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3CF3A9F-A72E-4B00-AAFF-715637D8CCAC}" xr6:coauthVersionLast="47" xr6:coauthVersionMax="47" xr10:uidLastSave="{00000000-0000-0000-0000-000000000000}"/>
  <bookViews>
    <workbookView xWindow="-120" yWindow="-120" windowWidth="29040" windowHeight="15720" xr2:uid="{BFF8A39F-F55C-406F-8410-ADB1C4817BE1}"/>
  </bookViews>
  <sheets>
    <sheet name="WP F, pg 1" sheetId="1" r:id="rId1"/>
    <sheet name="WP F, pg 2 &amp; 3" sheetId="2" r:id="rId2"/>
    <sheet name="CAPCIT1000000608 Input" sheetId="3" r:id="rId3"/>
    <sheet name="CAPCIT1000000608 TotalWO" sheetId="4" r:id="rId4"/>
    <sheet name="CAPCIT1000000608 Acct1" sheetId="5" r:id="rId5"/>
    <sheet name="CAPCIT1000000608 Support" sheetId="6" r:id="rId6"/>
  </sheets>
  <definedNames>
    <definedName name="\a">#REF!</definedName>
    <definedName name="\b">#REF!</definedName>
    <definedName name="_a1">#REF!</definedName>
    <definedName name="_Key1" localSheetId="3" hidden="1">#REF!</definedName>
    <definedName name="_Order1" localSheetId="3" hidden="1">255</definedName>
    <definedName name="_Regression_Int" localSheetId="3" hidden="1">1</definedName>
    <definedName name="_Sort" localSheetId="3" hidden="1">#REF!</definedName>
    <definedName name="ab">#REF!</definedName>
    <definedName name="b">#REF!</definedName>
    <definedName name="LINE">#REF!</definedName>
    <definedName name="_xlnm.Print_Area" localSheetId="4">'CAPCIT1000000608 Acct1'!$A$1:$M$128</definedName>
    <definedName name="_xlnm.Print_Area" localSheetId="5">'CAPCIT1000000608 Support'!$A$1:$J$106</definedName>
    <definedName name="_xlnm.Print_Area" localSheetId="3">'CAPCIT1000000608 TotalWO'!$A$1:$I$40</definedName>
    <definedName name="_xlnm.Print_Area" localSheetId="0">'WP F, pg 1'!$A$1:$H$37</definedName>
    <definedName name="_xlnm.Print_Area" localSheetId="1">'WP F, pg 2 &amp; 3'!$A$1:$T$54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6" l="1"/>
  <c r="E99" i="6"/>
  <c r="J15" i="3" l="1"/>
  <c r="H9" i="3"/>
  <c r="D9" i="3"/>
  <c r="E99" i="5" l="1"/>
  <c r="G17" i="4"/>
  <c r="A7" i="3" l="1"/>
  <c r="M78" i="5" l="1"/>
  <c r="K78" i="5"/>
  <c r="A6" i="6" l="1"/>
  <c r="A4" i="6"/>
  <c r="A100" i="5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E13" i="5"/>
  <c r="E95" i="5" s="1"/>
  <c r="A10" i="5"/>
  <c r="A8" i="5"/>
  <c r="A90" i="5" s="1"/>
  <c r="A7" i="5"/>
  <c r="A88" i="5" s="1"/>
  <c r="G18" i="4"/>
  <c r="C18" i="4"/>
  <c r="C18" i="5" s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G17" i="5"/>
  <c r="E17" i="4"/>
  <c r="E17" i="5" s="1"/>
  <c r="C17" i="4"/>
  <c r="C17" i="5" s="1"/>
  <c r="A8" i="4"/>
  <c r="A6" i="4"/>
  <c r="B17" i="3"/>
  <c r="E18" i="4"/>
  <c r="E78" i="5"/>
  <c r="G78" i="5" s="1"/>
  <c r="C99" i="5" l="1"/>
  <c r="C57" i="5"/>
  <c r="E58" i="5"/>
  <c r="E100" i="5" s="1"/>
  <c r="G57" i="5"/>
  <c r="G99" i="5" s="1"/>
  <c r="G29" i="4"/>
  <c r="E18" i="5"/>
  <c r="G29" i="5"/>
  <c r="G69" i="5" s="1"/>
  <c r="I17" i="4"/>
  <c r="C100" i="5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58" i="5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19" i="5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G22" i="4"/>
  <c r="G24" i="4"/>
  <c r="G26" i="4"/>
  <c r="G28" i="4"/>
  <c r="I17" i="5"/>
  <c r="I18" i="4"/>
  <c r="C19" i="4"/>
  <c r="G19" i="4"/>
  <c r="G21" i="4"/>
  <c r="G23" i="4"/>
  <c r="G25" i="4"/>
  <c r="G27" i="4"/>
  <c r="E123" i="5"/>
  <c r="G123" i="5"/>
  <c r="B18" i="3"/>
  <c r="G18" i="5"/>
  <c r="G20" i="4"/>
  <c r="A47" i="5"/>
  <c r="A48" i="5"/>
  <c r="E53" i="5"/>
  <c r="C78" i="5" s="1"/>
  <c r="C123" i="5" s="1"/>
  <c r="G30" i="4" l="1"/>
  <c r="G32" i="4" s="1"/>
  <c r="K72" i="5"/>
  <c r="G58" i="5"/>
  <c r="G100" i="5" s="1"/>
  <c r="I99" i="5"/>
  <c r="E57" i="5"/>
  <c r="C20" i="4"/>
  <c r="B19" i="3"/>
  <c r="G25" i="5"/>
  <c r="G65" i="5" s="1"/>
  <c r="G21" i="5"/>
  <c r="G61" i="5" s="1"/>
  <c r="G28" i="5"/>
  <c r="G68" i="5" s="1"/>
  <c r="G24" i="5"/>
  <c r="G64" i="5" s="1"/>
  <c r="G20" i="5"/>
  <c r="G60" i="5" s="1"/>
  <c r="I18" i="5"/>
  <c r="G27" i="5"/>
  <c r="G67" i="5" s="1"/>
  <c r="G23" i="5"/>
  <c r="G63" i="5" s="1"/>
  <c r="G19" i="5"/>
  <c r="E19" i="4"/>
  <c r="G26" i="5"/>
  <c r="G66" i="5" s="1"/>
  <c r="G22" i="5"/>
  <c r="G62" i="5" s="1"/>
  <c r="E59" i="5"/>
  <c r="G30" i="5" l="1"/>
  <c r="G32" i="5" s="1"/>
  <c r="G59" i="5"/>
  <c r="G101" i="5" s="1"/>
  <c r="I100" i="5"/>
  <c r="I58" i="5"/>
  <c r="E101" i="5"/>
  <c r="E20" i="4"/>
  <c r="E19" i="5"/>
  <c r="I19" i="4"/>
  <c r="I57" i="5"/>
  <c r="C21" i="4"/>
  <c r="B20" i="3"/>
  <c r="I59" i="5" l="1"/>
  <c r="G70" i="5"/>
  <c r="G102" i="5"/>
  <c r="G103" i="5" s="1"/>
  <c r="G104" i="5" s="1"/>
  <c r="G105" i="5" s="1"/>
  <c r="G106" i="5" s="1"/>
  <c r="G107" i="5" s="1"/>
  <c r="G108" i="5" s="1"/>
  <c r="G109" i="5" s="1"/>
  <c r="G110" i="5" s="1"/>
  <c r="G111" i="5" s="1"/>
  <c r="E60" i="5"/>
  <c r="I60" i="5" s="1"/>
  <c r="I19" i="5"/>
  <c r="E20" i="5"/>
  <c r="I20" i="4"/>
  <c r="B21" i="3"/>
  <c r="C22" i="4"/>
  <c r="E21" i="4"/>
  <c r="G112" i="5" l="1"/>
  <c r="G114" i="5" s="1"/>
  <c r="E102" i="5"/>
  <c r="E22" i="4"/>
  <c r="C23" i="4"/>
  <c r="B22" i="3"/>
  <c r="E61" i="5"/>
  <c r="I61" i="5" s="1"/>
  <c r="I20" i="5"/>
  <c r="E21" i="5"/>
  <c r="I21" i="4"/>
  <c r="I101" i="5"/>
  <c r="E103" i="5" l="1"/>
  <c r="I102" i="5"/>
  <c r="E23" i="4"/>
  <c r="E62" i="5"/>
  <c r="I62" i="5" s="1"/>
  <c r="I21" i="5"/>
  <c r="C24" i="4"/>
  <c r="B23" i="3"/>
  <c r="E22" i="5"/>
  <c r="I22" i="4"/>
  <c r="E63" i="5" l="1"/>
  <c r="I63" i="5" s="1"/>
  <c r="I22" i="5"/>
  <c r="E24" i="4"/>
  <c r="I103" i="5"/>
  <c r="C25" i="4"/>
  <c r="B24" i="3"/>
  <c r="E23" i="5"/>
  <c r="I23" i="4"/>
  <c r="E104" i="5"/>
  <c r="E105" i="5" l="1"/>
  <c r="E64" i="5"/>
  <c r="I64" i="5" s="1"/>
  <c r="I23" i="5"/>
  <c r="E25" i="4"/>
  <c r="C26" i="4"/>
  <c r="B25" i="3"/>
  <c r="I104" i="5"/>
  <c r="E24" i="5"/>
  <c r="I24" i="4"/>
  <c r="E65" i="5" l="1"/>
  <c r="I65" i="5" s="1"/>
  <c r="I24" i="5"/>
  <c r="C27" i="4"/>
  <c r="B26" i="3"/>
  <c r="I105" i="5"/>
  <c r="E26" i="4"/>
  <c r="E25" i="5"/>
  <c r="I25" i="4"/>
  <c r="E106" i="5"/>
  <c r="E107" i="5" l="1"/>
  <c r="E27" i="4"/>
  <c r="E66" i="5"/>
  <c r="I66" i="5" s="1"/>
  <c r="I25" i="5"/>
  <c r="E26" i="5"/>
  <c r="I26" i="4"/>
  <c r="I106" i="5"/>
  <c r="C28" i="4"/>
  <c r="B27" i="3"/>
  <c r="C29" i="4" l="1"/>
  <c r="I107" i="5"/>
  <c r="E67" i="5"/>
  <c r="I67" i="5" s="1"/>
  <c r="I26" i="5"/>
  <c r="E28" i="4"/>
  <c r="E29" i="4"/>
  <c r="E27" i="5"/>
  <c r="I27" i="4"/>
  <c r="E108" i="5"/>
  <c r="E109" i="5" l="1"/>
  <c r="E68" i="5"/>
  <c r="I68" i="5" s="1"/>
  <c r="I27" i="5"/>
  <c r="E28" i="5"/>
  <c r="I28" i="4"/>
  <c r="E29" i="5"/>
  <c r="I29" i="4"/>
  <c r="E30" i="4"/>
  <c r="E32" i="4" s="1"/>
  <c r="I108" i="5"/>
  <c r="I30" i="4" l="1"/>
  <c r="I32" i="4" s="1"/>
  <c r="I35" i="4" s="1"/>
  <c r="I29" i="5"/>
  <c r="E30" i="5"/>
  <c r="E32" i="5" s="1"/>
  <c r="E69" i="5"/>
  <c r="I28" i="5"/>
  <c r="I109" i="5"/>
  <c r="E110" i="5"/>
  <c r="I30" i="5" l="1"/>
  <c r="I32" i="5" s="1"/>
  <c r="I35" i="5" s="1"/>
  <c r="F14" i="2" s="1"/>
  <c r="E111" i="5"/>
  <c r="E112" i="5" s="1"/>
  <c r="E114" i="5" s="1"/>
  <c r="I110" i="5"/>
  <c r="I69" i="5"/>
  <c r="I70" i="5" s="1"/>
  <c r="E70" i="5"/>
  <c r="I72" i="5" l="1"/>
  <c r="I111" i="5"/>
  <c r="I112" i="5" l="1"/>
  <c r="I114" i="5" s="1"/>
  <c r="I117" i="5" s="1"/>
  <c r="R38" i="2"/>
  <c r="R40" i="2" s="1"/>
  <c r="M72" i="5"/>
  <c r="M59" i="5" s="1"/>
  <c r="N40" i="2"/>
  <c r="J40" i="2"/>
  <c r="H40" i="2"/>
  <c r="N16" i="2"/>
  <c r="L16" i="2"/>
  <c r="J16" i="2"/>
  <c r="H16" i="2"/>
  <c r="F16" i="2"/>
  <c r="L40" i="2" l="1"/>
  <c r="F38" i="2"/>
  <c r="F40" i="2" s="1"/>
  <c r="M57" i="5"/>
  <c r="M99" i="5" s="1"/>
  <c r="M58" i="5"/>
  <c r="M67" i="5"/>
  <c r="M61" i="5"/>
  <c r="M65" i="5"/>
  <c r="M63" i="5"/>
  <c r="M69" i="5"/>
  <c r="M68" i="5"/>
  <c r="M66" i="5"/>
  <c r="M64" i="5"/>
  <c r="M62" i="5"/>
  <c r="M60" i="5"/>
  <c r="A30" i="2"/>
  <c r="A5" i="2"/>
  <c r="P14" i="2"/>
  <c r="P16" i="2" s="1"/>
  <c r="B38" i="2"/>
  <c r="D38" i="2"/>
  <c r="P38" i="2"/>
  <c r="P40" i="2" s="1"/>
  <c r="B40" i="2"/>
  <c r="D40" i="2"/>
  <c r="B41" i="2"/>
  <c r="D41" i="2"/>
  <c r="B42" i="2"/>
  <c r="D42" i="2"/>
  <c r="B43" i="2"/>
  <c r="B44" i="2"/>
  <c r="B45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F17" i="1"/>
  <c r="F18" i="1"/>
  <c r="F19" i="1"/>
  <c r="F20" i="1"/>
  <c r="F21" i="1"/>
  <c r="F25" i="1"/>
  <c r="F26" i="1"/>
  <c r="F27" i="1"/>
  <c r="F28" i="1"/>
  <c r="F29" i="1"/>
  <c r="F36" i="1"/>
  <c r="M100" i="5" l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70" i="5"/>
  <c r="A32" i="1"/>
  <c r="A33" i="1" s="1"/>
  <c r="A34" i="1" s="1"/>
  <c r="A35" i="1" s="1"/>
  <c r="A36" i="1" s="1"/>
  <c r="F30" i="1"/>
  <c r="F22" i="1"/>
  <c r="M112" i="5" l="1"/>
  <c r="M114" i="5" s="1"/>
  <c r="M117" i="5" s="1"/>
  <c r="T38" i="2" s="1"/>
  <c r="T40" i="2" s="1"/>
  <c r="F33" i="1" s="1"/>
</calcChain>
</file>

<file path=xl/sharedStrings.xml><?xml version="1.0" encoding="utf-8"?>
<sst xmlns="http://schemas.openxmlformats.org/spreadsheetml/2006/main" count="380" uniqueCount="198">
  <si>
    <t>Line</t>
  </si>
  <si>
    <t>Description</t>
  </si>
  <si>
    <t>Amount</t>
  </si>
  <si>
    <t>Reference</t>
  </si>
  <si>
    <t>(a)</t>
  </si>
  <si>
    <t>(b)</t>
  </si>
  <si>
    <t>(c)</t>
  </si>
  <si>
    <t xml:space="preserve"> </t>
  </si>
  <si>
    <t>Pro Forma Adjustment - Rate Base:</t>
  </si>
  <si>
    <t>Plant in Service -</t>
  </si>
  <si>
    <t xml:space="preserve">  Intangible Plant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</si>
  <si>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</si>
  <si>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</si>
  <si>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</si>
  <si>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</si>
  <si>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</si>
  <si>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6</t>
  </si>
  <si>
    <t>Accumulated Depreciation -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</si>
  <si>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</si>
  <si>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</si>
  <si>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</si>
  <si>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</si>
  <si>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</si>
  <si>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</si>
  <si>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</si>
  <si>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</si>
  <si>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</si>
  <si>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</si>
  <si>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</si>
  <si>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</si>
  <si>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</si>
  <si>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</si>
  <si>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</si>
  <si>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</si>
  <si>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</si>
  <si>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</si>
  <si>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</si>
  <si>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</si>
  <si>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</si>
  <si>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</si>
  <si>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</si>
  <si>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</si>
  <si>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</si>
  <si>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</si>
  <si>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</si>
  <si>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</si>
  <si>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</si>
  <si>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</si>
  <si>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</si>
  <si>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</si>
  <si>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</si>
  <si>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</si>
  <si>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</si>
  <si>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</si>
  <si>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</si>
  <si>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</si>
  <si>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</si>
  <si>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</si>
  <si>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</si>
  <si>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</si>
  <si>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</si>
  <si>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</si>
  <si>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</si>
  <si>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</si>
  <si>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0.000.00</t>
  </si>
  <si>
    <t>In-Service Date:</t>
  </si>
  <si>
    <t>Project Amount:</t>
  </si>
  <si>
    <t>Sources:</t>
  </si>
  <si>
    <t>Column (b):</t>
  </si>
  <si>
    <t xml:space="preserve">     Line 15 - Exhibit ASR 1.1, WP E Page 9</t>
  </si>
  <si>
    <t xml:space="preserve">     Line 16 - Exhibit ASR 1.1, WP E Page 10</t>
  </si>
  <si>
    <t>Column (c): Exhibit ASR 1.1, WP E, Page 9</t>
  </si>
  <si>
    <t>Column (d): Exhibit ASR 1.1, WP E, Page 9</t>
  </si>
  <si>
    <t>Column (f): Straight line 3 year amortization rate for year one recovery on software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</si>
  <si>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</si>
  <si>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</si>
  <si>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</si>
  <si>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</si>
  <si>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</si>
  <si>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</si>
  <si>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</si>
  <si>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</si>
  <si>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</si>
  <si>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TOTAL ADJMNT</t>
  </si>
  <si>
    <t>To Exhibit ASR 1.1, WP E</t>
  </si>
  <si>
    <t>DEPRECIATION EXPENSE</t>
  </si>
  <si>
    <t>FEDERAL</t>
  </si>
  <si>
    <t>TAX</t>
  </si>
  <si>
    <t xml:space="preserve">DEFERRED </t>
  </si>
  <si>
    <t>DEPRECIATION</t>
  </si>
  <si>
    <t>INCOME TAXES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</si>
  <si>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</si>
  <si>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</si>
  <si>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</si>
  <si>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</si>
  <si>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</si>
  <si>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</si>
  <si>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</si>
  <si>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</si>
  <si>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</si>
  <si>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ACCUMULATED DEPRECIATION</t>
  </si>
  <si>
    <t xml:space="preserve">ACCUMULATED </t>
  </si>
  <si>
    <t>DEFERRED TAXES</t>
  </si>
  <si>
    <t>No.</t>
  </si>
  <si>
    <t>13 MO AVERAGE</t>
  </si>
  <si>
    <t>13 MO AVG</t>
  </si>
  <si>
    <t>Pro-Forma Adjustment - IT Modernization</t>
  </si>
  <si>
    <t>CAPCIT1000000608: C2M</t>
  </si>
  <si>
    <t>2.303.00</t>
  </si>
  <si>
    <t>Oracle Customer Info System C2M</t>
  </si>
  <si>
    <t>CAPCIT1000000608</t>
  </si>
  <si>
    <t>Project Account Distribution</t>
  </si>
  <si>
    <t>Software</t>
  </si>
  <si>
    <t>10 year book life</t>
  </si>
  <si>
    <t>2025 Meter Allocation</t>
  </si>
  <si>
    <t>2025 Meters</t>
  </si>
  <si>
    <t>Elec</t>
  </si>
  <si>
    <t>Gas</t>
  </si>
  <si>
    <t>Elec Split</t>
  </si>
  <si>
    <t>Gas Split</t>
  </si>
  <si>
    <t>Iowa</t>
  </si>
  <si>
    <t>Illinois</t>
  </si>
  <si>
    <t>South Dakota</t>
  </si>
  <si>
    <t>Nebraska</t>
  </si>
  <si>
    <t>Utility Split</t>
  </si>
  <si>
    <t>SL 3 YRS</t>
  </si>
  <si>
    <t>Page 3, Line 2, Column (c)</t>
  </si>
  <si>
    <t>Page 2, Line 1, Column (c)</t>
  </si>
  <si>
    <t>Page 3, Line 2, Column (i)</t>
  </si>
  <si>
    <t>Page 3, Line 2, Column (j)</t>
  </si>
  <si>
    <t>Pro Forma Adjustment: IT Modernization - C2M</t>
  </si>
  <si>
    <t>Project:  CAPCIT1000000608 / S03H9   C2M</t>
  </si>
  <si>
    <t>Row Labels</t>
  </si>
  <si>
    <t>Sum of $ to MEC</t>
  </si>
  <si>
    <t>Advertising</t>
  </si>
  <si>
    <t>AFUDC</t>
  </si>
  <si>
    <t>AFUDC Debt</t>
  </si>
  <si>
    <t>AFUDC Equity</t>
  </si>
  <si>
    <t>Air Travel</t>
  </si>
  <si>
    <t>Allowance for Borrowed Funds</t>
  </si>
  <si>
    <t>Allowance for Equity Funds</t>
  </si>
  <si>
    <t>BHE Labor</t>
  </si>
  <si>
    <t>BHE Labor - billed as Non-Labor</t>
  </si>
  <si>
    <t>Bonus Payments</t>
  </si>
  <si>
    <t>Books and Subscriptions</t>
  </si>
  <si>
    <t>Capital Project Accrual</t>
  </si>
  <si>
    <t>Computer Hardware</t>
  </si>
  <si>
    <t>Computer Hardware Maintenance</t>
  </si>
  <si>
    <t>Computer Software</t>
  </si>
  <si>
    <t>Computer Software Maintenance</t>
  </si>
  <si>
    <t>Conference/Training Fees</t>
  </si>
  <si>
    <t>Employer Provided Meals and Refreshments (onsite)</t>
  </si>
  <si>
    <t>Entertainment - Meals</t>
  </si>
  <si>
    <t>Facility Burden</t>
  </si>
  <si>
    <t>Facility Rental - Appreciation</t>
  </si>
  <si>
    <t>Fuel</t>
  </si>
  <si>
    <t>Ground Transportation</t>
  </si>
  <si>
    <t>Incentive Burden</t>
  </si>
  <si>
    <t>Meals - Employee Appreciation</t>
  </si>
  <si>
    <t>Meals (Travel/Local)</t>
  </si>
  <si>
    <t>Misc Other Oper Expense</t>
  </si>
  <si>
    <t>Miscellaneous Materials and Supplies</t>
  </si>
  <si>
    <t>Non-Inventory Stock Items</t>
  </si>
  <si>
    <t>Non-Recoverable - Employee Costs</t>
  </si>
  <si>
    <t>Non-Union Benefit Burden</t>
  </si>
  <si>
    <t>Non-Union Double Time</t>
  </si>
  <si>
    <t>Non-Union Injury and Damage Work Comp Burden</t>
  </si>
  <si>
    <t>Non-Union Salary</t>
  </si>
  <si>
    <t>Non-Union Time &amp; Half</t>
  </si>
  <si>
    <t>Other Employee Costs</t>
  </si>
  <si>
    <t>Outside Professional Services</t>
  </si>
  <si>
    <t>Payroll Tax Burden</t>
  </si>
  <si>
    <t>Permits</t>
  </si>
  <si>
    <t>Postage, Mail, Shipping, Printing/Imaging</t>
  </si>
  <si>
    <t>PowerPlan Capital Surcharge Allocation</t>
  </si>
  <si>
    <t>Product</t>
  </si>
  <si>
    <t>Professional Services</t>
  </si>
  <si>
    <t>PTO Burden (Non-union)</t>
  </si>
  <si>
    <t>PTO Burden (Union)</t>
  </si>
  <si>
    <t>Recruiting/Retention</t>
  </si>
  <si>
    <t>Standard Services</t>
  </si>
  <si>
    <t>Travel Accommodations</t>
  </si>
  <si>
    <t>Travel Other</t>
  </si>
  <si>
    <t>Union Benefit Burden</t>
  </si>
  <si>
    <t>Union Injury and Damage Work Comp Burden</t>
  </si>
  <si>
    <t>Union Salary</t>
  </si>
  <si>
    <t>Vehicle Burden - Fleet Vehicles</t>
  </si>
  <si>
    <t>Vehicle Items</t>
  </si>
  <si>
    <t>Grand Total</t>
  </si>
  <si>
    <t>This is still an ongoing project and estimated to be in service in 2027.</t>
  </si>
  <si>
    <t>Charges are as of June 2026</t>
  </si>
  <si>
    <t>For more detail, please see testimony of Drew Smith.</t>
  </si>
  <si>
    <t>Remaining to be spent in forecast</t>
  </si>
  <si>
    <t>Total Approved Amount</t>
  </si>
  <si>
    <t>Column (e): Exhibit ASR 1.1, WP E, Page 9</t>
  </si>
  <si>
    <t>Exhibit ASR 1.1, WP F, Page 2</t>
  </si>
  <si>
    <t>Exhibit ASR 1.1, WP F, Page 3</t>
  </si>
  <si>
    <t xml:space="preserve"> To Exhibit BMG 1.1, WP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</si>
</sst>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General_)"/>
    <numFmt numFmtId="168" formatCode="mmm\-yy_)"/>
    <numFmt numFmtId="169" formatCode="0.0%"/>
  </numFmts>
  <fonts count="17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  <font>
      <sz val="10"/>
      <color theme="1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7" fontId="1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5" fillId="0" borderId="0" xfId="4" applyFont="1"/>
    <xf numFmtId="0" fontId="4" fillId="0" borderId="2" xfId="4" applyFont="1" applyBorder="1"/>
    <xf numFmtId="0" fontId="4" fillId="0" borderId="2" xfId="4" applyFont="1" applyBorder="1" applyAlignment="1">
      <alignment horizontal="center"/>
    </xf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5" xfId="7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8" applyFont="1"/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39" fontId="8" fillId="0" borderId="0" xfId="8" applyNumberFormat="1" applyFont="1" applyAlignment="1">
      <alignment horizontal="center"/>
    </xf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6" fontId="5" fillId="0" borderId="0" xfId="3" applyNumberFormat="1" applyFont="1"/>
    <xf numFmtId="43" fontId="5" fillId="0" borderId="0" xfId="8" applyNumberFormat="1" applyFont="1"/>
    <xf numFmtId="0" fontId="9" fillId="0" borderId="0" xfId="9" applyFont="1"/>
    <xf numFmtId="167" fontId="6" fillId="0" borderId="0" xfId="10" applyFont="1" applyAlignment="1">
      <alignment horizontal="centerContinuous"/>
    </xf>
    <xf numFmtId="167" fontId="11" fillId="0" borderId="0" xfId="10" applyFont="1" applyAlignment="1">
      <alignment horizontal="centerContinuous"/>
    </xf>
    <xf numFmtId="167" fontId="5" fillId="0" borderId="0" xfId="10" applyFont="1" applyAlignment="1">
      <alignment horizontal="centerContinuous"/>
    </xf>
    <xf numFmtId="167" fontId="5" fillId="0" borderId="0" xfId="10" applyFont="1"/>
    <xf numFmtId="167" fontId="4" fillId="0" borderId="0" xfId="10" applyFont="1" applyAlignment="1">
      <alignment horizontal="centerContinuous"/>
    </xf>
    <xf numFmtId="167" fontId="4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"/>
    </xf>
    <xf numFmtId="167" fontId="11" fillId="0" borderId="0" xfId="10" applyFont="1" applyAlignment="1">
      <alignment horizontal="center"/>
    </xf>
    <xf numFmtId="167" fontId="5" fillId="0" borderId="0" xfId="10" applyFont="1" applyAlignment="1">
      <alignment horizontal="center"/>
    </xf>
    <xf numFmtId="168" fontId="5" fillId="0" borderId="0" xfId="10" applyNumberFormat="1" applyFont="1"/>
    <xf numFmtId="39" fontId="5" fillId="0" borderId="0" xfId="10" applyNumberFormat="1" applyFont="1"/>
    <xf numFmtId="167" fontId="5" fillId="0" borderId="0" xfId="10" applyFont="1" applyAlignment="1">
      <alignment horizontal="right"/>
    </xf>
    <xf numFmtId="7" fontId="5" fillId="0" borderId="0" xfId="10" applyNumberFormat="1" applyFont="1"/>
    <xf numFmtId="167" fontId="5" fillId="0" borderId="0" xfId="10" quotePrefix="1" applyFont="1" applyAlignment="1">
      <alignment horizontal="right"/>
    </xf>
    <xf numFmtId="44" fontId="5" fillId="0" borderId="7" xfId="10" applyNumberFormat="1" applyFont="1" applyBorder="1"/>
    <xf numFmtId="39" fontId="5" fillId="0" borderId="0" xfId="10" applyNumberFormat="1" applyFont="1" applyAlignment="1">
      <alignment horizontal="left"/>
    </xf>
    <xf numFmtId="0" fontId="4" fillId="0" borderId="0" xfId="10" applyNumberFormat="1" applyFont="1" applyAlignment="1">
      <alignment horizontal="center"/>
    </xf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7" fontId="5" fillId="0" borderId="0" xfId="10" applyFont="1" applyAlignment="1">
      <alignment horizontal="left"/>
    </xf>
    <xf numFmtId="10" fontId="5" fillId="0" borderId="0" xfId="10" applyNumberFormat="1" applyFont="1"/>
    <xf numFmtId="167" fontId="5" fillId="0" borderId="0" xfId="10" quotePrefix="1" applyFont="1" applyAlignment="1">
      <alignment horizontal="left"/>
    </xf>
    <xf numFmtId="10" fontId="5" fillId="0" borderId="0" xfId="10" applyNumberFormat="1" applyFont="1" applyAlignment="1">
      <alignment horizontal="right"/>
    </xf>
    <xf numFmtId="0" fontId="5" fillId="0" borderId="0" xfId="13" applyFont="1"/>
    <xf numFmtId="0" fontId="5" fillId="0" borderId="0" xfId="0" applyFont="1"/>
    <xf numFmtId="165" fontId="5" fillId="0" borderId="0" xfId="1" applyNumberFormat="1" applyFont="1" applyProtection="1"/>
    <xf numFmtId="166" fontId="5" fillId="0" borderId="0" xfId="10" applyNumberFormat="1" applyFont="1"/>
    <xf numFmtId="0" fontId="5" fillId="0" borderId="5" xfId="7" applyFont="1" applyBorder="1"/>
    <xf numFmtId="0" fontId="5" fillId="0" borderId="2" xfId="7" applyFont="1" applyBorder="1"/>
    <xf numFmtId="0" fontId="5" fillId="0" borderId="5" xfId="8" applyFont="1" applyBorder="1"/>
    <xf numFmtId="167" fontId="5" fillId="0" borderId="2" xfId="10" applyFont="1" applyBorder="1" applyAlignment="1">
      <alignment horizontal="left"/>
    </xf>
    <xf numFmtId="0" fontId="5" fillId="0" borderId="0" xfId="4" applyFont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quotePrefix="1" applyFont="1" applyAlignment="1">
      <alignment horizontal="right"/>
    </xf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center"/>
    </xf>
    <xf numFmtId="39" fontId="5" fillId="0" borderId="0" xfId="8" applyNumberFormat="1" applyFont="1" applyAlignment="1">
      <alignment horizontal="right"/>
    </xf>
    <xf numFmtId="169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164" fontId="5" fillId="0" borderId="0" xfId="2" applyNumberFormat="1" applyFont="1" applyBorder="1"/>
    <xf numFmtId="10" fontId="5" fillId="0" borderId="0" xfId="3" applyNumberFormat="1" applyFont="1" applyBorder="1"/>
    <xf numFmtId="166" fontId="5" fillId="0" borderId="0" xfId="3" applyNumberFormat="1" applyFont="1" applyFill="1"/>
    <xf numFmtId="10" fontId="4" fillId="0" borderId="0" xfId="3" applyNumberFormat="1" applyFont="1" applyFill="1"/>
    <xf numFmtId="0" fontId="13" fillId="0" borderId="0" xfId="13" applyFont="1"/>
    <xf numFmtId="0" fontId="14" fillId="0" borderId="0" xfId="13" applyFont="1" applyAlignment="1">
      <alignment horizontal="center"/>
    </xf>
    <xf numFmtId="0" fontId="14" fillId="0" borderId="0" xfId="13" applyFont="1"/>
    <xf numFmtId="0" fontId="13" fillId="0" borderId="0" xfId="13" applyFont="1" applyAlignment="1">
      <alignment horizontal="center"/>
    </xf>
    <xf numFmtId="0" fontId="14" fillId="3" borderId="0" xfId="13" applyFont="1" applyFill="1" applyAlignment="1">
      <alignment horizontal="center"/>
    </xf>
    <xf numFmtId="165" fontId="13" fillId="0" borderId="0" xfId="1" applyNumberFormat="1" applyFont="1"/>
    <xf numFmtId="10" fontId="13" fillId="4" borderId="0" xfId="3" applyNumberFormat="1" applyFont="1" applyFill="1"/>
    <xf numFmtId="10" fontId="14" fillId="3" borderId="0" xfId="3" applyNumberFormat="1" applyFont="1" applyFill="1" applyAlignment="1">
      <alignment horizontal="center"/>
    </xf>
    <xf numFmtId="165" fontId="13" fillId="0" borderId="3" xfId="1" applyNumberFormat="1" applyFont="1" applyBorder="1"/>
    <xf numFmtId="10" fontId="13" fillId="0" borderId="0" xfId="13" applyNumberFormat="1" applyFont="1"/>
    <xf numFmtId="0" fontId="14" fillId="3" borderId="0" xfId="13" applyFont="1" applyFill="1"/>
    <xf numFmtId="0" fontId="13" fillId="4" borderId="0" xfId="13" applyFont="1" applyFill="1"/>
    <xf numFmtId="10" fontId="14" fillId="3" borderId="0" xfId="3" applyNumberFormat="1" applyFont="1" applyFill="1"/>
    <xf numFmtId="164" fontId="5" fillId="0" borderId="0" xfId="7" applyNumberFormat="1" applyFont="1"/>
    <xf numFmtId="164" fontId="5" fillId="0" borderId="3" xfId="2" applyNumberFormat="1" applyFont="1" applyBorder="1"/>
    <xf numFmtId="164" fontId="5" fillId="0" borderId="0" xfId="2" applyNumberFormat="1" applyFont="1" applyProtection="1"/>
    <xf numFmtId="164" fontId="5" fillId="0" borderId="0" xfId="10" applyNumberFormat="1" applyFont="1"/>
    <xf numFmtId="164" fontId="5" fillId="0" borderId="0" xfId="1" applyNumberFormat="1" applyFont="1" applyProtection="1"/>
    <xf numFmtId="164" fontId="5" fillId="0" borderId="7" xfId="10" applyNumberFormat="1" applyFont="1" applyBorder="1"/>
    <xf numFmtId="164" fontId="5" fillId="0" borderId="0" xfId="10" applyNumberFormat="1" applyFont="1" applyAlignment="1">
      <alignment horizontal="left"/>
    </xf>
    <xf numFmtId="165" fontId="5" fillId="0" borderId="5" xfId="1" applyNumberFormat="1" applyFont="1" applyBorder="1" applyProtection="1"/>
    <xf numFmtId="165" fontId="5" fillId="0" borderId="5" xfId="1" applyNumberFormat="1" applyFont="1" applyBorder="1"/>
    <xf numFmtId="164" fontId="5" fillId="0" borderId="0" xfId="11" applyNumberFormat="1" applyFont="1" applyProtection="1"/>
    <xf numFmtId="164" fontId="5" fillId="0" borderId="7" xfId="12" applyNumberFormat="1" applyFont="1" applyBorder="1" applyProtection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6" fillId="0" borderId="0" xfId="8" applyFont="1" applyAlignment="1">
      <alignment horizontal="center"/>
    </xf>
    <xf numFmtId="0" fontId="6" fillId="0" borderId="0" xfId="13" applyFont="1"/>
    <xf numFmtId="0" fontId="4" fillId="0" borderId="0" xfId="13" applyFont="1"/>
    <xf numFmtId="0" fontId="12" fillId="0" borderId="0" xfId="0" applyFont="1"/>
    <xf numFmtId="0" fontId="15" fillId="5" borderId="8" xfId="0" applyFont="1" applyFill="1" applyBorder="1"/>
    <xf numFmtId="0" fontId="0" fillId="0" borderId="0" xfId="0" applyAlignment="1">
      <alignment horizontal="left"/>
    </xf>
    <xf numFmtId="43" fontId="0" fillId="0" borderId="0" xfId="0" applyNumberFormat="1"/>
    <xf numFmtId="0" fontId="15" fillId="5" borderId="9" xfId="0" applyFont="1" applyFill="1" applyBorder="1" applyAlignment="1">
      <alignment horizontal="left"/>
    </xf>
    <xf numFmtId="43" fontId="15" fillId="5" borderId="9" xfId="0" applyNumberFormat="1" applyFont="1" applyFill="1" applyBorder="1"/>
    <xf numFmtId="0" fontId="16" fillId="0" borderId="0" xfId="0" applyFont="1"/>
    <xf numFmtId="0" fontId="16" fillId="0" borderId="0" xfId="13" applyFont="1"/>
    <xf numFmtId="164" fontId="16" fillId="0" borderId="5" xfId="2" applyNumberFormat="1" applyFont="1" applyBorder="1"/>
    <xf numFmtId="164" fontId="16" fillId="0" borderId="0" xfId="2" applyNumberFormat="1" applyFont="1"/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8" applyFont="1"/>
    <xf numFmtId="0" fontId="5" fillId="0" borderId="0" xfId="8" applyFont="1"/>
    <xf numFmtId="0" fontId="6" fillId="0" borderId="0" xfId="8" applyFont="1" applyAlignment="1">
      <alignment horizontal="center"/>
    </xf>
    <xf numFmtId="167" fontId="4" fillId="0" borderId="0" xfId="10" applyFont="1" applyAlignment="1">
      <alignment horizontal="center"/>
    </xf>
    <xf numFmtId="167" fontId="6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6" fillId="0" borderId="0" xfId="13" applyFont="1" applyAlignment="1">
      <alignment horizontal="center"/>
    </xf>
    <xf numFmtId="0" fontId="4" fillId="0" borderId="0" xfId="13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view="pageLayout" zoomScaleNormal="100" workbookViewId="0">
      <selection activeCell="N15" sqref="N15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31"/>
      <c r="B1" s="131"/>
      <c r="C1" s="131"/>
      <c r="D1" s="131"/>
      <c r="E1" s="131"/>
      <c r="F1" s="131"/>
      <c r="G1" s="131"/>
      <c r="H1" s="131"/>
    </row>
    <row r="2" spans="1:8" x14ac:dyDescent="0.2">
      <c r="A2" s="131"/>
      <c r="B2" s="131"/>
      <c r="C2" s="131"/>
      <c r="D2" s="131"/>
      <c r="E2" s="131"/>
      <c r="F2" s="131"/>
      <c r="G2" s="131"/>
      <c r="H2" s="131"/>
    </row>
    <row r="3" spans="1:8" x14ac:dyDescent="0.2">
      <c r="A3" s="113"/>
      <c r="B3" s="113"/>
      <c r="C3" s="113"/>
      <c r="D3" s="113"/>
      <c r="E3" s="113"/>
      <c r="F3" s="113"/>
      <c r="G3" s="113"/>
      <c r="H3" s="113"/>
    </row>
    <row r="4" spans="1:8" x14ac:dyDescent="0.2">
      <c r="A4" s="113"/>
      <c r="B4" s="113"/>
      <c r="C4" s="113"/>
      <c r="D4" s="113"/>
      <c r="E4" s="113"/>
      <c r="F4" s="113"/>
      <c r="G4" s="113"/>
      <c r="H4" s="113"/>
    </row>
    <row r="6" spans="1:8" x14ac:dyDescent="0.2">
      <c r="A6" s="131"/>
      <c r="B6" s="131"/>
      <c r="C6" s="131"/>
      <c r="D6" s="131"/>
      <c r="E6" s="131"/>
      <c r="F6" s="131"/>
      <c r="G6" s="131"/>
      <c r="H6" s="131"/>
    </row>
    <row r="7" spans="1:8" x14ac:dyDescent="0.2">
      <c r="A7" s="131" t="s">
        <v>106</v>
      </c>
      <c r="B7" s="131"/>
      <c r="C7" s="131"/>
      <c r="D7" s="131"/>
      <c r="E7" s="131"/>
      <c r="F7" s="131"/>
      <c r="G7" s="131"/>
      <c r="H7" s="131"/>
    </row>
    <row r="8" spans="1:8" x14ac:dyDescent="0.2">
      <c r="A8" s="5" t="s">
        <v>0</v>
      </c>
    </row>
    <row r="9" spans="1:8" ht="12" thickBot="1" x14ac:dyDescent="0.25">
      <c r="A9" s="2" t="s">
        <v>103</v>
      </c>
      <c r="C9" s="129" t="s">
        <v>1</v>
      </c>
      <c r="D9" s="130"/>
      <c r="F9" s="3" t="s">
        <v>2</v>
      </c>
      <c r="H9" s="3" t="s">
        <v>3</v>
      </c>
    </row>
    <row r="10" spans="1:8" x14ac:dyDescent="0.2">
      <c r="A10" s="5"/>
      <c r="C10" s="128" t="s">
        <v>4</v>
      </c>
      <c r="D10" s="128"/>
      <c r="F10" s="29" t="s">
        <v>5</v>
      </c>
      <c r="H10" s="29" t="s">
        <v>6</v>
      </c>
    </row>
    <row r="11" spans="1:8" x14ac:dyDescent="0.2">
      <c r="A11" s="5"/>
      <c r="C11" s="29"/>
      <c r="F11" s="29"/>
      <c r="H11" s="29"/>
    </row>
    <row r="12" spans="1:8" x14ac:dyDescent="0.2">
      <c r="A12" s="76">
        <v>1</v>
      </c>
      <c r="C12" s="1" t="s">
        <v>130</v>
      </c>
    </row>
    <row r="13" spans="1:8" x14ac:dyDescent="0.2">
      <c r="A13" s="76">
        <f t="shared" ref="A13:A36" si="0">A12+1</f>
        <v>2</v>
      </c>
      <c r="C13" s="1" t="s">
        <v>7</v>
      </c>
      <c r="F13" s="4" t="s">
        <v>7</v>
      </c>
      <c r="H13" s="1" t="s">
        <v>7</v>
      </c>
    </row>
    <row r="14" spans="1:8" x14ac:dyDescent="0.2">
      <c r="A14" s="76">
        <f t="shared" si="0"/>
        <v>3</v>
      </c>
      <c r="C14" s="5" t="s">
        <v>8</v>
      </c>
      <c r="H14" s="1" t="s">
        <v>7</v>
      </c>
    </row>
    <row r="15" spans="1:8" x14ac:dyDescent="0.2">
      <c r="A15" s="76">
        <f t="shared" si="0"/>
        <v>4</v>
      </c>
    </row>
    <row r="16" spans="1:8" x14ac:dyDescent="0.2">
      <c r="A16" s="76">
        <f t="shared" si="0"/>
        <v>5</v>
      </c>
      <c r="C16" s="5" t="s">
        <v>9</v>
      </c>
      <c r="D16" s="6" t="s">
        <v>7</v>
      </c>
    </row>
    <row r="17" spans="1:8" x14ac:dyDescent="0.2">
      <c r="A17" s="76">
        <f t="shared" si="0"/>
        <v>6</v>
      </c>
      <c r="C17" s="1" t="s">
        <v>10</v>
      </c>
      <c r="D17" s="6" t="s">
        <v>7</v>
      </c>
      <c r="F17" s="7">
        <f>'WP F, pg 2 &amp; 3'!F16</f>
        <v>9658570.3599999994</v>
      </c>
      <c r="H17" s="1" t="s">
        <v>195</v>
      </c>
    </row>
    <row r="18" spans="1:8" x14ac:dyDescent="0.2">
      <c r="A18" s="76">
        <f t="shared" si="0"/>
        <v>7</v>
      </c>
      <c r="C18" s="1" t="s">
        <v>11</v>
      </c>
      <c r="F18" s="4">
        <f>SUM('WP F, pg 2 &amp; 3'!H16)</f>
        <v>0</v>
      </c>
      <c r="H18" s="1" t="s">
        <v>195</v>
      </c>
    </row>
    <row r="19" spans="1:8" x14ac:dyDescent="0.2">
      <c r="A19" s="76">
        <f t="shared" si="0"/>
        <v>8</v>
      </c>
      <c r="C19" s="1" t="s">
        <v>12</v>
      </c>
      <c r="F19" s="8">
        <f>SUM('WP F, pg 2 &amp; 3'!J16)</f>
        <v>0</v>
      </c>
      <c r="H19" s="1" t="s">
        <v>195</v>
      </c>
    </row>
    <row r="20" spans="1:8" x14ac:dyDescent="0.2">
      <c r="A20" s="76">
        <f t="shared" si="0"/>
        <v>9</v>
      </c>
      <c r="C20" s="1" t="s">
        <v>13</v>
      </c>
      <c r="F20" s="8">
        <f>SUM('WP F, pg 2 &amp; 3'!L16)</f>
        <v>0</v>
      </c>
      <c r="H20" s="1" t="s">
        <v>195</v>
      </c>
    </row>
    <row r="21" spans="1:8" ht="12" thickBot="1" x14ac:dyDescent="0.25">
      <c r="A21" s="76">
        <f t="shared" si="0"/>
        <v>10</v>
      </c>
      <c r="C21" s="1" t="s">
        <v>14</v>
      </c>
      <c r="F21" s="8">
        <f>SUM('WP F, pg 2 &amp; 3'!N16)</f>
        <v>0</v>
      </c>
      <c r="H21" s="1" t="s">
        <v>195</v>
      </c>
    </row>
    <row r="22" spans="1:8" ht="12" thickBot="1" x14ac:dyDescent="0.25">
      <c r="A22" s="76">
        <f t="shared" si="0"/>
        <v>11</v>
      </c>
      <c r="C22" s="5" t="s">
        <v>15</v>
      </c>
      <c r="F22" s="9">
        <f>SUM(F17:F21)</f>
        <v>9658570.3599999994</v>
      </c>
      <c r="H22" s="1" t="s">
        <v>16</v>
      </c>
    </row>
    <row r="23" spans="1:8" x14ac:dyDescent="0.2">
      <c r="A23" s="76">
        <f t="shared" si="0"/>
        <v>12</v>
      </c>
    </row>
    <row r="24" spans="1:8" x14ac:dyDescent="0.2">
      <c r="A24" s="76">
        <f t="shared" si="0"/>
        <v>13</v>
      </c>
      <c r="C24" s="5" t="s">
        <v>17</v>
      </c>
    </row>
    <row r="25" spans="1:8" x14ac:dyDescent="0.2">
      <c r="A25" s="76">
        <f t="shared" si="0"/>
        <v>14</v>
      </c>
      <c r="C25" s="1" t="s">
        <v>10</v>
      </c>
      <c r="D25" s="6" t="s">
        <v>7</v>
      </c>
      <c r="F25" s="7">
        <f>SUM('WP F, pg 2 &amp; 3'!F40)</f>
        <v>520076.9</v>
      </c>
      <c r="H25" s="1" t="s">
        <v>196</v>
      </c>
    </row>
    <row r="26" spans="1:8" x14ac:dyDescent="0.2">
      <c r="A26" s="76">
        <f t="shared" si="0"/>
        <v>15</v>
      </c>
      <c r="C26" s="1" t="s">
        <v>11</v>
      </c>
      <c r="F26" s="4">
        <f>SUM('WP F, pg 2 &amp; 3'!H40)</f>
        <v>0</v>
      </c>
      <c r="H26" s="1" t="s">
        <v>196</v>
      </c>
    </row>
    <row r="27" spans="1:8" x14ac:dyDescent="0.2">
      <c r="A27" s="76">
        <f t="shared" si="0"/>
        <v>16</v>
      </c>
      <c r="C27" s="1" t="s">
        <v>12</v>
      </c>
      <c r="F27" s="8">
        <f>SUM('WP F, pg 2 &amp; 3'!J40)</f>
        <v>0</v>
      </c>
      <c r="H27" s="1" t="s">
        <v>196</v>
      </c>
    </row>
    <row r="28" spans="1:8" x14ac:dyDescent="0.2">
      <c r="A28" s="76">
        <f t="shared" si="0"/>
        <v>17</v>
      </c>
      <c r="C28" s="1" t="s">
        <v>13</v>
      </c>
      <c r="F28" s="8">
        <f>SUM('WP F, pg 2 &amp; 3'!L40)</f>
        <v>0</v>
      </c>
      <c r="H28" s="1" t="s">
        <v>196</v>
      </c>
    </row>
    <row r="29" spans="1:8" ht="12" thickBot="1" x14ac:dyDescent="0.25">
      <c r="A29" s="76">
        <f t="shared" si="0"/>
        <v>18</v>
      </c>
      <c r="C29" s="1" t="s">
        <v>14</v>
      </c>
      <c r="F29" s="8">
        <f>SUM('WP F, pg 2 &amp; 3'!N40)</f>
        <v>0</v>
      </c>
      <c r="H29" s="1" t="s">
        <v>196</v>
      </c>
    </row>
    <row r="30" spans="1:8" ht="12" thickBot="1" x14ac:dyDescent="0.25">
      <c r="A30" s="76">
        <f t="shared" si="0"/>
        <v>19</v>
      </c>
      <c r="C30" s="5" t="s">
        <v>18</v>
      </c>
      <c r="F30" s="9">
        <f>SUM(F25:F29)</f>
        <v>520076.9</v>
      </c>
      <c r="H30" s="1" t="s">
        <v>16</v>
      </c>
    </row>
    <row r="31" spans="1:8" x14ac:dyDescent="0.2">
      <c r="A31" s="76">
        <f t="shared" si="0"/>
        <v>20</v>
      </c>
    </row>
    <row r="32" spans="1:8" ht="12" thickBot="1" x14ac:dyDescent="0.25">
      <c r="A32" s="76">
        <f t="shared" si="0"/>
        <v>21</v>
      </c>
      <c r="C32" s="5" t="s">
        <v>19</v>
      </c>
    </row>
    <row r="33" spans="1:8" ht="12" thickBot="1" x14ac:dyDescent="0.25">
      <c r="A33" s="76">
        <f t="shared" si="0"/>
        <v>22</v>
      </c>
      <c r="C33" s="69" t="s">
        <v>20</v>
      </c>
      <c r="F33" s="9">
        <f>+'WP F, pg 2 &amp; 3'!T40</f>
        <v>72810.78</v>
      </c>
      <c r="H33" s="1" t="s">
        <v>196</v>
      </c>
    </row>
    <row r="34" spans="1:8" x14ac:dyDescent="0.2">
      <c r="A34" s="76">
        <f t="shared" si="0"/>
        <v>23</v>
      </c>
      <c r="H34" s="1" t="s">
        <v>16</v>
      </c>
    </row>
    <row r="35" spans="1:8" ht="12" thickBot="1" x14ac:dyDescent="0.25">
      <c r="A35" s="76">
        <f t="shared" si="0"/>
        <v>24</v>
      </c>
      <c r="C35" s="5" t="s">
        <v>21</v>
      </c>
    </row>
    <row r="36" spans="1:8" ht="12" thickBot="1" x14ac:dyDescent="0.25">
      <c r="A36" s="76">
        <f t="shared" si="0"/>
        <v>25</v>
      </c>
      <c r="C36" s="5" t="s">
        <v>22</v>
      </c>
      <c r="F36" s="10">
        <f>SUM('WP F, pg 2 &amp; 3'!R40)</f>
        <v>965857.09999999974</v>
      </c>
      <c r="H36" s="1" t="s">
        <v>196</v>
      </c>
    </row>
    <row r="37" spans="1:8" x14ac:dyDescent="0.2">
      <c r="H37" s="1" t="s">
        <v>197</v>
      </c>
    </row>
  </sheetData>
  <mergeCells count="6">
    <mergeCell ref="C10:D10"/>
    <mergeCell ref="C9:D9"/>
    <mergeCell ref="A1:H1"/>
    <mergeCell ref="A2:H2"/>
    <mergeCell ref="A7:H7"/>
    <mergeCell ref="A6:H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view="pageLayout" zoomScaleNormal="100" workbookViewId="0">
      <selection sqref="A1:R1"/>
    </sheetView>
  </sheetViews>
  <sheetFormatPr defaultColWidth="8" defaultRowHeight="11.25" x14ac:dyDescent="0.2"/>
  <cols>
    <col min="1" max="1" width="3.85546875" style="11" bestFit="1" customWidth="1"/>
    <col min="2" max="2" width="55.7109375" style="11" customWidth="1"/>
    <col min="3" max="3" width="0.85546875" style="11" customWidth="1"/>
    <col min="4" max="4" width="5.5703125" style="11" bestFit="1" customWidth="1"/>
    <col min="5" max="5" width="0.85546875" style="11" customWidth="1"/>
    <col min="6" max="6" width="12" style="11" bestFit="1" customWidth="1"/>
    <col min="7" max="7" width="0.85546875" style="11" customWidth="1"/>
    <col min="8" max="8" width="10.85546875" style="11" bestFit="1" customWidth="1"/>
    <col min="9" max="9" width="2.5703125" style="11" bestFit="1" customWidth="1"/>
    <col min="10" max="10" width="13.28515625" style="11" bestFit="1" customWidth="1"/>
    <col min="11" max="11" width="0.85546875" style="11" customWidth="1"/>
    <col min="12" max="12" width="12" style="11" bestFit="1" customWidth="1"/>
    <col min="13" max="13" width="0.85546875" style="11" customWidth="1"/>
    <col min="14" max="14" width="8.28515625" style="11" bestFit="1" customWidth="1"/>
    <col min="15" max="15" width="0.85546875" style="11" customWidth="1"/>
    <col min="16" max="16" width="12" style="11" bestFit="1" customWidth="1"/>
    <col min="17" max="17" width="0.85546875" style="11" customWidth="1"/>
    <col min="18" max="18" width="12.5703125" style="11" bestFit="1" customWidth="1"/>
    <col min="19" max="19" width="0.85546875" style="11" customWidth="1"/>
    <col min="20" max="20" width="12.7109375" style="11" bestFit="1" customWidth="1"/>
    <col min="21" max="16384" width="8" style="11"/>
  </cols>
  <sheetData>
    <row r="1" spans="1:18" ht="12.75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18" ht="12.75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ht="12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ht="12.75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</row>
    <row r="5" spans="1:18" ht="12.75" customHeight="1" x14ac:dyDescent="0.2">
      <c r="A5" s="132" t="str">
        <f>'WP F, pg 1'!A7:H7</f>
        <v>Pro-Forma Adjustment - IT Modernization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</row>
    <row r="6" spans="1:18" ht="12.75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</row>
    <row r="7" spans="1:18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8" x14ac:dyDescent="0.2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8" ht="12" thickBot="1" x14ac:dyDescent="0.25">
      <c r="F9" s="27" t="s">
        <v>23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8" x14ac:dyDescent="0.2">
      <c r="A10" s="11" t="s">
        <v>0</v>
      </c>
      <c r="F10" s="13" t="s">
        <v>24</v>
      </c>
      <c r="H10" s="13" t="s">
        <v>25</v>
      </c>
      <c r="J10" s="13" t="s">
        <v>26</v>
      </c>
      <c r="L10" s="13" t="s">
        <v>27</v>
      </c>
      <c r="N10" s="13" t="s">
        <v>28</v>
      </c>
    </row>
    <row r="11" spans="1:18" ht="12" thickBot="1" x14ac:dyDescent="0.25">
      <c r="A11" s="73" t="s">
        <v>103</v>
      </c>
      <c r="B11" s="14" t="s">
        <v>29</v>
      </c>
      <c r="C11" s="14"/>
      <c r="D11" s="14" t="s">
        <v>30</v>
      </c>
      <c r="F11" s="15" t="s">
        <v>31</v>
      </c>
      <c r="H11" s="15" t="s">
        <v>32</v>
      </c>
      <c r="J11" s="15" t="s">
        <v>33</v>
      </c>
      <c r="L11" s="15" t="s">
        <v>34</v>
      </c>
      <c r="N11" s="15" t="s">
        <v>35</v>
      </c>
      <c r="P11" s="14" t="s">
        <v>36</v>
      </c>
    </row>
    <row r="12" spans="1:18" x14ac:dyDescent="0.2">
      <c r="B12" s="13" t="s">
        <v>4</v>
      </c>
      <c r="C12" s="13"/>
      <c r="D12" s="13" t="s">
        <v>5</v>
      </c>
      <c r="F12" s="30" t="s">
        <v>6</v>
      </c>
      <c r="H12" s="30" t="s">
        <v>37</v>
      </c>
      <c r="J12" s="30" t="s">
        <v>38</v>
      </c>
      <c r="L12" s="30" t="s">
        <v>39</v>
      </c>
      <c r="N12" s="30" t="s">
        <v>40</v>
      </c>
      <c r="P12" s="13" t="s">
        <v>41</v>
      </c>
    </row>
    <row r="13" spans="1:18" x14ac:dyDescent="0.2">
      <c r="B13" s="13"/>
      <c r="C13" s="13"/>
      <c r="D13" s="13"/>
      <c r="F13" s="30"/>
      <c r="H13" s="30"/>
      <c r="J13" s="30"/>
      <c r="L13" s="30"/>
      <c r="N13" s="30"/>
      <c r="P13" s="13"/>
    </row>
    <row r="14" spans="1:18" x14ac:dyDescent="0.2">
      <c r="A14" s="20">
        <v>1</v>
      </c>
      <c r="B14" s="11" t="s">
        <v>107</v>
      </c>
      <c r="C14" s="16"/>
      <c r="D14" s="17">
        <v>2027</v>
      </c>
      <c r="F14" s="7">
        <f>'CAPCIT1000000608 Acct1'!I35</f>
        <v>9658570.3599999994</v>
      </c>
      <c r="G14" s="102"/>
      <c r="H14" s="7">
        <v>0</v>
      </c>
      <c r="I14" s="102" t="s">
        <v>7</v>
      </c>
      <c r="J14" s="7">
        <v>0</v>
      </c>
      <c r="K14" s="102"/>
      <c r="L14" s="7">
        <v>0</v>
      </c>
      <c r="M14" s="102"/>
      <c r="N14" s="7">
        <v>0</v>
      </c>
      <c r="O14" s="102"/>
      <c r="P14" s="7">
        <f t="shared" ref="P14" si="0">SUM(F14:N14)</f>
        <v>9658570.3599999994</v>
      </c>
    </row>
    <row r="15" spans="1:18" x14ac:dyDescent="0.2">
      <c r="A15" s="20"/>
      <c r="C15" s="16"/>
      <c r="D15" s="17"/>
      <c r="F15" s="7"/>
      <c r="G15" s="102"/>
      <c r="H15" s="7"/>
      <c r="I15" s="102"/>
      <c r="J15" s="7"/>
      <c r="K15" s="102"/>
      <c r="L15" s="7"/>
      <c r="M15" s="102"/>
      <c r="N15" s="7"/>
      <c r="O15" s="102"/>
      <c r="P15" s="7"/>
    </row>
    <row r="16" spans="1:18" ht="12" thickBot="1" x14ac:dyDescent="0.25">
      <c r="A16" s="20"/>
      <c r="B16" s="19" t="s">
        <v>42</v>
      </c>
      <c r="D16" s="20" t="s">
        <v>7</v>
      </c>
      <c r="F16" s="103">
        <f>SUM(F14:F15)</f>
        <v>9658570.3599999994</v>
      </c>
      <c r="G16" s="102"/>
      <c r="H16" s="103">
        <f>SUM(H14:H15)</f>
        <v>0</v>
      </c>
      <c r="I16" s="102"/>
      <c r="J16" s="103">
        <f>SUM(J14:J15)</f>
        <v>0</v>
      </c>
      <c r="K16" s="102"/>
      <c r="L16" s="103">
        <f>SUM(L14:L15)</f>
        <v>0</v>
      </c>
      <c r="M16" s="102"/>
      <c r="N16" s="103">
        <f>SUM(N14:N15)</f>
        <v>0</v>
      </c>
      <c r="O16" s="102"/>
      <c r="P16" s="103">
        <f>SUM(P14:P15)</f>
        <v>9658570.3599999994</v>
      </c>
    </row>
    <row r="17" spans="1:20" ht="12" thickTop="1" x14ac:dyDescent="0.2">
      <c r="B17" s="11" t="s">
        <v>7</v>
      </c>
      <c r="D17" s="20" t="s">
        <v>7</v>
      </c>
      <c r="F17" s="21"/>
      <c r="G17" s="18"/>
      <c r="H17" s="21"/>
      <c r="I17" s="18"/>
      <c r="J17" s="21"/>
      <c r="K17" s="18"/>
      <c r="L17" s="21"/>
      <c r="M17" s="18"/>
      <c r="N17" s="21"/>
      <c r="O17" s="18"/>
      <c r="P17" s="21" t="s">
        <v>7</v>
      </c>
    </row>
    <row r="18" spans="1:20" x14ac:dyDescent="0.2">
      <c r="B18" s="11" t="s">
        <v>7</v>
      </c>
      <c r="D18" s="20" t="s">
        <v>7</v>
      </c>
      <c r="F18" s="21"/>
      <c r="G18" s="18"/>
      <c r="H18" s="21"/>
      <c r="I18" s="18"/>
      <c r="J18" s="21"/>
      <c r="K18" s="18"/>
      <c r="L18" s="21"/>
      <c r="M18" s="18"/>
      <c r="N18" s="21"/>
      <c r="O18" s="18"/>
      <c r="P18" s="21" t="s">
        <v>7</v>
      </c>
    </row>
    <row r="19" spans="1:20" x14ac:dyDescent="0.2">
      <c r="B19" s="11" t="s">
        <v>7</v>
      </c>
      <c r="D19" s="20" t="s">
        <v>7</v>
      </c>
      <c r="F19" s="21"/>
      <c r="G19" s="18"/>
      <c r="H19" s="21"/>
      <c r="I19" s="18"/>
      <c r="J19" s="21"/>
      <c r="K19" s="18"/>
      <c r="L19" s="21"/>
      <c r="M19" s="18"/>
      <c r="N19" s="21"/>
      <c r="O19" s="18"/>
      <c r="P19" s="21" t="s">
        <v>7</v>
      </c>
    </row>
    <row r="20" spans="1:20" x14ac:dyDescent="0.2">
      <c r="B20" s="11" t="s">
        <v>7</v>
      </c>
      <c r="D20" s="20" t="s">
        <v>7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20" x14ac:dyDescent="0.2">
      <c r="B21" s="11" t="s">
        <v>7</v>
      </c>
      <c r="D21" s="20" t="s">
        <v>7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20" x14ac:dyDescent="0.2"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 t="s">
        <v>7</v>
      </c>
    </row>
    <row r="23" spans="1:20" x14ac:dyDescent="0.2"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20" x14ac:dyDescent="0.2"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20" x14ac:dyDescent="0.2"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20" ht="12.75" customHeight="1" x14ac:dyDescent="0.2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</row>
    <row r="27" spans="1:20" ht="12.75" customHeight="1" x14ac:dyDescent="0.2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</row>
    <row r="28" spans="1:20" ht="12.75" customHeight="1" x14ac:dyDescent="0.2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</row>
    <row r="29" spans="1:20" ht="12.75" customHeight="1" x14ac:dyDescent="0.2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</row>
    <row r="30" spans="1:20" ht="12.75" customHeight="1" x14ac:dyDescent="0.2">
      <c r="A30" s="132" t="str">
        <f>'WP F, pg 1'!A7:H7</f>
        <v>Pro-Forma Adjustment - IT Modernization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</row>
    <row r="31" spans="1:20" ht="12.75" customHeight="1" x14ac:dyDescent="0.2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</row>
    <row r="32" spans="1:20" x14ac:dyDescent="0.2"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T32" s="13" t="s">
        <v>43</v>
      </c>
    </row>
    <row r="33" spans="1:20" x14ac:dyDescent="0.2"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T33" s="13" t="s">
        <v>44</v>
      </c>
    </row>
    <row r="34" spans="1:20" ht="12" thickBot="1" x14ac:dyDescent="0.25">
      <c r="A34" s="11" t="s">
        <v>0</v>
      </c>
      <c r="F34" s="27" t="s">
        <v>45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R34" s="13" t="s">
        <v>46</v>
      </c>
      <c r="T34" s="13" t="s">
        <v>47</v>
      </c>
    </row>
    <row r="35" spans="1:20" ht="12" thickBot="1" x14ac:dyDescent="0.25">
      <c r="A35" s="72" t="s">
        <v>103</v>
      </c>
      <c r="B35" s="28" t="s">
        <v>29</v>
      </c>
      <c r="D35" s="28" t="s">
        <v>30</v>
      </c>
      <c r="F35" s="22" t="s">
        <v>24</v>
      </c>
      <c r="H35" s="22" t="s">
        <v>25</v>
      </c>
      <c r="J35" s="22" t="s">
        <v>26</v>
      </c>
      <c r="L35" s="22" t="s">
        <v>27</v>
      </c>
      <c r="N35" s="22" t="s">
        <v>28</v>
      </c>
      <c r="P35" s="22" t="s">
        <v>36</v>
      </c>
      <c r="R35" s="14" t="s">
        <v>48</v>
      </c>
      <c r="T35" s="14" t="s">
        <v>49</v>
      </c>
    </row>
    <row r="36" spans="1:20" x14ac:dyDescent="0.2">
      <c r="B36" s="13" t="s">
        <v>4</v>
      </c>
      <c r="C36" s="13"/>
      <c r="D36" s="13" t="s">
        <v>5</v>
      </c>
      <c r="F36" s="30" t="s">
        <v>6</v>
      </c>
      <c r="H36" s="30" t="s">
        <v>37</v>
      </c>
      <c r="J36" s="30" t="s">
        <v>38</v>
      </c>
      <c r="L36" s="30" t="s">
        <v>39</v>
      </c>
      <c r="N36" s="30" t="s">
        <v>40</v>
      </c>
      <c r="P36" s="13" t="s">
        <v>41</v>
      </c>
      <c r="R36" s="13" t="s">
        <v>50</v>
      </c>
      <c r="T36" s="13" t="s">
        <v>51</v>
      </c>
    </row>
    <row r="37" spans="1:20" x14ac:dyDescent="0.2">
      <c r="B37" s="13"/>
      <c r="D37" s="13"/>
      <c r="F37" s="13"/>
      <c r="H37" s="13"/>
      <c r="J37" s="13"/>
      <c r="L37" s="13"/>
      <c r="N37" s="13"/>
      <c r="P37" s="13"/>
      <c r="R37" s="13"/>
    </row>
    <row r="38" spans="1:20" x14ac:dyDescent="0.2">
      <c r="A38" s="20">
        <v>2</v>
      </c>
      <c r="B38" s="16" t="str">
        <f>B14</f>
        <v>CAPCIT1000000608: C2M</v>
      </c>
      <c r="C38" s="16"/>
      <c r="D38" s="23">
        <f>D14</f>
        <v>2027</v>
      </c>
      <c r="F38" s="85">
        <f>'CAPCIT1000000608 Acct1'!I117</f>
        <v>520076.9</v>
      </c>
      <c r="G38" s="102"/>
      <c r="H38" s="85">
        <v>0</v>
      </c>
      <c r="I38" s="102"/>
      <c r="J38" s="85">
        <v>0</v>
      </c>
      <c r="K38" s="102"/>
      <c r="L38" s="85">
        <v>0</v>
      </c>
      <c r="M38" s="102"/>
      <c r="N38" s="85">
        <v>0</v>
      </c>
      <c r="O38" s="102"/>
      <c r="P38" s="85">
        <f t="shared" ref="P38" si="1">SUM(F38:N38)</f>
        <v>520076.9</v>
      </c>
      <c r="Q38" s="102"/>
      <c r="R38" s="85">
        <f>'CAPCIT1000000608 Acct1'!I72</f>
        <v>965857.09999999974</v>
      </c>
      <c r="S38" s="102"/>
      <c r="T38" s="102">
        <f>+'CAPCIT1000000608 Acct1'!M117</f>
        <v>72810.78</v>
      </c>
    </row>
    <row r="39" spans="1:20" x14ac:dyDescent="0.2">
      <c r="A39" s="20"/>
      <c r="B39" s="16"/>
      <c r="C39" s="16"/>
      <c r="D39" s="23"/>
      <c r="F39" s="85"/>
      <c r="G39" s="102"/>
      <c r="H39" s="85"/>
      <c r="I39" s="102"/>
      <c r="J39" s="85"/>
      <c r="K39" s="102"/>
      <c r="L39" s="85"/>
      <c r="M39" s="102"/>
      <c r="N39" s="85"/>
      <c r="O39" s="102"/>
      <c r="P39" s="85"/>
      <c r="Q39" s="102"/>
      <c r="R39" s="85"/>
      <c r="S39" s="102"/>
      <c r="T39" s="102"/>
    </row>
    <row r="40" spans="1:20" ht="12" thickBot="1" x14ac:dyDescent="0.25">
      <c r="B40" s="24" t="str">
        <f t="shared" ref="B40:B45" si="2">B16</f>
        <v>TOTAL</v>
      </c>
      <c r="D40" s="17" t="str">
        <f>D16</f>
        <v xml:space="preserve"> </v>
      </c>
      <c r="F40" s="103">
        <f>SUM(F38:F39)</f>
        <v>520076.9</v>
      </c>
      <c r="G40" s="102"/>
      <c r="H40" s="103">
        <f>SUM(H38:H39)</f>
        <v>0</v>
      </c>
      <c r="I40" s="102"/>
      <c r="J40" s="103">
        <f>SUM(J38:J39)</f>
        <v>0</v>
      </c>
      <c r="K40" s="102"/>
      <c r="L40" s="103">
        <f>SUM(L38:L39)</f>
        <v>0</v>
      </c>
      <c r="M40" s="102"/>
      <c r="N40" s="103">
        <f>SUM(N38:N39)</f>
        <v>0</v>
      </c>
      <c r="O40" s="102"/>
      <c r="P40" s="103">
        <f>SUM(P38:P39)</f>
        <v>520076.9</v>
      </c>
      <c r="Q40" s="102"/>
      <c r="R40" s="103">
        <f>SUM(R38:R39)</f>
        <v>965857.09999999974</v>
      </c>
      <c r="S40" s="102"/>
      <c r="T40" s="103">
        <f>SUM(T38:T39)</f>
        <v>72810.78</v>
      </c>
    </row>
    <row r="41" spans="1:20" ht="12" thickTop="1" x14ac:dyDescent="0.2">
      <c r="B41" s="16" t="str">
        <f t="shared" si="2"/>
        <v xml:space="preserve"> </v>
      </c>
      <c r="D41" s="17" t="str">
        <f>D17</f>
        <v xml:space="preserve"> 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 t="s">
        <v>7</v>
      </c>
      <c r="Q41" s="25"/>
      <c r="R41" s="25"/>
    </row>
    <row r="42" spans="1:20" x14ac:dyDescent="0.2">
      <c r="B42" s="16" t="str">
        <f t="shared" si="2"/>
        <v xml:space="preserve"> </v>
      </c>
      <c r="D42" s="17" t="str">
        <f>D18</f>
        <v xml:space="preserve"> 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25" t="s">
        <v>7</v>
      </c>
      <c r="R42" s="18"/>
    </row>
    <row r="43" spans="1:20" x14ac:dyDescent="0.2">
      <c r="B43" s="16" t="str">
        <f t="shared" si="2"/>
        <v xml:space="preserve"> 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25" t="s">
        <v>7</v>
      </c>
      <c r="R43" s="18"/>
    </row>
    <row r="44" spans="1:20" x14ac:dyDescent="0.2">
      <c r="B44" s="16" t="str">
        <f t="shared" si="2"/>
        <v xml:space="preserve"> 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25" t="s">
        <v>7</v>
      </c>
      <c r="R44" s="18"/>
    </row>
    <row r="45" spans="1:20" x14ac:dyDescent="0.2">
      <c r="B45" s="16" t="str">
        <f t="shared" si="2"/>
        <v xml:space="preserve"> 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25" t="s">
        <v>7</v>
      </c>
      <c r="R45" s="18"/>
    </row>
    <row r="46" spans="1:20" x14ac:dyDescent="0.2"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R46" s="18"/>
    </row>
    <row r="47" spans="1:20" x14ac:dyDescent="0.2"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R47" s="18"/>
    </row>
    <row r="48" spans="1:20" x14ac:dyDescent="0.2"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R48" s="18"/>
    </row>
    <row r="49" spans="6:18" x14ac:dyDescent="0.2"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R49" s="18"/>
    </row>
    <row r="50" spans="6:18" x14ac:dyDescent="0.2"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R50" s="18"/>
    </row>
    <row r="51" spans="6:18" x14ac:dyDescent="0.2"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R51" s="18"/>
    </row>
    <row r="54" spans="6:18" x14ac:dyDescent="0.2">
      <c r="R54" s="18"/>
    </row>
  </sheetData>
  <mergeCells count="8">
    <mergeCell ref="A29:R29"/>
    <mergeCell ref="A30:R30"/>
    <mergeCell ref="A31:R31"/>
    <mergeCell ref="A1:R1"/>
    <mergeCell ref="A4:R4"/>
    <mergeCell ref="A5:R5"/>
    <mergeCell ref="A6:R6"/>
    <mergeCell ref="A26:R26"/>
  </mergeCells>
  <pageMargins left="0.75" right="0.75" top="1" bottom="1" header="0.5" footer="0.5"/>
  <pageSetup fitToHeight="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  <rowBreaks count="1" manualBreakCount="1">
    <brk id="2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31" customWidth="1"/>
    <col min="2" max="2" width="13.7109375" style="31" customWidth="1"/>
    <col min="3" max="3" width="0.85546875" style="31" customWidth="1"/>
    <col min="4" max="4" width="15.28515625" style="31" customWidth="1"/>
    <col min="5" max="5" width="0.85546875" style="31" customWidth="1"/>
    <col min="6" max="6" width="12.7109375" style="31" customWidth="1"/>
    <col min="7" max="7" width="1.28515625" style="31" customWidth="1"/>
    <col min="8" max="8" width="14.28515625" style="31" customWidth="1"/>
    <col min="9" max="9" width="1.28515625" style="31" customWidth="1"/>
    <col min="10" max="10" width="16" style="31" customWidth="1"/>
    <col min="11" max="11" width="1" style="31" customWidth="1"/>
    <col min="12" max="12" width="10.5703125" style="31" customWidth="1"/>
    <col min="13" max="13" width="1" style="31" customWidth="1"/>
    <col min="14" max="14" width="10.85546875" style="31" customWidth="1"/>
    <col min="15" max="16384" width="8" style="31"/>
  </cols>
  <sheetData>
    <row r="1" spans="1:14" x14ac:dyDescent="0.2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4" ht="12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4" ht="12" customHeight="1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4" ht="12" customHeight="1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4" ht="12" customHeight="1" x14ac:dyDescent="0.2"/>
    <row r="6" spans="1:14" ht="12" customHeight="1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4" x14ac:dyDescent="0.2">
      <c r="A7" s="135" t="str">
        <f>'WP F, pg 1'!A7:H7</f>
        <v>Pro-Forma Adjustment - IT Modernization</v>
      </c>
      <c r="B7" s="135"/>
      <c r="C7" s="135"/>
      <c r="D7" s="135"/>
      <c r="E7" s="135"/>
      <c r="F7" s="135"/>
      <c r="G7" s="135"/>
      <c r="H7" s="135"/>
      <c r="I7" s="135"/>
      <c r="J7" s="135"/>
    </row>
    <row r="8" spans="1:14" x14ac:dyDescent="0.2">
      <c r="B8" s="77" t="s">
        <v>52</v>
      </c>
      <c r="D8" s="78" t="s">
        <v>110</v>
      </c>
      <c r="E8" s="32"/>
      <c r="F8" s="133" t="s">
        <v>109</v>
      </c>
      <c r="G8" s="134"/>
      <c r="H8" s="134"/>
      <c r="I8" s="134"/>
      <c r="J8" s="134"/>
    </row>
    <row r="9" spans="1:14" x14ac:dyDescent="0.2">
      <c r="B9" s="32" t="s">
        <v>53</v>
      </c>
      <c r="D9" s="88">
        <f>'CAPCIT1000000608 Support'!H29</f>
        <v>0.4662</v>
      </c>
      <c r="F9" s="32" t="s">
        <v>54</v>
      </c>
      <c r="H9" s="88">
        <f>'CAPCIT1000000608 Support'!J25</f>
        <v>0.13886981685088706</v>
      </c>
    </row>
    <row r="10" spans="1:14" x14ac:dyDescent="0.2">
      <c r="L10" s="34" t="s">
        <v>55</v>
      </c>
      <c r="N10" s="34" t="s">
        <v>43</v>
      </c>
    </row>
    <row r="11" spans="1:14" x14ac:dyDescent="0.2">
      <c r="A11" s="31" t="s">
        <v>0</v>
      </c>
      <c r="F11" s="33" t="s">
        <v>56</v>
      </c>
      <c r="G11" s="33"/>
      <c r="H11" s="33"/>
      <c r="J11" s="34" t="s">
        <v>46</v>
      </c>
      <c r="L11" s="34" t="s">
        <v>46</v>
      </c>
      <c r="N11" s="34" t="s">
        <v>57</v>
      </c>
    </row>
    <row r="12" spans="1:14" x14ac:dyDescent="0.2">
      <c r="A12" s="74" t="s">
        <v>103</v>
      </c>
      <c r="B12" s="79" t="s">
        <v>58</v>
      </c>
      <c r="D12" s="35" t="s">
        <v>59</v>
      </c>
      <c r="E12" s="36"/>
      <c r="F12" s="35" t="s">
        <v>60</v>
      </c>
      <c r="H12" s="35" t="s">
        <v>61</v>
      </c>
      <c r="J12" s="35" t="s">
        <v>62</v>
      </c>
      <c r="L12" s="35" t="s">
        <v>62</v>
      </c>
      <c r="N12" s="35" t="s">
        <v>63</v>
      </c>
    </row>
    <row r="13" spans="1:14" x14ac:dyDescent="0.2">
      <c r="B13" s="80" t="s">
        <v>4</v>
      </c>
      <c r="D13" s="34" t="s">
        <v>5</v>
      </c>
      <c r="E13" s="36"/>
      <c r="F13" s="34" t="s">
        <v>6</v>
      </c>
      <c r="H13" s="34" t="s">
        <v>37</v>
      </c>
      <c r="J13" s="34" t="s">
        <v>38</v>
      </c>
      <c r="L13" s="34" t="s">
        <v>39</v>
      </c>
      <c r="N13" s="34" t="s">
        <v>40</v>
      </c>
    </row>
    <row r="14" spans="1:14" x14ac:dyDescent="0.2">
      <c r="B14" s="81"/>
      <c r="D14" s="34"/>
      <c r="E14" s="36"/>
      <c r="F14" s="34"/>
      <c r="H14" s="34"/>
      <c r="J14" s="34"/>
    </row>
    <row r="15" spans="1:14" x14ac:dyDescent="0.2">
      <c r="A15" s="34">
        <v>1</v>
      </c>
      <c r="B15" s="38">
        <v>45641</v>
      </c>
      <c r="D15" s="42">
        <v>0</v>
      </c>
      <c r="E15" s="36"/>
      <c r="F15" s="34" t="s">
        <v>108</v>
      </c>
      <c r="H15" s="6">
        <v>1</v>
      </c>
      <c r="J15" s="87">
        <f>1/10</f>
        <v>0.1</v>
      </c>
      <c r="L15" s="87">
        <v>0.16666666666666666</v>
      </c>
      <c r="N15" s="82">
        <v>0.21</v>
      </c>
    </row>
    <row r="16" spans="1:14" x14ac:dyDescent="0.2">
      <c r="A16" s="34">
        <v>2</v>
      </c>
      <c r="B16" s="39">
        <v>45672</v>
      </c>
      <c r="D16" s="42">
        <v>0</v>
      </c>
      <c r="E16" s="36"/>
      <c r="F16" s="34" t="s">
        <v>64</v>
      </c>
      <c r="H16" s="6">
        <v>0</v>
      </c>
      <c r="J16" s="41">
        <v>0</v>
      </c>
    </row>
    <row r="17" spans="1:10" x14ac:dyDescent="0.2">
      <c r="A17" s="34">
        <v>3</v>
      </c>
      <c r="B17" s="39">
        <f>B16+30</f>
        <v>45702</v>
      </c>
      <c r="D17" s="42">
        <v>0</v>
      </c>
      <c r="E17" s="36"/>
      <c r="F17" s="34" t="s">
        <v>64</v>
      </c>
      <c r="H17" s="6">
        <v>0</v>
      </c>
      <c r="J17" s="41">
        <v>0</v>
      </c>
    </row>
    <row r="18" spans="1:10" x14ac:dyDescent="0.2">
      <c r="A18" s="34">
        <v>4</v>
      </c>
      <c r="B18" s="39">
        <f t="shared" ref="B18:B27" si="0">B17+30</f>
        <v>45732</v>
      </c>
      <c r="D18" s="42">
        <v>0</v>
      </c>
      <c r="E18" s="36"/>
      <c r="F18" s="34" t="s">
        <v>64</v>
      </c>
      <c r="H18" s="6">
        <v>0</v>
      </c>
      <c r="J18" s="41">
        <v>0</v>
      </c>
    </row>
    <row r="19" spans="1:10" x14ac:dyDescent="0.2">
      <c r="A19" s="34">
        <v>5</v>
      </c>
      <c r="B19" s="39">
        <f t="shared" si="0"/>
        <v>45762</v>
      </c>
      <c r="D19" s="42">
        <v>0</v>
      </c>
      <c r="E19" s="36"/>
      <c r="F19" s="34" t="s">
        <v>64</v>
      </c>
      <c r="H19" s="6">
        <v>0</v>
      </c>
      <c r="J19" s="41">
        <v>0</v>
      </c>
    </row>
    <row r="20" spans="1:10" x14ac:dyDescent="0.2">
      <c r="A20" s="34">
        <v>6</v>
      </c>
      <c r="B20" s="39">
        <f t="shared" si="0"/>
        <v>45792</v>
      </c>
      <c r="D20" s="42">
        <v>0</v>
      </c>
      <c r="E20" s="36"/>
      <c r="F20" s="34"/>
      <c r="H20" s="40" t="s">
        <v>7</v>
      </c>
      <c r="J20" s="41"/>
    </row>
    <row r="21" spans="1:10" x14ac:dyDescent="0.2">
      <c r="A21" s="34">
        <v>7</v>
      </c>
      <c r="B21" s="39">
        <f t="shared" si="0"/>
        <v>45822</v>
      </c>
      <c r="D21" s="42">
        <v>0</v>
      </c>
      <c r="E21" s="36"/>
      <c r="F21" s="34"/>
      <c r="H21" s="40" t="s">
        <v>7</v>
      </c>
      <c r="J21" s="41"/>
    </row>
    <row r="22" spans="1:10" x14ac:dyDescent="0.2">
      <c r="A22" s="34">
        <v>8</v>
      </c>
      <c r="B22" s="39">
        <f t="shared" si="0"/>
        <v>45852</v>
      </c>
      <c r="D22" s="42">
        <v>0</v>
      </c>
      <c r="E22" s="36"/>
      <c r="F22" s="34"/>
      <c r="H22" s="40" t="s">
        <v>7</v>
      </c>
      <c r="J22" s="41"/>
    </row>
    <row r="23" spans="1:10" x14ac:dyDescent="0.2">
      <c r="A23" s="34">
        <v>9</v>
      </c>
      <c r="B23" s="39">
        <f t="shared" si="0"/>
        <v>45882</v>
      </c>
      <c r="D23" s="42">
        <v>0</v>
      </c>
      <c r="E23" s="36"/>
      <c r="F23" s="34"/>
      <c r="H23" s="40" t="s">
        <v>7</v>
      </c>
      <c r="J23" s="41"/>
    </row>
    <row r="24" spans="1:10" x14ac:dyDescent="0.2">
      <c r="A24" s="34">
        <v>10</v>
      </c>
      <c r="B24" s="39">
        <f t="shared" si="0"/>
        <v>45912</v>
      </c>
      <c r="D24" s="42">
        <v>0</v>
      </c>
      <c r="E24" s="36"/>
      <c r="F24" s="34"/>
      <c r="H24" s="40" t="s">
        <v>7</v>
      </c>
      <c r="J24" s="41"/>
    </row>
    <row r="25" spans="1:10" x14ac:dyDescent="0.2">
      <c r="A25" s="34">
        <v>11</v>
      </c>
      <c r="B25" s="39">
        <f t="shared" si="0"/>
        <v>45942</v>
      </c>
      <c r="D25" s="42">
        <v>0</v>
      </c>
      <c r="E25" s="36"/>
      <c r="F25" s="34"/>
      <c r="H25" s="40" t="s">
        <v>7</v>
      </c>
      <c r="J25" s="41"/>
    </row>
    <row r="26" spans="1:10" x14ac:dyDescent="0.2">
      <c r="A26" s="34">
        <v>12</v>
      </c>
      <c r="B26" s="39">
        <f t="shared" si="0"/>
        <v>45972</v>
      </c>
      <c r="D26" s="42">
        <v>0</v>
      </c>
      <c r="E26" s="36"/>
      <c r="H26" s="40" t="s">
        <v>7</v>
      </c>
      <c r="J26" s="41"/>
    </row>
    <row r="27" spans="1:10" x14ac:dyDescent="0.2">
      <c r="A27" s="34">
        <v>13</v>
      </c>
      <c r="B27" s="39">
        <f t="shared" si="0"/>
        <v>46002</v>
      </c>
      <c r="D27" s="42">
        <v>0</v>
      </c>
      <c r="E27" s="36"/>
      <c r="H27" s="40"/>
      <c r="J27" s="41"/>
    </row>
    <row r="28" spans="1:10" x14ac:dyDescent="0.2">
      <c r="A28" s="34">
        <v>14</v>
      </c>
      <c r="D28" s="42"/>
      <c r="E28" s="36"/>
      <c r="J28" s="41"/>
    </row>
    <row r="29" spans="1:10" x14ac:dyDescent="0.2">
      <c r="A29" s="34">
        <v>15</v>
      </c>
      <c r="B29" s="32" t="s">
        <v>65</v>
      </c>
      <c r="D29" s="83">
        <v>46508</v>
      </c>
    </row>
    <row r="30" spans="1:10" x14ac:dyDescent="0.2">
      <c r="A30" s="34">
        <v>16</v>
      </c>
      <c r="B30" s="32" t="s">
        <v>66</v>
      </c>
      <c r="D30" s="84">
        <v>149187596</v>
      </c>
    </row>
    <row r="32" spans="1:10" x14ac:dyDescent="0.2">
      <c r="B32" s="43" t="s">
        <v>67</v>
      </c>
    </row>
    <row r="33" spans="2:2" x14ac:dyDescent="0.2">
      <c r="B33" s="43" t="s">
        <v>68</v>
      </c>
    </row>
    <row r="34" spans="2:2" x14ac:dyDescent="0.2">
      <c r="B34" s="43" t="s">
        <v>69</v>
      </c>
    </row>
    <row r="35" spans="2:2" x14ac:dyDescent="0.2">
      <c r="B35" s="43" t="s">
        <v>70</v>
      </c>
    </row>
    <row r="36" spans="2:2" x14ac:dyDescent="0.2">
      <c r="B36" s="43" t="s">
        <v>71</v>
      </c>
    </row>
    <row r="37" spans="2:2" x14ac:dyDescent="0.2">
      <c r="B37" s="43" t="s">
        <v>72</v>
      </c>
    </row>
    <row r="38" spans="2:2" x14ac:dyDescent="0.2">
      <c r="B38" s="43" t="s">
        <v>194</v>
      </c>
    </row>
    <row r="39" spans="2:2" x14ac:dyDescent="0.2">
      <c r="B39" s="31" t="s">
        <v>73</v>
      </c>
    </row>
    <row r="40" spans="2:2" x14ac:dyDescent="0.2">
      <c r="B40" s="31" t="s">
        <v>74</v>
      </c>
    </row>
  </sheetData>
  <mergeCells count="5">
    <mergeCell ref="F8:J8"/>
    <mergeCell ref="A1:J1"/>
    <mergeCell ref="A2:J2"/>
    <mergeCell ref="A7:J7"/>
    <mergeCell ref="A6:J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7" customWidth="1"/>
    <col min="2" max="2" width="1" style="47" customWidth="1"/>
    <col min="3" max="3" width="14.7109375" style="47" customWidth="1"/>
    <col min="4" max="4" width="1" style="47" customWidth="1"/>
    <col min="5" max="5" width="17.85546875" style="47" customWidth="1"/>
    <col min="6" max="6" width="1" style="47" customWidth="1"/>
    <col min="7" max="7" width="17.85546875" style="47" customWidth="1"/>
    <col min="8" max="8" width="1" style="47" customWidth="1"/>
    <col min="9" max="9" width="15.85546875" style="47" customWidth="1"/>
    <col min="10" max="10" width="6.42578125" style="47" customWidth="1"/>
    <col min="11" max="11" width="4.85546875" style="47" customWidth="1"/>
    <col min="12" max="12" width="1" style="47" customWidth="1"/>
    <col min="13" max="13" width="25.140625" style="47" customWidth="1"/>
    <col min="14" max="14" width="1" style="47" customWidth="1"/>
    <col min="15" max="15" width="14.85546875" style="47" customWidth="1"/>
    <col min="16" max="16" width="1" style="47" customWidth="1"/>
    <col min="17" max="17" width="14.85546875" style="47" customWidth="1"/>
    <col min="18" max="18" width="1" style="47" customWidth="1"/>
    <col min="19" max="19" width="13.85546875" style="47" customWidth="1"/>
    <col min="20" max="20" width="6.42578125" style="47" customWidth="1"/>
    <col min="21" max="21" width="4.85546875" style="47" customWidth="1"/>
    <col min="22" max="22" width="1" style="47" customWidth="1"/>
    <col min="23" max="23" width="25.140625" style="47" customWidth="1"/>
    <col min="24" max="24" width="1" style="47" customWidth="1"/>
    <col min="25" max="25" width="14.85546875" style="47" customWidth="1"/>
    <col min="26" max="26" width="1" style="47" customWidth="1"/>
    <col min="27" max="27" width="14.85546875" style="47" customWidth="1"/>
    <col min="28" max="28" width="1" style="47" customWidth="1"/>
    <col min="29" max="29" width="13.85546875" style="47" customWidth="1"/>
    <col min="30" max="30" width="6.42578125" style="47" customWidth="1"/>
    <col min="31" max="31" width="4.85546875" style="47" customWidth="1"/>
    <col min="32" max="32" width="1" style="47" customWidth="1"/>
    <col min="33" max="33" width="25.140625" style="47" customWidth="1"/>
    <col min="34" max="34" width="1" style="47" customWidth="1"/>
    <col min="35" max="35" width="14.85546875" style="47" customWidth="1"/>
    <col min="36" max="36" width="1" style="47" customWidth="1"/>
    <col min="37" max="37" width="14.85546875" style="47" customWidth="1"/>
    <col min="38" max="38" width="1" style="47" customWidth="1"/>
    <col min="39" max="39" width="13.85546875" style="47" customWidth="1"/>
    <col min="40" max="40" width="6.42578125" style="47" customWidth="1"/>
    <col min="41" max="41" width="4.85546875" style="47" customWidth="1"/>
    <col min="42" max="42" width="1" style="47" customWidth="1"/>
    <col min="43" max="43" width="17.85546875" style="47" customWidth="1"/>
    <col min="44" max="44" width="1" style="47" customWidth="1"/>
    <col min="45" max="45" width="14.85546875" style="47" customWidth="1"/>
    <col min="46" max="46" width="1" style="47" customWidth="1"/>
    <col min="47" max="47" width="14.85546875" style="47" customWidth="1"/>
    <col min="48" max="48" width="1" style="47" customWidth="1"/>
    <col min="49" max="49" width="13.85546875" style="47" customWidth="1"/>
    <col min="50" max="16384" width="11" style="47"/>
  </cols>
  <sheetData>
    <row r="1" spans="1:10" x14ac:dyDescent="0.2">
      <c r="A1" s="44"/>
      <c r="B1" s="44"/>
      <c r="C1" s="45"/>
      <c r="D1" s="45"/>
      <c r="E1" s="45"/>
      <c r="F1" s="45"/>
      <c r="G1" s="45"/>
      <c r="H1" s="45"/>
      <c r="I1" s="45"/>
      <c r="J1" s="46" t="s">
        <v>7</v>
      </c>
    </row>
    <row r="2" spans="1:10" x14ac:dyDescent="0.2">
      <c r="A2" s="44"/>
      <c r="B2" s="44"/>
      <c r="C2" s="45"/>
      <c r="D2" s="45"/>
      <c r="E2" s="45"/>
      <c r="F2" s="45"/>
      <c r="G2" s="45"/>
      <c r="H2" s="45"/>
      <c r="I2" s="45"/>
      <c r="J2" s="46"/>
    </row>
    <row r="3" spans="1:10" x14ac:dyDescent="0.2">
      <c r="A3" s="44"/>
      <c r="B3" s="44"/>
      <c r="C3" s="45"/>
      <c r="D3" s="45"/>
      <c r="E3" s="45"/>
      <c r="F3" s="45"/>
      <c r="G3" s="45"/>
      <c r="H3" s="45"/>
      <c r="I3" s="45"/>
      <c r="J3" s="46"/>
    </row>
    <row r="4" spans="1:10" x14ac:dyDescent="0.2">
      <c r="A4" s="44"/>
      <c r="B4" s="44"/>
      <c r="C4" s="45"/>
      <c r="D4" s="45"/>
      <c r="E4" s="45"/>
      <c r="F4" s="45"/>
      <c r="G4" s="45"/>
      <c r="H4" s="45"/>
      <c r="I4" s="45"/>
      <c r="J4" s="46" t="s">
        <v>7</v>
      </c>
    </row>
    <row r="5" spans="1:10" x14ac:dyDescent="0.2">
      <c r="B5" s="44"/>
      <c r="C5" s="45"/>
      <c r="D5" s="45"/>
      <c r="E5" s="45"/>
      <c r="F5" s="45"/>
      <c r="G5" s="45"/>
      <c r="H5" s="45"/>
      <c r="I5" s="45"/>
      <c r="J5" s="46" t="s">
        <v>7</v>
      </c>
    </row>
    <row r="6" spans="1:10" x14ac:dyDescent="0.2">
      <c r="A6" s="137" t="str">
        <f>'CAPCIT1000000608 Input'!A7:J7</f>
        <v>Pro-Forma Adjustment - IT Modernization</v>
      </c>
      <c r="B6" s="137"/>
      <c r="C6" s="137"/>
      <c r="D6" s="137"/>
      <c r="E6" s="137"/>
      <c r="F6" s="137"/>
      <c r="G6" s="137"/>
      <c r="H6" s="137"/>
      <c r="I6" s="137"/>
      <c r="J6" s="46"/>
    </row>
    <row r="7" spans="1:10" x14ac:dyDescent="0.2">
      <c r="A7" s="48"/>
      <c r="B7" s="48"/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36" t="str">
        <f>'CAPCIT1000000608 Input'!F8</f>
        <v>Oracle Customer Info System C2M</v>
      </c>
      <c r="B8" s="136"/>
      <c r="C8" s="136"/>
      <c r="D8" s="136"/>
      <c r="E8" s="136"/>
      <c r="F8" s="136"/>
      <c r="G8" s="136"/>
      <c r="H8" s="136"/>
      <c r="I8" s="136"/>
      <c r="J8" s="46"/>
    </row>
    <row r="9" spans="1:10" x14ac:dyDescent="0.2">
      <c r="A9" s="48"/>
      <c r="B9" s="48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48" t="s">
        <v>75</v>
      </c>
      <c r="B10" s="48"/>
      <c r="C10" s="46"/>
      <c r="D10" s="46"/>
      <c r="E10" s="46"/>
      <c r="F10" s="46"/>
      <c r="G10" s="46"/>
      <c r="H10" s="46"/>
      <c r="I10" s="46"/>
      <c r="J10" s="46" t="s">
        <v>7</v>
      </c>
    </row>
    <row r="11" spans="1:10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  <c r="J11" s="46" t="s">
        <v>7</v>
      </c>
    </row>
    <row r="13" spans="1:10" ht="12" thickBot="1" x14ac:dyDescent="0.25">
      <c r="A13" s="64" t="s">
        <v>76</v>
      </c>
      <c r="E13" s="49" t="s">
        <v>77</v>
      </c>
      <c r="F13" s="50"/>
      <c r="G13" s="50"/>
      <c r="H13" s="50"/>
      <c r="I13" s="50"/>
    </row>
    <row r="14" spans="1:10" ht="12" thickBot="1" x14ac:dyDescent="0.25">
      <c r="A14" s="75" t="s">
        <v>78</v>
      </c>
      <c r="B14" s="52"/>
      <c r="C14" s="51" t="s">
        <v>79</v>
      </c>
      <c r="D14" s="52"/>
      <c r="E14" s="51" t="s">
        <v>80</v>
      </c>
      <c r="F14" s="52"/>
      <c r="G14" s="51" t="s">
        <v>81</v>
      </c>
      <c r="H14" s="52"/>
      <c r="I14" s="51" t="s">
        <v>82</v>
      </c>
    </row>
    <row r="15" spans="1:10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37</v>
      </c>
    </row>
    <row r="16" spans="1:10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0" x14ac:dyDescent="0.2">
      <c r="A17" s="53">
        <v>1</v>
      </c>
      <c r="C17" s="54">
        <f>'CAPCIT1000000608 Input'!B15</f>
        <v>45641</v>
      </c>
      <c r="D17" s="54"/>
      <c r="E17" s="104">
        <f>'CAPCIT1000000608 Input'!D15*'CAPCIT1000000608 Input'!$D$9*'CAPCIT1000000608 Input'!$H$9</f>
        <v>0</v>
      </c>
      <c r="F17" s="105"/>
      <c r="G17" s="104">
        <f>'CAPCIT1000000608 Input'!D30*'CAPCIT1000000608 Input'!D9*'CAPCIT1000000608 Input'!H9</f>
        <v>9658570.3567785546</v>
      </c>
      <c r="H17" s="105"/>
      <c r="I17" s="104">
        <f t="shared" ref="I17:I29" si="0">G17-E17</f>
        <v>9658570.3567785546</v>
      </c>
    </row>
    <row r="18" spans="1:10" x14ac:dyDescent="0.2">
      <c r="A18" s="53">
        <f t="shared" ref="A18:A40" si="1">1+A17</f>
        <v>2</v>
      </c>
      <c r="C18" s="54">
        <f>'CAPCIT1000000608 Input'!B16</f>
        <v>45672</v>
      </c>
      <c r="D18" s="54"/>
      <c r="E18" s="70">
        <f>'CAPCIT1000000608 Input'!D16*'CAPCIT1000000608 Input'!$D$9*'CAPCIT1000000608 Input'!$H$9</f>
        <v>0</v>
      </c>
      <c r="F18" s="8"/>
      <c r="G18" s="70">
        <f>'CAPCIT1000000608 Input'!D30*'CAPCIT1000000608 Input'!D9*'CAPCIT1000000608 Input'!H9</f>
        <v>9658570.3567785546</v>
      </c>
      <c r="H18" s="8"/>
      <c r="I18" s="70">
        <f t="shared" si="0"/>
        <v>9658570.3567785546</v>
      </c>
    </row>
    <row r="19" spans="1:10" x14ac:dyDescent="0.2">
      <c r="A19" s="53">
        <f t="shared" si="1"/>
        <v>3</v>
      </c>
      <c r="C19" s="54">
        <f>'CAPCIT1000000608 Input'!B17</f>
        <v>45702</v>
      </c>
      <c r="D19" s="54"/>
      <c r="E19" s="70">
        <f>'CAPCIT1000000608 Input'!D17*'CAPCIT1000000608 Input'!$D$9*'CAPCIT1000000608 Input'!$H$9</f>
        <v>0</v>
      </c>
      <c r="F19" s="8"/>
      <c r="G19" s="8">
        <f t="shared" ref="G19:G29" si="2">$G$18</f>
        <v>9658570.3567785546</v>
      </c>
      <c r="H19" s="8"/>
      <c r="I19" s="8">
        <f t="shared" si="0"/>
        <v>9658570.3567785546</v>
      </c>
      <c r="J19" s="55"/>
    </row>
    <row r="20" spans="1:10" x14ac:dyDescent="0.2">
      <c r="A20" s="53">
        <f t="shared" si="1"/>
        <v>4</v>
      </c>
      <c r="C20" s="54">
        <f>'CAPCIT1000000608 Input'!B18</f>
        <v>45732</v>
      </c>
      <c r="D20" s="54"/>
      <c r="E20" s="70">
        <f>'CAPCIT1000000608 Input'!D18*'CAPCIT1000000608 Input'!$D$9*'CAPCIT1000000608 Input'!$H$9</f>
        <v>0</v>
      </c>
      <c r="F20" s="8"/>
      <c r="G20" s="8">
        <f t="shared" si="2"/>
        <v>9658570.3567785546</v>
      </c>
      <c r="H20" s="8"/>
      <c r="I20" s="8">
        <f t="shared" si="0"/>
        <v>9658570.3567785546</v>
      </c>
      <c r="J20" s="55"/>
    </row>
    <row r="21" spans="1:10" x14ac:dyDescent="0.2">
      <c r="A21" s="53">
        <f t="shared" si="1"/>
        <v>5</v>
      </c>
      <c r="C21" s="54">
        <f>'CAPCIT1000000608 Input'!B19</f>
        <v>45762</v>
      </c>
      <c r="D21" s="54"/>
      <c r="E21" s="70">
        <f>'CAPCIT1000000608 Input'!D19*'CAPCIT1000000608 Input'!$D$9*'CAPCIT1000000608 Input'!$H$9</f>
        <v>0</v>
      </c>
      <c r="F21" s="8"/>
      <c r="G21" s="8">
        <f t="shared" si="2"/>
        <v>9658570.3567785546</v>
      </c>
      <c r="H21" s="8"/>
      <c r="I21" s="8">
        <f t="shared" si="0"/>
        <v>9658570.3567785546</v>
      </c>
      <c r="J21" s="55"/>
    </row>
    <row r="22" spans="1:10" x14ac:dyDescent="0.2">
      <c r="A22" s="53">
        <f t="shared" si="1"/>
        <v>6</v>
      </c>
      <c r="C22" s="54">
        <f>'CAPCIT1000000608 Input'!B20</f>
        <v>45792</v>
      </c>
      <c r="D22" s="54"/>
      <c r="E22" s="70">
        <f>'CAPCIT1000000608 Input'!D20*'CAPCIT1000000608 Input'!$D$9*'CAPCIT1000000608 Input'!$H$9</f>
        <v>0</v>
      </c>
      <c r="F22" s="8"/>
      <c r="G22" s="8">
        <f t="shared" si="2"/>
        <v>9658570.3567785546</v>
      </c>
      <c r="H22" s="8"/>
      <c r="I22" s="8">
        <f t="shared" si="0"/>
        <v>9658570.3567785546</v>
      </c>
      <c r="J22" s="55"/>
    </row>
    <row r="23" spans="1:10" x14ac:dyDescent="0.2">
      <c r="A23" s="53">
        <f t="shared" si="1"/>
        <v>7</v>
      </c>
      <c r="C23" s="54">
        <f>'CAPCIT1000000608 Input'!B21</f>
        <v>45822</v>
      </c>
      <c r="D23" s="54"/>
      <c r="E23" s="70">
        <f>'CAPCIT1000000608 Input'!D21*'CAPCIT1000000608 Input'!$D$9*'CAPCIT1000000608 Input'!$H$9</f>
        <v>0</v>
      </c>
      <c r="F23" s="8"/>
      <c r="G23" s="8">
        <f t="shared" si="2"/>
        <v>9658570.3567785546</v>
      </c>
      <c r="H23" s="8"/>
      <c r="I23" s="8">
        <f t="shared" si="0"/>
        <v>9658570.3567785546</v>
      </c>
      <c r="J23" s="55"/>
    </row>
    <row r="24" spans="1:10" x14ac:dyDescent="0.2">
      <c r="A24" s="53">
        <f t="shared" si="1"/>
        <v>8</v>
      </c>
      <c r="C24" s="54">
        <f>'CAPCIT1000000608 Input'!B22</f>
        <v>45852</v>
      </c>
      <c r="D24" s="54"/>
      <c r="E24" s="70">
        <f>'CAPCIT1000000608 Input'!D22*'CAPCIT1000000608 Input'!$D$9*'CAPCIT1000000608 Input'!$H$9</f>
        <v>0</v>
      </c>
      <c r="F24" s="8"/>
      <c r="G24" s="8">
        <f t="shared" si="2"/>
        <v>9658570.3567785546</v>
      </c>
      <c r="H24" s="8"/>
      <c r="I24" s="8">
        <f t="shared" si="0"/>
        <v>9658570.3567785546</v>
      </c>
      <c r="J24" s="55"/>
    </row>
    <row r="25" spans="1:10" x14ac:dyDescent="0.2">
      <c r="A25" s="53">
        <f t="shared" si="1"/>
        <v>9</v>
      </c>
      <c r="C25" s="54">
        <f>'CAPCIT1000000608 Input'!B23</f>
        <v>45882</v>
      </c>
      <c r="D25" s="54"/>
      <c r="E25" s="70">
        <f>'CAPCIT1000000608 Input'!D23*'CAPCIT1000000608 Input'!$D$9*'CAPCIT1000000608 Input'!$H$9</f>
        <v>0</v>
      </c>
      <c r="F25" s="8"/>
      <c r="G25" s="8">
        <f t="shared" si="2"/>
        <v>9658570.3567785546</v>
      </c>
      <c r="H25" s="8"/>
      <c r="I25" s="8">
        <f t="shared" si="0"/>
        <v>9658570.3567785546</v>
      </c>
      <c r="J25" s="55"/>
    </row>
    <row r="26" spans="1:10" x14ac:dyDescent="0.2">
      <c r="A26" s="53">
        <f t="shared" si="1"/>
        <v>10</v>
      </c>
      <c r="C26" s="54">
        <f>'CAPCIT1000000608 Input'!B24</f>
        <v>45912</v>
      </c>
      <c r="D26" s="54"/>
      <c r="E26" s="70">
        <f>'CAPCIT1000000608 Input'!D24*'CAPCIT1000000608 Input'!$D$9*'CAPCIT1000000608 Input'!$H$9</f>
        <v>0</v>
      </c>
      <c r="F26" s="8"/>
      <c r="G26" s="8">
        <f t="shared" si="2"/>
        <v>9658570.3567785546</v>
      </c>
      <c r="H26" s="8"/>
      <c r="I26" s="8">
        <f t="shared" si="0"/>
        <v>9658570.3567785546</v>
      </c>
      <c r="J26" s="55"/>
    </row>
    <row r="27" spans="1:10" x14ac:dyDescent="0.2">
      <c r="A27" s="53">
        <f t="shared" si="1"/>
        <v>11</v>
      </c>
      <c r="C27" s="54">
        <f>'CAPCIT1000000608 Input'!B25</f>
        <v>45942</v>
      </c>
      <c r="D27" s="54"/>
      <c r="E27" s="70">
        <f>'CAPCIT1000000608 Input'!D25*'CAPCIT1000000608 Input'!$D$9*'CAPCIT1000000608 Input'!$H$9</f>
        <v>0</v>
      </c>
      <c r="F27" s="8"/>
      <c r="G27" s="8">
        <f t="shared" si="2"/>
        <v>9658570.3567785546</v>
      </c>
      <c r="H27" s="8"/>
      <c r="I27" s="8">
        <f t="shared" si="0"/>
        <v>9658570.3567785546</v>
      </c>
      <c r="J27" s="55"/>
    </row>
    <row r="28" spans="1:10" x14ac:dyDescent="0.2">
      <c r="A28" s="53">
        <f t="shared" si="1"/>
        <v>12</v>
      </c>
      <c r="C28" s="54">
        <f>'CAPCIT1000000608 Input'!B26</f>
        <v>45972</v>
      </c>
      <c r="D28" s="54"/>
      <c r="E28" s="70">
        <f>'CAPCIT1000000608 Input'!D26*'CAPCIT1000000608 Input'!$D$9*'CAPCIT1000000608 Input'!$H$9</f>
        <v>0</v>
      </c>
      <c r="F28" s="8"/>
      <c r="G28" s="8">
        <f t="shared" si="2"/>
        <v>9658570.3567785546</v>
      </c>
      <c r="H28" s="8"/>
      <c r="I28" s="8">
        <f t="shared" si="0"/>
        <v>9658570.3567785546</v>
      </c>
      <c r="J28" s="55"/>
    </row>
    <row r="29" spans="1:10" x14ac:dyDescent="0.2">
      <c r="A29" s="53">
        <f t="shared" si="1"/>
        <v>13</v>
      </c>
      <c r="C29" s="54">
        <f>'CAPCIT1000000608 Input'!B27</f>
        <v>46002</v>
      </c>
      <c r="D29" s="54"/>
      <c r="E29" s="109">
        <f>'CAPCIT1000000608 Input'!D27*'CAPCIT1000000608 Input'!$D$9*'CAPCIT1000000608 Input'!$H$9</f>
        <v>0</v>
      </c>
      <c r="F29" s="8"/>
      <c r="G29" s="110">
        <f t="shared" si="2"/>
        <v>9658570.3567785546</v>
      </c>
      <c r="H29" s="8"/>
      <c r="I29" s="110">
        <f t="shared" si="0"/>
        <v>9658570.3567785546</v>
      </c>
      <c r="J29" s="55"/>
    </row>
    <row r="30" spans="1:10" x14ac:dyDescent="0.2">
      <c r="A30" s="53">
        <f t="shared" si="1"/>
        <v>14</v>
      </c>
      <c r="C30" s="56" t="s">
        <v>42</v>
      </c>
      <c r="D30" s="56"/>
      <c r="E30" s="105">
        <f>SUM(E18:E29)</f>
        <v>0</v>
      </c>
      <c r="F30" s="105"/>
      <c r="G30" s="105">
        <f>SUM(G17:G29)</f>
        <v>125561414.63812125</v>
      </c>
      <c r="H30" s="105"/>
      <c r="I30" s="105">
        <f>SUM(I17:I29)</f>
        <v>125561414.63812125</v>
      </c>
      <c r="J30" s="55"/>
    </row>
    <row r="31" spans="1:10" x14ac:dyDescent="0.2">
      <c r="A31" s="53">
        <f t="shared" si="1"/>
        <v>15</v>
      </c>
      <c r="E31" s="105"/>
      <c r="F31" s="105"/>
      <c r="G31" s="105"/>
      <c r="H31" s="105"/>
      <c r="I31" s="105"/>
      <c r="J31" s="55"/>
    </row>
    <row r="32" spans="1:10" ht="12" thickBot="1" x14ac:dyDescent="0.25">
      <c r="A32" s="53">
        <f t="shared" si="1"/>
        <v>16</v>
      </c>
      <c r="C32" s="58" t="s">
        <v>104</v>
      </c>
      <c r="D32" s="58"/>
      <c r="E32" s="107">
        <f>ROUND(+E30/12,2)</f>
        <v>0</v>
      </c>
      <c r="F32" s="105"/>
      <c r="G32" s="107">
        <f>ROUND(+G30/13,2)</f>
        <v>9658570.3599999994</v>
      </c>
      <c r="H32" s="105"/>
      <c r="I32" s="107">
        <f>ROUND(+I30/13,2)</f>
        <v>9658570.3599999994</v>
      </c>
      <c r="J32" s="57"/>
    </row>
    <row r="33" spans="1:10" ht="12" thickTop="1" x14ac:dyDescent="0.2">
      <c r="A33" s="53">
        <f t="shared" si="1"/>
        <v>17</v>
      </c>
      <c r="E33" s="105"/>
      <c r="F33" s="105"/>
      <c r="G33" s="105"/>
      <c r="H33" s="105"/>
      <c r="I33" s="105"/>
      <c r="J33" s="55"/>
    </row>
    <row r="34" spans="1:10" x14ac:dyDescent="0.2">
      <c r="A34" s="53">
        <f t="shared" si="1"/>
        <v>18</v>
      </c>
      <c r="E34" s="108" t="s">
        <v>7</v>
      </c>
      <c r="F34" s="108"/>
      <c r="G34" s="108" t="s">
        <v>7</v>
      </c>
      <c r="H34" s="108"/>
      <c r="I34" s="108" t="s">
        <v>7</v>
      </c>
      <c r="J34" s="55"/>
    </row>
    <row r="35" spans="1:10" ht="12" thickBot="1" x14ac:dyDescent="0.25">
      <c r="A35" s="53">
        <f t="shared" si="1"/>
        <v>19</v>
      </c>
      <c r="C35" s="56" t="s">
        <v>83</v>
      </c>
      <c r="D35" s="56"/>
      <c r="E35" s="105"/>
      <c r="F35" s="105"/>
      <c r="G35" s="105"/>
      <c r="H35" s="105"/>
      <c r="I35" s="107">
        <f>I32</f>
        <v>9658570.3599999994</v>
      </c>
      <c r="J35" s="55"/>
    </row>
    <row r="36" spans="1:10" ht="12" thickTop="1" x14ac:dyDescent="0.2">
      <c r="A36" s="53">
        <f t="shared" si="1"/>
        <v>20</v>
      </c>
      <c r="J36" s="55"/>
    </row>
    <row r="37" spans="1:10" x14ac:dyDescent="0.2">
      <c r="A37" s="53">
        <f t="shared" si="1"/>
        <v>21</v>
      </c>
      <c r="J37" s="55"/>
    </row>
    <row r="38" spans="1:10" x14ac:dyDescent="0.2">
      <c r="A38" s="53">
        <f t="shared" si="1"/>
        <v>22</v>
      </c>
      <c r="J38" s="55"/>
    </row>
    <row r="39" spans="1:10" x14ac:dyDescent="0.2">
      <c r="A39" s="53">
        <f t="shared" si="1"/>
        <v>23</v>
      </c>
      <c r="J39" s="55"/>
    </row>
    <row r="40" spans="1:10" x14ac:dyDescent="0.2">
      <c r="A40" s="53">
        <f t="shared" si="1"/>
        <v>24</v>
      </c>
      <c r="J40" s="55"/>
    </row>
    <row r="41" spans="1:10" x14ac:dyDescent="0.2">
      <c r="J41" s="55"/>
    </row>
    <row r="42" spans="1:10" x14ac:dyDescent="0.2">
      <c r="J42" s="55"/>
    </row>
    <row r="43" spans="1:10" x14ac:dyDescent="0.2">
      <c r="J43" s="55"/>
    </row>
    <row r="44" spans="1:10" x14ac:dyDescent="0.2">
      <c r="J44" s="55"/>
    </row>
    <row r="45" spans="1:10" x14ac:dyDescent="0.2">
      <c r="J45" s="55"/>
    </row>
    <row r="46" spans="1:10" x14ac:dyDescent="0.2">
      <c r="J46" s="55"/>
    </row>
    <row r="47" spans="1:10" x14ac:dyDescent="0.2">
      <c r="J47" s="55"/>
    </row>
    <row r="48" spans="1:10" x14ac:dyDescent="0.2">
      <c r="J48" s="55"/>
    </row>
    <row r="49" spans="10:10" x14ac:dyDescent="0.2">
      <c r="J49" s="55"/>
    </row>
    <row r="50" spans="10:10" x14ac:dyDescent="0.2">
      <c r="J50" s="55"/>
    </row>
    <row r="51" spans="10:10" x14ac:dyDescent="0.2">
      <c r="J51" s="55"/>
    </row>
    <row r="52" spans="10:10" x14ac:dyDescent="0.2">
      <c r="J52" s="55"/>
    </row>
    <row r="53" spans="10:10" x14ac:dyDescent="0.2">
      <c r="J53" s="55"/>
    </row>
    <row r="54" spans="10:10" x14ac:dyDescent="0.2">
      <c r="J54" s="55"/>
    </row>
    <row r="70" spans="10:10" x14ac:dyDescent="0.2">
      <c r="J70" s="46"/>
    </row>
    <row r="71" spans="10:10" x14ac:dyDescent="0.2">
      <c r="J71" s="46"/>
    </row>
    <row r="72" spans="10:10" x14ac:dyDescent="0.2">
      <c r="J72" s="46"/>
    </row>
    <row r="73" spans="10:10" x14ac:dyDescent="0.2">
      <c r="J73" s="46"/>
    </row>
    <row r="74" spans="10:10" x14ac:dyDescent="0.2">
      <c r="J74" s="46"/>
    </row>
    <row r="82" spans="10:10" x14ac:dyDescent="0.2">
      <c r="J82" s="57"/>
    </row>
    <row r="83" spans="10:10" x14ac:dyDescent="0.2">
      <c r="J83" s="55"/>
    </row>
    <row r="84" spans="10:10" x14ac:dyDescent="0.2">
      <c r="J84" s="55"/>
    </row>
    <row r="85" spans="10:10" x14ac:dyDescent="0.2">
      <c r="J85" s="55"/>
    </row>
    <row r="86" spans="10:10" x14ac:dyDescent="0.2">
      <c r="J86" s="55"/>
    </row>
    <row r="87" spans="10:10" x14ac:dyDescent="0.2">
      <c r="J87" s="55"/>
    </row>
    <row r="88" spans="10:10" x14ac:dyDescent="0.2">
      <c r="J88" s="55"/>
    </row>
    <row r="89" spans="10:10" x14ac:dyDescent="0.2">
      <c r="J89" s="55"/>
    </row>
    <row r="90" spans="10:10" x14ac:dyDescent="0.2">
      <c r="J90" s="55"/>
    </row>
    <row r="91" spans="10:10" x14ac:dyDescent="0.2">
      <c r="J91" s="55"/>
    </row>
    <row r="92" spans="10:10" x14ac:dyDescent="0.2">
      <c r="J92" s="55"/>
    </row>
    <row r="93" spans="10:10" x14ac:dyDescent="0.2">
      <c r="J93" s="55"/>
    </row>
    <row r="94" spans="10:10" x14ac:dyDescent="0.2">
      <c r="J94" s="55"/>
    </row>
    <row r="95" spans="10:10" x14ac:dyDescent="0.2">
      <c r="J95" s="57"/>
    </row>
    <row r="96" spans="10:10" x14ac:dyDescent="0.2">
      <c r="J96" s="55"/>
    </row>
    <row r="97" spans="10:10" x14ac:dyDescent="0.2">
      <c r="J97" s="55"/>
    </row>
    <row r="98" spans="10:10" x14ac:dyDescent="0.2">
      <c r="J98" s="55"/>
    </row>
    <row r="99" spans="10:10" x14ac:dyDescent="0.2">
      <c r="J99" s="55"/>
    </row>
    <row r="100" spans="10:10" x14ac:dyDescent="0.2">
      <c r="J100" s="55"/>
    </row>
    <row r="101" spans="10:10" x14ac:dyDescent="0.2">
      <c r="J101" s="55"/>
    </row>
    <row r="102" spans="10:10" x14ac:dyDescent="0.2">
      <c r="J102" s="55"/>
    </row>
    <row r="103" spans="10:10" x14ac:dyDescent="0.2">
      <c r="J103" s="55"/>
    </row>
    <row r="104" spans="10:10" x14ac:dyDescent="0.2">
      <c r="J104" s="55"/>
    </row>
    <row r="105" spans="10:10" x14ac:dyDescent="0.2">
      <c r="J105" s="55"/>
    </row>
    <row r="106" spans="10:10" x14ac:dyDescent="0.2">
      <c r="J106" s="55"/>
    </row>
    <row r="107" spans="10:10" x14ac:dyDescent="0.2">
      <c r="J107" s="55"/>
    </row>
    <row r="109" spans="10:10" x14ac:dyDescent="0.2">
      <c r="J109" s="55"/>
    </row>
    <row r="110" spans="10:10" x14ac:dyDescent="0.2">
      <c r="J110" s="55"/>
    </row>
    <row r="111" spans="10:10" x14ac:dyDescent="0.2">
      <c r="J111" s="55"/>
    </row>
    <row r="112" spans="10:10" x14ac:dyDescent="0.2">
      <c r="J112" s="55"/>
    </row>
    <row r="113" spans="10:10" x14ac:dyDescent="0.2">
      <c r="J113" s="55"/>
    </row>
    <row r="114" spans="10:10" x14ac:dyDescent="0.2">
      <c r="J114" s="55"/>
    </row>
    <row r="115" spans="10:10" x14ac:dyDescent="0.2">
      <c r="J115" s="55"/>
    </row>
    <row r="116" spans="10:10" x14ac:dyDescent="0.2">
      <c r="J116" s="55"/>
    </row>
    <row r="117" spans="10:10" x14ac:dyDescent="0.2">
      <c r="J117" s="55"/>
    </row>
    <row r="118" spans="10:10" x14ac:dyDescent="0.2">
      <c r="J118" s="55"/>
    </row>
    <row r="119" spans="10:10" x14ac:dyDescent="0.2">
      <c r="J119" s="55"/>
    </row>
    <row r="135" spans="10:10" x14ac:dyDescent="0.2">
      <c r="J135" s="46"/>
    </row>
    <row r="136" spans="10:10" x14ac:dyDescent="0.2">
      <c r="J136" s="46"/>
    </row>
    <row r="137" spans="10:10" x14ac:dyDescent="0.2">
      <c r="J137" s="46"/>
    </row>
    <row r="138" spans="10:10" x14ac:dyDescent="0.2">
      <c r="J138" s="46"/>
    </row>
    <row r="139" spans="10:10" x14ac:dyDescent="0.2">
      <c r="J139" s="46"/>
    </row>
    <row r="148" spans="10:10" x14ac:dyDescent="0.2">
      <c r="J148" s="55"/>
    </row>
    <row r="149" spans="10:10" x14ac:dyDescent="0.2">
      <c r="J149" s="55"/>
    </row>
    <row r="150" spans="10:10" x14ac:dyDescent="0.2">
      <c r="J150" s="55"/>
    </row>
    <row r="151" spans="10:10" x14ac:dyDescent="0.2">
      <c r="J151" s="55"/>
    </row>
    <row r="152" spans="10:10" x14ac:dyDescent="0.2">
      <c r="J152" s="55"/>
    </row>
    <row r="153" spans="10:10" x14ac:dyDescent="0.2">
      <c r="J153" s="55"/>
    </row>
    <row r="154" spans="10:10" x14ac:dyDescent="0.2">
      <c r="J154" s="55"/>
    </row>
    <row r="155" spans="10:10" x14ac:dyDescent="0.2">
      <c r="J155" s="55"/>
    </row>
    <row r="156" spans="10:10" x14ac:dyDescent="0.2">
      <c r="J156" s="55"/>
    </row>
    <row r="157" spans="10:10" x14ac:dyDescent="0.2">
      <c r="J157" s="55"/>
    </row>
    <row r="158" spans="10:10" x14ac:dyDescent="0.2">
      <c r="J158" s="55"/>
    </row>
    <row r="159" spans="10:10" x14ac:dyDescent="0.2">
      <c r="J159" s="55"/>
    </row>
    <row r="160" spans="10:10" x14ac:dyDescent="0.2">
      <c r="J160" s="55"/>
    </row>
    <row r="161" spans="10:10" x14ac:dyDescent="0.2">
      <c r="J161" s="57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7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77" spans="3:10" x14ac:dyDescent="0.2">
      <c r="C277" s="54"/>
      <c r="D277" s="54"/>
      <c r="E277" s="57"/>
      <c r="F277" s="57"/>
      <c r="G277" s="57"/>
      <c r="H277" s="57"/>
      <c r="I277" s="57"/>
    </row>
    <row r="278" spans="3:10" x14ac:dyDescent="0.2">
      <c r="C278" s="54"/>
      <c r="D278" s="54"/>
      <c r="E278" s="55"/>
      <c r="F278" s="55"/>
      <c r="G278" s="55"/>
      <c r="H278" s="55"/>
      <c r="I278" s="55"/>
      <c r="J278" s="55"/>
    </row>
    <row r="279" spans="3:10" x14ac:dyDescent="0.2">
      <c r="C279" s="54"/>
      <c r="D279" s="54"/>
      <c r="E279" s="55"/>
      <c r="F279" s="55"/>
      <c r="G279" s="55"/>
      <c r="H279" s="55"/>
      <c r="I279" s="55"/>
      <c r="J279" s="55"/>
    </row>
    <row r="280" spans="3:10" x14ac:dyDescent="0.2">
      <c r="C280" s="54"/>
      <c r="D280" s="54"/>
      <c r="E280" s="55"/>
      <c r="F280" s="55"/>
      <c r="G280" s="55"/>
      <c r="H280" s="55"/>
      <c r="I280" s="55"/>
      <c r="J280" s="55"/>
    </row>
    <row r="281" spans="3:10" x14ac:dyDescent="0.2">
      <c r="C281" s="54"/>
      <c r="D281" s="54"/>
      <c r="E281" s="55"/>
      <c r="F281" s="55"/>
      <c r="G281" s="55"/>
      <c r="H281" s="55"/>
      <c r="I281" s="55"/>
      <c r="J281" s="55"/>
    </row>
    <row r="282" spans="3:10" x14ac:dyDescent="0.2">
      <c r="C282" s="54"/>
      <c r="D282" s="54"/>
      <c r="E282" s="55"/>
      <c r="F282" s="55"/>
      <c r="G282" s="55"/>
      <c r="H282" s="55"/>
      <c r="I282" s="55"/>
      <c r="J282" s="55"/>
    </row>
    <row r="283" spans="3:10" x14ac:dyDescent="0.2">
      <c r="C283" s="54"/>
      <c r="D283" s="54"/>
      <c r="E283" s="55"/>
      <c r="F283" s="55"/>
      <c r="G283" s="55"/>
      <c r="H283" s="55"/>
      <c r="I283" s="55"/>
      <c r="J283" s="55"/>
    </row>
    <row r="284" spans="3:10" x14ac:dyDescent="0.2">
      <c r="C284" s="54"/>
      <c r="D284" s="54"/>
      <c r="E284" s="55"/>
      <c r="F284" s="55"/>
      <c r="G284" s="55"/>
      <c r="H284" s="55"/>
      <c r="I284" s="55"/>
      <c r="J284" s="55"/>
    </row>
    <row r="285" spans="3:10" x14ac:dyDescent="0.2">
      <c r="C285" s="54"/>
      <c r="D285" s="54"/>
      <c r="E285" s="55"/>
      <c r="F285" s="55"/>
      <c r="G285" s="55"/>
      <c r="H285" s="55"/>
      <c r="I285" s="55"/>
      <c r="J285" s="55"/>
    </row>
    <row r="286" spans="3:10" x14ac:dyDescent="0.2">
      <c r="C286" s="54"/>
      <c r="D286" s="54"/>
      <c r="E286" s="55"/>
      <c r="F286" s="55"/>
      <c r="G286" s="55"/>
      <c r="H286" s="55"/>
      <c r="I286" s="55"/>
      <c r="J286" s="55"/>
    </row>
    <row r="287" spans="3:10" x14ac:dyDescent="0.2">
      <c r="C287" s="54"/>
      <c r="D287" s="54"/>
      <c r="E287" s="55"/>
      <c r="F287" s="55"/>
      <c r="G287" s="55"/>
      <c r="H287" s="55"/>
      <c r="I287" s="55"/>
      <c r="J287" s="55"/>
    </row>
    <row r="288" spans="3:10" x14ac:dyDescent="0.2">
      <c r="C288" s="54"/>
      <c r="D288" s="54"/>
      <c r="E288" s="55"/>
      <c r="F288" s="55"/>
      <c r="G288" s="55"/>
      <c r="H288" s="55"/>
      <c r="I288" s="55"/>
      <c r="J288" s="55"/>
    </row>
    <row r="289" spans="3:10" x14ac:dyDescent="0.2">
      <c r="C289" s="54"/>
      <c r="D289" s="54"/>
      <c r="E289" s="55"/>
      <c r="F289" s="55"/>
      <c r="G289" s="55"/>
      <c r="H289" s="55"/>
      <c r="I289" s="55"/>
      <c r="J289" s="55"/>
    </row>
    <row r="290" spans="3:10" x14ac:dyDescent="0.2">
      <c r="C290" s="54"/>
      <c r="D290" s="54"/>
      <c r="E290" s="55"/>
      <c r="F290" s="55"/>
      <c r="G290" s="55"/>
      <c r="H290" s="55"/>
      <c r="I290" s="55"/>
      <c r="J290" s="55"/>
    </row>
    <row r="291" spans="3:10" x14ac:dyDescent="0.2">
      <c r="E291" s="57"/>
      <c r="F291" s="57"/>
      <c r="G291" s="57"/>
      <c r="H291" s="57"/>
      <c r="I291" s="57"/>
      <c r="J291" s="57"/>
    </row>
    <row r="292" spans="3:10" x14ac:dyDescent="0.2">
      <c r="E292" s="55"/>
      <c r="F292" s="55"/>
      <c r="G292" s="55"/>
      <c r="H292" s="55"/>
      <c r="I292" s="55"/>
      <c r="J292" s="55"/>
    </row>
    <row r="293" spans="3:10" x14ac:dyDescent="0.2">
      <c r="E293" s="55"/>
      <c r="F293" s="55"/>
      <c r="G293" s="55"/>
      <c r="H293" s="55"/>
      <c r="I293" s="55"/>
      <c r="J293" s="55"/>
    </row>
    <row r="294" spans="3:10" x14ac:dyDescent="0.2">
      <c r="E294" s="57"/>
      <c r="F294" s="57"/>
      <c r="G294" s="57"/>
      <c r="H294" s="57"/>
      <c r="I294" s="57"/>
      <c r="J294" s="55"/>
    </row>
    <row r="295" spans="3:10" x14ac:dyDescent="0.2">
      <c r="E295" s="55"/>
      <c r="F295" s="55"/>
      <c r="G295" s="55"/>
      <c r="H295" s="55"/>
      <c r="I295" s="55"/>
      <c r="J295" s="55"/>
    </row>
    <row r="296" spans="3:10" x14ac:dyDescent="0.2">
      <c r="E296" s="55"/>
      <c r="F296" s="55"/>
      <c r="G296" s="55"/>
      <c r="H296" s="55"/>
      <c r="I296" s="55"/>
      <c r="J296" s="55"/>
    </row>
    <row r="297" spans="3:10" x14ac:dyDescent="0.2">
      <c r="E297" s="55"/>
      <c r="F297" s="55"/>
      <c r="G297" s="55"/>
      <c r="H297" s="55"/>
      <c r="I297" s="55"/>
      <c r="J297" s="55"/>
    </row>
    <row r="298" spans="3:10" x14ac:dyDescent="0.2">
      <c r="E298" s="55"/>
      <c r="F298" s="55"/>
      <c r="G298" s="55"/>
      <c r="H298" s="55"/>
      <c r="I298" s="55"/>
      <c r="J298" s="55"/>
    </row>
    <row r="299" spans="3:10" x14ac:dyDescent="0.2">
      <c r="E299" s="55"/>
      <c r="F299" s="55"/>
      <c r="G299" s="55"/>
      <c r="H299" s="55"/>
      <c r="I299" s="55"/>
      <c r="J299" s="55"/>
    </row>
    <row r="300" spans="3:10" x14ac:dyDescent="0.2">
      <c r="E300" s="55"/>
      <c r="F300" s="55"/>
      <c r="G300" s="55"/>
      <c r="H300" s="55"/>
      <c r="I300" s="55"/>
      <c r="J300" s="55"/>
    </row>
    <row r="301" spans="3:10" x14ac:dyDescent="0.2">
      <c r="E301" s="55"/>
      <c r="F301" s="55"/>
      <c r="G301" s="55"/>
      <c r="H301" s="55"/>
      <c r="I301" s="55"/>
      <c r="J301" s="55"/>
    </row>
    <row r="302" spans="3:10" x14ac:dyDescent="0.2">
      <c r="E302" s="55"/>
      <c r="F302" s="55"/>
      <c r="G302" s="55"/>
      <c r="H302" s="55"/>
      <c r="I302" s="55"/>
      <c r="J302" s="55"/>
    </row>
    <row r="303" spans="3:10" x14ac:dyDescent="0.2">
      <c r="E303" s="55"/>
      <c r="F303" s="55"/>
      <c r="G303" s="55"/>
      <c r="H303" s="55"/>
      <c r="I303" s="55"/>
      <c r="J303" s="55"/>
    </row>
    <row r="304" spans="3:10" x14ac:dyDescent="0.2">
      <c r="E304" s="55"/>
      <c r="F304" s="55"/>
      <c r="G304" s="55"/>
      <c r="H304" s="55"/>
      <c r="I304" s="55"/>
      <c r="J304" s="55"/>
    </row>
    <row r="305" spans="5:10" x14ac:dyDescent="0.2">
      <c r="E305" s="55"/>
      <c r="F305" s="55"/>
      <c r="G305" s="55"/>
      <c r="H305" s="55"/>
      <c r="I305" s="55"/>
      <c r="J305" s="55"/>
    </row>
    <row r="342" spans="3:10" x14ac:dyDescent="0.2">
      <c r="C342" s="54"/>
      <c r="D342" s="54"/>
      <c r="E342" s="57"/>
      <c r="F342" s="57"/>
      <c r="G342" s="57"/>
      <c r="H342" s="57"/>
      <c r="I342" s="57"/>
    </row>
    <row r="343" spans="3:10" x14ac:dyDescent="0.2">
      <c r="C343" s="54"/>
      <c r="D343" s="54"/>
      <c r="E343" s="55"/>
      <c r="F343" s="55"/>
      <c r="G343" s="55"/>
      <c r="H343" s="55"/>
      <c r="I343" s="55"/>
      <c r="J343" s="55"/>
    </row>
    <row r="344" spans="3:10" x14ac:dyDescent="0.2">
      <c r="C344" s="54"/>
      <c r="D344" s="54"/>
      <c r="E344" s="55"/>
      <c r="F344" s="55"/>
      <c r="G344" s="55"/>
      <c r="H344" s="55"/>
      <c r="I344" s="55"/>
      <c r="J344" s="55"/>
    </row>
    <row r="345" spans="3:10" x14ac:dyDescent="0.2">
      <c r="C345" s="54"/>
      <c r="D345" s="54"/>
      <c r="E345" s="55"/>
      <c r="F345" s="55"/>
      <c r="G345" s="55"/>
      <c r="H345" s="55"/>
      <c r="I345" s="55"/>
      <c r="J345" s="55"/>
    </row>
    <row r="346" spans="3:10" x14ac:dyDescent="0.2">
      <c r="C346" s="54"/>
      <c r="D346" s="54"/>
      <c r="E346" s="55"/>
      <c r="F346" s="55"/>
      <c r="G346" s="55"/>
      <c r="H346" s="55"/>
      <c r="I346" s="55"/>
      <c r="J346" s="55"/>
    </row>
    <row r="347" spans="3:10" x14ac:dyDescent="0.2">
      <c r="C347" s="54"/>
      <c r="D347" s="54"/>
      <c r="E347" s="55"/>
      <c r="F347" s="55"/>
      <c r="G347" s="55"/>
      <c r="H347" s="55"/>
      <c r="I347" s="55"/>
      <c r="J347" s="55"/>
    </row>
    <row r="348" spans="3:10" x14ac:dyDescent="0.2">
      <c r="C348" s="54"/>
      <c r="D348" s="54"/>
      <c r="E348" s="55"/>
      <c r="F348" s="55"/>
      <c r="G348" s="55"/>
      <c r="H348" s="55"/>
      <c r="I348" s="55"/>
      <c r="J348" s="55"/>
    </row>
    <row r="349" spans="3:10" x14ac:dyDescent="0.2">
      <c r="C349" s="54"/>
      <c r="D349" s="54"/>
      <c r="E349" s="55"/>
      <c r="F349" s="55"/>
      <c r="G349" s="55"/>
      <c r="H349" s="55"/>
      <c r="I349" s="55"/>
      <c r="J349" s="55"/>
    </row>
    <row r="350" spans="3:10" x14ac:dyDescent="0.2">
      <c r="C350" s="54"/>
      <c r="D350" s="54"/>
      <c r="E350" s="55"/>
      <c r="F350" s="55"/>
      <c r="G350" s="55"/>
      <c r="H350" s="55"/>
      <c r="I350" s="55"/>
      <c r="J350" s="55"/>
    </row>
    <row r="351" spans="3:10" x14ac:dyDescent="0.2">
      <c r="C351" s="54"/>
      <c r="D351" s="54"/>
      <c r="E351" s="55"/>
      <c r="F351" s="55"/>
      <c r="G351" s="55"/>
      <c r="H351" s="55"/>
      <c r="I351" s="55"/>
      <c r="J351" s="55"/>
    </row>
    <row r="352" spans="3:10" x14ac:dyDescent="0.2">
      <c r="C352" s="54"/>
      <c r="D352" s="54"/>
      <c r="E352" s="55"/>
      <c r="F352" s="55"/>
      <c r="G352" s="55"/>
      <c r="H352" s="55"/>
      <c r="I352" s="55"/>
      <c r="J352" s="55"/>
    </row>
    <row r="353" spans="3:10" x14ac:dyDescent="0.2">
      <c r="C353" s="54"/>
      <c r="D353" s="54"/>
      <c r="E353" s="55"/>
      <c r="F353" s="55"/>
      <c r="G353" s="55"/>
      <c r="H353" s="55"/>
      <c r="I353" s="55"/>
      <c r="J353" s="55"/>
    </row>
    <row r="354" spans="3:10" x14ac:dyDescent="0.2">
      <c r="C354" s="54"/>
      <c r="D354" s="54"/>
      <c r="E354" s="55"/>
      <c r="F354" s="55"/>
      <c r="G354" s="55"/>
      <c r="H354" s="55"/>
      <c r="I354" s="55"/>
      <c r="J354" s="55"/>
    </row>
    <row r="355" spans="3:10" x14ac:dyDescent="0.2">
      <c r="C355" s="54"/>
      <c r="D355" s="54"/>
      <c r="E355" s="55"/>
      <c r="F355" s="55"/>
      <c r="G355" s="55"/>
      <c r="H355" s="55"/>
      <c r="I355" s="55"/>
      <c r="J355" s="55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55"/>
      <c r="F357" s="55"/>
      <c r="G357" s="55"/>
      <c r="H357" s="55"/>
      <c r="I357" s="55"/>
      <c r="J357" s="55"/>
    </row>
    <row r="358" spans="3:10" x14ac:dyDescent="0.2">
      <c r="E358" s="55"/>
      <c r="F358" s="55"/>
      <c r="G358" s="55"/>
      <c r="H358" s="55"/>
      <c r="I358" s="55"/>
      <c r="J358" s="55"/>
    </row>
    <row r="359" spans="3:10" x14ac:dyDescent="0.2">
      <c r="E359" s="57"/>
      <c r="F359" s="57"/>
      <c r="G359" s="57"/>
      <c r="H359" s="57"/>
      <c r="I359" s="57"/>
      <c r="J359" s="55"/>
    </row>
    <row r="360" spans="3:10" x14ac:dyDescent="0.2">
      <c r="E360" s="55"/>
      <c r="F360" s="55"/>
      <c r="G360" s="55"/>
      <c r="H360" s="55"/>
      <c r="I360" s="55"/>
      <c r="J360" s="55"/>
    </row>
    <row r="361" spans="3:10" x14ac:dyDescent="0.2">
      <c r="E361" s="55"/>
      <c r="F361" s="55"/>
      <c r="G361" s="55"/>
      <c r="H361" s="55"/>
      <c r="I361" s="55"/>
      <c r="J361" s="55"/>
    </row>
    <row r="362" spans="3:10" x14ac:dyDescent="0.2">
      <c r="E362" s="55"/>
      <c r="F362" s="55"/>
      <c r="G362" s="55"/>
      <c r="H362" s="55"/>
      <c r="I362" s="55"/>
      <c r="J362" s="55"/>
    </row>
    <row r="363" spans="3:10" x14ac:dyDescent="0.2">
      <c r="E363" s="55"/>
      <c r="F363" s="55"/>
      <c r="G363" s="55"/>
      <c r="H363" s="55"/>
      <c r="I363" s="55"/>
      <c r="J363" s="55"/>
    </row>
    <row r="364" spans="3:10" x14ac:dyDescent="0.2">
      <c r="E364" s="55"/>
      <c r="F364" s="55"/>
      <c r="G364" s="55"/>
      <c r="H364" s="55"/>
      <c r="I364" s="55"/>
      <c r="J364" s="55"/>
    </row>
    <row r="365" spans="3:10" x14ac:dyDescent="0.2">
      <c r="E365" s="55"/>
      <c r="F365" s="55"/>
      <c r="G365" s="55"/>
      <c r="H365" s="55"/>
      <c r="I365" s="55"/>
      <c r="J365" s="55"/>
    </row>
    <row r="366" spans="3:10" x14ac:dyDescent="0.2">
      <c r="E366" s="55"/>
      <c r="F366" s="55"/>
      <c r="G366" s="55"/>
      <c r="H366" s="55"/>
      <c r="I366" s="55"/>
      <c r="J366" s="55"/>
    </row>
    <row r="367" spans="3:10" x14ac:dyDescent="0.2">
      <c r="E367" s="55"/>
      <c r="F367" s="55"/>
      <c r="G367" s="55"/>
      <c r="H367" s="55"/>
      <c r="I367" s="55"/>
      <c r="J367" s="55"/>
    </row>
    <row r="368" spans="3:10" x14ac:dyDescent="0.2">
      <c r="E368" s="55"/>
      <c r="F368" s="55"/>
      <c r="G368" s="55"/>
      <c r="H368" s="55"/>
      <c r="I368" s="55"/>
      <c r="J368" s="55"/>
    </row>
    <row r="369" spans="5:10" x14ac:dyDescent="0.2">
      <c r="E369" s="55"/>
      <c r="F369" s="55"/>
      <c r="G369" s="55"/>
      <c r="H369" s="55"/>
      <c r="I369" s="55"/>
      <c r="J369" s="55"/>
    </row>
    <row r="370" spans="5:10" x14ac:dyDescent="0.2">
      <c r="E370" s="55"/>
      <c r="F370" s="55"/>
      <c r="G370" s="55"/>
      <c r="H370" s="55"/>
      <c r="I370" s="55"/>
      <c r="J370" s="55"/>
    </row>
    <row r="407" spans="3:10" x14ac:dyDescent="0.2">
      <c r="C407" s="54"/>
      <c r="D407" s="54"/>
      <c r="E407" s="57"/>
      <c r="F407" s="57"/>
      <c r="G407" s="57"/>
      <c r="H407" s="57"/>
      <c r="I407" s="57"/>
    </row>
    <row r="408" spans="3:10" x14ac:dyDescent="0.2">
      <c r="C408" s="54"/>
      <c r="D408" s="54"/>
      <c r="E408" s="55"/>
      <c r="F408" s="55"/>
      <c r="G408" s="55"/>
      <c r="H408" s="55"/>
      <c r="I408" s="55"/>
      <c r="J408" s="55"/>
    </row>
    <row r="409" spans="3:10" x14ac:dyDescent="0.2">
      <c r="C409" s="54"/>
      <c r="D409" s="54"/>
      <c r="E409" s="55"/>
      <c r="F409" s="55"/>
      <c r="G409" s="55"/>
      <c r="H409" s="55"/>
      <c r="I409" s="55"/>
      <c r="J409" s="55"/>
    </row>
    <row r="410" spans="3:10" x14ac:dyDescent="0.2">
      <c r="C410" s="54"/>
      <c r="D410" s="54"/>
      <c r="E410" s="55"/>
      <c r="F410" s="55"/>
      <c r="G410" s="55"/>
      <c r="H410" s="55"/>
      <c r="I410" s="55"/>
      <c r="J410" s="55"/>
    </row>
    <row r="411" spans="3:10" x14ac:dyDescent="0.2">
      <c r="C411" s="54"/>
      <c r="D411" s="54"/>
      <c r="E411" s="55"/>
      <c r="F411" s="55"/>
      <c r="G411" s="55"/>
      <c r="H411" s="55"/>
      <c r="I411" s="55"/>
      <c r="J411" s="55"/>
    </row>
    <row r="412" spans="3:10" x14ac:dyDescent="0.2">
      <c r="C412" s="54"/>
      <c r="D412" s="54"/>
      <c r="E412" s="55"/>
      <c r="F412" s="55"/>
      <c r="G412" s="55"/>
      <c r="H412" s="55"/>
      <c r="I412" s="55"/>
      <c r="J412" s="55"/>
    </row>
    <row r="413" spans="3:10" x14ac:dyDescent="0.2">
      <c r="C413" s="54"/>
      <c r="D413" s="54"/>
      <c r="E413" s="55"/>
      <c r="F413" s="55"/>
      <c r="G413" s="55"/>
      <c r="H413" s="55"/>
      <c r="I413" s="55"/>
      <c r="J413" s="55"/>
    </row>
    <row r="414" spans="3:10" x14ac:dyDescent="0.2">
      <c r="C414" s="54"/>
      <c r="D414" s="54"/>
      <c r="E414" s="55"/>
      <c r="F414" s="55"/>
      <c r="G414" s="55"/>
      <c r="H414" s="55"/>
      <c r="I414" s="55"/>
      <c r="J414" s="55"/>
    </row>
    <row r="415" spans="3:10" x14ac:dyDescent="0.2">
      <c r="C415" s="54"/>
      <c r="D415" s="54"/>
      <c r="E415" s="55"/>
      <c r="F415" s="55"/>
      <c r="G415" s="55"/>
      <c r="H415" s="55"/>
      <c r="I415" s="55"/>
      <c r="J415" s="55"/>
    </row>
    <row r="416" spans="3:10" x14ac:dyDescent="0.2">
      <c r="C416" s="54"/>
      <c r="D416" s="54"/>
      <c r="E416" s="55"/>
      <c r="F416" s="55"/>
      <c r="G416" s="55"/>
      <c r="H416" s="55"/>
      <c r="I416" s="55"/>
      <c r="J416" s="55"/>
    </row>
    <row r="417" spans="3:10" x14ac:dyDescent="0.2">
      <c r="C417" s="54"/>
      <c r="D417" s="54"/>
      <c r="E417" s="55"/>
      <c r="F417" s="55"/>
      <c r="G417" s="55"/>
      <c r="H417" s="55"/>
      <c r="I417" s="55"/>
      <c r="J417" s="55"/>
    </row>
    <row r="418" spans="3:10" x14ac:dyDescent="0.2">
      <c r="C418" s="54"/>
      <c r="D418" s="54"/>
      <c r="E418" s="55"/>
      <c r="F418" s="55"/>
      <c r="G418" s="55"/>
      <c r="H418" s="55"/>
      <c r="I418" s="55"/>
      <c r="J418" s="55"/>
    </row>
    <row r="419" spans="3:10" x14ac:dyDescent="0.2">
      <c r="C419" s="54"/>
      <c r="D419" s="54"/>
      <c r="E419" s="55"/>
      <c r="F419" s="55"/>
      <c r="G419" s="55"/>
      <c r="H419" s="55"/>
      <c r="I419" s="55"/>
      <c r="J419" s="55"/>
    </row>
    <row r="420" spans="3:10" x14ac:dyDescent="0.2">
      <c r="C420" s="54"/>
      <c r="D420" s="54"/>
      <c r="E420" s="55"/>
      <c r="F420" s="55"/>
      <c r="G420" s="55"/>
      <c r="H420" s="55"/>
      <c r="I420" s="55"/>
      <c r="J420" s="55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55"/>
      <c r="F422" s="55"/>
      <c r="G422" s="55"/>
      <c r="H422" s="55"/>
      <c r="I422" s="55"/>
      <c r="J422" s="55"/>
    </row>
    <row r="423" spans="3:10" x14ac:dyDescent="0.2">
      <c r="E423" s="55"/>
      <c r="F423" s="55"/>
      <c r="G423" s="55"/>
      <c r="H423" s="55"/>
      <c r="I423" s="55"/>
      <c r="J423" s="55"/>
    </row>
    <row r="424" spans="3:10" x14ac:dyDescent="0.2">
      <c r="E424" s="57"/>
      <c r="F424" s="57"/>
      <c r="G424" s="57"/>
      <c r="H424" s="57"/>
      <c r="I424" s="57"/>
      <c r="J424" s="55"/>
    </row>
    <row r="425" spans="3:10" x14ac:dyDescent="0.2">
      <c r="E425" s="55"/>
      <c r="F425" s="55"/>
      <c r="G425" s="55"/>
      <c r="H425" s="55"/>
      <c r="I425" s="55"/>
      <c r="J425" s="55"/>
    </row>
    <row r="426" spans="3:10" x14ac:dyDescent="0.2">
      <c r="E426" s="55"/>
      <c r="F426" s="55"/>
      <c r="G426" s="55"/>
      <c r="H426" s="55"/>
      <c r="I426" s="55"/>
      <c r="J426" s="55"/>
    </row>
    <row r="427" spans="3:10" x14ac:dyDescent="0.2">
      <c r="E427" s="55"/>
      <c r="F427" s="55"/>
      <c r="G427" s="55"/>
      <c r="H427" s="55"/>
      <c r="I427" s="55"/>
      <c r="J427" s="55"/>
    </row>
    <row r="428" spans="3:10" x14ac:dyDescent="0.2">
      <c r="E428" s="55"/>
      <c r="F428" s="55"/>
      <c r="G428" s="55"/>
      <c r="H428" s="55"/>
      <c r="I428" s="55"/>
      <c r="J428" s="55"/>
    </row>
    <row r="429" spans="3:10" x14ac:dyDescent="0.2">
      <c r="E429" s="55"/>
      <c r="F429" s="55"/>
      <c r="G429" s="55"/>
      <c r="H429" s="55"/>
      <c r="I429" s="55"/>
      <c r="J429" s="55"/>
    </row>
    <row r="430" spans="3:10" x14ac:dyDescent="0.2">
      <c r="E430" s="55"/>
      <c r="F430" s="55"/>
      <c r="G430" s="55"/>
      <c r="H430" s="55"/>
      <c r="I430" s="55"/>
      <c r="J430" s="55"/>
    </row>
    <row r="431" spans="3:10" x14ac:dyDescent="0.2">
      <c r="E431" s="55"/>
      <c r="F431" s="55"/>
      <c r="G431" s="55"/>
      <c r="H431" s="55"/>
      <c r="I431" s="55"/>
      <c r="J431" s="55"/>
    </row>
    <row r="432" spans="3:10" x14ac:dyDescent="0.2">
      <c r="E432" s="55"/>
      <c r="F432" s="55"/>
      <c r="G432" s="55"/>
      <c r="H432" s="55"/>
      <c r="I432" s="55"/>
      <c r="J432" s="55"/>
    </row>
    <row r="433" spans="5:10" x14ac:dyDescent="0.2">
      <c r="E433" s="55"/>
      <c r="F433" s="55"/>
      <c r="G433" s="55"/>
      <c r="H433" s="55"/>
      <c r="I433" s="55"/>
      <c r="J433" s="55"/>
    </row>
    <row r="434" spans="5:10" x14ac:dyDescent="0.2">
      <c r="E434" s="55"/>
      <c r="F434" s="55"/>
      <c r="G434" s="55"/>
      <c r="H434" s="55"/>
      <c r="I434" s="55"/>
      <c r="J434" s="55"/>
    </row>
    <row r="435" spans="5:10" x14ac:dyDescent="0.2">
      <c r="E435" s="55"/>
      <c r="F435" s="55"/>
      <c r="G435" s="55"/>
      <c r="H435" s="55"/>
      <c r="I435" s="55"/>
      <c r="J435" s="55"/>
    </row>
  </sheetData>
  <mergeCells count="2">
    <mergeCell ref="A8:I8"/>
    <mergeCell ref="A6:I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  <rowBreaks count="2" manualBreakCount="2">
    <brk id="4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7" customWidth="1"/>
    <col min="2" max="2" width="1" style="47" customWidth="1"/>
    <col min="3" max="3" width="15.5703125" style="47" customWidth="1"/>
    <col min="4" max="4" width="1" style="47" customWidth="1"/>
    <col min="5" max="5" width="15" style="47" customWidth="1"/>
    <col min="6" max="6" width="1" style="47" customWidth="1"/>
    <col min="7" max="7" width="15" style="47" customWidth="1"/>
    <col min="8" max="8" width="1" style="47" customWidth="1"/>
    <col min="9" max="9" width="15" style="47" customWidth="1"/>
    <col min="10" max="10" width="0.85546875" style="47" customWidth="1"/>
    <col min="11" max="11" width="11.7109375" style="47" bestFit="1" customWidth="1"/>
    <col min="12" max="12" width="1.140625" style="47" customWidth="1"/>
    <col min="13" max="13" width="13.140625" style="47" customWidth="1"/>
    <col min="14" max="16384" width="10.28515625" style="47"/>
  </cols>
  <sheetData>
    <row r="1" spans="1:9" x14ac:dyDescent="0.2">
      <c r="A1" s="44"/>
      <c r="B1" s="44"/>
      <c r="C1" s="45"/>
      <c r="D1" s="45"/>
      <c r="E1" s="45"/>
      <c r="F1" s="45"/>
      <c r="G1" s="45"/>
      <c r="H1" s="45"/>
      <c r="I1" s="45"/>
    </row>
    <row r="2" spans="1:9" x14ac:dyDescent="0.2">
      <c r="A2" s="44"/>
      <c r="B2" s="44"/>
      <c r="C2" s="45"/>
      <c r="D2" s="45"/>
      <c r="E2" s="45"/>
      <c r="F2" s="45"/>
      <c r="G2" s="45"/>
      <c r="H2" s="45"/>
      <c r="I2" s="45"/>
    </row>
    <row r="3" spans="1:9" x14ac:dyDescent="0.2">
      <c r="A3" s="44"/>
      <c r="B3" s="44"/>
      <c r="C3" s="45"/>
      <c r="D3" s="45"/>
      <c r="E3" s="45"/>
      <c r="F3" s="45"/>
      <c r="G3" s="45"/>
      <c r="H3" s="45"/>
      <c r="I3" s="45"/>
    </row>
    <row r="4" spans="1:9" x14ac:dyDescent="0.2">
      <c r="A4" s="137"/>
      <c r="B4" s="137"/>
      <c r="C4" s="137"/>
      <c r="D4" s="137"/>
      <c r="E4" s="137"/>
      <c r="F4" s="137"/>
      <c r="G4" s="137"/>
      <c r="H4" s="137"/>
      <c r="I4" s="137"/>
    </row>
    <row r="6" spans="1:9" x14ac:dyDescent="0.2">
      <c r="A6" s="44"/>
      <c r="B6" s="44"/>
      <c r="C6" s="45"/>
      <c r="D6" s="45"/>
      <c r="E6" s="45"/>
      <c r="F6" s="45"/>
      <c r="G6" s="45"/>
      <c r="H6" s="45"/>
      <c r="I6" s="45"/>
    </row>
    <row r="7" spans="1:9" x14ac:dyDescent="0.2">
      <c r="A7" s="137" t="str">
        <f>'CAPCIT1000000608 Input'!A7:J7</f>
        <v>Pro-Forma Adjustment - IT Modernization</v>
      </c>
      <c r="B7" s="137"/>
      <c r="C7" s="137"/>
      <c r="D7" s="137"/>
      <c r="E7" s="137"/>
      <c r="F7" s="137"/>
      <c r="G7" s="137"/>
      <c r="H7" s="137"/>
      <c r="I7" s="137"/>
    </row>
    <row r="8" spans="1:9" x14ac:dyDescent="0.2">
      <c r="A8" s="138" t="str">
        <f>'CAPCIT1000000608 Input'!F8</f>
        <v>Oracle Customer Info System C2M</v>
      </c>
      <c r="B8" s="138"/>
      <c r="C8" s="138"/>
      <c r="D8" s="138"/>
      <c r="E8" s="138"/>
      <c r="F8" s="138"/>
      <c r="G8" s="138"/>
      <c r="H8" s="138"/>
      <c r="I8" s="138"/>
    </row>
    <row r="9" spans="1:9" x14ac:dyDescent="0.2">
      <c r="A9" s="61"/>
      <c r="B9" s="61"/>
      <c r="C9" s="61"/>
      <c r="D9" s="61"/>
      <c r="E9" s="61"/>
      <c r="F9" s="61"/>
      <c r="G9" s="61"/>
      <c r="H9" s="61"/>
      <c r="I9" s="61"/>
    </row>
    <row r="10" spans="1:9" x14ac:dyDescent="0.2">
      <c r="A10" s="48" t="str">
        <f>'CAPCIT1000000608 TotalWO'!A10</f>
        <v>PLANT IN SERVICE</v>
      </c>
      <c r="B10" s="48"/>
      <c r="C10" s="46"/>
      <c r="D10" s="46"/>
      <c r="E10" s="46"/>
      <c r="F10" s="46"/>
      <c r="G10" s="46"/>
      <c r="H10" s="46"/>
      <c r="I10" s="46"/>
    </row>
    <row r="11" spans="1:9" x14ac:dyDescent="0.2">
      <c r="A11" s="48" t="s">
        <v>7</v>
      </c>
      <c r="B11" s="48"/>
      <c r="C11" s="46"/>
      <c r="D11" s="46"/>
      <c r="E11" s="46" t="s">
        <v>7</v>
      </c>
      <c r="F11" s="46"/>
      <c r="G11" s="46"/>
      <c r="H11" s="46"/>
      <c r="I11" s="46"/>
    </row>
    <row r="13" spans="1:9" ht="12" thickBot="1" x14ac:dyDescent="0.25">
      <c r="A13" s="64" t="s">
        <v>76</v>
      </c>
      <c r="E13" s="50" t="str">
        <f>"Acct "&amp;'CAPCIT1000000608 Input'!F15</f>
        <v>Acct 2.303.00</v>
      </c>
      <c r="F13" s="50"/>
      <c r="G13" s="50"/>
      <c r="H13" s="50"/>
      <c r="I13" s="50"/>
    </row>
    <row r="14" spans="1:9" ht="12" thickBot="1" x14ac:dyDescent="0.25">
      <c r="A14" s="75" t="s">
        <v>78</v>
      </c>
      <c r="B14" s="52"/>
      <c r="C14" s="51" t="s">
        <v>79</v>
      </c>
      <c r="D14" s="52"/>
      <c r="E14" s="51" t="s">
        <v>80</v>
      </c>
      <c r="F14" s="52"/>
      <c r="G14" s="51" t="s">
        <v>81</v>
      </c>
      <c r="H14" s="52"/>
      <c r="I14" s="51" t="s">
        <v>82</v>
      </c>
    </row>
    <row r="15" spans="1:9" x14ac:dyDescent="0.2">
      <c r="A15" s="53"/>
      <c r="B15" s="52"/>
      <c r="C15" s="37" t="s">
        <v>4</v>
      </c>
      <c r="D15" s="53"/>
      <c r="E15" s="34" t="s">
        <v>5</v>
      </c>
      <c r="F15" s="53"/>
      <c r="G15" s="34" t="s">
        <v>6</v>
      </c>
      <c r="H15" s="31"/>
      <c r="I15" s="34" t="s">
        <v>37</v>
      </c>
    </row>
    <row r="16" spans="1:9" x14ac:dyDescent="0.2">
      <c r="A16" s="53"/>
      <c r="B16" s="52"/>
      <c r="C16" s="53"/>
      <c r="D16" s="52"/>
      <c r="E16" s="53"/>
      <c r="F16" s="52"/>
      <c r="G16" s="53"/>
      <c r="H16" s="52"/>
      <c r="I16" s="53"/>
    </row>
    <row r="17" spans="1:12" x14ac:dyDescent="0.2">
      <c r="A17" s="53">
        <v>1</v>
      </c>
      <c r="C17" s="54">
        <f>'CAPCIT1000000608 TotalWO'!C17</f>
        <v>45641</v>
      </c>
      <c r="D17" s="54"/>
      <c r="E17" s="104">
        <f>'CAPCIT1000000608 TotalWO'!E17*'CAPCIT1000000608 Input'!$H$15</f>
        <v>0</v>
      </c>
      <c r="F17" s="111"/>
      <c r="G17" s="104">
        <f>'CAPCIT1000000608 TotalWO'!G17*'CAPCIT1000000608 Input'!$H$15</f>
        <v>9658570.3567785546</v>
      </c>
      <c r="H17" s="105"/>
      <c r="I17" s="104">
        <f t="shared" ref="I17:I29" si="0">G17-E17</f>
        <v>9658570.3567785546</v>
      </c>
    </row>
    <row r="18" spans="1:12" x14ac:dyDescent="0.2">
      <c r="A18" s="53">
        <f t="shared" ref="A18:A40" si="1">1+A17</f>
        <v>2</v>
      </c>
      <c r="C18" s="54">
        <f>'CAPCIT1000000608 TotalWO'!C18</f>
        <v>45672</v>
      </c>
      <c r="D18" s="54"/>
      <c r="E18" s="70">
        <f>'CAPCIT1000000608 TotalWO'!E18*'CAPCIT1000000608 Input'!$H$15</f>
        <v>0</v>
      </c>
      <c r="F18" s="70"/>
      <c r="G18" s="70">
        <f>'CAPCIT1000000608 TotalWO'!G18*'CAPCIT1000000608 Input'!$H$15</f>
        <v>9658570.3567785546</v>
      </c>
      <c r="H18" s="8"/>
      <c r="I18" s="70">
        <f t="shared" si="0"/>
        <v>9658570.3567785546</v>
      </c>
      <c r="K18" s="70"/>
      <c r="L18" s="70"/>
    </row>
    <row r="19" spans="1:12" x14ac:dyDescent="0.2">
      <c r="A19" s="53">
        <f t="shared" si="1"/>
        <v>3</v>
      </c>
      <c r="C19" s="54">
        <f t="shared" ref="C19:C29" si="2">C18+31</f>
        <v>45703</v>
      </c>
      <c r="D19" s="54"/>
      <c r="E19" s="70">
        <f>'CAPCIT1000000608 TotalWO'!E19*'CAPCIT1000000608 Input'!$H$15</f>
        <v>0</v>
      </c>
      <c r="F19" s="70"/>
      <c r="G19" s="70">
        <f>'CAPCIT1000000608 TotalWO'!G19*'CAPCIT1000000608 Input'!$H$15</f>
        <v>9658570.3567785546</v>
      </c>
      <c r="H19" s="8"/>
      <c r="I19" s="8">
        <f t="shared" si="0"/>
        <v>9658570.3567785546</v>
      </c>
    </row>
    <row r="20" spans="1:12" x14ac:dyDescent="0.2">
      <c r="A20" s="53">
        <f t="shared" si="1"/>
        <v>4</v>
      </c>
      <c r="C20" s="54">
        <f t="shared" si="2"/>
        <v>45734</v>
      </c>
      <c r="D20" s="54"/>
      <c r="E20" s="70">
        <f>'CAPCIT1000000608 TotalWO'!E20*'CAPCIT1000000608 Input'!$H$15</f>
        <v>0</v>
      </c>
      <c r="F20" s="70"/>
      <c r="G20" s="70">
        <f>'CAPCIT1000000608 TotalWO'!G20*'CAPCIT1000000608 Input'!$H$15</f>
        <v>9658570.3567785546</v>
      </c>
      <c r="H20" s="8"/>
      <c r="I20" s="8">
        <f t="shared" si="0"/>
        <v>9658570.3567785546</v>
      </c>
    </row>
    <row r="21" spans="1:12" x14ac:dyDescent="0.2">
      <c r="A21" s="53">
        <f t="shared" si="1"/>
        <v>5</v>
      </c>
      <c r="C21" s="54">
        <f t="shared" si="2"/>
        <v>45765</v>
      </c>
      <c r="D21" s="54"/>
      <c r="E21" s="70">
        <f>'CAPCIT1000000608 TotalWO'!E21*'CAPCIT1000000608 Input'!$H$15</f>
        <v>0</v>
      </c>
      <c r="F21" s="70"/>
      <c r="G21" s="70">
        <f>'CAPCIT1000000608 TotalWO'!G21*'CAPCIT1000000608 Input'!$H$15</f>
        <v>9658570.3567785546</v>
      </c>
      <c r="H21" s="8"/>
      <c r="I21" s="8">
        <f t="shared" si="0"/>
        <v>9658570.3567785546</v>
      </c>
    </row>
    <row r="22" spans="1:12" x14ac:dyDescent="0.2">
      <c r="A22" s="53">
        <f t="shared" si="1"/>
        <v>6</v>
      </c>
      <c r="C22" s="54">
        <f t="shared" si="2"/>
        <v>45796</v>
      </c>
      <c r="D22" s="54"/>
      <c r="E22" s="70">
        <f>'CAPCIT1000000608 TotalWO'!E22*'CAPCIT1000000608 Input'!$H$15</f>
        <v>0</v>
      </c>
      <c r="F22" s="70"/>
      <c r="G22" s="70">
        <f>'CAPCIT1000000608 TotalWO'!G22*'CAPCIT1000000608 Input'!$H$15</f>
        <v>9658570.3567785546</v>
      </c>
      <c r="H22" s="8"/>
      <c r="I22" s="8">
        <f t="shared" si="0"/>
        <v>9658570.3567785546</v>
      </c>
    </row>
    <row r="23" spans="1:12" x14ac:dyDescent="0.2">
      <c r="A23" s="53">
        <f t="shared" si="1"/>
        <v>7</v>
      </c>
      <c r="C23" s="54">
        <f t="shared" si="2"/>
        <v>45827</v>
      </c>
      <c r="D23" s="54"/>
      <c r="E23" s="70">
        <f>'CAPCIT1000000608 TotalWO'!E23*'CAPCIT1000000608 Input'!$H$15</f>
        <v>0</v>
      </c>
      <c r="F23" s="70"/>
      <c r="G23" s="70">
        <f>'CAPCIT1000000608 TotalWO'!G23*'CAPCIT1000000608 Input'!$H$15</f>
        <v>9658570.3567785546</v>
      </c>
      <c r="H23" s="8"/>
      <c r="I23" s="8">
        <f t="shared" si="0"/>
        <v>9658570.3567785546</v>
      </c>
    </row>
    <row r="24" spans="1:12" x14ac:dyDescent="0.2">
      <c r="A24" s="53">
        <f t="shared" si="1"/>
        <v>8</v>
      </c>
      <c r="C24" s="54">
        <f t="shared" si="2"/>
        <v>45858</v>
      </c>
      <c r="D24" s="54"/>
      <c r="E24" s="70">
        <f>'CAPCIT1000000608 TotalWO'!E24*'CAPCIT1000000608 Input'!$H$15</f>
        <v>0</v>
      </c>
      <c r="F24" s="70"/>
      <c r="G24" s="70">
        <f>'CAPCIT1000000608 TotalWO'!G24*'CAPCIT1000000608 Input'!$H$15</f>
        <v>9658570.3567785546</v>
      </c>
      <c r="H24" s="8"/>
      <c r="I24" s="8">
        <f t="shared" si="0"/>
        <v>9658570.3567785546</v>
      </c>
    </row>
    <row r="25" spans="1:12" x14ac:dyDescent="0.2">
      <c r="A25" s="53">
        <f t="shared" si="1"/>
        <v>9</v>
      </c>
      <c r="C25" s="54">
        <f t="shared" si="2"/>
        <v>45889</v>
      </c>
      <c r="D25" s="54"/>
      <c r="E25" s="70">
        <f>'CAPCIT1000000608 TotalWO'!E25*'CAPCIT1000000608 Input'!$H$15</f>
        <v>0</v>
      </c>
      <c r="F25" s="70"/>
      <c r="G25" s="70">
        <f>'CAPCIT1000000608 TotalWO'!G25*'CAPCIT1000000608 Input'!$H$15</f>
        <v>9658570.3567785546</v>
      </c>
      <c r="H25" s="8"/>
      <c r="I25" s="8">
        <f t="shared" si="0"/>
        <v>9658570.3567785546</v>
      </c>
    </row>
    <row r="26" spans="1:12" x14ac:dyDescent="0.2">
      <c r="A26" s="53">
        <f t="shared" si="1"/>
        <v>10</v>
      </c>
      <c r="C26" s="54">
        <f t="shared" si="2"/>
        <v>45920</v>
      </c>
      <c r="D26" s="54"/>
      <c r="E26" s="70">
        <f>'CAPCIT1000000608 TotalWO'!E26*'CAPCIT1000000608 Input'!$H$15</f>
        <v>0</v>
      </c>
      <c r="F26" s="70"/>
      <c r="G26" s="70">
        <f>'CAPCIT1000000608 TotalWO'!G26*'CAPCIT1000000608 Input'!$H$15</f>
        <v>9658570.3567785546</v>
      </c>
      <c r="H26" s="8"/>
      <c r="I26" s="8">
        <f t="shared" si="0"/>
        <v>9658570.3567785546</v>
      </c>
    </row>
    <row r="27" spans="1:12" x14ac:dyDescent="0.2">
      <c r="A27" s="53">
        <f t="shared" si="1"/>
        <v>11</v>
      </c>
      <c r="C27" s="54">
        <f t="shared" si="2"/>
        <v>45951</v>
      </c>
      <c r="D27" s="54"/>
      <c r="E27" s="70">
        <f>'CAPCIT1000000608 TotalWO'!E27*'CAPCIT1000000608 Input'!$H$15</f>
        <v>0</v>
      </c>
      <c r="F27" s="70"/>
      <c r="G27" s="70">
        <f>'CAPCIT1000000608 TotalWO'!G27*'CAPCIT1000000608 Input'!$H$15</f>
        <v>9658570.3567785546</v>
      </c>
      <c r="H27" s="8"/>
      <c r="I27" s="8">
        <f t="shared" si="0"/>
        <v>9658570.3567785546</v>
      </c>
    </row>
    <row r="28" spans="1:12" x14ac:dyDescent="0.2">
      <c r="A28" s="53">
        <f t="shared" si="1"/>
        <v>12</v>
      </c>
      <c r="C28" s="54">
        <f t="shared" si="2"/>
        <v>45982</v>
      </c>
      <c r="D28" s="54"/>
      <c r="E28" s="70">
        <f>'CAPCIT1000000608 TotalWO'!E28*'CAPCIT1000000608 Input'!$H$15</f>
        <v>0</v>
      </c>
      <c r="F28" s="70"/>
      <c r="G28" s="70">
        <f>'CAPCIT1000000608 TotalWO'!G28*'CAPCIT1000000608 Input'!$H$15</f>
        <v>9658570.3567785546</v>
      </c>
      <c r="H28" s="8"/>
      <c r="I28" s="8">
        <f t="shared" si="0"/>
        <v>9658570.3567785546</v>
      </c>
    </row>
    <row r="29" spans="1:12" x14ac:dyDescent="0.2">
      <c r="A29" s="53">
        <f t="shared" si="1"/>
        <v>13</v>
      </c>
      <c r="C29" s="54">
        <f t="shared" si="2"/>
        <v>46013</v>
      </c>
      <c r="D29" s="54"/>
      <c r="E29" s="109">
        <f>'CAPCIT1000000608 TotalWO'!E29*'CAPCIT1000000608 Input'!$H$15</f>
        <v>0</v>
      </c>
      <c r="F29" s="70"/>
      <c r="G29" s="109">
        <f>'CAPCIT1000000608 TotalWO'!G29*'CAPCIT1000000608 Input'!$H$15</f>
        <v>9658570.3567785546</v>
      </c>
      <c r="H29" s="8"/>
      <c r="I29" s="110">
        <f t="shared" si="0"/>
        <v>9658570.3567785546</v>
      </c>
    </row>
    <row r="30" spans="1:12" x14ac:dyDescent="0.2">
      <c r="A30" s="53">
        <f t="shared" si="1"/>
        <v>14</v>
      </c>
      <c r="C30" s="56" t="s">
        <v>42</v>
      </c>
      <c r="D30" s="56"/>
      <c r="E30" s="105">
        <f>SUM(E18:E29)</f>
        <v>0</v>
      </c>
      <c r="F30" s="105"/>
      <c r="G30" s="105">
        <f>SUM(G17:G29)</f>
        <v>125561414.63812125</v>
      </c>
      <c r="H30" s="105"/>
      <c r="I30" s="105">
        <f>SUM(I17:I29)</f>
        <v>125561414.63812125</v>
      </c>
    </row>
    <row r="31" spans="1:12" x14ac:dyDescent="0.2">
      <c r="A31" s="53">
        <f t="shared" si="1"/>
        <v>15</v>
      </c>
      <c r="E31" s="105"/>
      <c r="F31" s="105"/>
      <c r="G31" s="105"/>
      <c r="H31" s="105"/>
      <c r="I31" s="105"/>
    </row>
    <row r="32" spans="1:12" ht="12" thickBot="1" x14ac:dyDescent="0.25">
      <c r="A32" s="53">
        <f t="shared" si="1"/>
        <v>16</v>
      </c>
      <c r="C32" s="58" t="s">
        <v>104</v>
      </c>
      <c r="D32" s="58"/>
      <c r="E32" s="107">
        <f>ROUND(+E30/12,2)</f>
        <v>0</v>
      </c>
      <c r="F32" s="105"/>
      <c r="G32" s="107">
        <f>ROUND(+G30/13,2)</f>
        <v>9658570.3599999994</v>
      </c>
      <c r="H32" s="105"/>
      <c r="I32" s="107">
        <f>ROUND(+I30/13,2)</f>
        <v>9658570.3599999994</v>
      </c>
    </row>
    <row r="33" spans="1:9" ht="12" thickTop="1" x14ac:dyDescent="0.2">
      <c r="A33" s="53">
        <f t="shared" si="1"/>
        <v>17</v>
      </c>
      <c r="E33" s="105"/>
      <c r="F33" s="105"/>
      <c r="G33" s="105"/>
      <c r="H33" s="105"/>
      <c r="I33" s="105"/>
    </row>
    <row r="34" spans="1:9" x14ac:dyDescent="0.2">
      <c r="A34" s="53">
        <f t="shared" si="1"/>
        <v>18</v>
      </c>
      <c r="E34" s="108" t="s">
        <v>7</v>
      </c>
      <c r="F34" s="108"/>
      <c r="G34" s="108" t="s">
        <v>7</v>
      </c>
      <c r="H34" s="108"/>
      <c r="I34" s="108" t="s">
        <v>7</v>
      </c>
    </row>
    <row r="35" spans="1:9" ht="12" thickBot="1" x14ac:dyDescent="0.25">
      <c r="A35" s="53">
        <f t="shared" si="1"/>
        <v>19</v>
      </c>
      <c r="C35" s="56" t="s">
        <v>83</v>
      </c>
      <c r="D35" s="56"/>
      <c r="E35" s="55"/>
      <c r="F35" s="55"/>
      <c r="G35" s="55"/>
      <c r="H35" s="55"/>
      <c r="I35" s="59">
        <f>I32</f>
        <v>9658570.3599999994</v>
      </c>
    </row>
    <row r="36" spans="1:9" ht="12" thickTop="1" x14ac:dyDescent="0.2">
      <c r="A36" s="53">
        <f t="shared" si="1"/>
        <v>20</v>
      </c>
    </row>
    <row r="37" spans="1:9" x14ac:dyDescent="0.2">
      <c r="A37" s="53">
        <f t="shared" si="1"/>
        <v>21</v>
      </c>
      <c r="I37" s="56" t="s">
        <v>84</v>
      </c>
    </row>
    <row r="38" spans="1:9" x14ac:dyDescent="0.2">
      <c r="A38" s="53">
        <f t="shared" si="1"/>
        <v>22</v>
      </c>
      <c r="I38" s="56" t="s">
        <v>127</v>
      </c>
    </row>
    <row r="39" spans="1:9" x14ac:dyDescent="0.2">
      <c r="A39" s="53">
        <f t="shared" si="1"/>
        <v>23</v>
      </c>
    </row>
    <row r="40" spans="1:9" x14ac:dyDescent="0.2">
      <c r="A40" s="53">
        <f t="shared" si="1"/>
        <v>24</v>
      </c>
    </row>
    <row r="41" spans="1:9" x14ac:dyDescent="0.2">
      <c r="A41" s="44"/>
      <c r="B41" s="44"/>
      <c r="C41" s="45"/>
      <c r="D41" s="45"/>
      <c r="E41" s="45"/>
      <c r="F41" s="45"/>
      <c r="G41" s="45"/>
      <c r="H41" s="45"/>
      <c r="I41" s="45"/>
    </row>
    <row r="42" spans="1:9" x14ac:dyDescent="0.2">
      <c r="A42" s="44"/>
      <c r="B42" s="44"/>
      <c r="C42" s="45"/>
      <c r="D42" s="45"/>
      <c r="E42" s="45"/>
      <c r="F42" s="45"/>
      <c r="G42" s="45"/>
      <c r="H42" s="45"/>
      <c r="I42" s="45"/>
    </row>
    <row r="43" spans="1:9" x14ac:dyDescent="0.2">
      <c r="A43" s="44"/>
      <c r="B43" s="44"/>
      <c r="C43" s="45"/>
      <c r="D43" s="45"/>
      <c r="E43" s="45"/>
      <c r="F43" s="45"/>
      <c r="G43" s="45"/>
      <c r="H43" s="45"/>
      <c r="I43" s="45"/>
    </row>
    <row r="44" spans="1:9" x14ac:dyDescent="0.2">
      <c r="A44" s="44"/>
      <c r="B44" s="44"/>
      <c r="C44" s="45"/>
      <c r="D44" s="45"/>
      <c r="E44" s="45"/>
      <c r="F44" s="45"/>
      <c r="G44" s="45"/>
      <c r="H44" s="45"/>
      <c r="I44" s="45"/>
    </row>
    <row r="47" spans="1:9" x14ac:dyDescent="0.2">
      <c r="A47" s="137" t="str">
        <f>A7</f>
        <v>Pro-Forma Adjustment - IT Modernization</v>
      </c>
      <c r="B47" s="137"/>
      <c r="C47" s="137"/>
      <c r="D47" s="137"/>
      <c r="E47" s="137"/>
      <c r="F47" s="137"/>
      <c r="G47" s="137"/>
      <c r="H47" s="137"/>
      <c r="I47" s="137"/>
    </row>
    <row r="48" spans="1:9" x14ac:dyDescent="0.2">
      <c r="A48" s="48" t="str">
        <f>A8</f>
        <v>Oracle Customer Info System C2M</v>
      </c>
      <c r="B48" s="48"/>
      <c r="C48" s="46"/>
      <c r="D48" s="46"/>
      <c r="E48" s="46"/>
      <c r="F48" s="46"/>
      <c r="G48" s="46"/>
      <c r="H48" s="46"/>
      <c r="I48" s="46"/>
    </row>
    <row r="49" spans="1:13" x14ac:dyDescent="0.2">
      <c r="A49" s="48"/>
      <c r="B49" s="48"/>
      <c r="C49" s="46"/>
      <c r="D49" s="46"/>
      <c r="E49" s="46"/>
      <c r="F49" s="46"/>
      <c r="G49" s="46"/>
      <c r="H49" s="46"/>
      <c r="I49" s="46"/>
    </row>
    <row r="50" spans="1:13" x14ac:dyDescent="0.2">
      <c r="A50" s="48" t="s">
        <v>85</v>
      </c>
      <c r="B50" s="48"/>
      <c r="C50" s="46"/>
      <c r="D50" s="46"/>
      <c r="E50" s="46"/>
      <c r="F50" s="46"/>
      <c r="G50" s="46"/>
      <c r="H50" s="46"/>
      <c r="I50" s="46"/>
    </row>
    <row r="51" spans="1:13" x14ac:dyDescent="0.2">
      <c r="A51" s="48" t="s">
        <v>7</v>
      </c>
      <c r="B51" s="48"/>
      <c r="C51" s="46"/>
      <c r="D51" s="46"/>
      <c r="E51" s="46"/>
      <c r="F51" s="46"/>
      <c r="G51" s="46"/>
      <c r="H51" s="46"/>
      <c r="I51" s="46"/>
    </row>
    <row r="52" spans="1:13" x14ac:dyDescent="0.2">
      <c r="K52" s="53" t="s">
        <v>86</v>
      </c>
      <c r="M52" s="53" t="s">
        <v>86</v>
      </c>
    </row>
    <row r="53" spans="1:13" ht="12" thickBot="1" x14ac:dyDescent="0.25">
      <c r="A53" s="64" t="s">
        <v>76</v>
      </c>
      <c r="E53" s="50" t="str">
        <f>E13</f>
        <v>Acct 2.303.00</v>
      </c>
      <c r="F53" s="50"/>
      <c r="G53" s="50"/>
      <c r="H53" s="50"/>
      <c r="I53" s="50"/>
      <c r="K53" s="53" t="s">
        <v>87</v>
      </c>
      <c r="M53" s="53" t="s">
        <v>88</v>
      </c>
    </row>
    <row r="54" spans="1:13" ht="12" thickBot="1" x14ac:dyDescent="0.25">
      <c r="A54" s="75" t="s">
        <v>78</v>
      </c>
      <c r="B54" s="53"/>
      <c r="C54" s="51" t="s">
        <v>79</v>
      </c>
      <c r="D54" s="53"/>
      <c r="E54" s="51" t="s">
        <v>80</v>
      </c>
      <c r="F54" s="53"/>
      <c r="G54" s="51" t="s">
        <v>81</v>
      </c>
      <c r="H54" s="53"/>
      <c r="I54" s="51" t="s">
        <v>82</v>
      </c>
      <c r="K54" s="51" t="s">
        <v>89</v>
      </c>
      <c r="M54" s="51" t="s">
        <v>90</v>
      </c>
    </row>
    <row r="55" spans="1:13" x14ac:dyDescent="0.2">
      <c r="A55" s="53"/>
      <c r="B55" s="53"/>
      <c r="C55" s="37" t="s">
        <v>4</v>
      </c>
      <c r="D55" s="53"/>
      <c r="E55" s="34" t="s">
        <v>5</v>
      </c>
      <c r="F55" s="53"/>
      <c r="G55" s="34" t="s">
        <v>6</v>
      </c>
      <c r="H55" s="31"/>
      <c r="I55" s="34" t="s">
        <v>37</v>
      </c>
      <c r="K55" s="17" t="s">
        <v>38</v>
      </c>
      <c r="M55" s="53" t="s">
        <v>39</v>
      </c>
    </row>
    <row r="56" spans="1:13" x14ac:dyDescent="0.2">
      <c r="A56" s="53"/>
      <c r="B56" s="53"/>
      <c r="C56" s="53"/>
      <c r="D56" s="53"/>
      <c r="E56" s="53"/>
      <c r="F56" s="53"/>
      <c r="G56" s="53"/>
      <c r="H56" s="53"/>
      <c r="I56" s="53"/>
    </row>
    <row r="57" spans="1:13" x14ac:dyDescent="0.2">
      <c r="A57" s="47">
        <v>1</v>
      </c>
      <c r="B57" s="53"/>
      <c r="C57" s="54">
        <f>C17</f>
        <v>45641</v>
      </c>
      <c r="D57" s="53"/>
      <c r="E57" s="104">
        <f>ROUND(E17*$G$78,2)</f>
        <v>0</v>
      </c>
      <c r="F57" s="105"/>
      <c r="G57" s="104">
        <f t="shared" ref="G57:G69" si="3">ROUND(+G17*$G$78,2)</f>
        <v>74296.7</v>
      </c>
      <c r="H57" s="105"/>
      <c r="I57" s="105">
        <f>G57-E57</f>
        <v>74296.7</v>
      </c>
      <c r="J57" s="105"/>
      <c r="K57" s="106"/>
      <c r="L57" s="105"/>
      <c r="M57" s="105">
        <f>+ROUND(I57/I$72*M$72,2)</f>
        <v>10401.540000000001</v>
      </c>
    </row>
    <row r="58" spans="1:13" x14ac:dyDescent="0.2">
      <c r="A58" s="47">
        <f t="shared" ref="A58:A81" si="4">1+A57</f>
        <v>2</v>
      </c>
      <c r="C58" s="54">
        <f>C18</f>
        <v>45672</v>
      </c>
      <c r="D58" s="54"/>
      <c r="E58" s="70">
        <f t="shared" ref="E58:E69" si="5">ROUND(E17*$G$78,2)</f>
        <v>0</v>
      </c>
      <c r="F58" s="70"/>
      <c r="G58" s="70">
        <f t="shared" si="3"/>
        <v>74296.7</v>
      </c>
      <c r="H58" s="8"/>
      <c r="I58" s="8">
        <f t="shared" ref="I58" si="6">G58-E58</f>
        <v>74296.7</v>
      </c>
      <c r="J58" s="8"/>
      <c r="K58" s="8"/>
      <c r="L58" s="8"/>
      <c r="M58" s="8">
        <f t="shared" ref="M58" si="7">+ROUND(I58/I$72*M$72,2)</f>
        <v>10401.540000000001</v>
      </c>
    </row>
    <row r="59" spans="1:13" x14ac:dyDescent="0.2">
      <c r="A59" s="47">
        <f t="shared" si="4"/>
        <v>3</v>
      </c>
      <c r="C59" s="54">
        <f t="shared" ref="C59:C69" si="8">C58+31</f>
        <v>45703</v>
      </c>
      <c r="D59" s="54"/>
      <c r="E59" s="70">
        <f t="shared" si="5"/>
        <v>0</v>
      </c>
      <c r="F59" s="70"/>
      <c r="G59" s="70">
        <f t="shared" si="3"/>
        <v>74296.7</v>
      </c>
      <c r="H59" s="8"/>
      <c r="I59" s="8">
        <f t="shared" ref="I59:I69" si="9">G59-E59</f>
        <v>74296.7</v>
      </c>
      <c r="J59" s="8"/>
      <c r="K59" s="8"/>
      <c r="L59" s="8"/>
      <c r="M59" s="8">
        <f t="shared" ref="M59:M68" si="10">+ROUND(I59/I$72*M$72,2)</f>
        <v>10401.540000000001</v>
      </c>
    </row>
    <row r="60" spans="1:13" x14ac:dyDescent="0.2">
      <c r="A60" s="47">
        <f t="shared" si="4"/>
        <v>4</v>
      </c>
      <c r="C60" s="54">
        <f t="shared" si="8"/>
        <v>45734</v>
      </c>
      <c r="D60" s="54"/>
      <c r="E60" s="70">
        <f t="shared" si="5"/>
        <v>0</v>
      </c>
      <c r="F60" s="70"/>
      <c r="G60" s="70">
        <f t="shared" si="3"/>
        <v>74296.7</v>
      </c>
      <c r="H60" s="8"/>
      <c r="I60" s="8">
        <f t="shared" si="9"/>
        <v>74296.7</v>
      </c>
      <c r="J60" s="8"/>
      <c r="K60" s="8"/>
      <c r="L60" s="8"/>
      <c r="M60" s="8">
        <f t="shared" si="10"/>
        <v>10401.540000000001</v>
      </c>
    </row>
    <row r="61" spans="1:13" x14ac:dyDescent="0.2">
      <c r="A61" s="47">
        <f t="shared" si="4"/>
        <v>5</v>
      </c>
      <c r="C61" s="54">
        <f t="shared" si="8"/>
        <v>45765</v>
      </c>
      <c r="D61" s="54"/>
      <c r="E61" s="70">
        <f t="shared" si="5"/>
        <v>0</v>
      </c>
      <c r="F61" s="70"/>
      <c r="G61" s="70">
        <f t="shared" si="3"/>
        <v>74296.7</v>
      </c>
      <c r="H61" s="8"/>
      <c r="I61" s="8">
        <f t="shared" si="9"/>
        <v>74296.7</v>
      </c>
      <c r="J61" s="8"/>
      <c r="K61" s="8"/>
      <c r="L61" s="8"/>
      <c r="M61" s="8">
        <f t="shared" si="10"/>
        <v>10401.540000000001</v>
      </c>
    </row>
    <row r="62" spans="1:13" x14ac:dyDescent="0.2">
      <c r="A62" s="47">
        <f t="shared" si="4"/>
        <v>6</v>
      </c>
      <c r="C62" s="54">
        <f t="shared" si="8"/>
        <v>45796</v>
      </c>
      <c r="D62" s="54"/>
      <c r="E62" s="70">
        <f t="shared" si="5"/>
        <v>0</v>
      </c>
      <c r="F62" s="70"/>
      <c r="G62" s="70">
        <f t="shared" si="3"/>
        <v>74296.7</v>
      </c>
      <c r="H62" s="8"/>
      <c r="I62" s="8">
        <f t="shared" si="9"/>
        <v>74296.7</v>
      </c>
      <c r="J62" s="8"/>
      <c r="K62" s="8"/>
      <c r="L62" s="8"/>
      <c r="M62" s="8">
        <f t="shared" si="10"/>
        <v>10401.540000000001</v>
      </c>
    </row>
    <row r="63" spans="1:13" x14ac:dyDescent="0.2">
      <c r="A63" s="47">
        <f t="shared" si="4"/>
        <v>7</v>
      </c>
      <c r="C63" s="54">
        <f t="shared" si="8"/>
        <v>45827</v>
      </c>
      <c r="D63" s="54"/>
      <c r="E63" s="70">
        <f t="shared" si="5"/>
        <v>0</v>
      </c>
      <c r="F63" s="70"/>
      <c r="G63" s="70">
        <f t="shared" si="3"/>
        <v>74296.7</v>
      </c>
      <c r="H63" s="8"/>
      <c r="I63" s="8">
        <f t="shared" si="9"/>
        <v>74296.7</v>
      </c>
      <c r="J63" s="8"/>
      <c r="K63" s="8"/>
      <c r="L63" s="8"/>
      <c r="M63" s="8">
        <f t="shared" si="10"/>
        <v>10401.540000000001</v>
      </c>
    </row>
    <row r="64" spans="1:13" x14ac:dyDescent="0.2">
      <c r="A64" s="47">
        <f t="shared" si="4"/>
        <v>8</v>
      </c>
      <c r="C64" s="54">
        <f t="shared" si="8"/>
        <v>45858</v>
      </c>
      <c r="D64" s="54"/>
      <c r="E64" s="70">
        <f t="shared" si="5"/>
        <v>0</v>
      </c>
      <c r="F64" s="70"/>
      <c r="G64" s="70">
        <f t="shared" si="3"/>
        <v>74296.7</v>
      </c>
      <c r="H64" s="8"/>
      <c r="I64" s="8">
        <f t="shared" si="9"/>
        <v>74296.7</v>
      </c>
      <c r="J64" s="8"/>
      <c r="K64" s="8"/>
      <c r="L64" s="8"/>
      <c r="M64" s="8">
        <f t="shared" si="10"/>
        <v>10401.540000000001</v>
      </c>
    </row>
    <row r="65" spans="1:13" x14ac:dyDescent="0.2">
      <c r="A65" s="47">
        <f t="shared" si="4"/>
        <v>9</v>
      </c>
      <c r="C65" s="54">
        <f t="shared" si="8"/>
        <v>45889</v>
      </c>
      <c r="D65" s="54"/>
      <c r="E65" s="70">
        <f t="shared" si="5"/>
        <v>0</v>
      </c>
      <c r="F65" s="70"/>
      <c r="G65" s="70">
        <f t="shared" si="3"/>
        <v>74296.7</v>
      </c>
      <c r="H65" s="8"/>
      <c r="I65" s="8">
        <f t="shared" si="9"/>
        <v>74296.7</v>
      </c>
      <c r="J65" s="8"/>
      <c r="K65" s="8"/>
      <c r="L65" s="8"/>
      <c r="M65" s="8">
        <f t="shared" si="10"/>
        <v>10401.540000000001</v>
      </c>
    </row>
    <row r="66" spans="1:13" x14ac:dyDescent="0.2">
      <c r="A66" s="47">
        <f t="shared" si="4"/>
        <v>10</v>
      </c>
      <c r="C66" s="54">
        <f t="shared" si="8"/>
        <v>45920</v>
      </c>
      <c r="D66" s="54"/>
      <c r="E66" s="70">
        <f t="shared" si="5"/>
        <v>0</v>
      </c>
      <c r="F66" s="70"/>
      <c r="G66" s="70">
        <f t="shared" si="3"/>
        <v>74296.7</v>
      </c>
      <c r="H66" s="8"/>
      <c r="I66" s="8">
        <f t="shared" si="9"/>
        <v>74296.7</v>
      </c>
      <c r="J66" s="8"/>
      <c r="K66" s="8"/>
      <c r="L66" s="8"/>
      <c r="M66" s="8">
        <f t="shared" si="10"/>
        <v>10401.540000000001</v>
      </c>
    </row>
    <row r="67" spans="1:13" x14ac:dyDescent="0.2">
      <c r="A67" s="47">
        <f t="shared" si="4"/>
        <v>11</v>
      </c>
      <c r="C67" s="54">
        <f t="shared" si="8"/>
        <v>45951</v>
      </c>
      <c r="D67" s="54"/>
      <c r="E67" s="70">
        <f t="shared" si="5"/>
        <v>0</v>
      </c>
      <c r="F67" s="70"/>
      <c r="G67" s="70">
        <f t="shared" si="3"/>
        <v>74296.7</v>
      </c>
      <c r="H67" s="8"/>
      <c r="I67" s="8">
        <f t="shared" si="9"/>
        <v>74296.7</v>
      </c>
      <c r="J67" s="8"/>
      <c r="K67" s="8"/>
      <c r="L67" s="8"/>
      <c r="M67" s="8">
        <f t="shared" si="10"/>
        <v>10401.540000000001</v>
      </c>
    </row>
    <row r="68" spans="1:13" x14ac:dyDescent="0.2">
      <c r="A68" s="47">
        <f t="shared" si="4"/>
        <v>12</v>
      </c>
      <c r="C68" s="54">
        <f t="shared" si="8"/>
        <v>45982</v>
      </c>
      <c r="D68" s="54"/>
      <c r="E68" s="70">
        <f t="shared" si="5"/>
        <v>0</v>
      </c>
      <c r="F68" s="70"/>
      <c r="G68" s="70">
        <f t="shared" si="3"/>
        <v>74296.7</v>
      </c>
      <c r="H68" s="8"/>
      <c r="I68" s="8">
        <f t="shared" si="9"/>
        <v>74296.7</v>
      </c>
      <c r="J68" s="8"/>
      <c r="K68" s="8"/>
      <c r="L68" s="8"/>
      <c r="M68" s="8">
        <f t="shared" si="10"/>
        <v>10401.540000000001</v>
      </c>
    </row>
    <row r="69" spans="1:13" x14ac:dyDescent="0.2">
      <c r="A69" s="47">
        <f t="shared" si="4"/>
        <v>13</v>
      </c>
      <c r="C69" s="54">
        <f t="shared" si="8"/>
        <v>46013</v>
      </c>
      <c r="D69" s="54"/>
      <c r="E69" s="109">
        <f t="shared" si="5"/>
        <v>0</v>
      </c>
      <c r="F69" s="70"/>
      <c r="G69" s="110">
        <f t="shared" si="3"/>
        <v>74296.7</v>
      </c>
      <c r="H69" s="8"/>
      <c r="I69" s="110">
        <f t="shared" si="9"/>
        <v>74296.7</v>
      </c>
      <c r="J69" s="8"/>
      <c r="K69" s="8"/>
      <c r="L69" s="8"/>
      <c r="M69" s="110">
        <f>+ROUND(I69/I$72*M$72,2)+0.01</f>
        <v>10401.550000000001</v>
      </c>
    </row>
    <row r="70" spans="1:13" x14ac:dyDescent="0.2">
      <c r="A70" s="47">
        <f t="shared" si="4"/>
        <v>14</v>
      </c>
      <c r="C70" s="56" t="s">
        <v>42</v>
      </c>
      <c r="D70" s="56"/>
      <c r="E70" s="105">
        <f>SUM(E57:E69)</f>
        <v>0</v>
      </c>
      <c r="F70" s="105"/>
      <c r="G70" s="105">
        <f>SUM(G57:G69)</f>
        <v>965857.09999999974</v>
      </c>
      <c r="H70" s="105"/>
      <c r="I70" s="105">
        <f>SUM(I57:I69)</f>
        <v>965857.09999999974</v>
      </c>
      <c r="J70" s="105"/>
      <c r="K70" s="105"/>
      <c r="L70" s="105"/>
      <c r="M70" s="105">
        <f>SUM(M57:M69)</f>
        <v>135220.03000000003</v>
      </c>
    </row>
    <row r="71" spans="1:13" x14ac:dyDescent="0.2">
      <c r="A71" s="47">
        <f t="shared" si="4"/>
        <v>15</v>
      </c>
      <c r="E71" s="108" t="s">
        <v>7</v>
      </c>
      <c r="F71" s="108"/>
      <c r="G71" s="108" t="s">
        <v>7</v>
      </c>
      <c r="H71" s="108"/>
      <c r="I71" s="108" t="s">
        <v>7</v>
      </c>
      <c r="J71" s="105"/>
      <c r="K71" s="105"/>
      <c r="L71" s="105"/>
      <c r="M71" s="105"/>
    </row>
    <row r="72" spans="1:13" ht="12" thickBot="1" x14ac:dyDescent="0.25">
      <c r="A72" s="47">
        <f t="shared" si="4"/>
        <v>16</v>
      </c>
      <c r="C72" s="56" t="s">
        <v>83</v>
      </c>
      <c r="D72" s="56"/>
      <c r="E72" s="105"/>
      <c r="F72" s="105"/>
      <c r="G72" s="105"/>
      <c r="H72" s="105"/>
      <c r="I72" s="107">
        <f>I70</f>
        <v>965857.09999999974</v>
      </c>
      <c r="J72" s="105"/>
      <c r="K72" s="107">
        <f>ROUND(G18*K78,2)</f>
        <v>1609761.73</v>
      </c>
      <c r="L72" s="105"/>
      <c r="M72" s="107">
        <f>ROUND(+(K72-I72)*M78,2)</f>
        <v>135219.97</v>
      </c>
    </row>
    <row r="73" spans="1:13" ht="12" thickTop="1" x14ac:dyDescent="0.2">
      <c r="A73" s="47">
        <f t="shared" si="4"/>
        <v>17</v>
      </c>
      <c r="E73" s="55"/>
      <c r="F73" s="55"/>
      <c r="G73" s="55"/>
      <c r="H73" s="55"/>
      <c r="I73" s="56" t="s">
        <v>84</v>
      </c>
    </row>
    <row r="74" spans="1:13" x14ac:dyDescent="0.2">
      <c r="A74" s="47">
        <f t="shared" si="4"/>
        <v>18</v>
      </c>
      <c r="I74" s="56" t="s">
        <v>128</v>
      </c>
      <c r="M74" s="53" t="s">
        <v>86</v>
      </c>
    </row>
    <row r="75" spans="1:13" x14ac:dyDescent="0.2">
      <c r="A75" s="47">
        <f t="shared" si="4"/>
        <v>19</v>
      </c>
      <c r="K75" s="53" t="s">
        <v>91</v>
      </c>
      <c r="M75" s="53" t="s">
        <v>92</v>
      </c>
    </row>
    <row r="76" spans="1:13" x14ac:dyDescent="0.2">
      <c r="A76" s="47">
        <f t="shared" si="4"/>
        <v>20</v>
      </c>
      <c r="E76" s="62" t="s">
        <v>93</v>
      </c>
      <c r="F76" s="62"/>
      <c r="G76" s="62" t="s">
        <v>94</v>
      </c>
      <c r="K76" s="53" t="s">
        <v>95</v>
      </c>
      <c r="M76" s="53" t="s">
        <v>96</v>
      </c>
    </row>
    <row r="77" spans="1:13" ht="12" thickBot="1" x14ac:dyDescent="0.25">
      <c r="A77" s="47">
        <f t="shared" si="4"/>
        <v>21</v>
      </c>
      <c r="E77" s="63" t="s">
        <v>97</v>
      </c>
      <c r="F77" s="62"/>
      <c r="G77" s="63" t="s">
        <v>97</v>
      </c>
      <c r="K77" s="63" t="s">
        <v>98</v>
      </c>
      <c r="M77" s="63" t="s">
        <v>99</v>
      </c>
    </row>
    <row r="78" spans="1:13" x14ac:dyDescent="0.2">
      <c r="A78" s="47">
        <f t="shared" si="4"/>
        <v>22</v>
      </c>
      <c r="C78" s="64" t="str">
        <f>E53</f>
        <v>Acct 2.303.00</v>
      </c>
      <c r="D78" s="64"/>
      <c r="E78" s="65">
        <f>'CAPCIT1000000608 Input'!J15</f>
        <v>0.1</v>
      </c>
      <c r="F78" s="65"/>
      <c r="G78" s="65">
        <f>E78/13</f>
        <v>7.6923076923076927E-3</v>
      </c>
      <c r="K78" s="71">
        <f>+'CAPCIT1000000608 Input'!L15</f>
        <v>0.16666666666666666</v>
      </c>
      <c r="M78" s="71">
        <f>+'CAPCIT1000000608 Input'!N15</f>
        <v>0.21</v>
      </c>
    </row>
    <row r="79" spans="1:13" x14ac:dyDescent="0.2">
      <c r="A79" s="47">
        <f t="shared" si="4"/>
        <v>23</v>
      </c>
      <c r="H79" s="60"/>
      <c r="I79" s="55"/>
      <c r="K79" s="53" t="s">
        <v>125</v>
      </c>
    </row>
    <row r="80" spans="1:13" x14ac:dyDescent="0.2">
      <c r="A80" s="47">
        <f t="shared" si="4"/>
        <v>24</v>
      </c>
      <c r="H80" s="65"/>
      <c r="I80" s="55"/>
    </row>
    <row r="81" spans="1:13" x14ac:dyDescent="0.2">
      <c r="A81" s="47">
        <f t="shared" si="4"/>
        <v>25</v>
      </c>
    </row>
    <row r="82" spans="1:13" x14ac:dyDescent="0.2">
      <c r="A82" s="47">
        <v>26</v>
      </c>
      <c r="H82" s="65"/>
      <c r="I82" s="55"/>
    </row>
    <row r="83" spans="1:13" x14ac:dyDescent="0.2">
      <c r="A83" s="44"/>
      <c r="B83" s="44"/>
      <c r="C83" s="45"/>
      <c r="D83" s="45"/>
      <c r="E83" s="45"/>
      <c r="F83" s="45"/>
      <c r="G83" s="45"/>
      <c r="H83" s="45"/>
      <c r="I83" s="45"/>
    </row>
    <row r="84" spans="1:13" x14ac:dyDescent="0.2">
      <c r="A84" s="44"/>
      <c r="B84" s="44"/>
      <c r="C84" s="45"/>
      <c r="D84" s="45"/>
      <c r="E84" s="45"/>
      <c r="F84" s="45"/>
      <c r="G84" s="45"/>
      <c r="H84" s="45"/>
      <c r="I84" s="45"/>
    </row>
    <row r="85" spans="1:13" x14ac:dyDescent="0.2">
      <c r="A85" s="44"/>
      <c r="B85" s="44"/>
      <c r="C85" s="45"/>
      <c r="D85" s="45"/>
      <c r="E85" s="45"/>
      <c r="F85" s="45"/>
      <c r="G85" s="45"/>
      <c r="H85" s="45"/>
      <c r="I85" s="45"/>
    </row>
    <row r="86" spans="1:13" x14ac:dyDescent="0.2">
      <c r="A86" s="44"/>
      <c r="B86" s="44"/>
      <c r="C86" s="45"/>
      <c r="D86" s="45"/>
      <c r="E86" s="45"/>
      <c r="F86" s="45"/>
      <c r="G86" s="45"/>
      <c r="H86" s="45"/>
      <c r="I86" s="45"/>
    </row>
    <row r="88" spans="1:13" x14ac:dyDescent="0.2">
      <c r="A88" s="137" t="str">
        <f>A7</f>
        <v>Pro-Forma Adjustment - IT Modernization</v>
      </c>
      <c r="B88" s="137"/>
      <c r="C88" s="137"/>
      <c r="D88" s="137"/>
      <c r="E88" s="137"/>
      <c r="F88" s="137"/>
      <c r="G88" s="137"/>
      <c r="H88" s="137"/>
      <c r="I88" s="137"/>
    </row>
    <row r="89" spans="1:13" x14ac:dyDescent="0.2">
      <c r="A89" s="48"/>
      <c r="B89" s="48"/>
      <c r="C89" s="46"/>
      <c r="D89" s="46"/>
      <c r="E89" s="46"/>
      <c r="F89" s="46"/>
      <c r="G89" s="46"/>
      <c r="H89" s="46"/>
      <c r="I89" s="46"/>
    </row>
    <row r="90" spans="1:13" x14ac:dyDescent="0.2">
      <c r="A90" s="48" t="str">
        <f>A8</f>
        <v>Oracle Customer Info System C2M</v>
      </c>
      <c r="B90" s="48"/>
      <c r="C90" s="46"/>
      <c r="D90" s="46"/>
      <c r="E90" s="46"/>
      <c r="F90" s="46"/>
      <c r="G90" s="46"/>
      <c r="H90" s="46"/>
      <c r="I90" s="46"/>
    </row>
    <row r="91" spans="1:13" x14ac:dyDescent="0.2">
      <c r="A91" s="48"/>
      <c r="B91" s="48"/>
      <c r="C91" s="46"/>
      <c r="D91" s="46"/>
      <c r="E91" s="46"/>
      <c r="F91" s="46"/>
      <c r="G91" s="46"/>
      <c r="H91" s="46"/>
      <c r="I91" s="46"/>
    </row>
    <row r="92" spans="1:13" x14ac:dyDescent="0.2">
      <c r="A92" s="48" t="s">
        <v>100</v>
      </c>
      <c r="B92" s="48"/>
      <c r="C92" s="46"/>
      <c r="D92" s="46"/>
      <c r="E92" s="46"/>
      <c r="F92" s="46"/>
      <c r="G92" s="46"/>
      <c r="H92" s="46"/>
      <c r="I92" s="46"/>
    </row>
    <row r="93" spans="1:13" x14ac:dyDescent="0.2">
      <c r="A93" s="48" t="s">
        <v>7</v>
      </c>
      <c r="B93" s="48"/>
      <c r="C93" s="46"/>
      <c r="D93" s="46"/>
      <c r="E93" s="46"/>
      <c r="F93" s="46"/>
      <c r="G93" s="46"/>
      <c r="H93" s="46"/>
      <c r="I93" s="46"/>
    </row>
    <row r="95" spans="1:13" ht="12" thickBot="1" x14ac:dyDescent="0.25">
      <c r="A95" s="64" t="s">
        <v>76</v>
      </c>
      <c r="E95" s="50" t="str">
        <f>E13</f>
        <v>Acct 2.303.00</v>
      </c>
      <c r="F95" s="50"/>
      <c r="G95" s="50"/>
      <c r="H95" s="50"/>
      <c r="I95" s="50"/>
      <c r="M95" s="53" t="s">
        <v>101</v>
      </c>
    </row>
    <row r="96" spans="1:13" ht="12" thickBot="1" x14ac:dyDescent="0.25">
      <c r="A96" s="75" t="s">
        <v>78</v>
      </c>
      <c r="B96" s="53"/>
      <c r="C96" s="51" t="s">
        <v>79</v>
      </c>
      <c r="D96" s="53"/>
      <c r="E96" s="51" t="s">
        <v>80</v>
      </c>
      <c r="F96" s="53"/>
      <c r="G96" s="51" t="s">
        <v>81</v>
      </c>
      <c r="H96" s="53"/>
      <c r="I96" s="51" t="s">
        <v>82</v>
      </c>
      <c r="M96" s="51" t="s">
        <v>102</v>
      </c>
    </row>
    <row r="97" spans="1:13" x14ac:dyDescent="0.2">
      <c r="A97" s="53"/>
      <c r="B97" s="53"/>
      <c r="C97" s="37" t="s">
        <v>4</v>
      </c>
      <c r="D97" s="53"/>
      <c r="E97" s="34" t="s">
        <v>5</v>
      </c>
      <c r="F97" s="53"/>
      <c r="G97" s="34" t="s">
        <v>6</v>
      </c>
      <c r="H97" s="31"/>
      <c r="I97" s="34" t="s">
        <v>37</v>
      </c>
      <c r="K97" s="17" t="s">
        <v>38</v>
      </c>
      <c r="M97" s="53" t="s">
        <v>39</v>
      </c>
    </row>
    <row r="98" spans="1:13" x14ac:dyDescent="0.2">
      <c r="A98" s="53"/>
      <c r="B98" s="53"/>
      <c r="C98" s="53"/>
      <c r="D98" s="53"/>
      <c r="E98" s="53"/>
      <c r="F98" s="53"/>
      <c r="G98" s="53"/>
      <c r="H98" s="53"/>
      <c r="I98" s="53"/>
    </row>
    <row r="99" spans="1:13" x14ac:dyDescent="0.2">
      <c r="A99" s="47">
        <v>1</v>
      </c>
      <c r="C99" s="54">
        <f>C17</f>
        <v>45641</v>
      </c>
      <c r="D99" s="54"/>
      <c r="E99" s="104">
        <f>E56</f>
        <v>0</v>
      </c>
      <c r="F99" s="105"/>
      <c r="G99" s="104">
        <f>G57</f>
        <v>74296.7</v>
      </c>
      <c r="H99" s="105"/>
      <c r="I99" s="105">
        <f t="shared" ref="I99:I100" si="11">G99-E99</f>
        <v>74296.7</v>
      </c>
      <c r="J99" s="105"/>
      <c r="K99" s="106"/>
      <c r="L99" s="105"/>
      <c r="M99" s="105">
        <f>+M57</f>
        <v>10401.540000000001</v>
      </c>
    </row>
    <row r="100" spans="1:13" x14ac:dyDescent="0.2">
      <c r="A100" s="47">
        <f t="shared" ref="A100:A128" si="12">1+A99</f>
        <v>2</v>
      </c>
      <c r="C100" s="54">
        <f>C18</f>
        <v>45672</v>
      </c>
      <c r="D100" s="54"/>
      <c r="E100" s="8">
        <f t="shared" ref="E100:E111" si="13">E99+E58</f>
        <v>0</v>
      </c>
      <c r="F100" s="8"/>
      <c r="G100" s="8">
        <f t="shared" ref="G100:G111" si="14">G99+G58</f>
        <v>148593.4</v>
      </c>
      <c r="H100" s="8"/>
      <c r="I100" s="8">
        <f t="shared" si="11"/>
        <v>148593.4</v>
      </c>
      <c r="J100" s="8"/>
      <c r="K100" s="8"/>
      <c r="L100" s="8"/>
      <c r="M100" s="8">
        <f t="shared" ref="M100:M111" si="15">+M99+M58</f>
        <v>20803.080000000002</v>
      </c>
    </row>
    <row r="101" spans="1:13" x14ac:dyDescent="0.2">
      <c r="A101" s="47">
        <f t="shared" si="12"/>
        <v>3</v>
      </c>
      <c r="C101" s="54">
        <f t="shared" ref="C101:C111" si="16">C100+31</f>
        <v>45703</v>
      </c>
      <c r="D101" s="54"/>
      <c r="E101" s="8">
        <f t="shared" si="13"/>
        <v>0</v>
      </c>
      <c r="F101" s="8"/>
      <c r="G101" s="8">
        <f t="shared" si="14"/>
        <v>222890.09999999998</v>
      </c>
      <c r="H101" s="8"/>
      <c r="I101" s="8">
        <f t="shared" ref="I101:I111" si="17">G101-E101</f>
        <v>222890.09999999998</v>
      </c>
      <c r="J101" s="8"/>
      <c r="K101" s="8"/>
      <c r="L101" s="8"/>
      <c r="M101" s="8">
        <f t="shared" si="15"/>
        <v>31204.620000000003</v>
      </c>
    </row>
    <row r="102" spans="1:13" x14ac:dyDescent="0.2">
      <c r="A102" s="47">
        <f t="shared" si="12"/>
        <v>4</v>
      </c>
      <c r="C102" s="54">
        <f t="shared" si="16"/>
        <v>45734</v>
      </c>
      <c r="D102" s="54"/>
      <c r="E102" s="8">
        <f t="shared" si="13"/>
        <v>0</v>
      </c>
      <c r="F102" s="8"/>
      <c r="G102" s="8">
        <f t="shared" si="14"/>
        <v>297186.8</v>
      </c>
      <c r="H102" s="8"/>
      <c r="I102" s="8">
        <f t="shared" si="17"/>
        <v>297186.8</v>
      </c>
      <c r="J102" s="8"/>
      <c r="K102" s="8"/>
      <c r="L102" s="8"/>
      <c r="M102" s="8">
        <f t="shared" si="15"/>
        <v>41606.160000000003</v>
      </c>
    </row>
    <row r="103" spans="1:13" x14ac:dyDescent="0.2">
      <c r="A103" s="47">
        <f t="shared" si="12"/>
        <v>5</v>
      </c>
      <c r="C103" s="54">
        <f t="shared" si="16"/>
        <v>45765</v>
      </c>
      <c r="D103" s="54"/>
      <c r="E103" s="8">
        <f t="shared" si="13"/>
        <v>0</v>
      </c>
      <c r="F103" s="8"/>
      <c r="G103" s="8">
        <f t="shared" si="14"/>
        <v>371483.5</v>
      </c>
      <c r="H103" s="8"/>
      <c r="I103" s="8">
        <f t="shared" si="17"/>
        <v>371483.5</v>
      </c>
      <c r="J103" s="8"/>
      <c r="K103" s="8"/>
      <c r="L103" s="8"/>
      <c r="M103" s="8">
        <f t="shared" si="15"/>
        <v>52007.700000000004</v>
      </c>
    </row>
    <row r="104" spans="1:13" x14ac:dyDescent="0.2">
      <c r="A104" s="47">
        <f t="shared" si="12"/>
        <v>6</v>
      </c>
      <c r="C104" s="54">
        <f t="shared" si="16"/>
        <v>45796</v>
      </c>
      <c r="D104" s="54"/>
      <c r="E104" s="8">
        <f t="shared" si="13"/>
        <v>0</v>
      </c>
      <c r="F104" s="8"/>
      <c r="G104" s="8">
        <f t="shared" si="14"/>
        <v>445780.2</v>
      </c>
      <c r="H104" s="8"/>
      <c r="I104" s="8">
        <f t="shared" si="17"/>
        <v>445780.2</v>
      </c>
      <c r="J104" s="8"/>
      <c r="K104" s="8"/>
      <c r="L104" s="8"/>
      <c r="M104" s="8">
        <f t="shared" si="15"/>
        <v>62409.240000000005</v>
      </c>
    </row>
    <row r="105" spans="1:13" x14ac:dyDescent="0.2">
      <c r="A105" s="47">
        <f t="shared" si="12"/>
        <v>7</v>
      </c>
      <c r="C105" s="54">
        <f t="shared" si="16"/>
        <v>45827</v>
      </c>
      <c r="D105" s="54"/>
      <c r="E105" s="8">
        <f t="shared" si="13"/>
        <v>0</v>
      </c>
      <c r="F105" s="8"/>
      <c r="G105" s="8">
        <f t="shared" si="14"/>
        <v>520076.9</v>
      </c>
      <c r="H105" s="8"/>
      <c r="I105" s="8">
        <f t="shared" si="17"/>
        <v>520076.9</v>
      </c>
      <c r="J105" s="8"/>
      <c r="K105" s="8"/>
      <c r="L105" s="8"/>
      <c r="M105" s="8">
        <f t="shared" si="15"/>
        <v>72810.78</v>
      </c>
    </row>
    <row r="106" spans="1:13" x14ac:dyDescent="0.2">
      <c r="A106" s="47">
        <f t="shared" si="12"/>
        <v>8</v>
      </c>
      <c r="C106" s="54">
        <f t="shared" si="16"/>
        <v>45858</v>
      </c>
      <c r="D106" s="54"/>
      <c r="E106" s="8">
        <f t="shared" si="13"/>
        <v>0</v>
      </c>
      <c r="F106" s="8"/>
      <c r="G106" s="8">
        <f t="shared" si="14"/>
        <v>594373.6</v>
      </c>
      <c r="H106" s="8"/>
      <c r="I106" s="8">
        <f t="shared" si="17"/>
        <v>594373.6</v>
      </c>
      <c r="J106" s="8"/>
      <c r="K106" s="8"/>
      <c r="L106" s="8"/>
      <c r="M106" s="8">
        <f t="shared" si="15"/>
        <v>83212.320000000007</v>
      </c>
    </row>
    <row r="107" spans="1:13" x14ac:dyDescent="0.2">
      <c r="A107" s="47">
        <f t="shared" si="12"/>
        <v>9</v>
      </c>
      <c r="C107" s="54">
        <f t="shared" si="16"/>
        <v>45889</v>
      </c>
      <c r="D107" s="54"/>
      <c r="E107" s="8">
        <f t="shared" si="13"/>
        <v>0</v>
      </c>
      <c r="F107" s="8"/>
      <c r="G107" s="8">
        <f t="shared" si="14"/>
        <v>668670.29999999993</v>
      </c>
      <c r="H107" s="8"/>
      <c r="I107" s="8">
        <f t="shared" si="17"/>
        <v>668670.29999999993</v>
      </c>
      <c r="J107" s="8"/>
      <c r="K107" s="8"/>
      <c r="L107" s="8"/>
      <c r="M107" s="8">
        <f t="shared" si="15"/>
        <v>93613.860000000015</v>
      </c>
    </row>
    <row r="108" spans="1:13" x14ac:dyDescent="0.2">
      <c r="A108" s="47">
        <f t="shared" si="12"/>
        <v>10</v>
      </c>
      <c r="C108" s="54">
        <f t="shared" si="16"/>
        <v>45920</v>
      </c>
      <c r="D108" s="54"/>
      <c r="E108" s="8">
        <f t="shared" si="13"/>
        <v>0</v>
      </c>
      <c r="F108" s="8"/>
      <c r="G108" s="8">
        <f t="shared" si="14"/>
        <v>742966.99999999988</v>
      </c>
      <c r="H108" s="8"/>
      <c r="I108" s="8">
        <f t="shared" si="17"/>
        <v>742966.99999999988</v>
      </c>
      <c r="J108" s="8"/>
      <c r="K108" s="8"/>
      <c r="L108" s="8"/>
      <c r="M108" s="8">
        <f t="shared" si="15"/>
        <v>104015.40000000002</v>
      </c>
    </row>
    <row r="109" spans="1:13" x14ac:dyDescent="0.2">
      <c r="A109" s="47">
        <f t="shared" si="12"/>
        <v>11</v>
      </c>
      <c r="C109" s="54">
        <f t="shared" si="16"/>
        <v>45951</v>
      </c>
      <c r="D109" s="54"/>
      <c r="E109" s="8">
        <f t="shared" si="13"/>
        <v>0</v>
      </c>
      <c r="F109" s="8"/>
      <c r="G109" s="8">
        <f t="shared" si="14"/>
        <v>817263.69999999984</v>
      </c>
      <c r="H109" s="8"/>
      <c r="I109" s="8">
        <f t="shared" si="17"/>
        <v>817263.69999999984</v>
      </c>
      <c r="J109" s="8"/>
      <c r="K109" s="8"/>
      <c r="L109" s="8"/>
      <c r="M109" s="8">
        <f t="shared" si="15"/>
        <v>114416.94000000003</v>
      </c>
    </row>
    <row r="110" spans="1:13" x14ac:dyDescent="0.2">
      <c r="A110" s="47">
        <f t="shared" si="12"/>
        <v>12</v>
      </c>
      <c r="C110" s="54">
        <f t="shared" si="16"/>
        <v>45982</v>
      </c>
      <c r="D110" s="54"/>
      <c r="E110" s="8">
        <f t="shared" si="13"/>
        <v>0</v>
      </c>
      <c r="F110" s="8"/>
      <c r="G110" s="8">
        <f t="shared" si="14"/>
        <v>891560.39999999979</v>
      </c>
      <c r="H110" s="8"/>
      <c r="I110" s="8">
        <f t="shared" si="17"/>
        <v>891560.39999999979</v>
      </c>
      <c r="J110" s="8"/>
      <c r="K110" s="8"/>
      <c r="L110" s="8"/>
      <c r="M110" s="8">
        <f t="shared" si="15"/>
        <v>124818.48000000004</v>
      </c>
    </row>
    <row r="111" spans="1:13" x14ac:dyDescent="0.2">
      <c r="A111" s="47">
        <f t="shared" si="12"/>
        <v>13</v>
      </c>
      <c r="C111" s="54">
        <f t="shared" si="16"/>
        <v>46013</v>
      </c>
      <c r="D111" s="54"/>
      <c r="E111" s="110">
        <f t="shared" si="13"/>
        <v>0</v>
      </c>
      <c r="F111" s="8"/>
      <c r="G111" s="110">
        <f t="shared" si="14"/>
        <v>965857.09999999974</v>
      </c>
      <c r="H111" s="8"/>
      <c r="I111" s="110">
        <f t="shared" si="17"/>
        <v>965857.09999999974</v>
      </c>
      <c r="J111" s="8"/>
      <c r="K111" s="8"/>
      <c r="L111" s="8"/>
      <c r="M111" s="110">
        <f t="shared" si="15"/>
        <v>135220.03000000003</v>
      </c>
    </row>
    <row r="112" spans="1:13" x14ac:dyDescent="0.2">
      <c r="A112" s="47">
        <f t="shared" si="12"/>
        <v>14</v>
      </c>
      <c r="C112" s="56" t="s">
        <v>42</v>
      </c>
      <c r="D112" s="56"/>
      <c r="E112" s="105">
        <f>SUM(E100:E111)</f>
        <v>0</v>
      </c>
      <c r="F112" s="105"/>
      <c r="G112" s="105">
        <f>SUM(G99:G111)</f>
        <v>6760999.6999999993</v>
      </c>
      <c r="H112" s="105"/>
      <c r="I112" s="105">
        <f>SUM(I99:I111)</f>
        <v>6760999.6999999993</v>
      </c>
      <c r="J112" s="105"/>
      <c r="K112" s="105"/>
      <c r="L112" s="105"/>
      <c r="M112" s="105">
        <f>SUM(M99:M111)</f>
        <v>946540.15000000014</v>
      </c>
    </row>
    <row r="113" spans="1:13" x14ac:dyDescent="0.2">
      <c r="A113" s="47">
        <f t="shared" si="12"/>
        <v>15</v>
      </c>
      <c r="E113" s="105"/>
      <c r="F113" s="105"/>
      <c r="G113" s="105"/>
      <c r="H113" s="105"/>
      <c r="I113" s="105"/>
      <c r="J113" s="105"/>
      <c r="K113" s="105"/>
      <c r="L113" s="105"/>
      <c r="M113" s="105"/>
    </row>
    <row r="114" spans="1:13" ht="12" thickBot="1" x14ac:dyDescent="0.25">
      <c r="A114" s="47">
        <f t="shared" si="12"/>
        <v>16</v>
      </c>
      <c r="C114" s="66" t="s">
        <v>105</v>
      </c>
      <c r="D114" s="66"/>
      <c r="E114" s="107">
        <f>ROUND(+E112/12,2)</f>
        <v>0</v>
      </c>
      <c r="F114" s="105"/>
      <c r="G114" s="107">
        <f>ROUND(+G112/13,2)</f>
        <v>520076.9</v>
      </c>
      <c r="H114" s="105"/>
      <c r="I114" s="107">
        <f>ROUND(+I112/13,2)</f>
        <v>520076.9</v>
      </c>
      <c r="J114" s="105"/>
      <c r="K114" s="105"/>
      <c r="L114" s="105"/>
      <c r="M114" s="107">
        <f>ROUND(+M112/13,2)</f>
        <v>72810.78</v>
      </c>
    </row>
    <row r="115" spans="1:13" ht="12" thickTop="1" x14ac:dyDescent="0.2">
      <c r="A115" s="47">
        <f t="shared" si="12"/>
        <v>17</v>
      </c>
      <c r="E115" s="108" t="s">
        <v>7</v>
      </c>
      <c r="F115" s="108"/>
      <c r="G115" s="108" t="s">
        <v>7</v>
      </c>
      <c r="H115" s="108"/>
      <c r="I115" s="108" t="s">
        <v>7</v>
      </c>
      <c r="J115" s="105"/>
      <c r="K115" s="105"/>
      <c r="L115" s="105"/>
      <c r="M115" s="105"/>
    </row>
    <row r="116" spans="1:13" x14ac:dyDescent="0.2">
      <c r="A116" s="47">
        <f t="shared" si="12"/>
        <v>18</v>
      </c>
      <c r="E116" s="105"/>
      <c r="F116" s="105"/>
      <c r="G116" s="105"/>
      <c r="H116" s="105"/>
      <c r="I116" s="105"/>
      <c r="J116" s="105"/>
      <c r="K116" s="105"/>
      <c r="L116" s="105"/>
      <c r="M116" s="105"/>
    </row>
    <row r="117" spans="1:13" ht="12" thickBot="1" x14ac:dyDescent="0.25">
      <c r="A117" s="47">
        <f t="shared" si="12"/>
        <v>19</v>
      </c>
      <c r="C117" s="56" t="s">
        <v>83</v>
      </c>
      <c r="D117" s="56"/>
      <c r="E117" s="105"/>
      <c r="F117" s="105"/>
      <c r="G117" s="105"/>
      <c r="H117" s="105"/>
      <c r="I117" s="112">
        <f>I114</f>
        <v>520076.9</v>
      </c>
      <c r="J117" s="105"/>
      <c r="K117" s="105"/>
      <c r="L117" s="105"/>
      <c r="M117" s="112">
        <f>+M114</f>
        <v>72810.78</v>
      </c>
    </row>
    <row r="118" spans="1:13" ht="12" thickTop="1" x14ac:dyDescent="0.2">
      <c r="A118" s="47">
        <f t="shared" si="12"/>
        <v>20</v>
      </c>
      <c r="E118" s="55"/>
      <c r="F118" s="55"/>
      <c r="G118" s="55"/>
      <c r="H118" s="55"/>
      <c r="I118" s="56" t="s">
        <v>84</v>
      </c>
      <c r="M118" s="56" t="s">
        <v>84</v>
      </c>
    </row>
    <row r="119" spans="1:13" x14ac:dyDescent="0.2">
      <c r="A119" s="47">
        <f t="shared" si="12"/>
        <v>21</v>
      </c>
      <c r="I119" s="56" t="s">
        <v>126</v>
      </c>
      <c r="M119" s="56" t="s">
        <v>129</v>
      </c>
    </row>
    <row r="120" spans="1:13" x14ac:dyDescent="0.2">
      <c r="A120" s="47">
        <f t="shared" si="12"/>
        <v>22</v>
      </c>
    </row>
    <row r="121" spans="1:13" x14ac:dyDescent="0.2">
      <c r="A121" s="47">
        <f t="shared" si="12"/>
        <v>23</v>
      </c>
      <c r="E121" s="62" t="s">
        <v>93</v>
      </c>
      <c r="F121" s="62"/>
      <c r="G121" s="62" t="s">
        <v>94</v>
      </c>
    </row>
    <row r="122" spans="1:13" ht="12" thickBot="1" x14ac:dyDescent="0.25">
      <c r="A122" s="47">
        <f t="shared" si="12"/>
        <v>24</v>
      </c>
      <c r="E122" s="63" t="s">
        <v>97</v>
      </c>
      <c r="F122" s="62"/>
      <c r="G122" s="63" t="s">
        <v>97</v>
      </c>
    </row>
    <row r="123" spans="1:13" x14ac:dyDescent="0.2">
      <c r="A123" s="47">
        <f t="shared" si="12"/>
        <v>25</v>
      </c>
      <c r="C123" s="64" t="str">
        <f>C78</f>
        <v>Acct 2.303.00</v>
      </c>
      <c r="D123" s="64"/>
      <c r="E123" s="67">
        <f>E78</f>
        <v>0.1</v>
      </c>
      <c r="F123" s="67"/>
      <c r="G123" s="67">
        <f>G78</f>
        <v>7.6923076923076927E-3</v>
      </c>
    </row>
    <row r="124" spans="1:13" x14ac:dyDescent="0.2">
      <c r="A124" s="47">
        <f t="shared" si="12"/>
        <v>26</v>
      </c>
      <c r="E124" s="55"/>
      <c r="F124" s="55"/>
      <c r="G124" s="55"/>
      <c r="H124" s="55"/>
      <c r="I124" s="55"/>
    </row>
    <row r="125" spans="1:13" x14ac:dyDescent="0.2">
      <c r="A125" s="47">
        <f t="shared" si="12"/>
        <v>27</v>
      </c>
      <c r="H125" s="55"/>
      <c r="I125" s="55"/>
    </row>
    <row r="126" spans="1:13" x14ac:dyDescent="0.2">
      <c r="A126" s="47">
        <f t="shared" si="12"/>
        <v>28</v>
      </c>
    </row>
    <row r="127" spans="1:13" x14ac:dyDescent="0.2">
      <c r="A127" s="47">
        <f t="shared" si="12"/>
        <v>29</v>
      </c>
    </row>
    <row r="128" spans="1:13" x14ac:dyDescent="0.2">
      <c r="A128" s="47">
        <f t="shared" si="12"/>
        <v>30</v>
      </c>
    </row>
  </sheetData>
  <mergeCells count="5">
    <mergeCell ref="A4:I4"/>
    <mergeCell ref="A7:I7"/>
    <mergeCell ref="A8:I8"/>
    <mergeCell ref="A47:I47"/>
    <mergeCell ref="A88:I88"/>
  </mergeCells>
  <pageMargins left="0.75" right="0.75" top="1" bottom="1" header="0.5" footer="0.5"/>
  <pageSetup fitToHeight="3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  <rowBreaks count="2" manualBreakCount="2">
    <brk id="41" max="12" man="1"/>
    <brk id="8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4"/>
  <sheetViews>
    <sheetView view="pageLayout" zoomScaleNormal="100" workbookViewId="0">
      <selection sqref="A1:M1"/>
    </sheetView>
  </sheetViews>
  <sheetFormatPr defaultColWidth="9.140625" defaultRowHeight="11.25" x14ac:dyDescent="0.2"/>
  <cols>
    <col min="1" max="1" width="4.42578125" style="68" customWidth="1"/>
    <col min="2" max="2" width="9.140625" style="68"/>
    <col min="3" max="3" width="0.85546875" style="68" customWidth="1"/>
    <col min="4" max="4" width="45.42578125" style="68" bestFit="1" customWidth="1"/>
    <col min="5" max="5" width="21.5703125" style="68" bestFit="1" customWidth="1"/>
    <col min="6" max="6" width="9.140625" style="68"/>
    <col min="7" max="7" width="12" style="68" customWidth="1"/>
    <col min="8" max="16384" width="9.140625" style="68"/>
  </cols>
  <sheetData>
    <row r="1" spans="1:13" ht="12.75" x14ac:dyDescent="0.2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41"/>
      <c r="L1" s="141"/>
      <c r="M1" s="141"/>
    </row>
    <row r="2" spans="1:13" ht="12.75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41"/>
      <c r="L2" s="141"/>
      <c r="M2" s="141"/>
    </row>
    <row r="4" spans="1:13" ht="12.75" x14ac:dyDescent="0.2">
      <c r="A4" s="139" t="str">
        <f>'CAPCIT1000000608 Input'!A7:J7</f>
        <v>Pro-Forma Adjustment - IT Modernization</v>
      </c>
      <c r="B4" s="139"/>
      <c r="C4" s="139"/>
      <c r="D4" s="139"/>
      <c r="E4" s="139"/>
      <c r="F4" s="139"/>
      <c r="G4" s="139"/>
      <c r="H4" s="139"/>
      <c r="I4" s="139"/>
      <c r="J4" s="139"/>
      <c r="K4" s="141"/>
      <c r="L4" s="141"/>
      <c r="M4" s="141"/>
    </row>
    <row r="5" spans="1:13" ht="12.75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41"/>
      <c r="L5" s="141"/>
      <c r="M5" s="141"/>
    </row>
    <row r="6" spans="1:13" ht="12.75" x14ac:dyDescent="0.2">
      <c r="A6" s="140" t="str">
        <f>'CAPCIT1000000608 Input'!F8</f>
        <v>Oracle Customer Info System C2M</v>
      </c>
      <c r="B6" s="140"/>
      <c r="C6" s="140"/>
      <c r="D6" s="140"/>
      <c r="E6" s="140"/>
      <c r="F6" s="140"/>
      <c r="G6" s="140"/>
      <c r="H6" s="140"/>
      <c r="I6" s="140"/>
      <c r="J6" s="140"/>
      <c r="K6" s="142"/>
      <c r="L6" s="142"/>
      <c r="M6" s="142"/>
    </row>
    <row r="10" spans="1:13" x14ac:dyDescent="0.2">
      <c r="D10" s="68" t="s">
        <v>131</v>
      </c>
    </row>
    <row r="13" spans="1:13" x14ac:dyDescent="0.2">
      <c r="D13" s="68" t="s">
        <v>111</v>
      </c>
      <c r="G13" s="68" t="s">
        <v>108</v>
      </c>
      <c r="H13" s="68" t="s">
        <v>112</v>
      </c>
      <c r="I13" s="40">
        <v>1</v>
      </c>
    </row>
    <row r="14" spans="1:13" x14ac:dyDescent="0.2">
      <c r="H14" s="68" t="s">
        <v>113</v>
      </c>
    </row>
    <row r="18" spans="4:10" x14ac:dyDescent="0.2">
      <c r="D18" s="91" t="s">
        <v>114</v>
      </c>
      <c r="E18" s="89"/>
      <c r="F18" s="89"/>
      <c r="G18" s="89"/>
      <c r="H18" s="89"/>
      <c r="I18" s="89"/>
      <c r="J18" s="90"/>
    </row>
    <row r="19" spans="4:10" x14ac:dyDescent="0.2">
      <c r="D19" s="89"/>
      <c r="E19" s="89"/>
      <c r="F19" s="92" t="s">
        <v>115</v>
      </c>
      <c r="G19" s="92" t="s">
        <v>116</v>
      </c>
      <c r="H19" s="92" t="s">
        <v>117</v>
      </c>
      <c r="I19" s="93" t="s">
        <v>118</v>
      </c>
      <c r="J19" s="93" t="s">
        <v>119</v>
      </c>
    </row>
    <row r="20" spans="4:10" x14ac:dyDescent="0.2">
      <c r="D20" s="89" t="s">
        <v>120</v>
      </c>
      <c r="E20" s="89" t="s">
        <v>116</v>
      </c>
      <c r="F20" s="94">
        <v>766959</v>
      </c>
      <c r="G20" s="94">
        <v>766959</v>
      </c>
      <c r="H20" s="94"/>
      <c r="I20" s="95">
        <v>0.88949999999999996</v>
      </c>
      <c r="J20" s="95"/>
    </row>
    <row r="21" spans="4:10" x14ac:dyDescent="0.2">
      <c r="D21" s="89" t="s">
        <v>120</v>
      </c>
      <c r="E21" s="89" t="s">
        <v>117</v>
      </c>
      <c r="F21" s="94">
        <v>582877</v>
      </c>
      <c r="G21" s="94"/>
      <c r="H21" s="94">
        <v>582877</v>
      </c>
      <c r="I21" s="89"/>
      <c r="J21" s="96">
        <v>0.77408023713367857</v>
      </c>
    </row>
    <row r="22" spans="4:10" x14ac:dyDescent="0.2">
      <c r="D22" s="89" t="s">
        <v>121</v>
      </c>
      <c r="E22" s="89" t="s">
        <v>116</v>
      </c>
      <c r="F22" s="94">
        <v>89732</v>
      </c>
      <c r="G22" s="94">
        <v>89732</v>
      </c>
      <c r="H22" s="94"/>
      <c r="I22" s="95">
        <v>0.1041</v>
      </c>
      <c r="J22" s="95"/>
    </row>
    <row r="23" spans="4:10" x14ac:dyDescent="0.2">
      <c r="D23" s="89" t="s">
        <v>121</v>
      </c>
      <c r="E23" s="89" t="s">
        <v>117</v>
      </c>
      <c r="F23" s="94">
        <v>61605</v>
      </c>
      <c r="G23" s="94"/>
      <c r="H23" s="94">
        <v>61605</v>
      </c>
      <c r="I23" s="89"/>
      <c r="J23" s="95">
        <v>8.1799999999999998E-2</v>
      </c>
    </row>
    <row r="24" spans="4:10" x14ac:dyDescent="0.2">
      <c r="D24" s="89" t="s">
        <v>122</v>
      </c>
      <c r="E24" s="89" t="s">
        <v>116</v>
      </c>
      <c r="F24" s="94">
        <v>5502</v>
      </c>
      <c r="G24" s="94">
        <v>5502</v>
      </c>
      <c r="H24" s="94"/>
      <c r="I24" s="95">
        <v>6.3814018439026995E-3</v>
      </c>
      <c r="J24" s="95"/>
    </row>
    <row r="25" spans="4:10" x14ac:dyDescent="0.2">
      <c r="D25" s="89" t="s">
        <v>122</v>
      </c>
      <c r="E25" s="89" t="s">
        <v>117</v>
      </c>
      <c r="F25" s="94">
        <v>104568</v>
      </c>
      <c r="G25" s="94"/>
      <c r="H25" s="94">
        <v>104568</v>
      </c>
      <c r="I25" s="89"/>
      <c r="J25" s="95">
        <v>0.13886981685088706</v>
      </c>
    </row>
    <row r="26" spans="4:10" x14ac:dyDescent="0.2">
      <c r="D26" s="89" t="s">
        <v>123</v>
      </c>
      <c r="E26" s="89" t="s">
        <v>117</v>
      </c>
      <c r="F26" s="94">
        <v>3943</v>
      </c>
      <c r="G26" s="94"/>
      <c r="H26" s="94">
        <v>3943</v>
      </c>
      <c r="I26" s="89"/>
      <c r="J26" s="95">
        <v>5.2364364608967146E-3</v>
      </c>
    </row>
    <row r="27" spans="4:10" ht="12" thickBot="1" x14ac:dyDescent="0.25">
      <c r="D27" s="89"/>
      <c r="E27" s="89"/>
      <c r="F27" s="97">
        <v>1615186</v>
      </c>
      <c r="G27" s="97">
        <v>862193</v>
      </c>
      <c r="H27" s="97">
        <v>752993</v>
      </c>
      <c r="I27" s="89"/>
      <c r="J27" s="89"/>
    </row>
    <row r="28" spans="4:10" ht="12" thickTop="1" x14ac:dyDescent="0.2">
      <c r="D28" s="89"/>
      <c r="E28" s="89"/>
      <c r="F28" s="89"/>
      <c r="G28" s="89"/>
      <c r="H28" s="89"/>
      <c r="I28" s="98">
        <v>0.99998140184390261</v>
      </c>
      <c r="J28" s="98">
        <v>0.99998649044546228</v>
      </c>
    </row>
    <row r="29" spans="4:10" x14ac:dyDescent="0.2">
      <c r="D29" s="89"/>
      <c r="E29" s="99" t="s">
        <v>124</v>
      </c>
      <c r="F29" s="100"/>
      <c r="G29" s="101">
        <v>0.53380000000000005</v>
      </c>
      <c r="H29" s="101">
        <v>0.4662</v>
      </c>
      <c r="I29" s="89"/>
      <c r="J29" s="98">
        <v>1</v>
      </c>
    </row>
    <row r="37" spans="1:13" x14ac:dyDescent="0.2">
      <c r="A37" s="139" t="s">
        <v>106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</row>
    <row r="38" spans="1:13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</row>
    <row r="39" spans="1:13" x14ac:dyDescent="0.2">
      <c r="A39" s="140" t="s">
        <v>109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2" spans="1:13" ht="12.75" x14ac:dyDescent="0.2">
      <c r="D42" s="119" t="s">
        <v>132</v>
      </c>
      <c r="E42" s="119" t="s">
        <v>133</v>
      </c>
    </row>
    <row r="43" spans="1:13" ht="12.75" x14ac:dyDescent="0.2">
      <c r="D43" s="120" t="s">
        <v>134</v>
      </c>
      <c r="E43" s="121">
        <v>599.80999999999995</v>
      </c>
    </row>
    <row r="44" spans="1:13" ht="12.75" x14ac:dyDescent="0.2">
      <c r="D44" s="120" t="s">
        <v>135</v>
      </c>
      <c r="E44" s="121">
        <v>4758436.1099999975</v>
      </c>
    </row>
    <row r="45" spans="1:13" ht="12.75" x14ac:dyDescent="0.2">
      <c r="D45" s="120" t="s">
        <v>136</v>
      </c>
      <c r="E45" s="121">
        <v>19531.700000000004</v>
      </c>
    </row>
    <row r="46" spans="1:13" ht="12.75" x14ac:dyDescent="0.2">
      <c r="D46" s="120" t="s">
        <v>137</v>
      </c>
      <c r="E46" s="121">
        <v>65656.750000000015</v>
      </c>
    </row>
    <row r="47" spans="1:13" ht="12.75" x14ac:dyDescent="0.2">
      <c r="D47" s="120" t="s">
        <v>138</v>
      </c>
      <c r="E47" s="121">
        <v>69958.513847999973</v>
      </c>
    </row>
    <row r="48" spans="1:13" ht="12.75" x14ac:dyDescent="0.2">
      <c r="D48" s="120" t="s">
        <v>139</v>
      </c>
      <c r="E48" s="121">
        <v>3516959.6100000022</v>
      </c>
    </row>
    <row r="49" spans="4:5" ht="12.75" x14ac:dyDescent="0.2">
      <c r="D49" s="120" t="s">
        <v>140</v>
      </c>
      <c r="E49" s="121">
        <v>9390846.0199999977</v>
      </c>
    </row>
    <row r="50" spans="4:5" ht="12.75" x14ac:dyDescent="0.2">
      <c r="D50" s="120" t="s">
        <v>141</v>
      </c>
      <c r="E50" s="121">
        <v>4476941.9772871248</v>
      </c>
    </row>
    <row r="51" spans="4:5" ht="12.75" x14ac:dyDescent="0.2">
      <c r="D51" s="120" t="s">
        <v>142</v>
      </c>
      <c r="E51" s="121">
        <v>10166.342548254617</v>
      </c>
    </row>
    <row r="52" spans="4:5" ht="12.75" x14ac:dyDescent="0.2">
      <c r="D52" s="120" t="s">
        <v>143</v>
      </c>
      <c r="E52" s="121">
        <v>346500</v>
      </c>
    </row>
    <row r="53" spans="4:5" ht="12.75" x14ac:dyDescent="0.2">
      <c r="D53" s="120" t="s">
        <v>144</v>
      </c>
      <c r="E53" s="121">
        <v>4.7495180000000001</v>
      </c>
    </row>
    <row r="54" spans="4:5" ht="12.75" x14ac:dyDescent="0.2">
      <c r="D54" s="120" t="s">
        <v>145</v>
      </c>
      <c r="E54" s="121">
        <v>0</v>
      </c>
    </row>
    <row r="55" spans="4:5" ht="12.75" x14ac:dyDescent="0.2">
      <c r="D55" s="120" t="s">
        <v>146</v>
      </c>
      <c r="E55" s="121">
        <v>580.08000000000004</v>
      </c>
    </row>
    <row r="56" spans="4:5" ht="12.75" x14ac:dyDescent="0.2">
      <c r="D56" s="120" t="s">
        <v>147</v>
      </c>
      <c r="E56" s="121">
        <v>717802.16999999993</v>
      </c>
    </row>
    <row r="57" spans="4:5" ht="12.75" x14ac:dyDescent="0.2">
      <c r="D57" s="120" t="s">
        <v>148</v>
      </c>
      <c r="E57" s="121">
        <v>34304.090679000008</v>
      </c>
    </row>
    <row r="58" spans="4:5" ht="12.75" x14ac:dyDescent="0.2">
      <c r="D58" s="120" t="s">
        <v>149</v>
      </c>
      <c r="E58" s="121">
        <v>7464383.1878699986</v>
      </c>
    </row>
    <row r="59" spans="4:5" ht="12.75" x14ac:dyDescent="0.2">
      <c r="D59" s="120" t="s">
        <v>150</v>
      </c>
      <c r="E59" s="121">
        <v>8757.6739840000009</v>
      </c>
    </row>
    <row r="60" spans="4:5" ht="12.75" x14ac:dyDescent="0.2">
      <c r="D60" s="120" t="s">
        <v>151</v>
      </c>
      <c r="E60" s="121">
        <v>3893.3599999999997</v>
      </c>
    </row>
    <row r="61" spans="4:5" ht="12.75" x14ac:dyDescent="0.2">
      <c r="D61" s="120" t="s">
        <v>152</v>
      </c>
      <c r="E61" s="121">
        <v>143.442758</v>
      </c>
    </row>
    <row r="62" spans="4:5" ht="12.75" x14ac:dyDescent="0.2">
      <c r="D62" s="120" t="s">
        <v>153</v>
      </c>
      <c r="E62" s="121">
        <v>836388.62139100069</v>
      </c>
    </row>
    <row r="63" spans="4:5" ht="12.75" x14ac:dyDescent="0.2">
      <c r="D63" s="120" t="s">
        <v>154</v>
      </c>
      <c r="E63" s="121">
        <v>42.509619999999998</v>
      </c>
    </row>
    <row r="64" spans="4:5" ht="12.75" x14ac:dyDescent="0.2">
      <c r="D64" s="120" t="s">
        <v>155</v>
      </c>
      <c r="E64" s="121">
        <v>9826.3367060000037</v>
      </c>
    </row>
    <row r="65" spans="1:13" ht="12.75" x14ac:dyDescent="0.2">
      <c r="D65" s="120" t="s">
        <v>156</v>
      </c>
      <c r="E65" s="121">
        <v>38807.215521999948</v>
      </c>
    </row>
    <row r="66" spans="1:13" ht="12.75" x14ac:dyDescent="0.2">
      <c r="D66" s="120" t="s">
        <v>157</v>
      </c>
      <c r="E66" s="121">
        <v>757390.33783799899</v>
      </c>
    </row>
    <row r="67" spans="1:13" ht="12.75" x14ac:dyDescent="0.2">
      <c r="A67" s="116"/>
      <c r="B67" s="116"/>
      <c r="C67" s="116"/>
      <c r="D67" s="120" t="s">
        <v>158</v>
      </c>
      <c r="E67" s="121">
        <v>30091.759830999992</v>
      </c>
      <c r="F67" s="116"/>
      <c r="G67" s="116"/>
      <c r="H67" s="116"/>
      <c r="I67" s="116"/>
      <c r="J67" s="116"/>
      <c r="K67"/>
      <c r="L67"/>
      <c r="M67"/>
    </row>
    <row r="68" spans="1:13" ht="12.75" x14ac:dyDescent="0.2">
      <c r="A68" s="116"/>
      <c r="B68" s="116"/>
      <c r="C68" s="116"/>
      <c r="D68" s="120" t="s">
        <v>159</v>
      </c>
      <c r="E68" s="121">
        <v>109794.28608200012</v>
      </c>
      <c r="F68" s="116"/>
      <c r="G68" s="116"/>
      <c r="H68" s="116"/>
      <c r="I68" s="116"/>
      <c r="J68" s="116"/>
      <c r="K68"/>
      <c r="L68"/>
      <c r="M68"/>
    </row>
    <row r="69" spans="1:13" ht="12.75" x14ac:dyDescent="0.2">
      <c r="D69" s="120" t="s">
        <v>160</v>
      </c>
      <c r="E69" s="121">
        <v>3452089.784355999</v>
      </c>
    </row>
    <row r="70" spans="1:13" ht="12.75" x14ac:dyDescent="0.2">
      <c r="A70" s="116"/>
      <c r="B70" s="116"/>
      <c r="C70" s="116"/>
      <c r="D70" s="120" t="s">
        <v>161</v>
      </c>
      <c r="E70" s="121">
        <v>38.193502000000002</v>
      </c>
      <c r="F70" s="116"/>
      <c r="G70" s="116"/>
      <c r="H70" s="116"/>
      <c r="I70" s="116"/>
      <c r="J70" s="116"/>
      <c r="K70"/>
      <c r="L70"/>
      <c r="M70"/>
    </row>
    <row r="71" spans="1:13" ht="12.75" x14ac:dyDescent="0.2">
      <c r="A71" s="116"/>
      <c r="B71" s="116"/>
      <c r="C71" s="116"/>
      <c r="D71" s="120" t="s">
        <v>162</v>
      </c>
      <c r="E71" s="121">
        <v>114.432014</v>
      </c>
      <c r="F71" s="116"/>
      <c r="G71" s="116"/>
      <c r="H71" s="116"/>
      <c r="I71" s="116"/>
      <c r="J71" s="116"/>
      <c r="K71"/>
      <c r="L71"/>
      <c r="M71"/>
    </row>
    <row r="72" spans="1:13" ht="12.75" x14ac:dyDescent="0.2">
      <c r="A72" s="117"/>
      <c r="B72" s="117"/>
      <c r="C72" s="117"/>
      <c r="D72" s="120" t="s">
        <v>163</v>
      </c>
      <c r="E72" s="121">
        <v>10914.767037999994</v>
      </c>
      <c r="F72" s="117"/>
      <c r="G72" s="117"/>
      <c r="H72" s="117"/>
      <c r="I72" s="117"/>
      <c r="J72" s="117"/>
      <c r="K72" s="118"/>
      <c r="L72" s="118"/>
      <c r="M72" s="118"/>
    </row>
    <row r="73" spans="1:13" ht="12.75" x14ac:dyDescent="0.2">
      <c r="D73" s="120" t="s">
        <v>164</v>
      </c>
      <c r="E73" s="121">
        <v>1232867.7089219978</v>
      </c>
    </row>
    <row r="74" spans="1:13" ht="12.75" x14ac:dyDescent="0.2">
      <c r="D74" s="120" t="s">
        <v>165</v>
      </c>
      <c r="E74" s="121">
        <v>3044.01962</v>
      </c>
    </row>
    <row r="75" spans="1:13" ht="12.75" x14ac:dyDescent="0.2">
      <c r="D75" s="120" t="s">
        <v>166</v>
      </c>
      <c r="E75" s="121">
        <v>-1166.4906639999911</v>
      </c>
    </row>
    <row r="76" spans="1:13" ht="12.75" x14ac:dyDescent="0.2">
      <c r="D76" s="120" t="s">
        <v>167</v>
      </c>
      <c r="E76" s="121">
        <v>6334443.0337419622</v>
      </c>
    </row>
    <row r="77" spans="1:13" ht="12.75" x14ac:dyDescent="0.2">
      <c r="D77" s="120" t="s">
        <v>168</v>
      </c>
      <c r="E77" s="121">
        <v>31774.589975000021</v>
      </c>
    </row>
    <row r="78" spans="1:13" ht="12.75" x14ac:dyDescent="0.2">
      <c r="D78" s="120" t="s">
        <v>169</v>
      </c>
      <c r="E78" s="121">
        <v>35</v>
      </c>
    </row>
    <row r="79" spans="1:13" ht="12.75" x14ac:dyDescent="0.2">
      <c r="D79" s="120" t="s">
        <v>170</v>
      </c>
      <c r="E79" s="121">
        <v>37424504.670887016</v>
      </c>
    </row>
    <row r="80" spans="1:13" ht="12.75" x14ac:dyDescent="0.2">
      <c r="D80" s="120" t="s">
        <v>171</v>
      </c>
      <c r="E80" s="121">
        <v>472509.62483099988</v>
      </c>
    </row>
    <row r="81" spans="4:5" ht="12.75" x14ac:dyDescent="0.2">
      <c r="D81" s="120" t="s">
        <v>172</v>
      </c>
      <c r="E81" s="121">
        <v>22.829894000000003</v>
      </c>
    </row>
    <row r="82" spans="4:5" ht="12.75" x14ac:dyDescent="0.2">
      <c r="D82" s="120" t="s">
        <v>173</v>
      </c>
      <c r="E82" s="121">
        <v>73.499999999999986</v>
      </c>
    </row>
    <row r="83" spans="4:5" ht="12.75" x14ac:dyDescent="0.2">
      <c r="D83" s="120" t="s">
        <v>174</v>
      </c>
      <c r="E83" s="121">
        <v>2898694.3099999996</v>
      </c>
    </row>
    <row r="84" spans="4:5" ht="12.75" x14ac:dyDescent="0.2">
      <c r="D84" s="120" t="s">
        <v>175</v>
      </c>
      <c r="E84" s="121">
        <v>24490765.261105999</v>
      </c>
    </row>
    <row r="85" spans="4:5" ht="12.75" x14ac:dyDescent="0.2">
      <c r="D85" s="120" t="s">
        <v>176</v>
      </c>
      <c r="E85" s="121">
        <v>17022278.682893373</v>
      </c>
    </row>
    <row r="86" spans="4:5" ht="12.75" x14ac:dyDescent="0.2">
      <c r="D86" s="120" t="s">
        <v>177</v>
      </c>
      <c r="E86" s="121">
        <v>811759.43432100094</v>
      </c>
    </row>
    <row r="87" spans="4:5" ht="12.75" x14ac:dyDescent="0.2">
      <c r="D87" s="120" t="s">
        <v>178</v>
      </c>
      <c r="E87" s="121">
        <v>59.96</v>
      </c>
    </row>
    <row r="88" spans="4:5" ht="12.75" x14ac:dyDescent="0.2">
      <c r="D88" s="120" t="s">
        <v>179</v>
      </c>
      <c r="E88" s="121">
        <v>711.91000000000008</v>
      </c>
    </row>
    <row r="89" spans="4:5" ht="12.75" x14ac:dyDescent="0.2">
      <c r="D89" s="120" t="s">
        <v>180</v>
      </c>
      <c r="E89" s="121">
        <v>7205.3</v>
      </c>
    </row>
    <row r="90" spans="4:5" ht="12.75" x14ac:dyDescent="0.2">
      <c r="D90" s="120" t="s">
        <v>181</v>
      </c>
      <c r="E90" s="121">
        <v>101983.6834140001</v>
      </c>
    </row>
    <row r="91" spans="4:5" ht="12.75" x14ac:dyDescent="0.2">
      <c r="D91" s="120" t="s">
        <v>182</v>
      </c>
      <c r="E91" s="121">
        <v>6560.6976129999966</v>
      </c>
    </row>
    <row r="92" spans="4:5" ht="12.75" x14ac:dyDescent="0.2">
      <c r="D92" s="120" t="s">
        <v>183</v>
      </c>
      <c r="E92" s="121">
        <v>62.65</v>
      </c>
    </row>
    <row r="93" spans="4:5" ht="12.75" x14ac:dyDescent="0.2">
      <c r="D93" s="120" t="s">
        <v>184</v>
      </c>
      <c r="E93" s="121">
        <v>11.55</v>
      </c>
    </row>
    <row r="94" spans="4:5" ht="12.75" x14ac:dyDescent="0.2">
      <c r="D94" s="120" t="s">
        <v>185</v>
      </c>
      <c r="E94" s="121">
        <v>228.16</v>
      </c>
    </row>
    <row r="95" spans="4:5" ht="12.75" x14ac:dyDescent="0.2">
      <c r="D95" s="120" t="s">
        <v>186</v>
      </c>
      <c r="E95" s="121">
        <v>30483.448660000013</v>
      </c>
    </row>
    <row r="96" spans="4:5" ht="12.75" x14ac:dyDescent="0.2">
      <c r="D96" s="120" t="s">
        <v>187</v>
      </c>
      <c r="E96" s="121">
        <v>55.08</v>
      </c>
    </row>
    <row r="97" spans="4:7" ht="12.75" x14ac:dyDescent="0.2">
      <c r="D97" s="122" t="s">
        <v>188</v>
      </c>
      <c r="E97" s="123">
        <v>126999932.44760673</v>
      </c>
    </row>
    <row r="99" spans="4:7" ht="12.75" x14ac:dyDescent="0.2">
      <c r="D99" s="125" t="s">
        <v>193</v>
      </c>
      <c r="E99" s="126">
        <f>'CAPCIT1000000608 Input'!D30</f>
        <v>149187596</v>
      </c>
      <c r="G99" s="85"/>
    </row>
    <row r="100" spans="4:7" ht="12.75" x14ac:dyDescent="0.2">
      <c r="D100" s="125" t="s">
        <v>192</v>
      </c>
      <c r="E100" s="127">
        <f>E99-E97</f>
        <v>22187663.552393273</v>
      </c>
      <c r="G100" s="86"/>
    </row>
    <row r="101" spans="4:7" x14ac:dyDescent="0.2">
      <c r="G101" s="85"/>
    </row>
    <row r="102" spans="4:7" ht="12.75" x14ac:dyDescent="0.2">
      <c r="D102" s="124" t="s">
        <v>189</v>
      </c>
    </row>
    <row r="103" spans="4:7" ht="12.75" x14ac:dyDescent="0.2">
      <c r="D103" s="124" t="s">
        <v>190</v>
      </c>
    </row>
    <row r="104" spans="4:7" ht="12.75" x14ac:dyDescent="0.2">
      <c r="D104" s="124" t="s">
        <v>191</v>
      </c>
    </row>
  </sheetData>
  <mergeCells count="8">
    <mergeCell ref="A37:M37"/>
    <mergeCell ref="A38:M38"/>
    <mergeCell ref="A39:M39"/>
    <mergeCell ref="A1:M1"/>
    <mergeCell ref="A2:M2"/>
    <mergeCell ref="A4:M4"/>
    <mergeCell ref="A5:M5"/>
    <mergeCell ref="A6:M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F
Page &amp;P of &amp;N</oddHeader>
  </headerFooter>
  <rowBreaks count="1" manualBreakCount="1">
    <brk id="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WP F, pg 1</vt:lpstr>
      <vt:lpstr>WP F, pg 2 &amp; 3</vt:lpstr>
      <vt:lpstr>CAPCIT1000000608 Input</vt:lpstr>
      <vt:lpstr>CAPCIT1000000608 TotalWO</vt:lpstr>
      <vt:lpstr>CAPCIT1000000608 Acct1</vt:lpstr>
      <vt:lpstr>CAPCIT1000000608 Support</vt:lpstr>
      <vt:lpstr>'CAPCIT1000000608 Acct1'!Print_Area</vt:lpstr>
      <vt:lpstr>'CAPCIT1000000608 Support'!Print_Area</vt:lpstr>
      <vt:lpstr>'CAPCIT1000000608 TotalWO'!Print_Area</vt:lpstr>
      <vt:lpstr>'WP F, pg 1'!Print_Area</vt:lpstr>
      <vt:lpstr>'WP F, pg 2 &amp;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2026-08-18T15:47:16Z</dcterms:created>
  <dcterms:modified xsi:type="dcterms:W3CDTF">2026-08-18T15:47:26Z</dcterms:modified>
  <cp:category/>
  <cp:contentStatus/>
</cp:coreProperties>
</file>