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743F24AE-925D-4A35-976F-71204A8CE0C6}" xr6:coauthVersionLast="47" xr6:coauthVersionMax="47" xr10:uidLastSave="{00000000-0000-0000-0000-000000000000}"/>
  <bookViews>
    <workbookView xWindow="-120" yWindow="-120" windowWidth="29040" windowHeight="15720" xr2:uid="{98B972BC-D5DC-4435-930E-A44AD5EDDCD7}"/>
  </bookViews>
  <sheets>
    <sheet name="WP E, pg 1" sheetId="1" r:id="rId1"/>
    <sheet name="WP E, pg 2 &amp; 3" sheetId="2" r:id="rId2"/>
    <sheet name="CAPGDS1000001180 Input" sheetId="3" r:id="rId3"/>
    <sheet name="CAPGDS1000001180 TotalWO" sheetId="4" r:id="rId4"/>
    <sheet name="CAPGDS1000001180 Acct1" sheetId="5" r:id="rId5"/>
    <sheet name="CAPGDS1000001180 Support" sheetId="6" r:id="rId6"/>
    <sheet name="CAPGDS1000001207 Input" sheetId="7" r:id="rId7"/>
    <sheet name="CAPGDS1000001207 TotalWO" sheetId="8" r:id="rId8"/>
    <sheet name="CAPGDS1000001207 Acct1" sheetId="9" r:id="rId9"/>
    <sheet name="CAPGDS1000001207 Acct2" sheetId="54" r:id="rId10"/>
    <sheet name="CAPGDS1000001207 Support" sheetId="11" r:id="rId11"/>
    <sheet name="CAPGDS1000001232 Input" sheetId="20" r:id="rId12"/>
    <sheet name="CAPGDS1000001232 TotalWO" sheetId="21" r:id="rId13"/>
    <sheet name="CAPGDS1000001232 Acct1" sheetId="22" r:id="rId14"/>
    <sheet name="CAPGDS1000001232 Acct2" sheetId="55" r:id="rId15"/>
    <sheet name="CAPGDS1000001232 Support" sheetId="23" r:id="rId16"/>
    <sheet name="CAPGDS1000001228 Input" sheetId="28" r:id="rId17"/>
    <sheet name="CAPGDS1000001228 TotalWO" sheetId="29" r:id="rId18"/>
    <sheet name="CAPGDS1000001228 Acct1" sheetId="30" r:id="rId19"/>
    <sheet name="CAPGDS1000001228 Support" sheetId="32" r:id="rId20"/>
    <sheet name="CAPGDS1000001237 Input" sheetId="12" r:id="rId21"/>
    <sheet name="CAPGDS1000001237 TotalWO" sheetId="13" r:id="rId22"/>
    <sheet name="CAPGDS1000001237 Acct1" sheetId="14" r:id="rId23"/>
    <sheet name="CAPGDS1000001237 Support" sheetId="15" r:id="rId24"/>
  </sheets>
  <definedNames>
    <definedName name="\a">#REF!</definedName>
    <definedName name="\b">#REF!</definedName>
    <definedName name="_a1">#REF!</definedName>
    <definedName name="_Key1" localSheetId="3" hidden="1">#REF!</definedName>
    <definedName name="_Key1" localSheetId="7" hidden="1">#REF!</definedName>
    <definedName name="_Key1" localSheetId="17" hidden="1">#REF!</definedName>
    <definedName name="_Key1" localSheetId="12" hidden="1">#REF!</definedName>
    <definedName name="_Key1" localSheetId="21" hidden="1">#REF!</definedName>
    <definedName name="_Order1" localSheetId="3" hidden="1">255</definedName>
    <definedName name="_Order1" localSheetId="7" hidden="1">255</definedName>
    <definedName name="_Order1" localSheetId="17" hidden="1">255</definedName>
    <definedName name="_Order1" localSheetId="12" hidden="1">255</definedName>
    <definedName name="_Order1" localSheetId="21" hidden="1">255</definedName>
    <definedName name="_Regression_Int" localSheetId="3" hidden="1">1</definedName>
    <definedName name="_Regression_Int" localSheetId="7" hidden="1">1</definedName>
    <definedName name="_Regression_Int" localSheetId="17" hidden="1">1</definedName>
    <definedName name="_Regression_Int" localSheetId="12" hidden="1">1</definedName>
    <definedName name="_Regression_Int" localSheetId="21" hidden="1">1</definedName>
    <definedName name="_Sort" localSheetId="3" hidden="1">#REF!</definedName>
    <definedName name="_Sort" localSheetId="7" hidden="1">#REF!</definedName>
    <definedName name="_Sort" localSheetId="17" hidden="1">#REF!</definedName>
    <definedName name="_Sort" localSheetId="12" hidden="1">#REF!</definedName>
    <definedName name="_Sort" localSheetId="21" hidden="1">#REF!</definedName>
    <definedName name="ab">#REF!</definedName>
    <definedName name="b">#REF!</definedName>
    <definedName name="LINE">#REF!</definedName>
    <definedName name="_xlnm.Print_Area" localSheetId="4">'CAPGDS1000001180 Acct1'!$A$1:$M$128</definedName>
    <definedName name="_xlnm.Print_Area" localSheetId="5">'CAPGDS1000001180 Support'!$A$1:$M$221</definedName>
    <definedName name="_xlnm.Print_Area" localSheetId="3">'CAPGDS1000001180 TotalWO'!$A$1:$I$40</definedName>
    <definedName name="_xlnm.Print_Area" localSheetId="8">'CAPGDS1000001207 Acct1'!$A$1:$M$128</definedName>
    <definedName name="_xlnm.Print_Area" localSheetId="9">'CAPGDS1000001207 Acct2'!$A$1:$M$128</definedName>
    <definedName name="_xlnm.Print_Area" localSheetId="10">'CAPGDS1000001207 Support'!$A$1:$M$212</definedName>
    <definedName name="_xlnm.Print_Area" localSheetId="7">'CAPGDS1000001207 TotalWO'!$A$1:$I$40</definedName>
    <definedName name="_xlnm.Print_Area" localSheetId="18">'CAPGDS1000001228 Acct1'!$A$1:$M$128</definedName>
    <definedName name="_xlnm.Print_Area" localSheetId="19">'CAPGDS1000001228 Support'!$A$1:$N$195</definedName>
    <definedName name="_xlnm.Print_Area" localSheetId="17">'CAPGDS1000001228 TotalWO'!$A$1:$I$40</definedName>
    <definedName name="_xlnm.Print_Area" localSheetId="13">'CAPGDS1000001232 Acct1'!$A$1:$M$128</definedName>
    <definedName name="_xlnm.Print_Area" localSheetId="14">'CAPGDS1000001232 Acct2'!$A$1:$M$128</definedName>
    <definedName name="_xlnm.Print_Area" localSheetId="15">'CAPGDS1000001232 Support'!$A$1:$M$216</definedName>
    <definedName name="_xlnm.Print_Area" localSheetId="12">'CAPGDS1000001232 TotalWO'!$A$1:$I$40</definedName>
    <definedName name="_xlnm.Print_Area" localSheetId="22">'CAPGDS1000001237 Acct1'!$A$1:$M$128</definedName>
    <definedName name="_xlnm.Print_Area" localSheetId="23">'CAPGDS1000001237 Support'!$A$1:$N$209</definedName>
    <definedName name="_xlnm.Print_Area" localSheetId="21">'CAPGDS1000001237 TotalWO'!$A$1:$I$40</definedName>
    <definedName name="_xlnm.Print_Area" localSheetId="0">'WP E, pg 1'!$A$1:$H$35</definedName>
    <definedName name="_xlnm.Print_Area" localSheetId="1">'WP E, pg 2 &amp; 3'!$A$1:$T$62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5" i="23" l="1"/>
  <c r="G127" i="11"/>
  <c r="E99" i="14" l="1"/>
  <c r="G17" i="13"/>
  <c r="J14" i="12"/>
  <c r="G17" i="29"/>
  <c r="J15" i="28"/>
  <c r="E13" i="55"/>
  <c r="A100" i="55"/>
  <c r="A101" i="55" s="1"/>
  <c r="A102" i="55" s="1"/>
  <c r="A103" i="55" s="1"/>
  <c r="A104" i="55" s="1"/>
  <c r="A105" i="55" s="1"/>
  <c r="A106" i="55" s="1"/>
  <c r="A107" i="55" s="1"/>
  <c r="A108" i="55" s="1"/>
  <c r="A109" i="55" s="1"/>
  <c r="A110" i="55" s="1"/>
  <c r="A111" i="55" s="1"/>
  <c r="A112" i="55" s="1"/>
  <c r="A113" i="55" s="1"/>
  <c r="A114" i="55" s="1"/>
  <c r="A115" i="55" s="1"/>
  <c r="A116" i="55" s="1"/>
  <c r="A117" i="55" s="1"/>
  <c r="A118" i="55" s="1"/>
  <c r="A119" i="55" s="1"/>
  <c r="A120" i="55" s="1"/>
  <c r="A121" i="55" s="1"/>
  <c r="A122" i="55" s="1"/>
  <c r="A123" i="55" s="1"/>
  <c r="A124" i="55" s="1"/>
  <c r="A125" i="55" s="1"/>
  <c r="A126" i="55" s="1"/>
  <c r="A127" i="55" s="1"/>
  <c r="A128" i="55" s="1"/>
  <c r="M78" i="55"/>
  <c r="K78" i="55"/>
  <c r="A58" i="55"/>
  <c r="A59" i="55" s="1"/>
  <c r="A60" i="55" s="1"/>
  <c r="A61" i="55" s="1"/>
  <c r="A62" i="55" s="1"/>
  <c r="A63" i="55" s="1"/>
  <c r="A64" i="55" s="1"/>
  <c r="A65" i="55" s="1"/>
  <c r="A66" i="55" s="1"/>
  <c r="A67" i="55" s="1"/>
  <c r="A68" i="55" s="1"/>
  <c r="A69" i="55" s="1"/>
  <c r="A70" i="55" s="1"/>
  <c r="A71" i="55" s="1"/>
  <c r="A72" i="55" s="1"/>
  <c r="A73" i="55" s="1"/>
  <c r="A74" i="55" s="1"/>
  <c r="A75" i="55" s="1"/>
  <c r="A76" i="55" s="1"/>
  <c r="A77" i="55" s="1"/>
  <c r="A78" i="55" s="1"/>
  <c r="A79" i="55" s="1"/>
  <c r="A80" i="55" s="1"/>
  <c r="A81" i="55" s="1"/>
  <c r="A82" i="55" s="1"/>
  <c r="A18" i="55"/>
  <c r="A19" i="55" s="1"/>
  <c r="A20" i="55" s="1"/>
  <c r="A21" i="55" s="1"/>
  <c r="A22" i="55" s="1"/>
  <c r="A23" i="55" s="1"/>
  <c r="A24" i="55" s="1"/>
  <c r="A25" i="55" s="1"/>
  <c r="A26" i="55" s="1"/>
  <c r="A27" i="55" s="1"/>
  <c r="A28" i="55" s="1"/>
  <c r="A29" i="55" s="1"/>
  <c r="A30" i="55" s="1"/>
  <c r="A31" i="55" s="1"/>
  <c r="A32" i="55" s="1"/>
  <c r="A33" i="55" s="1"/>
  <c r="A34" i="55" s="1"/>
  <c r="A35" i="55" s="1"/>
  <c r="A36" i="55" s="1"/>
  <c r="A37" i="55" s="1"/>
  <c r="A38" i="55" s="1"/>
  <c r="A39" i="55" s="1"/>
  <c r="A40" i="55" s="1"/>
  <c r="A10" i="55"/>
  <c r="A8" i="55"/>
  <c r="A90" i="55" l="1"/>
  <c r="A48" i="55"/>
  <c r="E53" i="55"/>
  <c r="C78" i="55" s="1"/>
  <c r="C123" i="55" s="1"/>
  <c r="E95" i="55"/>
  <c r="G17" i="21"/>
  <c r="G17" i="55" s="1"/>
  <c r="J16" i="20"/>
  <c r="J15" i="20"/>
  <c r="E78" i="55" s="1"/>
  <c r="E123" i="55" s="1"/>
  <c r="J16" i="7"/>
  <c r="J15" i="7"/>
  <c r="J15" i="3"/>
  <c r="G78" i="55" l="1"/>
  <c r="G123" i="55" s="1"/>
  <c r="G57" i="55" l="1"/>
  <c r="G99" i="55" s="1"/>
  <c r="G100" i="55" l="1"/>
  <c r="E13" i="54" l="1"/>
  <c r="E53" i="54" s="1"/>
  <c r="C78" i="54" s="1"/>
  <c r="C123" i="54" s="1"/>
  <c r="A100" i="54"/>
  <c r="A101" i="54" s="1"/>
  <c r="A102" i="54" s="1"/>
  <c r="A103" i="54" s="1"/>
  <c r="A104" i="54" s="1"/>
  <c r="A105" i="54" s="1"/>
  <c r="A106" i="54" s="1"/>
  <c r="A107" i="54" s="1"/>
  <c r="A108" i="54" s="1"/>
  <c r="A109" i="54" s="1"/>
  <c r="A110" i="54" s="1"/>
  <c r="A111" i="54" s="1"/>
  <c r="A112" i="54" s="1"/>
  <c r="A113" i="54" s="1"/>
  <c r="A114" i="54" s="1"/>
  <c r="A115" i="54" s="1"/>
  <c r="A116" i="54" s="1"/>
  <c r="A117" i="54" s="1"/>
  <c r="A118" i="54" s="1"/>
  <c r="A119" i="54" s="1"/>
  <c r="A120" i="54" s="1"/>
  <c r="A121" i="54" s="1"/>
  <c r="A122" i="54" s="1"/>
  <c r="A123" i="54" s="1"/>
  <c r="A124" i="54" s="1"/>
  <c r="A125" i="54" s="1"/>
  <c r="A126" i="54" s="1"/>
  <c r="A127" i="54" s="1"/>
  <c r="A128" i="54" s="1"/>
  <c r="M78" i="54"/>
  <c r="K78" i="54"/>
  <c r="E78" i="54"/>
  <c r="A58" i="54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18" i="54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10" i="54"/>
  <c r="A8" i="54"/>
  <c r="A48" i="54" s="1"/>
  <c r="G17" i="8"/>
  <c r="G17" i="54" s="1"/>
  <c r="E123" i="54" l="1"/>
  <c r="G78" i="54"/>
  <c r="A90" i="54"/>
  <c r="E95" i="54"/>
  <c r="E99" i="5"/>
  <c r="G17" i="4"/>
  <c r="G58" i="54" l="1"/>
  <c r="G57" i="54"/>
  <c r="G99" i="54" s="1"/>
  <c r="G123" i="54"/>
  <c r="G100" i="54" l="1"/>
  <c r="B45" i="2" l="1"/>
  <c r="D45" i="2"/>
  <c r="A8" i="32"/>
  <c r="A8" i="30"/>
  <c r="A90" i="30" s="1"/>
  <c r="A10" i="30"/>
  <c r="E13" i="30"/>
  <c r="E95" i="30" s="1"/>
  <c r="A18" i="30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58" i="30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K78" i="30"/>
  <c r="M78" i="30"/>
  <c r="A100" i="30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8" i="29"/>
  <c r="C17" i="29"/>
  <c r="E17" i="29"/>
  <c r="A18" i="29"/>
  <c r="C18" i="29"/>
  <c r="E18" i="29"/>
  <c r="G18" i="29"/>
  <c r="A19" i="29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E19" i="29"/>
  <c r="E20" i="29"/>
  <c r="E21" i="29"/>
  <c r="E22" i="29"/>
  <c r="E23" i="29"/>
  <c r="E24" i="29"/>
  <c r="E25" i="29"/>
  <c r="E25" i="30" s="1"/>
  <c r="E26" i="29"/>
  <c r="E26" i="30" s="1"/>
  <c r="E27" i="29"/>
  <c r="E28" i="29"/>
  <c r="E29" i="29"/>
  <c r="E29" i="30" s="1"/>
  <c r="A6" i="29"/>
  <c r="B17" i="28"/>
  <c r="B18" i="28" s="1"/>
  <c r="B19" i="28" s="1"/>
  <c r="C21" i="29" s="1"/>
  <c r="B44" i="2"/>
  <c r="D44" i="2"/>
  <c r="A7" i="23"/>
  <c r="A100" i="22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M78" i="22"/>
  <c r="K78" i="22"/>
  <c r="A58" i="22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18" i="22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E13" i="22"/>
  <c r="E95" i="22" s="1"/>
  <c r="A10" i="22"/>
  <c r="A8" i="22"/>
  <c r="A90" i="22" s="1"/>
  <c r="E29" i="21"/>
  <c r="E28" i="21"/>
  <c r="E27" i="21"/>
  <c r="E26" i="21"/>
  <c r="E25" i="21"/>
  <c r="E24" i="21"/>
  <c r="E23" i="21"/>
  <c r="E22" i="21"/>
  <c r="E21" i="21"/>
  <c r="E20" i="21"/>
  <c r="E19" i="21"/>
  <c r="G18" i="21"/>
  <c r="E18" i="21"/>
  <c r="E18" i="55" s="1"/>
  <c r="C18" i="21"/>
  <c r="A18" i="2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E17" i="21"/>
  <c r="C17" i="21"/>
  <c r="A8" i="21"/>
  <c r="B17" i="20"/>
  <c r="B18" i="20" s="1"/>
  <c r="C20" i="21" s="1"/>
  <c r="E78" i="22"/>
  <c r="A6" i="20"/>
  <c r="G22" i="29" l="1"/>
  <c r="C20" i="29"/>
  <c r="E27" i="22"/>
  <c r="E27" i="55"/>
  <c r="E68" i="55" s="1"/>
  <c r="E25" i="22"/>
  <c r="E25" i="55"/>
  <c r="E66" i="55" s="1"/>
  <c r="E19" i="22"/>
  <c r="E19" i="55"/>
  <c r="E60" i="55" s="1"/>
  <c r="E20" i="22"/>
  <c r="E20" i="55"/>
  <c r="E61" i="55" s="1"/>
  <c r="E21" i="22"/>
  <c r="E62" i="22" s="1"/>
  <c r="E21" i="55"/>
  <c r="E62" i="55" s="1"/>
  <c r="E22" i="22"/>
  <c r="E63" i="22" s="1"/>
  <c r="E22" i="55"/>
  <c r="E63" i="55" s="1"/>
  <c r="E23" i="22"/>
  <c r="E64" i="22" s="1"/>
  <c r="E23" i="55"/>
  <c r="E64" i="55" s="1"/>
  <c r="E24" i="22"/>
  <c r="E24" i="55"/>
  <c r="E65" i="55" s="1"/>
  <c r="E26" i="22"/>
  <c r="E67" i="22" s="1"/>
  <c r="E26" i="55"/>
  <c r="E67" i="55" s="1"/>
  <c r="E28" i="22"/>
  <c r="E69" i="22" s="1"/>
  <c r="E28" i="55"/>
  <c r="E69" i="55" s="1"/>
  <c r="G78" i="22"/>
  <c r="G123" i="22" s="1"/>
  <c r="E17" i="22"/>
  <c r="E17" i="55"/>
  <c r="E59" i="55"/>
  <c r="A5" i="23"/>
  <c r="A6" i="55"/>
  <c r="E29" i="22"/>
  <c r="E29" i="55"/>
  <c r="C17" i="22"/>
  <c r="C17" i="55"/>
  <c r="C18" i="22"/>
  <c r="C19" i="22" s="1"/>
  <c r="C20" i="22" s="1"/>
  <c r="C21" i="22" s="1"/>
  <c r="C22" i="22" s="1"/>
  <c r="C23" i="22" s="1"/>
  <c r="C24" i="22" s="1"/>
  <c r="C25" i="22" s="1"/>
  <c r="C26" i="22" s="1"/>
  <c r="C27" i="22" s="1"/>
  <c r="C28" i="22" s="1"/>
  <c r="C29" i="22" s="1"/>
  <c r="C18" i="55"/>
  <c r="C19" i="21"/>
  <c r="G18" i="22"/>
  <c r="G58" i="22" s="1"/>
  <c r="G18" i="55"/>
  <c r="C19" i="29"/>
  <c r="B20" i="28"/>
  <c r="B21" i="28" s="1"/>
  <c r="E53" i="30"/>
  <c r="C78" i="30" s="1"/>
  <c r="C123" i="30" s="1"/>
  <c r="B19" i="20"/>
  <c r="C21" i="21" s="1"/>
  <c r="E30" i="29"/>
  <c r="E32" i="29" s="1"/>
  <c r="A48" i="30"/>
  <c r="G26" i="29"/>
  <c r="I26" i="29" s="1"/>
  <c r="I17" i="29"/>
  <c r="G22" i="30"/>
  <c r="I22" i="29"/>
  <c r="E19" i="30"/>
  <c r="E27" i="30"/>
  <c r="E23" i="30"/>
  <c r="G18" i="30"/>
  <c r="G58" i="30" s="1"/>
  <c r="I18" i="29"/>
  <c r="G19" i="29"/>
  <c r="G23" i="29"/>
  <c r="G27" i="29"/>
  <c r="G29" i="29"/>
  <c r="G20" i="29"/>
  <c r="G24" i="29"/>
  <c r="G28" i="29"/>
  <c r="G21" i="29"/>
  <c r="G25" i="29"/>
  <c r="E21" i="30"/>
  <c r="C18" i="30"/>
  <c r="E17" i="30"/>
  <c r="E78" i="30"/>
  <c r="G78" i="30" s="1"/>
  <c r="G17" i="30"/>
  <c r="G57" i="30" s="1"/>
  <c r="E22" i="30"/>
  <c r="E18" i="30"/>
  <c r="A6" i="30"/>
  <c r="A6" i="32"/>
  <c r="E28" i="30"/>
  <c r="E24" i="30"/>
  <c r="E20" i="30"/>
  <c r="C17" i="30"/>
  <c r="E65" i="22"/>
  <c r="E61" i="22"/>
  <c r="E60" i="22"/>
  <c r="G21" i="21"/>
  <c r="G21" i="22" s="1"/>
  <c r="G61" i="22" s="1"/>
  <c r="A48" i="22"/>
  <c r="E30" i="21"/>
  <c r="E32" i="21" s="1"/>
  <c r="E18" i="22"/>
  <c r="G17" i="22"/>
  <c r="I17" i="21"/>
  <c r="G22" i="21"/>
  <c r="G22" i="55" s="1"/>
  <c r="I18" i="21"/>
  <c r="G19" i="21"/>
  <c r="G19" i="55" s="1"/>
  <c r="G23" i="21"/>
  <c r="G23" i="55" s="1"/>
  <c r="E66" i="22"/>
  <c r="G26" i="21"/>
  <c r="G26" i="55" s="1"/>
  <c r="A6" i="22"/>
  <c r="E123" i="22"/>
  <c r="G29" i="21"/>
  <c r="G29" i="55" s="1"/>
  <c r="G25" i="21"/>
  <c r="G25" i="55" s="1"/>
  <c r="G28" i="21"/>
  <c r="G28" i="55" s="1"/>
  <c r="G24" i="21"/>
  <c r="G24" i="55" s="1"/>
  <c r="G27" i="21"/>
  <c r="G27" i="55" s="1"/>
  <c r="A6" i="21"/>
  <c r="G20" i="21"/>
  <c r="G20" i="55" s="1"/>
  <c r="E53" i="22"/>
  <c r="C78" i="22" s="1"/>
  <c r="C123" i="22" s="1"/>
  <c r="E58" i="30" l="1"/>
  <c r="I58" i="30" s="1"/>
  <c r="G30" i="29"/>
  <c r="G32" i="29" s="1"/>
  <c r="C22" i="29"/>
  <c r="C99" i="30"/>
  <c r="C57" i="30"/>
  <c r="G63" i="30"/>
  <c r="G62" i="30"/>
  <c r="G57" i="22"/>
  <c r="E58" i="22"/>
  <c r="I58" i="22" s="1"/>
  <c r="E68" i="22"/>
  <c r="E57" i="22"/>
  <c r="E99" i="22" s="1"/>
  <c r="C100" i="55"/>
  <c r="C101" i="55" s="1"/>
  <c r="C102" i="55" s="1"/>
  <c r="C103" i="55" s="1"/>
  <c r="C104" i="55" s="1"/>
  <c r="C105" i="55" s="1"/>
  <c r="C106" i="55" s="1"/>
  <c r="C107" i="55" s="1"/>
  <c r="C108" i="55" s="1"/>
  <c r="C109" i="55" s="1"/>
  <c r="C110" i="55" s="1"/>
  <c r="C111" i="55" s="1"/>
  <c r="C19" i="55"/>
  <c r="C20" i="55" s="1"/>
  <c r="C21" i="55" s="1"/>
  <c r="C22" i="55" s="1"/>
  <c r="C23" i="55" s="1"/>
  <c r="C24" i="55" s="1"/>
  <c r="C25" i="55" s="1"/>
  <c r="C26" i="55" s="1"/>
  <c r="C27" i="55" s="1"/>
  <c r="C28" i="55" s="1"/>
  <c r="C29" i="55" s="1"/>
  <c r="C58" i="55"/>
  <c r="C59" i="55" s="1"/>
  <c r="C60" i="55" s="1"/>
  <c r="C61" i="55" s="1"/>
  <c r="C62" i="55" s="1"/>
  <c r="C63" i="55" s="1"/>
  <c r="C64" i="55" s="1"/>
  <c r="C65" i="55" s="1"/>
  <c r="C66" i="55" s="1"/>
  <c r="C67" i="55" s="1"/>
  <c r="C68" i="55" s="1"/>
  <c r="C69" i="55" s="1"/>
  <c r="B20" i="20"/>
  <c r="C99" i="22"/>
  <c r="C57" i="22"/>
  <c r="C58" i="22"/>
  <c r="C59" i="22" s="1"/>
  <c r="C60" i="22" s="1"/>
  <c r="C61" i="22" s="1"/>
  <c r="C62" i="22" s="1"/>
  <c r="C63" i="22" s="1"/>
  <c r="C64" i="22" s="1"/>
  <c r="C65" i="22" s="1"/>
  <c r="C66" i="22" s="1"/>
  <c r="C67" i="22" s="1"/>
  <c r="C68" i="22" s="1"/>
  <c r="C69" i="22" s="1"/>
  <c r="C100" i="22"/>
  <c r="C101" i="22" s="1"/>
  <c r="C102" i="22" s="1"/>
  <c r="C103" i="22" s="1"/>
  <c r="C104" i="22" s="1"/>
  <c r="C105" i="22" s="1"/>
  <c r="C106" i="22" s="1"/>
  <c r="C107" i="22" s="1"/>
  <c r="C108" i="22" s="1"/>
  <c r="C109" i="22" s="1"/>
  <c r="C110" i="22" s="1"/>
  <c r="C111" i="22" s="1"/>
  <c r="I18" i="22"/>
  <c r="I17" i="55"/>
  <c r="E57" i="55"/>
  <c r="E58" i="55"/>
  <c r="K72" i="22"/>
  <c r="C57" i="55"/>
  <c r="C99" i="55"/>
  <c r="A88" i="55"/>
  <c r="A46" i="55"/>
  <c r="E30" i="55"/>
  <c r="E32" i="55" s="1"/>
  <c r="I20" i="55"/>
  <c r="G60" i="55"/>
  <c r="I60" i="55" s="1"/>
  <c r="I57" i="22"/>
  <c r="I23" i="55"/>
  <c r="G63" i="55"/>
  <c r="I63" i="55" s="1"/>
  <c r="G64" i="55"/>
  <c r="I64" i="55" s="1"/>
  <c r="I24" i="55"/>
  <c r="I21" i="21"/>
  <c r="G21" i="55"/>
  <c r="G30" i="55" s="1"/>
  <c r="G32" i="55" s="1"/>
  <c r="G30" i="21"/>
  <c r="G32" i="21" s="1"/>
  <c r="G99" i="22"/>
  <c r="G100" i="22" s="1"/>
  <c r="I28" i="55"/>
  <c r="G68" i="55"/>
  <c r="I68" i="55" s="1"/>
  <c r="I29" i="55"/>
  <c r="G69" i="55"/>
  <c r="I69" i="55" s="1"/>
  <c r="I26" i="55"/>
  <c r="G66" i="55"/>
  <c r="I66" i="55" s="1"/>
  <c r="K72" i="55"/>
  <c r="I18" i="55"/>
  <c r="G58" i="55"/>
  <c r="I27" i="55"/>
  <c r="G67" i="55"/>
  <c r="I67" i="55" s="1"/>
  <c r="I25" i="55"/>
  <c r="G65" i="55"/>
  <c r="I65" i="55" s="1"/>
  <c r="I19" i="55"/>
  <c r="G59" i="55"/>
  <c r="I22" i="55"/>
  <c r="G62" i="55"/>
  <c r="I62" i="55" s="1"/>
  <c r="G26" i="30"/>
  <c r="G66" i="30" s="1"/>
  <c r="I17" i="22"/>
  <c r="I17" i="30"/>
  <c r="E30" i="30"/>
  <c r="E32" i="30" s="1"/>
  <c r="C19" i="30"/>
  <c r="C20" i="30" s="1"/>
  <c r="C21" i="30" s="1"/>
  <c r="C22" i="30" s="1"/>
  <c r="C23" i="30" s="1"/>
  <c r="C24" i="30" s="1"/>
  <c r="C25" i="30" s="1"/>
  <c r="C26" i="30" s="1"/>
  <c r="C27" i="30" s="1"/>
  <c r="C28" i="30" s="1"/>
  <c r="C29" i="30" s="1"/>
  <c r="C58" i="30"/>
  <c r="C59" i="30" s="1"/>
  <c r="C60" i="30" s="1"/>
  <c r="C61" i="30" s="1"/>
  <c r="C62" i="30" s="1"/>
  <c r="C63" i="30" s="1"/>
  <c r="C64" i="30" s="1"/>
  <c r="C65" i="30" s="1"/>
  <c r="C66" i="30" s="1"/>
  <c r="C67" i="30" s="1"/>
  <c r="C68" i="30" s="1"/>
  <c r="C69" i="30" s="1"/>
  <c r="C100" i="30"/>
  <c r="C101" i="30" s="1"/>
  <c r="C102" i="30" s="1"/>
  <c r="C103" i="30" s="1"/>
  <c r="C104" i="30" s="1"/>
  <c r="C105" i="30" s="1"/>
  <c r="C106" i="30" s="1"/>
  <c r="C107" i="30" s="1"/>
  <c r="C108" i="30" s="1"/>
  <c r="C109" i="30" s="1"/>
  <c r="C110" i="30" s="1"/>
  <c r="C111" i="30" s="1"/>
  <c r="G28" i="30"/>
  <c r="G68" i="30" s="1"/>
  <c r="I28" i="29"/>
  <c r="I29" i="29"/>
  <c r="G29" i="30"/>
  <c r="I22" i="30"/>
  <c r="E123" i="30"/>
  <c r="G24" i="30"/>
  <c r="G64" i="30" s="1"/>
  <c r="I24" i="29"/>
  <c r="G27" i="30"/>
  <c r="G67" i="30" s="1"/>
  <c r="I27" i="29"/>
  <c r="K72" i="30"/>
  <c r="I18" i="30"/>
  <c r="A46" i="30"/>
  <c r="A88" i="30"/>
  <c r="G25" i="30"/>
  <c r="G65" i="30" s="1"/>
  <c r="I25" i="29"/>
  <c r="G20" i="30"/>
  <c r="G60" i="30" s="1"/>
  <c r="I20" i="29"/>
  <c r="G23" i="30"/>
  <c r="I23" i="29"/>
  <c r="G21" i="30"/>
  <c r="G61" i="30" s="1"/>
  <c r="I21" i="29"/>
  <c r="G19" i="30"/>
  <c r="I19" i="29"/>
  <c r="B22" i="28"/>
  <c r="C23" i="29"/>
  <c r="I29" i="21"/>
  <c r="G29" i="22"/>
  <c r="G26" i="22"/>
  <c r="G66" i="22" s="1"/>
  <c r="I26" i="21"/>
  <c r="G24" i="22"/>
  <c r="G64" i="22" s="1"/>
  <c r="I24" i="21"/>
  <c r="I21" i="22"/>
  <c r="E100" i="22"/>
  <c r="G28" i="22"/>
  <c r="G68" i="22" s="1"/>
  <c r="I28" i="21"/>
  <c r="G23" i="22"/>
  <c r="G63" i="22" s="1"/>
  <c r="I23" i="21"/>
  <c r="G22" i="22"/>
  <c r="G62" i="22" s="1"/>
  <c r="I62" i="22" s="1"/>
  <c r="I22" i="21"/>
  <c r="C22" i="21"/>
  <c r="B21" i="20"/>
  <c r="E30" i="22"/>
  <c r="E32" i="22" s="1"/>
  <c r="E59" i="22"/>
  <c r="G27" i="22"/>
  <c r="G67" i="22" s="1"/>
  <c r="I27" i="21"/>
  <c r="G20" i="22"/>
  <c r="G60" i="22" s="1"/>
  <c r="I20" i="21"/>
  <c r="I25" i="21"/>
  <c r="G25" i="22"/>
  <c r="G65" i="22" s="1"/>
  <c r="A46" i="22"/>
  <c r="A88" i="22"/>
  <c r="G19" i="22"/>
  <c r="I19" i="21"/>
  <c r="I30" i="29" l="1"/>
  <c r="I32" i="29" s="1"/>
  <c r="G30" i="30"/>
  <c r="G32" i="30" s="1"/>
  <c r="G59" i="30"/>
  <c r="I29" i="30"/>
  <c r="G69" i="30"/>
  <c r="I26" i="30"/>
  <c r="E70" i="22"/>
  <c r="E99" i="55"/>
  <c r="I99" i="55" s="1"/>
  <c r="E70" i="55"/>
  <c r="E100" i="55"/>
  <c r="I57" i="55"/>
  <c r="I30" i="21"/>
  <c r="I32" i="21" s="1"/>
  <c r="I99" i="22"/>
  <c r="I29" i="22"/>
  <c r="G69" i="22"/>
  <c r="I69" i="22" s="1"/>
  <c r="I58" i="55"/>
  <c r="I59" i="55"/>
  <c r="G101" i="55"/>
  <c r="G30" i="22"/>
  <c r="G32" i="22" s="1"/>
  <c r="G59" i="22"/>
  <c r="G101" i="22" s="1"/>
  <c r="I21" i="55"/>
  <c r="I30" i="55" s="1"/>
  <c r="I32" i="55" s="1"/>
  <c r="I35" i="55" s="1"/>
  <c r="G61" i="55"/>
  <c r="I61" i="55" s="1"/>
  <c r="I35" i="21"/>
  <c r="I35" i="29"/>
  <c r="G99" i="30"/>
  <c r="I24" i="30"/>
  <c r="I20" i="30"/>
  <c r="I19" i="30"/>
  <c r="E66" i="30"/>
  <c r="G123" i="30"/>
  <c r="E67" i="30"/>
  <c r="I25" i="30"/>
  <c r="E62" i="30"/>
  <c r="I28" i="30"/>
  <c r="B23" i="28"/>
  <c r="C24" i="29"/>
  <c r="E57" i="30"/>
  <c r="I57" i="30" s="1"/>
  <c r="E69" i="30"/>
  <c r="E60" i="30"/>
  <c r="I27" i="30"/>
  <c r="E63" i="30"/>
  <c r="E64" i="30"/>
  <c r="E59" i="30"/>
  <c r="I21" i="30"/>
  <c r="I23" i="30"/>
  <c r="E61" i="30"/>
  <c r="E68" i="30"/>
  <c r="E65" i="30"/>
  <c r="I28" i="22"/>
  <c r="I27" i="22"/>
  <c r="I68" i="22"/>
  <c r="E101" i="22"/>
  <c r="E102" i="22" s="1"/>
  <c r="E103" i="22" s="1"/>
  <c r="E104" i="22" s="1"/>
  <c r="E105" i="22" s="1"/>
  <c r="E106" i="22" s="1"/>
  <c r="E107" i="22" s="1"/>
  <c r="E108" i="22" s="1"/>
  <c r="E109" i="22" s="1"/>
  <c r="E110" i="22" s="1"/>
  <c r="E111" i="22" s="1"/>
  <c r="I67" i="22"/>
  <c r="I26" i="22"/>
  <c r="I19" i="22"/>
  <c r="I23" i="22"/>
  <c r="I64" i="22"/>
  <c r="I65" i="22"/>
  <c r="I24" i="22"/>
  <c r="I100" i="22"/>
  <c r="I61" i="22"/>
  <c r="I20" i="22"/>
  <c r="B22" i="20"/>
  <c r="C23" i="21"/>
  <c r="I63" i="22"/>
  <c r="I22" i="22"/>
  <c r="I66" i="22"/>
  <c r="I25" i="22"/>
  <c r="I59" i="30" l="1"/>
  <c r="I30" i="30"/>
  <c r="I32" i="30" s="1"/>
  <c r="G70" i="30"/>
  <c r="I30" i="22"/>
  <c r="I32" i="22" s="1"/>
  <c r="I100" i="55"/>
  <c r="E101" i="55"/>
  <c r="E102" i="55" s="1"/>
  <c r="E103" i="55" s="1"/>
  <c r="E104" i="55" s="1"/>
  <c r="E105" i="55" s="1"/>
  <c r="E106" i="55" s="1"/>
  <c r="E107" i="55" s="1"/>
  <c r="E108" i="55" s="1"/>
  <c r="E109" i="55" s="1"/>
  <c r="E110" i="55" s="1"/>
  <c r="E111" i="55" s="1"/>
  <c r="E112" i="55" s="1"/>
  <c r="E114" i="55" s="1"/>
  <c r="I59" i="22"/>
  <c r="I70" i="55"/>
  <c r="I72" i="55" s="1"/>
  <c r="G102" i="55"/>
  <c r="I101" i="55"/>
  <c r="G70" i="55"/>
  <c r="I66" i="30"/>
  <c r="I60" i="30"/>
  <c r="I67" i="30"/>
  <c r="I63" i="30"/>
  <c r="I68" i="30"/>
  <c r="I64" i="30"/>
  <c r="I35" i="30"/>
  <c r="L17" i="2" s="1"/>
  <c r="C25" i="29"/>
  <c r="B24" i="28"/>
  <c r="G100" i="30"/>
  <c r="G101" i="30" s="1"/>
  <c r="I69" i="30"/>
  <c r="I61" i="30"/>
  <c r="I65" i="30"/>
  <c r="E70" i="30"/>
  <c r="E99" i="30"/>
  <c r="I99" i="30" s="1"/>
  <c r="I62" i="30"/>
  <c r="C24" i="21"/>
  <c r="B23" i="20"/>
  <c r="I60" i="22"/>
  <c r="G70" i="22"/>
  <c r="I35" i="22"/>
  <c r="I101" i="22"/>
  <c r="G102" i="22"/>
  <c r="E112" i="22"/>
  <c r="E114" i="22" s="1"/>
  <c r="I70" i="30" l="1"/>
  <c r="L16" i="2"/>
  <c r="P16" i="2" s="1"/>
  <c r="G103" i="55"/>
  <c r="I102" i="55"/>
  <c r="M72" i="55"/>
  <c r="M60" i="55" s="1"/>
  <c r="M67" i="55"/>
  <c r="M69" i="55"/>
  <c r="G102" i="30"/>
  <c r="G103" i="30" s="1"/>
  <c r="P17" i="2"/>
  <c r="I72" i="30"/>
  <c r="B25" i="28"/>
  <c r="C26" i="29"/>
  <c r="E100" i="30"/>
  <c r="E101" i="30" s="1"/>
  <c r="E102" i="30" s="1"/>
  <c r="I70" i="22"/>
  <c r="I72" i="22" s="1"/>
  <c r="R44" i="2" s="1"/>
  <c r="C25" i="21"/>
  <c r="B24" i="20"/>
  <c r="G103" i="22"/>
  <c r="I102" i="22"/>
  <c r="M59" i="55" l="1"/>
  <c r="M65" i="55"/>
  <c r="M62" i="55"/>
  <c r="M63" i="55"/>
  <c r="M64" i="55"/>
  <c r="M66" i="55"/>
  <c r="M68" i="55"/>
  <c r="M61" i="55"/>
  <c r="M58" i="55"/>
  <c r="M57" i="55"/>
  <c r="G104" i="55"/>
  <c r="I103" i="55"/>
  <c r="R45" i="2"/>
  <c r="M72" i="30"/>
  <c r="M57" i="30" s="1"/>
  <c r="M58" i="30" s="1"/>
  <c r="I102" i="30"/>
  <c r="E103" i="30"/>
  <c r="E104" i="30" s="1"/>
  <c r="E105" i="30" s="1"/>
  <c r="E106" i="30" s="1"/>
  <c r="E107" i="30" s="1"/>
  <c r="E108" i="30" s="1"/>
  <c r="E109" i="30" s="1"/>
  <c r="E110" i="30" s="1"/>
  <c r="E111" i="30" s="1"/>
  <c r="I101" i="30"/>
  <c r="G104" i="30"/>
  <c r="B26" i="28"/>
  <c r="C27" i="29"/>
  <c r="I100" i="30"/>
  <c r="C26" i="21"/>
  <c r="B25" i="20"/>
  <c r="M72" i="22"/>
  <c r="M59" i="22" s="1"/>
  <c r="G104" i="22"/>
  <c r="I103" i="22"/>
  <c r="M59" i="30" l="1"/>
  <c r="I103" i="30"/>
  <c r="E112" i="30"/>
  <c r="E114" i="30" s="1"/>
  <c r="I104" i="55"/>
  <c r="G105" i="55"/>
  <c r="M99" i="55"/>
  <c r="M70" i="55"/>
  <c r="M100" i="55"/>
  <c r="M101" i="55" s="1"/>
  <c r="M102" i="55" s="1"/>
  <c r="M103" i="55" s="1"/>
  <c r="M104" i="55" s="1"/>
  <c r="M105" i="55" s="1"/>
  <c r="M106" i="55" s="1"/>
  <c r="M107" i="55" s="1"/>
  <c r="M108" i="55" s="1"/>
  <c r="M109" i="55" s="1"/>
  <c r="M110" i="55" s="1"/>
  <c r="M111" i="55" s="1"/>
  <c r="G105" i="30"/>
  <c r="I104" i="30"/>
  <c r="M60" i="30"/>
  <c r="M61" i="30" s="1"/>
  <c r="M62" i="30" s="1"/>
  <c r="M63" i="30" s="1"/>
  <c r="M64" i="30" s="1"/>
  <c r="M65" i="30" s="1"/>
  <c r="M66" i="30" s="1"/>
  <c r="M67" i="30" s="1"/>
  <c r="M68" i="30" s="1"/>
  <c r="M69" i="30" s="1"/>
  <c r="M57" i="22"/>
  <c r="M58" i="22"/>
  <c r="M99" i="30"/>
  <c r="M100" i="30" s="1"/>
  <c r="M101" i="30" s="1"/>
  <c r="M102" i="30" s="1"/>
  <c r="M103" i="30" s="1"/>
  <c r="M104" i="30" s="1"/>
  <c r="M105" i="30" s="1"/>
  <c r="M106" i="30" s="1"/>
  <c r="M107" i="30" s="1"/>
  <c r="M108" i="30" s="1"/>
  <c r="M109" i="30" s="1"/>
  <c r="M110" i="30" s="1"/>
  <c r="B27" i="28"/>
  <c r="C29" i="29" s="1"/>
  <c r="C28" i="29"/>
  <c r="M63" i="22"/>
  <c r="M69" i="22"/>
  <c r="M68" i="22"/>
  <c r="M66" i="22"/>
  <c r="M67" i="22"/>
  <c r="C27" i="21"/>
  <c r="B26" i="20"/>
  <c r="G105" i="22"/>
  <c r="I104" i="22"/>
  <c r="M60" i="22"/>
  <c r="M61" i="22"/>
  <c r="M62" i="22"/>
  <c r="M65" i="22"/>
  <c r="M64" i="22"/>
  <c r="M99" i="22" l="1"/>
  <c r="M100" i="22"/>
  <c r="M112" i="55"/>
  <c r="M114" i="55" s="1"/>
  <c r="M117" i="55" s="1"/>
  <c r="G106" i="55"/>
  <c r="I105" i="55"/>
  <c r="G106" i="30"/>
  <c r="I105" i="30"/>
  <c r="M70" i="30"/>
  <c r="M111" i="30" s="1"/>
  <c r="M112" i="30" s="1"/>
  <c r="M70" i="22"/>
  <c r="I105" i="22"/>
  <c r="G106" i="22"/>
  <c r="C28" i="21"/>
  <c r="B27" i="20"/>
  <c r="C29" i="21" s="1"/>
  <c r="M101" i="22"/>
  <c r="M102" i="22" s="1"/>
  <c r="M103" i="22" s="1"/>
  <c r="M104" i="22" s="1"/>
  <c r="M105" i="22" s="1"/>
  <c r="M106" i="22" s="1"/>
  <c r="M107" i="22" s="1"/>
  <c r="M108" i="22" s="1"/>
  <c r="M109" i="22" s="1"/>
  <c r="M110" i="22" s="1"/>
  <c r="M111" i="22" s="1"/>
  <c r="I106" i="55" l="1"/>
  <c r="G107" i="55"/>
  <c r="M112" i="22"/>
  <c r="M114" i="22" s="1"/>
  <c r="M117" i="22" s="1"/>
  <c r="T44" i="2" s="1"/>
  <c r="M114" i="30"/>
  <c r="M117" i="30" s="1"/>
  <c r="T45" i="2" s="1"/>
  <c r="G107" i="30"/>
  <c r="I106" i="30"/>
  <c r="G107" i="22"/>
  <c r="I106" i="22"/>
  <c r="G108" i="55" l="1"/>
  <c r="I107" i="55"/>
  <c r="G108" i="30"/>
  <c r="I107" i="30"/>
  <c r="G108" i="22"/>
  <c r="I107" i="22"/>
  <c r="G109" i="55" l="1"/>
  <c r="I108" i="55"/>
  <c r="G109" i="30"/>
  <c r="I108" i="30"/>
  <c r="G109" i="22"/>
  <c r="I108" i="22"/>
  <c r="I109" i="55" l="1"/>
  <c r="G110" i="55"/>
  <c r="G110" i="30"/>
  <c r="I109" i="30"/>
  <c r="I109" i="22"/>
  <c r="G110" i="22"/>
  <c r="G111" i="55" l="1"/>
  <c r="I110" i="55"/>
  <c r="G111" i="30"/>
  <c r="I110" i="30"/>
  <c r="G111" i="22"/>
  <c r="G112" i="22" s="1"/>
  <c r="G114" i="22" s="1"/>
  <c r="I110" i="22"/>
  <c r="I111" i="55" l="1"/>
  <c r="I112" i="55" s="1"/>
  <c r="I114" i="55" s="1"/>
  <c r="I117" i="55" s="1"/>
  <c r="G112" i="55"/>
  <c r="G114" i="55" s="1"/>
  <c r="I111" i="30"/>
  <c r="G112" i="30"/>
  <c r="G114" i="30" s="1"/>
  <c r="I111" i="22"/>
  <c r="I112" i="22" l="1"/>
  <c r="I114" i="22" s="1"/>
  <c r="I117" i="22" s="1"/>
  <c r="L44" i="2" s="1"/>
  <c r="P44" i="2" s="1"/>
  <c r="I112" i="30"/>
  <c r="I114" i="30" l="1"/>
  <c r="I117" i="30" s="1"/>
  <c r="L45" i="2" s="1"/>
  <c r="P45" i="2" s="1"/>
  <c r="A5" i="12"/>
  <c r="A6" i="7"/>
  <c r="A6" i="8" l="1"/>
  <c r="A6" i="54"/>
  <c r="A7" i="3"/>
  <c r="A88" i="54" l="1"/>
  <c r="A46" i="54"/>
  <c r="M78" i="14"/>
  <c r="K78" i="14"/>
  <c r="M78" i="9"/>
  <c r="K78" i="9"/>
  <c r="M78" i="5"/>
  <c r="K78" i="5"/>
  <c r="A8" i="15" l="1"/>
  <c r="A6" i="15"/>
  <c r="A100" i="14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58" i="14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18" i="14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E13" i="14"/>
  <c r="E95" i="14" s="1"/>
  <c r="A10" i="14"/>
  <c r="A8" i="14"/>
  <c r="A90" i="14" s="1"/>
  <c r="A6" i="14"/>
  <c r="A88" i="14" s="1"/>
  <c r="E24" i="13"/>
  <c r="E24" i="14" s="1"/>
  <c r="E23" i="13"/>
  <c r="E23" i="14" s="1"/>
  <c r="E22" i="13"/>
  <c r="E22" i="14" s="1"/>
  <c r="E21" i="13"/>
  <c r="E21" i="14" s="1"/>
  <c r="E20" i="13"/>
  <c r="E20" i="14" s="1"/>
  <c r="E19" i="13"/>
  <c r="E19" i="14" s="1"/>
  <c r="G18" i="13"/>
  <c r="E18" i="13"/>
  <c r="C18" i="13"/>
  <c r="C18" i="14" s="1"/>
  <c r="A18" i="13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E17" i="13"/>
  <c r="E17" i="14" s="1"/>
  <c r="E58" i="14" s="1"/>
  <c r="C17" i="13"/>
  <c r="C17" i="14" s="1"/>
  <c r="A8" i="13"/>
  <c r="A6" i="13"/>
  <c r="E25" i="13"/>
  <c r="E25" i="14" s="1"/>
  <c r="B16" i="12"/>
  <c r="B17" i="12" s="1"/>
  <c r="E78" i="14"/>
  <c r="G78" i="14" s="1"/>
  <c r="G28" i="13" l="1"/>
  <c r="E100" i="14"/>
  <c r="C99" i="14"/>
  <c r="C57" i="14"/>
  <c r="G21" i="13"/>
  <c r="G21" i="14" s="1"/>
  <c r="G62" i="14" s="1"/>
  <c r="G27" i="13"/>
  <c r="G27" i="14" s="1"/>
  <c r="G68" i="14" s="1"/>
  <c r="G19" i="13"/>
  <c r="I19" i="13" s="1"/>
  <c r="G23" i="13"/>
  <c r="I23" i="13" s="1"/>
  <c r="G25" i="13"/>
  <c r="G25" i="14" s="1"/>
  <c r="G29" i="13"/>
  <c r="G29" i="14" s="1"/>
  <c r="C20" i="13"/>
  <c r="B18" i="12"/>
  <c r="G17" i="14"/>
  <c r="G58" i="14" s="1"/>
  <c r="I58" i="14" s="1"/>
  <c r="I17" i="13"/>
  <c r="C100" i="14"/>
  <c r="C101" i="14" s="1"/>
  <c r="C102" i="14" s="1"/>
  <c r="C103" i="14" s="1"/>
  <c r="C104" i="14" s="1"/>
  <c r="C105" i="14" s="1"/>
  <c r="C106" i="14" s="1"/>
  <c r="C107" i="14" s="1"/>
  <c r="C108" i="14" s="1"/>
  <c r="C109" i="14" s="1"/>
  <c r="C110" i="14" s="1"/>
  <c r="C111" i="14" s="1"/>
  <c r="C58" i="14"/>
  <c r="C59" i="14" s="1"/>
  <c r="C60" i="14" s="1"/>
  <c r="C61" i="14" s="1"/>
  <c r="C62" i="14" s="1"/>
  <c r="C63" i="14" s="1"/>
  <c r="C64" i="14" s="1"/>
  <c r="C65" i="14" s="1"/>
  <c r="C66" i="14" s="1"/>
  <c r="C67" i="14" s="1"/>
  <c r="C68" i="14" s="1"/>
  <c r="C69" i="14" s="1"/>
  <c r="C19" i="14"/>
  <c r="C20" i="14" s="1"/>
  <c r="C21" i="14" s="1"/>
  <c r="C22" i="14" s="1"/>
  <c r="C23" i="14" s="1"/>
  <c r="C24" i="14" s="1"/>
  <c r="C25" i="14" s="1"/>
  <c r="C26" i="14" s="1"/>
  <c r="C27" i="14" s="1"/>
  <c r="C28" i="14" s="1"/>
  <c r="C29" i="14" s="1"/>
  <c r="G28" i="14"/>
  <c r="G69" i="14" s="1"/>
  <c r="C19" i="13"/>
  <c r="E123" i="14"/>
  <c r="G123" i="14"/>
  <c r="E18" i="14"/>
  <c r="I18" i="13"/>
  <c r="G18" i="14"/>
  <c r="K72" i="14" s="1"/>
  <c r="E53" i="14"/>
  <c r="C78" i="14" s="1"/>
  <c r="C123" i="14" s="1"/>
  <c r="G20" i="13"/>
  <c r="G22" i="13"/>
  <c r="G24" i="13"/>
  <c r="I25" i="13"/>
  <c r="G26" i="13"/>
  <c r="A46" i="14"/>
  <c r="A48" i="14"/>
  <c r="I21" i="13" l="1"/>
  <c r="G59" i="14"/>
  <c r="G30" i="13"/>
  <c r="G32" i="13" s="1"/>
  <c r="I25" i="14"/>
  <c r="G66" i="14"/>
  <c r="I17" i="14"/>
  <c r="G23" i="14"/>
  <c r="G64" i="14" s="1"/>
  <c r="G19" i="14"/>
  <c r="G60" i="14" s="1"/>
  <c r="E60" i="14"/>
  <c r="E62" i="14"/>
  <c r="E57" i="14"/>
  <c r="E64" i="14"/>
  <c r="E63" i="14"/>
  <c r="G22" i="14"/>
  <c r="G63" i="14" s="1"/>
  <c r="I22" i="13"/>
  <c r="E59" i="14"/>
  <c r="E26" i="13"/>
  <c r="I26" i="13" s="1"/>
  <c r="I21" i="14"/>
  <c r="I19" i="14"/>
  <c r="B19" i="12"/>
  <c r="C21" i="13"/>
  <c r="G26" i="14"/>
  <c r="G67" i="14" s="1"/>
  <c r="G24" i="14"/>
  <c r="G65" i="14" s="1"/>
  <c r="I24" i="13"/>
  <c r="G20" i="14"/>
  <c r="G61" i="14" s="1"/>
  <c r="I20" i="13"/>
  <c r="G57" i="14"/>
  <c r="I18" i="14"/>
  <c r="E65" i="14"/>
  <c r="I23" i="14"/>
  <c r="E61" i="14"/>
  <c r="E66" i="14"/>
  <c r="G70" i="14" l="1"/>
  <c r="G99" i="14"/>
  <c r="G30" i="14"/>
  <c r="G32" i="14" s="1"/>
  <c r="I64" i="14"/>
  <c r="I60" i="14"/>
  <c r="I62" i="14"/>
  <c r="I66" i="14"/>
  <c r="I59" i="14"/>
  <c r="E101" i="14"/>
  <c r="E102" i="14" s="1"/>
  <c r="E103" i="14" s="1"/>
  <c r="E104" i="14" s="1"/>
  <c r="E105" i="14" s="1"/>
  <c r="E106" i="14" s="1"/>
  <c r="E107" i="14" s="1"/>
  <c r="E108" i="14" s="1"/>
  <c r="I57" i="14"/>
  <c r="I20" i="14"/>
  <c r="I61" i="14"/>
  <c r="I65" i="14"/>
  <c r="I24" i="14"/>
  <c r="C22" i="13"/>
  <c r="B20" i="12"/>
  <c r="E27" i="13"/>
  <c r="E26" i="14"/>
  <c r="I26" i="14" s="1"/>
  <c r="I22" i="14"/>
  <c r="I63" i="14"/>
  <c r="I99" i="14" l="1"/>
  <c r="G100" i="14"/>
  <c r="E27" i="14"/>
  <c r="I27" i="13"/>
  <c r="E67" i="14"/>
  <c r="E109" i="14" s="1"/>
  <c r="E28" i="13"/>
  <c r="E29" i="13"/>
  <c r="B21" i="12"/>
  <c r="C23" i="13"/>
  <c r="G101" i="14" l="1"/>
  <c r="I100" i="14"/>
  <c r="I67" i="14"/>
  <c r="C24" i="13"/>
  <c r="B22" i="12"/>
  <c r="E29" i="14"/>
  <c r="I29" i="14" s="1"/>
  <c r="I29" i="13"/>
  <c r="E68" i="14"/>
  <c r="I68" i="14" s="1"/>
  <c r="I27" i="14"/>
  <c r="E28" i="14"/>
  <c r="I28" i="13"/>
  <c r="E30" i="13"/>
  <c r="E32" i="13" s="1"/>
  <c r="I30" i="13" l="1"/>
  <c r="I32" i="13" s="1"/>
  <c r="I35" i="13" s="1"/>
  <c r="G102" i="14"/>
  <c r="I101" i="14"/>
  <c r="E69" i="14"/>
  <c r="I28" i="14"/>
  <c r="E30" i="14"/>
  <c r="E32" i="14" s="1"/>
  <c r="B23" i="12"/>
  <c r="C25" i="13"/>
  <c r="E110" i="14"/>
  <c r="I102" i="14" l="1"/>
  <c r="G103" i="14"/>
  <c r="I30" i="14"/>
  <c r="I32" i="14" s="1"/>
  <c r="I35" i="14" s="1"/>
  <c r="L18" i="2" s="1"/>
  <c r="E111" i="14"/>
  <c r="E112" i="14" s="1"/>
  <c r="E114" i="14" s="1"/>
  <c r="C26" i="13"/>
  <c r="B24" i="12"/>
  <c r="I69" i="14"/>
  <c r="E70" i="14"/>
  <c r="I103" i="14" l="1"/>
  <c r="G104" i="14"/>
  <c r="I70" i="14"/>
  <c r="I72" i="14" s="1"/>
  <c r="B25" i="12"/>
  <c r="C27" i="13"/>
  <c r="I104" i="14" l="1"/>
  <c r="G105" i="14"/>
  <c r="R46" i="2"/>
  <c r="M72" i="14"/>
  <c r="M69" i="14" s="1"/>
  <c r="C28" i="13"/>
  <c r="B26" i="12"/>
  <c r="I105" i="14" l="1"/>
  <c r="G106" i="14"/>
  <c r="M58" i="14"/>
  <c r="M60" i="14"/>
  <c r="M66" i="14"/>
  <c r="M68" i="14"/>
  <c r="M59" i="14"/>
  <c r="M57" i="14"/>
  <c r="M99" i="14" s="1"/>
  <c r="M61" i="14"/>
  <c r="M65" i="14"/>
  <c r="M67" i="14"/>
  <c r="M62" i="14"/>
  <c r="M63" i="14"/>
  <c r="M64" i="14"/>
  <c r="C29" i="13"/>
  <c r="M100" i="14" l="1"/>
  <c r="M101" i="14" s="1"/>
  <c r="M102" i="14" s="1"/>
  <c r="M103" i="14" s="1"/>
  <c r="M104" i="14" s="1"/>
  <c r="M105" i="14" s="1"/>
  <c r="M106" i="14" s="1"/>
  <c r="M107" i="14" s="1"/>
  <c r="M108" i="14" s="1"/>
  <c r="M109" i="14" s="1"/>
  <c r="M110" i="14" s="1"/>
  <c r="M111" i="14" s="1"/>
  <c r="I106" i="14"/>
  <c r="G107" i="14"/>
  <c r="M70" i="14"/>
  <c r="I107" i="14" l="1"/>
  <c r="G108" i="14"/>
  <c r="M112" i="14"/>
  <c r="M114" i="14" s="1"/>
  <c r="M117" i="14" s="1"/>
  <c r="T46" i="2" s="1"/>
  <c r="I108" i="14" l="1"/>
  <c r="G109" i="14"/>
  <c r="I109" i="14" l="1"/>
  <c r="G110" i="14"/>
  <c r="D43" i="2"/>
  <c r="B43" i="2"/>
  <c r="A8" i="11"/>
  <c r="A6" i="11"/>
  <c r="A100" i="9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58" i="9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18" i="9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E13" i="9"/>
  <c r="A10" i="9"/>
  <c r="A8" i="9"/>
  <c r="A6" i="9"/>
  <c r="E28" i="8"/>
  <c r="E28" i="54" s="1"/>
  <c r="E69" i="54" s="1"/>
  <c r="E27" i="8"/>
  <c r="E27" i="54" s="1"/>
  <c r="E68" i="54" s="1"/>
  <c r="E26" i="8"/>
  <c r="E26" i="54" s="1"/>
  <c r="E67" i="54" s="1"/>
  <c r="E25" i="8"/>
  <c r="E25" i="54" s="1"/>
  <c r="E66" i="54" s="1"/>
  <c r="E24" i="8"/>
  <c r="E24" i="54" s="1"/>
  <c r="E65" i="54" s="1"/>
  <c r="E23" i="8"/>
  <c r="E23" i="54" s="1"/>
  <c r="E64" i="54" s="1"/>
  <c r="E22" i="8"/>
  <c r="E22" i="54" s="1"/>
  <c r="E63" i="54" s="1"/>
  <c r="E21" i="8"/>
  <c r="E21" i="54" s="1"/>
  <c r="E62" i="54" s="1"/>
  <c r="E20" i="8"/>
  <c r="E20" i="54" s="1"/>
  <c r="E61" i="54" s="1"/>
  <c r="E19" i="8"/>
  <c r="E19" i="54" s="1"/>
  <c r="E60" i="54" s="1"/>
  <c r="G18" i="8"/>
  <c r="E18" i="8"/>
  <c r="E18" i="54" s="1"/>
  <c r="C18" i="8"/>
  <c r="C18" i="54" s="1"/>
  <c r="A18" i="8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E17" i="8"/>
  <c r="E17" i="54" s="1"/>
  <c r="C17" i="8"/>
  <c r="C17" i="54" s="1"/>
  <c r="A8" i="8"/>
  <c r="E29" i="8"/>
  <c r="E29" i="54" s="1"/>
  <c r="B17" i="7"/>
  <c r="E78" i="9"/>
  <c r="G78" i="9" s="1"/>
  <c r="I110" i="14" l="1"/>
  <c r="G111" i="14"/>
  <c r="C99" i="54"/>
  <c r="C57" i="54"/>
  <c r="C100" i="54"/>
  <c r="C101" i="54" s="1"/>
  <c r="C102" i="54" s="1"/>
  <c r="C103" i="54" s="1"/>
  <c r="C104" i="54" s="1"/>
  <c r="C105" i="54" s="1"/>
  <c r="C106" i="54" s="1"/>
  <c r="C107" i="54" s="1"/>
  <c r="C108" i="54" s="1"/>
  <c r="C109" i="54" s="1"/>
  <c r="C110" i="54" s="1"/>
  <c r="C111" i="54" s="1"/>
  <c r="C19" i="54"/>
  <c r="C20" i="54" s="1"/>
  <c r="C21" i="54" s="1"/>
  <c r="C22" i="54" s="1"/>
  <c r="C23" i="54" s="1"/>
  <c r="C24" i="54" s="1"/>
  <c r="C25" i="54" s="1"/>
  <c r="C26" i="54" s="1"/>
  <c r="C27" i="54" s="1"/>
  <c r="C28" i="54" s="1"/>
  <c r="C29" i="54" s="1"/>
  <c r="C58" i="54"/>
  <c r="C59" i="54" s="1"/>
  <c r="C60" i="54" s="1"/>
  <c r="C61" i="54" s="1"/>
  <c r="C62" i="54" s="1"/>
  <c r="C63" i="54" s="1"/>
  <c r="C64" i="54" s="1"/>
  <c r="C65" i="54" s="1"/>
  <c r="C66" i="54" s="1"/>
  <c r="C67" i="54" s="1"/>
  <c r="C68" i="54" s="1"/>
  <c r="C69" i="54" s="1"/>
  <c r="E30" i="54"/>
  <c r="E32" i="54" s="1"/>
  <c r="E59" i="54"/>
  <c r="I17" i="54"/>
  <c r="E58" i="54"/>
  <c r="I58" i="54" s="1"/>
  <c r="E57" i="54"/>
  <c r="G18" i="54"/>
  <c r="B18" i="7"/>
  <c r="C19" i="8"/>
  <c r="G21" i="8"/>
  <c r="G25" i="8"/>
  <c r="G25" i="54" s="1"/>
  <c r="C18" i="9"/>
  <c r="C100" i="9" s="1"/>
  <c r="C101" i="9" s="1"/>
  <c r="C102" i="9" s="1"/>
  <c r="C103" i="9" s="1"/>
  <c r="C104" i="9" s="1"/>
  <c r="C105" i="9" s="1"/>
  <c r="C106" i="9" s="1"/>
  <c r="C107" i="9" s="1"/>
  <c r="C108" i="9" s="1"/>
  <c r="C109" i="9" s="1"/>
  <c r="C110" i="9" s="1"/>
  <c r="C111" i="9" s="1"/>
  <c r="G19" i="8"/>
  <c r="G19" i="54" s="1"/>
  <c r="G23" i="8"/>
  <c r="G27" i="8"/>
  <c r="G29" i="8"/>
  <c r="E29" i="9"/>
  <c r="E30" i="8"/>
  <c r="E32" i="8" s="1"/>
  <c r="G17" i="9"/>
  <c r="I18" i="8"/>
  <c r="E20" i="9"/>
  <c r="E22" i="9"/>
  <c r="E28" i="9"/>
  <c r="A88" i="9"/>
  <c r="A46" i="9"/>
  <c r="A90" i="9"/>
  <c r="A48" i="9"/>
  <c r="E123" i="9"/>
  <c r="B19" i="7"/>
  <c r="I17" i="8"/>
  <c r="C20" i="8"/>
  <c r="G20" i="8"/>
  <c r="G20" i="54" s="1"/>
  <c r="E21" i="9"/>
  <c r="G22" i="8"/>
  <c r="G22" i="54" s="1"/>
  <c r="E23" i="9"/>
  <c r="G24" i="8"/>
  <c r="G24" i="54" s="1"/>
  <c r="E25" i="9"/>
  <c r="G26" i="8"/>
  <c r="G26" i="54" s="1"/>
  <c r="E27" i="9"/>
  <c r="G28" i="8"/>
  <c r="G28" i="54" s="1"/>
  <c r="E17" i="9"/>
  <c r="G18" i="9"/>
  <c r="E19" i="9"/>
  <c r="C17" i="9"/>
  <c r="E18" i="9"/>
  <c r="E24" i="9"/>
  <c r="E26" i="9"/>
  <c r="E53" i="9"/>
  <c r="C78" i="9" s="1"/>
  <c r="C123" i="9" s="1"/>
  <c r="E95" i="9"/>
  <c r="I111" i="14" l="1"/>
  <c r="I112" i="14" s="1"/>
  <c r="I114" i="14" s="1"/>
  <c r="I117" i="14" s="1"/>
  <c r="L46" i="2" s="1"/>
  <c r="G112" i="14"/>
  <c r="G114" i="14" s="1"/>
  <c r="E99" i="54"/>
  <c r="E70" i="54"/>
  <c r="I57" i="54"/>
  <c r="E100" i="54"/>
  <c r="I100" i="54" s="1"/>
  <c r="C99" i="9"/>
  <c r="C57" i="9"/>
  <c r="G23" i="9"/>
  <c r="I23" i="9" s="1"/>
  <c r="G23" i="54"/>
  <c r="I26" i="54"/>
  <c r="G67" i="54"/>
  <c r="I67" i="54" s="1"/>
  <c r="I27" i="8"/>
  <c r="G27" i="54"/>
  <c r="I28" i="54"/>
  <c r="G69" i="54"/>
  <c r="I69" i="54" s="1"/>
  <c r="I24" i="54"/>
  <c r="G65" i="54"/>
  <c r="I65" i="54" s="1"/>
  <c r="I29" i="8"/>
  <c r="G29" i="54"/>
  <c r="I29" i="54" s="1"/>
  <c r="I22" i="54"/>
  <c r="G63" i="54"/>
  <c r="I63" i="54" s="1"/>
  <c r="I19" i="54"/>
  <c r="G60" i="54"/>
  <c r="I60" i="54" s="1"/>
  <c r="I20" i="54"/>
  <c r="G61" i="54"/>
  <c r="I61" i="54" s="1"/>
  <c r="I25" i="54"/>
  <c r="G66" i="54"/>
  <c r="I66" i="54" s="1"/>
  <c r="I21" i="8"/>
  <c r="G21" i="54"/>
  <c r="G30" i="8"/>
  <c r="G32" i="8" s="1"/>
  <c r="I18" i="54"/>
  <c r="K72" i="54"/>
  <c r="G59" i="54"/>
  <c r="G123" i="9"/>
  <c r="G58" i="9"/>
  <c r="G57" i="9"/>
  <c r="G99" i="9" s="1"/>
  <c r="E58" i="9"/>
  <c r="G62" i="9"/>
  <c r="G63" i="9"/>
  <c r="G67" i="9"/>
  <c r="K72" i="9"/>
  <c r="E67" i="9"/>
  <c r="C58" i="9"/>
  <c r="C59" i="9" s="1"/>
  <c r="C60" i="9" s="1"/>
  <c r="C61" i="9" s="1"/>
  <c r="C62" i="9" s="1"/>
  <c r="C63" i="9" s="1"/>
  <c r="C64" i="9" s="1"/>
  <c r="C65" i="9" s="1"/>
  <c r="C66" i="9" s="1"/>
  <c r="C67" i="9" s="1"/>
  <c r="C68" i="9" s="1"/>
  <c r="C69" i="9" s="1"/>
  <c r="G27" i="9"/>
  <c r="I27" i="9" s="1"/>
  <c r="C19" i="9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E57" i="9"/>
  <c r="E100" i="9" s="1"/>
  <c r="G19" i="9"/>
  <c r="G59" i="9" s="1"/>
  <c r="E65" i="9"/>
  <c r="E60" i="9"/>
  <c r="E68" i="9"/>
  <c r="E62" i="9"/>
  <c r="E66" i="9"/>
  <c r="E64" i="9"/>
  <c r="I19" i="8"/>
  <c r="G25" i="9"/>
  <c r="G65" i="9" s="1"/>
  <c r="G21" i="9"/>
  <c r="G61" i="9" s="1"/>
  <c r="I25" i="8"/>
  <c r="G29" i="9"/>
  <c r="I29" i="9" s="1"/>
  <c r="I23" i="8"/>
  <c r="E69" i="9"/>
  <c r="E63" i="9"/>
  <c r="E61" i="9"/>
  <c r="E30" i="9"/>
  <c r="E32" i="9" s="1"/>
  <c r="E59" i="9"/>
  <c r="G26" i="9"/>
  <c r="G66" i="9" s="1"/>
  <c r="I26" i="8"/>
  <c r="G24" i="9"/>
  <c r="G64" i="9" s="1"/>
  <c r="I24" i="8"/>
  <c r="G22" i="9"/>
  <c r="I22" i="8"/>
  <c r="B20" i="7"/>
  <c r="C21" i="8"/>
  <c r="I18" i="9"/>
  <c r="G28" i="9"/>
  <c r="G68" i="9" s="1"/>
  <c r="I28" i="8"/>
  <c r="G20" i="9"/>
  <c r="G60" i="9" s="1"/>
  <c r="I20" i="8"/>
  <c r="I17" i="9"/>
  <c r="I30" i="8" l="1"/>
  <c r="I32" i="8" s="1"/>
  <c r="G69" i="9"/>
  <c r="I69" i="9" s="1"/>
  <c r="E101" i="54"/>
  <c r="E102" i="54" s="1"/>
  <c r="E103" i="54" s="1"/>
  <c r="E104" i="54" s="1"/>
  <c r="E105" i="54" s="1"/>
  <c r="E106" i="54" s="1"/>
  <c r="E107" i="54" s="1"/>
  <c r="E108" i="54" s="1"/>
  <c r="E109" i="54" s="1"/>
  <c r="E110" i="54" s="1"/>
  <c r="E111" i="54" s="1"/>
  <c r="I99" i="54"/>
  <c r="I21" i="54"/>
  <c r="G62" i="54"/>
  <c r="I62" i="54" s="1"/>
  <c r="I59" i="54"/>
  <c r="G101" i="54"/>
  <c r="I27" i="54"/>
  <c r="G68" i="54"/>
  <c r="I68" i="54" s="1"/>
  <c r="I23" i="54"/>
  <c r="G64" i="54"/>
  <c r="I64" i="54" s="1"/>
  <c r="G30" i="54"/>
  <c r="G32" i="54" s="1"/>
  <c r="I30" i="54"/>
  <c r="I32" i="54" s="1"/>
  <c r="I35" i="54" s="1"/>
  <c r="I58" i="9"/>
  <c r="I19" i="9"/>
  <c r="I21" i="9"/>
  <c r="E99" i="9"/>
  <c r="G100" i="9"/>
  <c r="G30" i="9"/>
  <c r="G32" i="9" s="1"/>
  <c r="I25" i="9"/>
  <c r="I68" i="9"/>
  <c r="I60" i="9"/>
  <c r="I59" i="9"/>
  <c r="I64" i="9"/>
  <c r="I62" i="9"/>
  <c r="I66" i="9"/>
  <c r="E70" i="9"/>
  <c r="I35" i="8"/>
  <c r="I61" i="9"/>
  <c r="I20" i="9"/>
  <c r="I57" i="9"/>
  <c r="I63" i="9"/>
  <c r="I22" i="9"/>
  <c r="I65" i="9"/>
  <c r="I24" i="9"/>
  <c r="I67" i="9"/>
  <c r="I26" i="9"/>
  <c r="E101" i="9"/>
  <c r="E102" i="9" s="1"/>
  <c r="E103" i="9" s="1"/>
  <c r="E104" i="9" s="1"/>
  <c r="E105" i="9" s="1"/>
  <c r="E106" i="9" s="1"/>
  <c r="E107" i="9" s="1"/>
  <c r="E108" i="9" s="1"/>
  <c r="E109" i="9" s="1"/>
  <c r="E110" i="9" s="1"/>
  <c r="E111" i="9" s="1"/>
  <c r="I28" i="9"/>
  <c r="C22" i="8"/>
  <c r="B21" i="7"/>
  <c r="E112" i="54" l="1"/>
  <c r="E114" i="54" s="1"/>
  <c r="I30" i="9"/>
  <c r="I32" i="9" s="1"/>
  <c r="I70" i="54"/>
  <c r="I72" i="54" s="1"/>
  <c r="G102" i="54"/>
  <c r="I101" i="54"/>
  <c r="G70" i="54"/>
  <c r="G101" i="9"/>
  <c r="G102" i="9" s="1"/>
  <c r="G103" i="9" s="1"/>
  <c r="G104" i="9" s="1"/>
  <c r="G105" i="9" s="1"/>
  <c r="G106" i="9" s="1"/>
  <c r="G107" i="9" s="1"/>
  <c r="G108" i="9" s="1"/>
  <c r="G109" i="9" s="1"/>
  <c r="G110" i="9" s="1"/>
  <c r="G111" i="9" s="1"/>
  <c r="I100" i="9"/>
  <c r="E112" i="9"/>
  <c r="E114" i="9" s="1"/>
  <c r="I35" i="9"/>
  <c r="L15" i="2" s="1"/>
  <c r="I99" i="9"/>
  <c r="G70" i="9"/>
  <c r="C23" i="8"/>
  <c r="B22" i="7"/>
  <c r="I70" i="9"/>
  <c r="I72" i="9" s="1"/>
  <c r="R43" i="2" s="1"/>
  <c r="M72" i="54" l="1"/>
  <c r="M69" i="54" s="1"/>
  <c r="G103" i="54"/>
  <c r="I102" i="54"/>
  <c r="M59" i="54"/>
  <c r="M62" i="54"/>
  <c r="M68" i="54"/>
  <c r="M64" i="54"/>
  <c r="G112" i="9"/>
  <c r="G114" i="9" s="1"/>
  <c r="M72" i="9"/>
  <c r="M67" i="9" s="1"/>
  <c r="C24" i="8"/>
  <c r="B23" i="7"/>
  <c r="I101" i="9"/>
  <c r="G104" i="54" l="1"/>
  <c r="I103" i="54"/>
  <c r="M67" i="54"/>
  <c r="M60" i="54"/>
  <c r="M66" i="54"/>
  <c r="M65" i="54"/>
  <c r="M63" i="54"/>
  <c r="M61" i="54"/>
  <c r="M58" i="54"/>
  <c r="M57" i="54"/>
  <c r="M57" i="9"/>
  <c r="M99" i="9" s="1"/>
  <c r="M58" i="9"/>
  <c r="M65" i="9"/>
  <c r="M66" i="9"/>
  <c r="M61" i="9"/>
  <c r="M69" i="9"/>
  <c r="M68" i="9"/>
  <c r="M60" i="9"/>
  <c r="M62" i="9"/>
  <c r="M63" i="9"/>
  <c r="M64" i="9"/>
  <c r="M59" i="9"/>
  <c r="B24" i="7"/>
  <c r="C25" i="8"/>
  <c r="I102" i="9"/>
  <c r="M99" i="54" l="1"/>
  <c r="M70" i="54"/>
  <c r="G105" i="54"/>
  <c r="I104" i="54"/>
  <c r="M100" i="9"/>
  <c r="M101" i="9" s="1"/>
  <c r="M102" i="9" s="1"/>
  <c r="M103" i="9" s="1"/>
  <c r="M104" i="9" s="1"/>
  <c r="M105" i="9" s="1"/>
  <c r="M106" i="9" s="1"/>
  <c r="M107" i="9" s="1"/>
  <c r="M108" i="9" s="1"/>
  <c r="M109" i="9" s="1"/>
  <c r="M110" i="9" s="1"/>
  <c r="M111" i="9" s="1"/>
  <c r="M70" i="9"/>
  <c r="I103" i="9"/>
  <c r="C26" i="8"/>
  <c r="B25" i="7"/>
  <c r="G106" i="54" l="1"/>
  <c r="I105" i="54"/>
  <c r="M100" i="54"/>
  <c r="M101" i="54" s="1"/>
  <c r="M102" i="54" s="1"/>
  <c r="M103" i="54" s="1"/>
  <c r="M104" i="54" s="1"/>
  <c r="M105" i="54" s="1"/>
  <c r="M106" i="54" s="1"/>
  <c r="M107" i="54" s="1"/>
  <c r="M108" i="54" s="1"/>
  <c r="M109" i="54" s="1"/>
  <c r="M110" i="54" s="1"/>
  <c r="M111" i="54" s="1"/>
  <c r="M112" i="54"/>
  <c r="M114" i="54" s="1"/>
  <c r="M117" i="54" s="1"/>
  <c r="M112" i="9"/>
  <c r="M114" i="9" s="1"/>
  <c r="M117" i="9" s="1"/>
  <c r="C27" i="8"/>
  <c r="B26" i="7"/>
  <c r="I104" i="9"/>
  <c r="T43" i="2" l="1"/>
  <c r="I106" i="54"/>
  <c r="G107" i="54"/>
  <c r="I105" i="9"/>
  <c r="C28" i="8"/>
  <c r="B27" i="7"/>
  <c r="I107" i="54" l="1"/>
  <c r="G108" i="54"/>
  <c r="C29" i="8"/>
  <c r="I106" i="9"/>
  <c r="G109" i="54" l="1"/>
  <c r="I108" i="54"/>
  <c r="I107" i="9"/>
  <c r="I109" i="54" l="1"/>
  <c r="G110" i="54"/>
  <c r="I108" i="9"/>
  <c r="G111" i="54" l="1"/>
  <c r="I110" i="54"/>
  <c r="I109" i="9"/>
  <c r="I111" i="54" l="1"/>
  <c r="I112" i="54" s="1"/>
  <c r="I114" i="54" s="1"/>
  <c r="I117" i="54" s="1"/>
  <c r="G112" i="54"/>
  <c r="G114" i="54" s="1"/>
  <c r="I110" i="9"/>
  <c r="I111" i="9" l="1"/>
  <c r="I112" i="9" l="1"/>
  <c r="I114" i="9" s="1"/>
  <c r="I117" i="9" s="1"/>
  <c r="L43" i="2" s="1"/>
  <c r="D46" i="2"/>
  <c r="B46" i="2"/>
  <c r="A6" i="6"/>
  <c r="A65" i="6" s="1"/>
  <c r="A4" i="6"/>
  <c r="A63" i="6" s="1"/>
  <c r="A100" i="5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58" i="5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E13" i="5"/>
  <c r="E95" i="5" s="1"/>
  <c r="A10" i="5"/>
  <c r="A8" i="5"/>
  <c r="A90" i="5" s="1"/>
  <c r="A7" i="5"/>
  <c r="A88" i="5" s="1"/>
  <c r="G18" i="4"/>
  <c r="C18" i="4"/>
  <c r="C18" i="5" s="1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G17" i="5"/>
  <c r="E17" i="4"/>
  <c r="E17" i="5" s="1"/>
  <c r="C17" i="4"/>
  <c r="C17" i="5" s="1"/>
  <c r="A8" i="4"/>
  <c r="A6" i="4"/>
  <c r="B17" i="3"/>
  <c r="E18" i="4"/>
  <c r="E78" i="5"/>
  <c r="G78" i="5" s="1"/>
  <c r="E58" i="5" l="1"/>
  <c r="E100" i="5" s="1"/>
  <c r="C99" i="5"/>
  <c r="C57" i="5"/>
  <c r="G57" i="5"/>
  <c r="G99" i="5" s="1"/>
  <c r="G29" i="4"/>
  <c r="E18" i="5"/>
  <c r="G29" i="5"/>
  <c r="G69" i="5" s="1"/>
  <c r="I17" i="4"/>
  <c r="C100" i="5"/>
  <c r="C101" i="5" s="1"/>
  <c r="C102" i="5" s="1"/>
  <c r="C103" i="5" s="1"/>
  <c r="C104" i="5" s="1"/>
  <c r="C105" i="5" s="1"/>
  <c r="C106" i="5" s="1"/>
  <c r="C107" i="5" s="1"/>
  <c r="C108" i="5" s="1"/>
  <c r="C109" i="5" s="1"/>
  <c r="C110" i="5" s="1"/>
  <c r="C111" i="5" s="1"/>
  <c r="C58" i="5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19" i="5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G22" i="4"/>
  <c r="G24" i="4"/>
  <c r="G26" i="4"/>
  <c r="G28" i="4"/>
  <c r="I17" i="5"/>
  <c r="I18" i="4"/>
  <c r="C19" i="4"/>
  <c r="G19" i="4"/>
  <c r="G30" i="4" s="1"/>
  <c r="G32" i="4" s="1"/>
  <c r="G21" i="4"/>
  <c r="G23" i="4"/>
  <c r="G25" i="4"/>
  <c r="G27" i="4"/>
  <c r="E123" i="5"/>
  <c r="G123" i="5"/>
  <c r="B18" i="3"/>
  <c r="G18" i="5"/>
  <c r="G20" i="4"/>
  <c r="A47" i="5"/>
  <c r="A48" i="5"/>
  <c r="E53" i="5"/>
  <c r="C78" i="5" s="1"/>
  <c r="C123" i="5" s="1"/>
  <c r="K72" i="5" l="1"/>
  <c r="G58" i="5"/>
  <c r="G100" i="5" s="1"/>
  <c r="I99" i="5"/>
  <c r="E57" i="5"/>
  <c r="C20" i="4"/>
  <c r="B19" i="3"/>
  <c r="G25" i="5"/>
  <c r="G65" i="5" s="1"/>
  <c r="G21" i="5"/>
  <c r="G61" i="5" s="1"/>
  <c r="G28" i="5"/>
  <c r="G68" i="5" s="1"/>
  <c r="G24" i="5"/>
  <c r="G64" i="5" s="1"/>
  <c r="G20" i="5"/>
  <c r="G60" i="5" s="1"/>
  <c r="I18" i="5"/>
  <c r="G27" i="5"/>
  <c r="G67" i="5" s="1"/>
  <c r="G23" i="5"/>
  <c r="G63" i="5" s="1"/>
  <c r="G19" i="5"/>
  <c r="E19" i="4"/>
  <c r="G26" i="5"/>
  <c r="G66" i="5" s="1"/>
  <c r="G22" i="5"/>
  <c r="G62" i="5" s="1"/>
  <c r="E59" i="5"/>
  <c r="G30" i="5" l="1"/>
  <c r="G32" i="5" s="1"/>
  <c r="G59" i="5"/>
  <c r="G101" i="5" s="1"/>
  <c r="I100" i="5"/>
  <c r="I58" i="5"/>
  <c r="E101" i="5"/>
  <c r="E20" i="4"/>
  <c r="E19" i="5"/>
  <c r="I19" i="4"/>
  <c r="I57" i="5"/>
  <c r="C21" i="4"/>
  <c r="B20" i="3"/>
  <c r="G70" i="5" l="1"/>
  <c r="I59" i="5"/>
  <c r="G102" i="5"/>
  <c r="G103" i="5" s="1"/>
  <c r="G104" i="5" s="1"/>
  <c r="G105" i="5" s="1"/>
  <c r="G106" i="5" s="1"/>
  <c r="G107" i="5" s="1"/>
  <c r="G108" i="5" s="1"/>
  <c r="G109" i="5" s="1"/>
  <c r="G110" i="5" s="1"/>
  <c r="G111" i="5" s="1"/>
  <c r="G112" i="5"/>
  <c r="G114" i="5" s="1"/>
  <c r="E60" i="5"/>
  <c r="I60" i="5" s="1"/>
  <c r="I19" i="5"/>
  <c r="E20" i="5"/>
  <c r="I20" i="4"/>
  <c r="B21" i="3"/>
  <c r="C22" i="4"/>
  <c r="E21" i="4"/>
  <c r="E102" i="5" l="1"/>
  <c r="E22" i="4"/>
  <c r="C23" i="4"/>
  <c r="B22" i="3"/>
  <c r="E61" i="5"/>
  <c r="I61" i="5" s="1"/>
  <c r="I20" i="5"/>
  <c r="E21" i="5"/>
  <c r="I21" i="4"/>
  <c r="I101" i="5"/>
  <c r="E103" i="5" l="1"/>
  <c r="I102" i="5"/>
  <c r="E23" i="4"/>
  <c r="E62" i="5"/>
  <c r="I62" i="5" s="1"/>
  <c r="I21" i="5"/>
  <c r="C24" i="4"/>
  <c r="B23" i="3"/>
  <c r="E22" i="5"/>
  <c r="I22" i="4"/>
  <c r="E63" i="5" l="1"/>
  <c r="I63" i="5" s="1"/>
  <c r="I22" i="5"/>
  <c r="E24" i="4"/>
  <c r="I103" i="5"/>
  <c r="C25" i="4"/>
  <c r="B24" i="3"/>
  <c r="E23" i="5"/>
  <c r="I23" i="4"/>
  <c r="E104" i="5"/>
  <c r="E105" i="5" l="1"/>
  <c r="E64" i="5"/>
  <c r="I64" i="5" s="1"/>
  <c r="I23" i="5"/>
  <c r="E25" i="4"/>
  <c r="C26" i="4"/>
  <c r="B25" i="3"/>
  <c r="I104" i="5"/>
  <c r="E24" i="5"/>
  <c r="I24" i="4"/>
  <c r="E65" i="5" l="1"/>
  <c r="I65" i="5" s="1"/>
  <c r="I24" i="5"/>
  <c r="C27" i="4"/>
  <c r="B26" i="3"/>
  <c r="I105" i="5"/>
  <c r="E26" i="4"/>
  <c r="E25" i="5"/>
  <c r="I25" i="4"/>
  <c r="E106" i="5"/>
  <c r="E107" i="5" l="1"/>
  <c r="E27" i="4"/>
  <c r="E66" i="5"/>
  <c r="I66" i="5" s="1"/>
  <c r="I25" i="5"/>
  <c r="E26" i="5"/>
  <c r="I26" i="4"/>
  <c r="I106" i="5"/>
  <c r="C28" i="4"/>
  <c r="B27" i="3"/>
  <c r="C29" i="4" l="1"/>
  <c r="I107" i="5"/>
  <c r="E67" i="5"/>
  <c r="I67" i="5" s="1"/>
  <c r="I26" i="5"/>
  <c r="E28" i="4"/>
  <c r="E29" i="4"/>
  <c r="E27" i="5"/>
  <c r="I27" i="4"/>
  <c r="E108" i="5"/>
  <c r="E109" i="5" l="1"/>
  <c r="E68" i="5"/>
  <c r="I68" i="5" s="1"/>
  <c r="I27" i="5"/>
  <c r="E28" i="5"/>
  <c r="I28" i="4"/>
  <c r="E29" i="5"/>
  <c r="I29" i="4"/>
  <c r="E30" i="4"/>
  <c r="E32" i="4" s="1"/>
  <c r="I108" i="5"/>
  <c r="I30" i="4" l="1"/>
  <c r="I32" i="4" s="1"/>
  <c r="I35" i="4" s="1"/>
  <c r="I29" i="5"/>
  <c r="E30" i="5"/>
  <c r="E32" i="5" s="1"/>
  <c r="E69" i="5"/>
  <c r="I28" i="5"/>
  <c r="I109" i="5"/>
  <c r="E110" i="5"/>
  <c r="I30" i="5" l="1"/>
  <c r="I32" i="5" s="1"/>
  <c r="I35" i="5" s="1"/>
  <c r="L14" i="2" s="1"/>
  <c r="E111" i="5"/>
  <c r="E112" i="5" s="1"/>
  <c r="E114" i="5" s="1"/>
  <c r="I110" i="5"/>
  <c r="I69" i="5"/>
  <c r="I70" i="5" s="1"/>
  <c r="E70" i="5"/>
  <c r="I72" i="5" l="1"/>
  <c r="I111" i="5"/>
  <c r="I112" i="5" l="1"/>
  <c r="I114" i="5" s="1"/>
  <c r="I117" i="5" s="1"/>
  <c r="L42" i="2" s="1"/>
  <c r="L48" i="2" s="1"/>
  <c r="R42" i="2"/>
  <c r="R48" i="2" s="1"/>
  <c r="M72" i="5"/>
  <c r="M59" i="5" s="1"/>
  <c r="P15" i="2"/>
  <c r="P18" i="2"/>
  <c r="P43" i="2"/>
  <c r="P46" i="2"/>
  <c r="N48" i="2"/>
  <c r="J48" i="2"/>
  <c r="H48" i="2"/>
  <c r="F48" i="2"/>
  <c r="N20" i="2"/>
  <c r="L20" i="2"/>
  <c r="J20" i="2"/>
  <c r="H20" i="2"/>
  <c r="F20" i="2"/>
  <c r="A15" i="2"/>
  <c r="M57" i="5" l="1"/>
  <c r="M99" i="5" s="1"/>
  <c r="M58" i="5"/>
  <c r="A16" i="2"/>
  <c r="M67" i="5"/>
  <c r="M61" i="5"/>
  <c r="M65" i="5"/>
  <c r="M63" i="5"/>
  <c r="M69" i="5"/>
  <c r="M68" i="5"/>
  <c r="M66" i="5"/>
  <c r="M64" i="5"/>
  <c r="M62" i="5"/>
  <c r="M60" i="5"/>
  <c r="A34" i="2"/>
  <c r="A5" i="2"/>
  <c r="P14" i="2"/>
  <c r="P20" i="2" s="1"/>
  <c r="B42" i="2"/>
  <c r="D42" i="2"/>
  <c r="P42" i="2"/>
  <c r="P48" i="2" s="1"/>
  <c r="B48" i="2"/>
  <c r="D48" i="2"/>
  <c r="B49" i="2"/>
  <c r="D49" i="2"/>
  <c r="B50" i="2"/>
  <c r="D50" i="2"/>
  <c r="B51" i="2"/>
  <c r="B52" i="2"/>
  <c r="B53" i="2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F15" i="1"/>
  <c r="F16" i="1"/>
  <c r="F17" i="1"/>
  <c r="F18" i="1"/>
  <c r="F19" i="1"/>
  <c r="F23" i="1"/>
  <c r="F24" i="1"/>
  <c r="F25" i="1"/>
  <c r="F26" i="1"/>
  <c r="F27" i="1"/>
  <c r="F34" i="1"/>
  <c r="M100" i="5" l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70" i="5"/>
  <c r="A17" i="2"/>
  <c r="A18" i="2" s="1"/>
  <c r="A42" i="2" s="1"/>
  <c r="A33" i="1"/>
  <c r="A34" i="1" s="1"/>
  <c r="A30" i="1"/>
  <c r="A31" i="1" s="1"/>
  <c r="A32" i="1" s="1"/>
  <c r="F28" i="1"/>
  <c r="F20" i="1"/>
  <c r="M112" i="5" l="1"/>
  <c r="M114" i="5" s="1"/>
  <c r="M117" i="5" s="1"/>
  <c r="T42" i="2" s="1"/>
  <c r="T48" i="2" s="1"/>
  <c r="F31" i="1" s="1"/>
  <c r="A43" i="2"/>
  <c r="A44" i="2" s="1"/>
  <c r="A45" i="2" s="1"/>
  <c r="A46" i="2" s="1"/>
</calcChain>
</file>

<file path=xl/sharedStrings.xml><?xml version="1.0" encoding="utf-8"?>
<sst xmlns="http://schemas.openxmlformats.org/spreadsheetml/2006/main" count="1153" uniqueCount="175">
  <si>
    <t>Line</t>
  </si>
  <si>
    <t>Description</t>
  </si>
  <si>
    <t>Amount</t>
  </si>
  <si>
    <t>Reference</t>
  </si>
  <si>
    <t>(a)</t>
  </si>
  <si>
    <t>(b)</t>
  </si>
  <si>
    <t>(c)</t>
  </si>
  <si>
    <t xml:space="preserve"> </t>
  </si>
  <si>
    <t>Pro Forma Adjustment - Rate Base:</t>
  </si>
  <si>
    <t>Plant in Service -</t>
  </si>
  <si>
    <t xml:space="preserve">  Intangible Plant</t>
  </si>
  <si>
    <t>Exhibit ASR 1.1, WP E, Page 2</t>
  </si>
  <si>
    <t xml:space="preserve">  Production Plant</t>
  </si>
  <si>
    <t xml:space="preserve">  Other Storage Plant</t>
  </si>
  <si>
    <t xml:space="preserve">  Distribution Plant</t>
  </si>
  <si>
    <t xml:space="preserve">  General Plant</t>
  </si>
  <si>
    <t>Pro Forma Adjustment - Plant in Service</t>
  </si>
  <si>
    <t xml:space="preserve"> To Exhibit ASR 1.1, Sch 6</t>
  </si>
  <si>
    <t>Accumulated Depreciation -</t>
  </si>
  <si>
    <t>Exhibit ASR 1.1, WP E, Page 3</t>
  </si>
  <si>
    <t>Pro Forma Adjustment - Acc Depreciation</t>
  </si>
  <si>
    <t>Deductions to Rate Base</t>
  </si>
  <si>
    <t xml:space="preserve">  Accum. Deferred Income Taxes</t>
  </si>
  <si>
    <t>Pro Forma Adjustment - Income Statement:</t>
  </si>
  <si>
    <t>Depreciation Expense</t>
  </si>
  <si>
    <t>Plant</t>
  </si>
  <si>
    <t>Intangible</t>
  </si>
  <si>
    <t>Production</t>
  </si>
  <si>
    <t>Other Storage</t>
  </si>
  <si>
    <t>Distribution</t>
  </si>
  <si>
    <t>General</t>
  </si>
  <si>
    <t>Project</t>
  </si>
  <si>
    <t>Year</t>
  </si>
  <si>
    <t>301-303</t>
  </si>
  <si>
    <t>325-347</t>
  </si>
  <si>
    <t>350-364</t>
  </si>
  <si>
    <t>374-387</t>
  </si>
  <si>
    <t>389-398</t>
  </si>
  <si>
    <t>Total</t>
  </si>
  <si>
    <t>(d)</t>
  </si>
  <si>
    <t>(e)</t>
  </si>
  <si>
    <t>(f)</t>
  </si>
  <si>
    <t>(g)</t>
  </si>
  <si>
    <t>(h)</t>
  </si>
  <si>
    <t>TOTAL</t>
  </si>
  <si>
    <t>Federal</t>
  </si>
  <si>
    <t>Accumulated</t>
  </si>
  <si>
    <t>Accumulated Depreciation</t>
  </si>
  <si>
    <t>Depreciation</t>
  </si>
  <si>
    <t>Deferred</t>
  </si>
  <si>
    <t>Expense</t>
  </si>
  <si>
    <t>Income Taxes</t>
  </si>
  <si>
    <t>(i)</t>
  </si>
  <si>
    <t>(j)</t>
  </si>
  <si>
    <t>Project:</t>
  </si>
  <si>
    <t>Gas Utility %</t>
  </si>
  <si>
    <t>So Dak %</t>
  </si>
  <si>
    <t>Federal Tax</t>
  </si>
  <si>
    <t>Property Account Distribution</t>
  </si>
  <si>
    <t>Income</t>
  </si>
  <si>
    <t>Month / Year:</t>
  </si>
  <si>
    <t>Booked Amount</t>
  </si>
  <si>
    <t>Account</t>
  </si>
  <si>
    <t>Per Cent</t>
  </si>
  <si>
    <t>Rate</t>
  </si>
  <si>
    <t>Tax Rate</t>
  </si>
  <si>
    <t>0.000.00</t>
  </si>
  <si>
    <t>In-Service Date:</t>
  </si>
  <si>
    <t>Project Amount:</t>
  </si>
  <si>
    <t>Sources:</t>
  </si>
  <si>
    <t>Column (b):</t>
  </si>
  <si>
    <t xml:space="preserve">     Line 15 - Exhibit ASR 1.1, WP E Page 9</t>
  </si>
  <si>
    <t xml:space="preserve">     Line 16 - Exhibit ASR 1.1, WP E Page 10</t>
  </si>
  <si>
    <t>Column (g): Federal only income tax rate - no state rate since South Dakota has no state income taxes</t>
  </si>
  <si>
    <t>PLANT IN SERVICE</t>
  </si>
  <si>
    <t>LINE</t>
  </si>
  <si>
    <t>WORK ORDER TOTAL</t>
  </si>
  <si>
    <t>NO.</t>
  </si>
  <si>
    <t>MONTH / YEAR</t>
  </si>
  <si>
    <t>PER BOOKS</t>
  </si>
  <si>
    <t>ANNUALIZED</t>
  </si>
  <si>
    <t>DIFFERENCE</t>
  </si>
  <si>
    <t>12 MO AVERAGE</t>
  </si>
  <si>
    <t>TOTAL ADJMNT</t>
  </si>
  <si>
    <t>To Exhibit ASR 1.1, WP E</t>
  </si>
  <si>
    <t>Page 2, Line 1, Column (f)</t>
  </si>
  <si>
    <t>DEPRECIATION EXPENSE</t>
  </si>
  <si>
    <t>FEDERAL</t>
  </si>
  <si>
    <t>TAX</t>
  </si>
  <si>
    <t xml:space="preserve">DEFERRED </t>
  </si>
  <si>
    <t>DEPRECIATION</t>
  </si>
  <si>
    <t>INCOME TAXES</t>
  </si>
  <si>
    <t>YEAR 1</t>
  </si>
  <si>
    <t>TAX RATE ON</t>
  </si>
  <si>
    <t>ANNUAL</t>
  </si>
  <si>
    <t>MONTHLY</t>
  </si>
  <si>
    <t>TAX RATE</t>
  </si>
  <si>
    <t>TAX VS BOOK</t>
  </si>
  <si>
    <t>DEPR -%-</t>
  </si>
  <si>
    <t xml:space="preserve">GAS DIST </t>
  </si>
  <si>
    <t>TIMING DIFFERENCE</t>
  </si>
  <si>
    <t>ACCUMULATED DEPRECIATION</t>
  </si>
  <si>
    <t xml:space="preserve">ACCUMULATED </t>
  </si>
  <si>
    <t>DEFERRED TAXES</t>
  </si>
  <si>
    <t>Page 2, Line 2, Column (f)</t>
  </si>
  <si>
    <t>Page 2, Line 3, Column (f)</t>
  </si>
  <si>
    <t>Page 2, Line 4, Column (f)</t>
  </si>
  <si>
    <t>Page 2, Line 5, Column (f)</t>
  </si>
  <si>
    <t>No.</t>
  </si>
  <si>
    <t>Pro-Forma Adjustment - System Reliability</t>
  </si>
  <si>
    <t>Pro-Forma Adjustment - Government Relocation</t>
  </si>
  <si>
    <t>CAPGDS1000001207: SFS - Gov Main Relocate Willow St</t>
  </si>
  <si>
    <t>CAPGDS1000001180: SFS - Gov Arrowhead Pkwy and Veterans Pkwy Gas Main</t>
  </si>
  <si>
    <t>CAPGDS1000001232: SFS - 42nd and 46th Sts</t>
  </si>
  <si>
    <t>CAPGDS1000001228: SFS - Gov Hwy 11 and Hwy 42 Gas Main</t>
  </si>
  <si>
    <t>CAPGDS1000001237: SFS - Hwy 50 Yankton</t>
  </si>
  <si>
    <t>CAPGDS1000001180</t>
  </si>
  <si>
    <t>2.376.00</t>
  </si>
  <si>
    <t>SFS - Gov Arrowhead Pkwy and Veterans Pkwy Gas Main</t>
  </si>
  <si>
    <t>13 MO AVERAGE</t>
  </si>
  <si>
    <t>13 MO AVG</t>
  </si>
  <si>
    <t>2.380.00</t>
  </si>
  <si>
    <t>CAPGDS1000001207</t>
  </si>
  <si>
    <t>SFS - Gov Main Relocate Willow St</t>
  </si>
  <si>
    <t>CAPGDS1000001232</t>
  </si>
  <si>
    <t>SFS: 42nd and 46th Sts</t>
  </si>
  <si>
    <t>MACRS 20</t>
  </si>
  <si>
    <t>CAPGDS1000001228</t>
  </si>
  <si>
    <t>SFS - Hwy 11 and Hwy 42 Gas Main</t>
  </si>
  <si>
    <t>CAPGDS1000001237</t>
  </si>
  <si>
    <t>SFS - Hwy 50 Yankton</t>
  </si>
  <si>
    <t>Page 3, Line 7, Column (i)</t>
  </si>
  <si>
    <t>Page 3, Line 7, Column (f)</t>
  </si>
  <si>
    <t>Page 3, Line 7, Column (j)</t>
  </si>
  <si>
    <t>Page 3, Line 8, Column (i)</t>
  </si>
  <si>
    <t>Page 3, Line 8, Column (f)</t>
  </si>
  <si>
    <t>Page 3, Line 8, Column (j)</t>
  </si>
  <si>
    <t>Page 3, Line 9, Column (i)</t>
  </si>
  <si>
    <t>Page 3, Line 9, Column (f)</t>
  </si>
  <si>
    <t>Page 3, Line 9, Column (j)</t>
  </si>
  <si>
    <t>Page 3, Line 10, Column (i)</t>
  </si>
  <si>
    <t>Page 3, Line 10, Column (f)</t>
  </si>
  <si>
    <t>Page 3, Line 10, Column (j)</t>
  </si>
  <si>
    <t>Page 3, Line 6, Column (f)</t>
  </si>
  <si>
    <t>Page 3, Line 6, Column (j)</t>
  </si>
  <si>
    <t>Page 3, Line 6, Column (i)</t>
  </si>
  <si>
    <t>Column (f): MACRS half-year convention tax depreciation rate for year one recovery on Gas Distribution Property</t>
  </si>
  <si>
    <t>Pro Forma Adjustment:  Government Relocation</t>
  </si>
  <si>
    <t>Total Capital Dollars</t>
  </si>
  <si>
    <t>O&amp;M Dollars</t>
  </si>
  <si>
    <t>Total Authroized Amount (seen on AFE)</t>
  </si>
  <si>
    <t>Column (c): Exhibit ASR 1.1, WP E, Page 11</t>
  </si>
  <si>
    <t>Column (d): Exhibit ASR 1.1, WP E, Page 11</t>
  </si>
  <si>
    <t>Column (e): Exhibit ASR 1.1, WP E, Page 11</t>
  </si>
  <si>
    <t xml:space="preserve">     Line 15 - Exhibit ASR 1.1, WP E Page 20</t>
  </si>
  <si>
    <t xml:space="preserve">     Line 16 - Exhibit ASR 1.1, WP E Page 21</t>
  </si>
  <si>
    <t>Column (c): Exhibit ASR 1.1, WP E, Page 22</t>
  </si>
  <si>
    <t>Column (d): Exhibit ASR 1.1, WP E, Page 22</t>
  </si>
  <si>
    <t>Column (e): Exhibit ASR 1.1, WP E, Page 22</t>
  </si>
  <si>
    <t xml:space="preserve">     Line 15 - Exhibit ASR 1.1, WP E Page 31</t>
  </si>
  <si>
    <t xml:space="preserve">     Line 16 - Exhibit ASR 1.1, WP E Page 32</t>
  </si>
  <si>
    <t>Column (c): Exhibit ASR 1.1, WP E, Page 33</t>
  </si>
  <si>
    <t>Column (d): Exhibit ASR 1.1, WP E, Page 33</t>
  </si>
  <si>
    <t>Column (e): Exhibit ASR 1.1, WP E, Page 33</t>
  </si>
  <si>
    <t xml:space="preserve">     Line 15 - Exhibit ASR 1.1, WP E Page 39</t>
  </si>
  <si>
    <t xml:space="preserve">     Line 16 - Exhibit ASR 1.1, WP E Page 40</t>
  </si>
  <si>
    <t>Column (c): Exhibit ASR 1.1, WP E, Page 41</t>
  </si>
  <si>
    <t>Column (d): Exhibit ASR 1.1, WP E, Page 41</t>
  </si>
  <si>
    <t>Column (e): Exhibit ASR 1.1, WP E, Page 41</t>
  </si>
  <si>
    <t xml:space="preserve">     Line 15 - Exhibit ASR 1.1, WP G Page 47</t>
  </si>
  <si>
    <t xml:space="preserve">     Line 16 - Exhibit ASR 1.1, WP G Page 48</t>
  </si>
  <si>
    <t>Column (c): Exhibit ASR 1.1, WP G, Page 49</t>
  </si>
  <si>
    <t>Column (d): Exhibit ASR 1.1, WP G, Page 49</t>
  </si>
  <si>
    <t>Column (e): Exhibit ASR 1.1, WP G, Page 49</t>
  </si>
  <si>
    <t xml:space="preserve"> To Exhibit BMG 1.1, WP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</si>
</sst>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mmmm\ d\,\ yyyy"/>
    <numFmt numFmtId="167" formatCode="0.000%"/>
    <numFmt numFmtId="168" formatCode="General_)"/>
    <numFmt numFmtId="169" formatCode="mmm\-yy_)"/>
    <numFmt numFmtId="170" formatCode="0.0%"/>
  </numFmts>
  <fonts count="13" x14ac:knownFonts="1">
    <font>
      <sz val="10"/>
      <color theme="1"/>
      <name val="Arial"/>
      <family val="2"/>
    </font>
    <font>
      <sz val="8"/>
      <name val="Helvetica"/>
    </font>
    <font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Century Schoolbook"/>
      <family val="1"/>
    </font>
    <font>
      <sz val="8"/>
      <color indexed="8"/>
      <name val="Arial"/>
      <family val="2"/>
    </font>
    <font>
      <sz val="8"/>
      <name val="Helvetica"/>
      <family val="2"/>
    </font>
    <font>
      <sz val="10"/>
      <name val="Courier"/>
      <family val="3"/>
    </font>
    <font>
      <u/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0" fontId="3" fillId="0" borderId="0" applyFont="0" applyFill="0" applyBorder="0" applyAlignment="0" applyProtection="0"/>
    <xf numFmtId="0" fontId="3" fillId="0" borderId="0"/>
    <xf numFmtId="0" fontId="1" fillId="0" borderId="0"/>
    <xf numFmtId="0" fontId="7" fillId="0" borderId="0"/>
    <xf numFmtId="0" fontId="7" fillId="0" borderId="0"/>
    <xf numFmtId="168" fontId="10" fillId="0" borderId="0"/>
    <xf numFmtId="4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2" fillId="0" borderId="0"/>
  </cellStyleXfs>
  <cellXfs count="135">
    <xf numFmtId="0" fontId="0" fillId="0" borderId="0" xfId="0"/>
    <xf numFmtId="0" fontId="5" fillId="0" borderId="0" xfId="4" applyFont="1"/>
    <xf numFmtId="0" fontId="4" fillId="0" borderId="2" xfId="4" applyFont="1" applyBorder="1"/>
    <xf numFmtId="0" fontId="4" fillId="0" borderId="2" xfId="4" applyFont="1" applyBorder="1" applyAlignment="1">
      <alignment horizontal="center"/>
    </xf>
    <xf numFmtId="165" fontId="5" fillId="0" borderId="0" xfId="1" applyNumberFormat="1" applyFont="1" applyBorder="1"/>
    <xf numFmtId="0" fontId="4" fillId="0" borderId="0" xfId="4" applyFont="1"/>
    <xf numFmtId="10" fontId="5" fillId="0" borderId="0" xfId="3" applyNumberFormat="1" applyFont="1"/>
    <xf numFmtId="164" fontId="5" fillId="0" borderId="0" xfId="2" applyNumberFormat="1" applyFont="1"/>
    <xf numFmtId="165" fontId="5" fillId="0" borderId="0" xfId="1" applyNumberFormat="1" applyFont="1"/>
    <xf numFmtId="164" fontId="4" fillId="0" borderId="1" xfId="4" applyNumberFormat="1" applyFont="1" applyBorder="1"/>
    <xf numFmtId="164" fontId="4" fillId="0" borderId="1" xfId="2" applyNumberFormat="1" applyFont="1" applyBorder="1"/>
    <xf numFmtId="0" fontId="5" fillId="0" borderId="0" xfId="7" applyFont="1"/>
    <xf numFmtId="0" fontId="5" fillId="0" borderId="2" xfId="7" applyFont="1" applyBorder="1" applyAlignment="1">
      <alignment horizontal="centerContinuous"/>
    </xf>
    <xf numFmtId="0" fontId="4" fillId="0" borderId="0" xfId="7" applyFont="1" applyAlignment="1">
      <alignment horizontal="center"/>
    </xf>
    <xf numFmtId="0" fontId="4" fillId="0" borderId="2" xfId="7" applyFont="1" applyBorder="1" applyAlignment="1">
      <alignment horizontal="center"/>
    </xf>
    <xf numFmtId="0" fontId="4" fillId="0" borderId="2" xfId="7" quotePrefix="1" applyFont="1" applyBorder="1" applyAlignment="1">
      <alignment horizontal="center"/>
    </xf>
    <xf numFmtId="0" fontId="5" fillId="0" borderId="0" xfId="7" quotePrefix="1" applyFont="1"/>
    <xf numFmtId="0" fontId="5" fillId="0" borderId="0" xfId="7" quotePrefix="1" applyFont="1" applyAlignment="1">
      <alignment horizontal="center"/>
    </xf>
    <xf numFmtId="41" fontId="5" fillId="0" borderId="0" xfId="7" applyNumberFormat="1" applyFont="1"/>
    <xf numFmtId="0" fontId="4" fillId="0" borderId="0" xfId="7" applyFont="1"/>
    <xf numFmtId="0" fontId="5" fillId="0" borderId="0" xfId="7" applyFont="1" applyAlignment="1">
      <alignment horizontal="center"/>
    </xf>
    <xf numFmtId="43" fontId="5" fillId="0" borderId="0" xfId="1" applyFont="1" applyBorder="1"/>
    <xf numFmtId="0" fontId="4" fillId="0" borderId="4" xfId="7" applyFont="1" applyBorder="1" applyAlignment="1">
      <alignment horizontal="center"/>
    </xf>
    <xf numFmtId="49" fontId="5" fillId="0" borderId="0" xfId="7" quotePrefix="1" applyNumberFormat="1" applyFont="1" applyAlignment="1">
      <alignment horizontal="center"/>
    </xf>
    <xf numFmtId="0" fontId="4" fillId="0" borderId="0" xfId="7" quotePrefix="1" applyFont="1"/>
    <xf numFmtId="43" fontId="5" fillId="0" borderId="0" xfId="7" applyNumberFormat="1" applyFont="1"/>
    <xf numFmtId="0" fontId="4" fillId="0" borderId="0" xfId="7" applyFont="1" applyAlignment="1">
      <alignment horizontal="centerContinuous"/>
    </xf>
    <xf numFmtId="0" fontId="4" fillId="0" borderId="2" xfId="7" applyFont="1" applyBorder="1" applyAlignment="1">
      <alignment horizontal="centerContinuous"/>
    </xf>
    <xf numFmtId="0" fontId="4" fillId="0" borderId="5" xfId="7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0" borderId="0" xfId="7" quotePrefix="1" applyFont="1" applyAlignment="1">
      <alignment horizontal="center"/>
    </xf>
    <xf numFmtId="0" fontId="5" fillId="0" borderId="0" xfId="8" applyFont="1"/>
    <xf numFmtId="0" fontId="4" fillId="0" borderId="0" xfId="8" applyFont="1"/>
    <xf numFmtId="0" fontId="5" fillId="0" borderId="5" xfId="8" applyFont="1" applyBorder="1" applyAlignment="1">
      <alignment horizontal="centerContinuous"/>
    </xf>
    <xf numFmtId="0" fontId="5" fillId="0" borderId="0" xfId="8" applyFont="1" applyAlignment="1">
      <alignment horizontal="center"/>
    </xf>
    <xf numFmtId="0" fontId="5" fillId="0" borderId="5" xfId="8" applyFont="1" applyBorder="1" applyAlignment="1">
      <alignment horizontal="center"/>
    </xf>
    <xf numFmtId="0" fontId="5" fillId="2" borderId="0" xfId="8" applyFont="1" applyFill="1"/>
    <xf numFmtId="39" fontId="8" fillId="0" borderId="0" xfId="8" applyNumberFormat="1" applyFont="1" applyAlignment="1">
      <alignment horizontal="center"/>
    </xf>
    <xf numFmtId="17" fontId="5" fillId="0" borderId="0" xfId="8" applyNumberFormat="1" applyFont="1"/>
    <xf numFmtId="17" fontId="5" fillId="0" borderId="0" xfId="8" applyNumberFormat="1" applyFont="1" applyAlignment="1">
      <alignment horizontal="right"/>
    </xf>
    <xf numFmtId="9" fontId="5" fillId="0" borderId="0" xfId="3" applyFont="1"/>
    <xf numFmtId="167" fontId="5" fillId="0" borderId="0" xfId="3" applyNumberFormat="1" applyFont="1"/>
    <xf numFmtId="43" fontId="5" fillId="0" borderId="0" xfId="8" applyNumberFormat="1" applyFont="1"/>
    <xf numFmtId="0" fontId="9" fillId="0" borderId="0" xfId="9" applyFont="1"/>
    <xf numFmtId="168" fontId="6" fillId="0" borderId="0" xfId="10" applyFont="1" applyAlignment="1">
      <alignment horizontal="centerContinuous"/>
    </xf>
    <xf numFmtId="168" fontId="11" fillId="0" borderId="0" xfId="10" applyFont="1" applyAlignment="1">
      <alignment horizontal="centerContinuous"/>
    </xf>
    <xf numFmtId="168" fontId="5" fillId="0" borderId="0" xfId="10" applyFont="1" applyAlignment="1">
      <alignment horizontal="centerContinuous"/>
    </xf>
    <xf numFmtId="168" fontId="5" fillId="0" borderId="0" xfId="10" applyFont="1"/>
    <xf numFmtId="168" fontId="4" fillId="0" borderId="0" xfId="10" applyFont="1" applyAlignment="1">
      <alignment horizontal="centerContinuous"/>
    </xf>
    <xf numFmtId="168" fontId="4" fillId="0" borderId="2" xfId="10" applyFont="1" applyBorder="1" applyAlignment="1">
      <alignment horizontal="centerContinuous"/>
    </xf>
    <xf numFmtId="168" fontId="5" fillId="0" borderId="2" xfId="10" applyFont="1" applyBorder="1" applyAlignment="1">
      <alignment horizontal="centerContinuous"/>
    </xf>
    <xf numFmtId="168" fontId="5" fillId="0" borderId="2" xfId="10" applyFont="1" applyBorder="1" applyAlignment="1">
      <alignment horizontal="center"/>
    </xf>
    <xf numFmtId="168" fontId="11" fillId="0" borderId="0" xfId="10" applyFont="1" applyAlignment="1">
      <alignment horizontal="center"/>
    </xf>
    <xf numFmtId="168" fontId="5" fillId="0" borderId="0" xfId="10" applyFont="1" applyAlignment="1">
      <alignment horizontal="center"/>
    </xf>
    <xf numFmtId="169" fontId="5" fillId="0" borderId="0" xfId="10" applyNumberFormat="1" applyFont="1"/>
    <xf numFmtId="39" fontId="5" fillId="0" borderId="0" xfId="10" applyNumberFormat="1" applyFont="1"/>
    <xf numFmtId="168" fontId="5" fillId="0" borderId="0" xfId="10" applyFont="1" applyAlignment="1">
      <alignment horizontal="right"/>
    </xf>
    <xf numFmtId="7" fontId="5" fillId="0" borderId="0" xfId="10" applyNumberFormat="1" applyFont="1"/>
    <xf numFmtId="168" fontId="5" fillId="0" borderId="0" xfId="10" quotePrefix="1" applyFont="1" applyAlignment="1">
      <alignment horizontal="right"/>
    </xf>
    <xf numFmtId="39" fontId="5" fillId="0" borderId="0" xfId="10" applyNumberFormat="1" applyFont="1" applyAlignment="1">
      <alignment horizontal="left"/>
    </xf>
    <xf numFmtId="0" fontId="4" fillId="0" borderId="0" xfId="10" applyNumberFormat="1" applyFont="1" applyAlignment="1">
      <alignment horizontal="center"/>
    </xf>
    <xf numFmtId="39" fontId="5" fillId="0" borderId="0" xfId="10" applyNumberFormat="1" applyFont="1" applyAlignment="1">
      <alignment horizontal="center"/>
    </xf>
    <xf numFmtId="39" fontId="5" fillId="0" borderId="2" xfId="10" applyNumberFormat="1" applyFont="1" applyBorder="1" applyAlignment="1">
      <alignment horizontal="center"/>
    </xf>
    <xf numFmtId="168" fontId="5" fillId="0" borderId="0" xfId="10" applyFont="1" applyAlignment="1">
      <alignment horizontal="left"/>
    </xf>
    <xf numFmtId="10" fontId="5" fillId="0" borderId="0" xfId="10" applyNumberFormat="1" applyFont="1"/>
    <xf numFmtId="168" fontId="5" fillId="0" borderId="0" xfId="10" quotePrefix="1" applyFont="1" applyAlignment="1">
      <alignment horizontal="left"/>
    </xf>
    <xf numFmtId="10" fontId="5" fillId="0" borderId="0" xfId="10" applyNumberFormat="1" applyFont="1" applyAlignment="1">
      <alignment horizontal="right"/>
    </xf>
    <xf numFmtId="0" fontId="5" fillId="0" borderId="0" xfId="13" applyFont="1"/>
    <xf numFmtId="17" fontId="5" fillId="0" borderId="0" xfId="13" applyNumberFormat="1" applyFont="1"/>
    <xf numFmtId="4" fontId="5" fillId="0" borderId="0" xfId="13" applyNumberFormat="1" applyFont="1"/>
    <xf numFmtId="0" fontId="5" fillId="0" borderId="0" xfId="0" applyFont="1"/>
    <xf numFmtId="165" fontId="5" fillId="0" borderId="0" xfId="1" applyNumberFormat="1" applyFont="1" applyProtection="1"/>
    <xf numFmtId="167" fontId="5" fillId="0" borderId="0" xfId="10" applyNumberFormat="1" applyFont="1"/>
    <xf numFmtId="170" fontId="5" fillId="0" borderId="0" xfId="10" applyNumberFormat="1" applyFont="1"/>
    <xf numFmtId="164" fontId="5" fillId="0" borderId="3" xfId="2" applyNumberFormat="1" applyFont="1" applyBorder="1"/>
    <xf numFmtId="168" fontId="6" fillId="0" borderId="0" xfId="10" applyFont="1" applyAlignment="1">
      <alignment horizontal="center"/>
    </xf>
    <xf numFmtId="0" fontId="5" fillId="0" borderId="5" xfId="7" applyFont="1" applyBorder="1"/>
    <xf numFmtId="0" fontId="5" fillId="0" borderId="2" xfId="7" applyFont="1" applyBorder="1"/>
    <xf numFmtId="0" fontId="5" fillId="0" borderId="5" xfId="8" applyFont="1" applyBorder="1"/>
    <xf numFmtId="168" fontId="5" fillId="0" borderId="2" xfId="10" applyFont="1" applyBorder="1" applyAlignment="1">
      <alignment horizontal="left"/>
    </xf>
    <xf numFmtId="0" fontId="5" fillId="0" borderId="0" xfId="4" applyFont="1" applyAlignment="1">
      <alignment horizontal="center"/>
    </xf>
    <xf numFmtId="168" fontId="6" fillId="0" borderId="0" xfId="10" applyFont="1" applyAlignment="1">
      <alignment horizontal="left"/>
    </xf>
    <xf numFmtId="0" fontId="4" fillId="0" borderId="0" xfId="8" applyFont="1" applyAlignment="1">
      <alignment horizontal="right"/>
    </xf>
    <xf numFmtId="0" fontId="4" fillId="0" borderId="0" xfId="8" quotePrefix="1" applyFont="1" applyAlignment="1">
      <alignment horizontal="right"/>
    </xf>
    <xf numFmtId="10" fontId="4" fillId="0" borderId="0" xfId="3" applyNumberFormat="1" applyFont="1"/>
    <xf numFmtId="39" fontId="5" fillId="0" borderId="5" xfId="8" applyNumberFormat="1" applyFont="1" applyBorder="1" applyAlignment="1">
      <alignment horizontal="right"/>
    </xf>
    <xf numFmtId="39" fontId="5" fillId="0" borderId="0" xfId="8" applyNumberFormat="1" applyFont="1" applyAlignment="1">
      <alignment horizontal="center"/>
    </xf>
    <xf numFmtId="39" fontId="5" fillId="0" borderId="0" xfId="8" applyNumberFormat="1" applyFont="1" applyAlignment="1">
      <alignment horizontal="right"/>
    </xf>
    <xf numFmtId="170" fontId="5" fillId="0" borderId="0" xfId="3" applyNumberFormat="1" applyFont="1"/>
    <xf numFmtId="17" fontId="4" fillId="0" borderId="0" xfId="8" applyNumberFormat="1" applyFont="1"/>
    <xf numFmtId="164" fontId="4" fillId="0" borderId="0" xfId="2" applyNumberFormat="1" applyFont="1"/>
    <xf numFmtId="164" fontId="5" fillId="0" borderId="0" xfId="2" applyNumberFormat="1" applyFont="1" applyBorder="1"/>
    <xf numFmtId="10" fontId="5" fillId="0" borderId="0" xfId="3" applyNumberFormat="1" applyFont="1" applyBorder="1"/>
    <xf numFmtId="164" fontId="5" fillId="0" borderId="0" xfId="7" applyNumberFormat="1" applyFont="1"/>
    <xf numFmtId="164" fontId="5" fillId="0" borderId="0" xfId="2" applyNumberFormat="1" applyFont="1" applyProtection="1"/>
    <xf numFmtId="164" fontId="5" fillId="0" borderId="0" xfId="10" applyNumberFormat="1" applyFont="1"/>
    <xf numFmtId="164" fontId="5" fillId="0" borderId="0" xfId="1" applyNumberFormat="1" applyFont="1" applyProtection="1"/>
    <xf numFmtId="164" fontId="5" fillId="0" borderId="7" xfId="10" applyNumberFormat="1" applyFont="1" applyBorder="1"/>
    <xf numFmtId="164" fontId="5" fillId="0" borderId="0" xfId="10" applyNumberFormat="1" applyFont="1" applyAlignment="1">
      <alignment horizontal="left"/>
    </xf>
    <xf numFmtId="165" fontId="5" fillId="0" borderId="5" xfId="1" applyNumberFormat="1" applyFont="1" applyBorder="1" applyProtection="1"/>
    <xf numFmtId="165" fontId="5" fillId="0" borderId="5" xfId="1" applyNumberFormat="1" applyFont="1" applyBorder="1"/>
    <xf numFmtId="164" fontId="5" fillId="0" borderId="0" xfId="11" applyNumberFormat="1" applyFont="1" applyProtection="1"/>
    <xf numFmtId="164" fontId="5" fillId="0" borderId="7" xfId="12" applyNumberFormat="1" applyFont="1" applyBorder="1" applyProtection="1"/>
    <xf numFmtId="165" fontId="5" fillId="0" borderId="0" xfId="10" applyNumberFormat="1" applyFont="1"/>
    <xf numFmtId="165" fontId="5" fillId="0" borderId="5" xfId="10" applyNumberFormat="1" applyFont="1" applyBorder="1"/>
    <xf numFmtId="165" fontId="5" fillId="0" borderId="0" xfId="10" applyNumberFormat="1" applyFont="1" applyAlignment="1">
      <alignment horizontal="left"/>
    </xf>
    <xf numFmtId="164" fontId="5" fillId="0" borderId="7" xfId="2" applyNumberFormat="1" applyFont="1" applyBorder="1"/>
    <xf numFmtId="164" fontId="5" fillId="0" borderId="7" xfId="2" applyNumberFormat="1" applyFont="1" applyBorder="1" applyProtection="1"/>
    <xf numFmtId="164" fontId="5" fillId="0" borderId="0" xfId="2" applyNumberFormat="1" applyFont="1" applyAlignment="1">
      <alignment horizontal="left"/>
    </xf>
    <xf numFmtId="165" fontId="5" fillId="0" borderId="5" xfId="11" applyNumberFormat="1" applyFont="1" applyBorder="1" applyProtection="1"/>
    <xf numFmtId="165" fontId="5" fillId="0" borderId="0" xfId="11" applyNumberFormat="1" applyFont="1" applyProtection="1"/>
    <xf numFmtId="6" fontId="5" fillId="0" borderId="0" xfId="13" applyNumberFormat="1" applyFont="1"/>
    <xf numFmtId="0" fontId="6" fillId="0" borderId="0" xfId="7" applyFont="1" applyAlignment="1">
      <alignment horizontal="center"/>
    </xf>
    <xf numFmtId="0" fontId="6" fillId="0" borderId="0" xfId="8" applyFont="1" applyAlignment="1">
      <alignment horizontal="center"/>
    </xf>
    <xf numFmtId="0" fontId="6" fillId="0" borderId="0" xfId="13" applyFont="1" applyAlignment="1">
      <alignment horizontal="center"/>
    </xf>
    <xf numFmtId="0" fontId="0" fillId="0" borderId="0" xfId="0" applyAlignment="1">
      <alignment horizontal="center"/>
    </xf>
    <xf numFmtId="0" fontId="4" fillId="0" borderId="6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2" xfId="4" applyFont="1" applyBorder="1"/>
    <xf numFmtId="0" fontId="6" fillId="0" borderId="0" xfId="4" applyFont="1" applyAlignment="1">
      <alignment horizontal="center"/>
    </xf>
    <xf numFmtId="0" fontId="6" fillId="0" borderId="0" xfId="7" applyFont="1" applyAlignment="1">
      <alignment horizontal="center"/>
    </xf>
    <xf numFmtId="0" fontId="4" fillId="0" borderId="0" xfId="8" applyFont="1"/>
    <xf numFmtId="0" fontId="5" fillId="0" borderId="0" xfId="8" applyFont="1"/>
    <xf numFmtId="0" fontId="6" fillId="0" borderId="0" xfId="8" applyFont="1" applyAlignment="1">
      <alignment horizontal="center"/>
    </xf>
    <xf numFmtId="168" fontId="4" fillId="0" borderId="0" xfId="10" applyFont="1" applyAlignment="1">
      <alignment horizontal="center"/>
    </xf>
    <xf numFmtId="168" fontId="6" fillId="0" borderId="0" xfId="10" applyFont="1" applyAlignment="1">
      <alignment horizontal="center"/>
    </xf>
    <xf numFmtId="0" fontId="4" fillId="0" borderId="0" xfId="10" applyNumberFormat="1" applyFont="1" applyAlignment="1">
      <alignment horizontal="center"/>
    </xf>
    <xf numFmtId="0" fontId="6" fillId="0" borderId="0" xfId="13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13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8" applyFont="1" applyAlignment="1">
      <alignment horizontal="right"/>
    </xf>
    <xf numFmtId="0" fontId="5" fillId="0" borderId="0" xfId="8" applyFont="1" applyAlignment="1">
      <alignment horizontal="right"/>
    </xf>
    <xf numFmtId="166" fontId="4" fillId="0" borderId="0" xfId="8" applyNumberFormat="1" applyFont="1"/>
    <xf numFmtId="0" fontId="4" fillId="0" borderId="0" xfId="8" applyFont="1" applyAlignment="1">
      <alignment horizontal="left"/>
    </xf>
  </cellXfs>
  <cellStyles count="14">
    <cellStyle name="Comma" xfId="1" builtinId="3"/>
    <cellStyle name="Comma 2" xfId="5" xr:uid="{00000000-0005-0000-0000-000001000000}"/>
    <cellStyle name="Comma_CB3DustCollector" xfId="11" xr:uid="{00000000-0005-0000-0000-000002000000}"/>
    <cellStyle name="Currency" xfId="2" builtinId="4"/>
    <cellStyle name="Currency_CB3DustCollector" xfId="12" xr:uid="{00000000-0005-0000-0000-000004000000}"/>
    <cellStyle name="Normal" xfId="0" builtinId="0"/>
    <cellStyle name="Normal 2" xfId="6" xr:uid="{00000000-0005-0000-0000-000006000000}"/>
    <cellStyle name="Normal 3" xfId="13" xr:uid="{00000000-0005-0000-0000-000007000000}"/>
    <cellStyle name="Normal_CB3DustCollector" xfId="10" xr:uid="{00000000-0005-0000-0000-000008000000}"/>
    <cellStyle name="Normal_GasProjSum_SD" xfId="7" xr:uid="{00000000-0005-0000-0000-000009000000}"/>
    <cellStyle name="Normal_Project 11045 - Work Management System - Workpaper B" xfId="9" xr:uid="{00000000-0005-0000-0000-00000A000000}"/>
    <cellStyle name="Normal_Project 11094" xfId="8" xr:uid="{00000000-0005-0000-0000-00000B000000}"/>
    <cellStyle name="Normal_Workpaper F" xfId="4" xr:uid="{00000000-0005-0000-0000-00000D000000}"/>
    <cellStyle name="Percent" xfId="3" builtinId="5"/>
  </cellStyles>
  <dxfs count="0"/>
  <tableStyles count="0" defaultTableStyle="TableStyleMedium2" defaultPivotStyle="PivotStyleLight16"/>
  <colors>
    <mruColors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5" Type="http://schemas.openxmlformats.org/officeDocument/2006/relationships/image" Target="../media/image6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5" Type="http://schemas.openxmlformats.org/officeDocument/2006/relationships/image" Target="../media/image18.pn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4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146050</xdr:colOff>
      <xdr:row>10</xdr:row>
      <xdr:rowOff>37465</xdr:rowOff>
    </xdr:from>
    <xdr:to>
      <xdr:col>12</xdr:col>
      <xdr:colOff>79114</xdr:colOff>
      <xdr:row>52</xdr:row>
      <xdr:rowOff>22225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9B9B15-4178-07A8-CE98-CDBFF5C3E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1545590"/>
          <a:ext cx="6537064" cy="5324475"/>
        </a:xfrm>
        <a:prstGeom prst="rect">
          <a:avLst/>
        </a:prstGeom>
      </xdr:spPr>
    </xdr:pic>
    <xdr:clientData/>
  </xdr:twoCellAnchor>
  <xdr:twoCellAnchor editAs="oneCell">
    <xdr:from>
      <xdr:col>1</xdr:col>
      <xdr:colOff>586739</xdr:colOff>
      <xdr:row>65</xdr:row>
      <xdr:rowOff>97155</xdr:rowOff>
    </xdr:from>
    <xdr:to>
      <xdr:col>11</xdr:col>
      <xdr:colOff>111125</xdr:colOff>
      <xdr:row>113</xdr:row>
      <xdr:rowOff>85791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F318981-4AD5-F172-4F2E-51406F286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8364" y="8637905"/>
          <a:ext cx="5493386" cy="6176076"/>
        </a:xfrm>
        <a:prstGeom prst="rect">
          <a:avLst/>
        </a:prstGeom>
      </xdr:spPr>
    </xdr:pic>
    <xdr:clientData/>
  </xdr:twoCellAnchor>
  <xdr:twoCellAnchor editAs="oneCell">
    <xdr:from>
      <xdr:col>1</xdr:col>
      <xdr:colOff>577215</xdr:colOff>
      <xdr:row>148</xdr:row>
      <xdr:rowOff>5080</xdr:rowOff>
    </xdr:from>
    <xdr:to>
      <xdr:col>11</xdr:col>
      <xdr:colOff>287807</xdr:colOff>
      <xdr:row>198</xdr:row>
      <xdr:rowOff>32051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18E87E8-A748-095F-8586-CAEE423AB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8840" y="19229705"/>
          <a:ext cx="5679592" cy="6376971"/>
        </a:xfrm>
        <a:prstGeom prst="rect">
          <a:avLst/>
        </a:prstGeom>
      </xdr:spPr>
    </xdr:pic>
    <xdr:clientData/>
  </xdr:twoCellAnchor>
  <xdr:twoCellAnchor editAs="oneCell">
    <xdr:from>
      <xdr:col>1</xdr:col>
      <xdr:colOff>568960</xdr:colOff>
      <xdr:row>197</xdr:row>
      <xdr:rowOff>111125</xdr:rowOff>
    </xdr:from>
    <xdr:to>
      <xdr:col>11</xdr:col>
      <xdr:colOff>327181</xdr:colOff>
      <xdr:row>205</xdr:row>
      <xdr:rowOff>103653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768BA95-9135-A3D2-5B60-422741300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0585" y="25511125"/>
          <a:ext cx="5719601" cy="1012338"/>
        </a:xfrm>
        <a:prstGeom prst="rect">
          <a:avLst/>
        </a:prstGeom>
      </xdr:spPr>
    </xdr:pic>
    <xdr:clientData/>
  </xdr:twoCellAnchor>
  <xdr:twoCellAnchor editAs="oneCell">
    <xdr:from>
      <xdr:col>1</xdr:col>
      <xdr:colOff>180341</xdr:colOff>
      <xdr:row>111</xdr:row>
      <xdr:rowOff>74105</xdr:rowOff>
    </xdr:from>
    <xdr:to>
      <xdr:col>10</xdr:col>
      <xdr:colOff>111126</xdr:colOff>
      <xdr:row>138</xdr:row>
      <xdr:rowOff>79433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7FFE54-C5F4-3A77-DDFD-6ED01670B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1966" y="16060230"/>
          <a:ext cx="5010785" cy="3862953"/>
        </a:xfrm>
        <a:prstGeom prst="rect">
          <a:avLst/>
        </a:prstGeom>
      </xdr:spPr>
    </xdr:pic>
    <xdr:clientData/>
  </xdr:twoCellAnchor>
  <xdr:twoCellAnchor editAs="oneCell">
    <xdr:from>
      <xdr:col>1</xdr:col>
      <xdr:colOff>187960</xdr:colOff>
      <xdr:row>206</xdr:row>
      <xdr:rowOff>15875</xdr:rowOff>
    </xdr:from>
    <xdr:to>
      <xdr:col>12</xdr:col>
      <xdr:colOff>329940</xdr:colOff>
      <xdr:row>217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927D17-329F-4BA9-9D37-ACF0300B5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" y="26558875"/>
          <a:ext cx="6749790" cy="148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482600</xdr:colOff>
      <xdr:row>9</xdr:row>
      <xdr:rowOff>106045</xdr:rowOff>
    </xdr:from>
    <xdr:to>
      <xdr:col>11</xdr:col>
      <xdr:colOff>288004</xdr:colOff>
      <xdr:row>54</xdr:row>
      <xdr:rowOff>19685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59D099-B35C-97A6-90DD-2B6D8ACDA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850" y="1582420"/>
          <a:ext cx="6339554" cy="562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162560</xdr:colOff>
      <xdr:row>66</xdr:row>
      <xdr:rowOff>123307</xdr:rowOff>
    </xdr:from>
    <xdr:to>
      <xdr:col>11</xdr:col>
      <xdr:colOff>438150</xdr:colOff>
      <xdr:row>123</xdr:row>
      <xdr:rowOff>2149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D6944D-2CF9-218B-C58C-3EA12E134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810" y="8838682"/>
          <a:ext cx="6790690" cy="7355967"/>
        </a:xfrm>
        <a:prstGeom prst="rect">
          <a:avLst/>
        </a:prstGeom>
      </xdr:spPr>
    </xdr:pic>
    <xdr:clientData/>
  </xdr:twoCellAnchor>
  <xdr:twoCellAnchor editAs="oneCell">
    <xdr:from>
      <xdr:col>4</xdr:col>
      <xdr:colOff>62230</xdr:colOff>
      <xdr:row>138</xdr:row>
      <xdr:rowOff>109219</xdr:rowOff>
    </xdr:from>
    <xdr:to>
      <xdr:col>11</xdr:col>
      <xdr:colOff>361315</xdr:colOff>
      <xdr:row>193</xdr:row>
      <xdr:rowOff>42575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581849-2897-4981-3644-0680721E4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9980" y="18492469"/>
          <a:ext cx="6125210" cy="6918356"/>
        </a:xfrm>
        <a:prstGeom prst="rect">
          <a:avLst/>
        </a:prstGeom>
      </xdr:spPr>
    </xdr:pic>
    <xdr:clientData/>
  </xdr:twoCellAnchor>
  <xdr:twoCellAnchor editAs="oneCell">
    <xdr:from>
      <xdr:col>4</xdr:col>
      <xdr:colOff>89535</xdr:colOff>
      <xdr:row>193</xdr:row>
      <xdr:rowOff>114935</xdr:rowOff>
    </xdr:from>
    <xdr:to>
      <xdr:col>11</xdr:col>
      <xdr:colOff>283530</xdr:colOff>
      <xdr:row>197</xdr:row>
      <xdr:rowOff>47625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D71EF75-866E-2134-588B-AA5F53222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7285" y="25483185"/>
          <a:ext cx="6020120" cy="440690"/>
        </a:xfrm>
        <a:prstGeom prst="rect">
          <a:avLst/>
        </a:prstGeom>
      </xdr:spPr>
    </xdr:pic>
    <xdr:clientData/>
  </xdr:twoCellAnchor>
  <xdr:twoCellAnchor editAs="oneCell">
    <xdr:from>
      <xdr:col>2</xdr:col>
      <xdr:colOff>460375</xdr:colOff>
      <xdr:row>198</xdr:row>
      <xdr:rowOff>15875</xdr:rowOff>
    </xdr:from>
    <xdr:to>
      <xdr:col>11</xdr:col>
      <xdr:colOff>608070</xdr:colOff>
      <xdr:row>210</xdr:row>
      <xdr:rowOff>33655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6D93FD-6C9A-4D40-8A23-4E463C9C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6019125"/>
          <a:ext cx="6672320" cy="1541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364490</xdr:colOff>
      <xdr:row>8</xdr:row>
      <xdr:rowOff>45720</xdr:rowOff>
    </xdr:from>
    <xdr:to>
      <xdr:col>11</xdr:col>
      <xdr:colOff>591301</xdr:colOff>
      <xdr:row>51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D67B510-94FB-9784-9DD1-44E671029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740" y="1347470"/>
          <a:ext cx="6747626" cy="541147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62</xdr:row>
      <xdr:rowOff>18465</xdr:rowOff>
    </xdr:from>
    <xdr:to>
      <xdr:col>11</xdr:col>
      <xdr:colOff>549909</xdr:colOff>
      <xdr:row>120</xdr:row>
      <xdr:rowOff>22488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BC3AF2C-2686-9FA1-9CB7-B456DFB2E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375" y="8321090"/>
          <a:ext cx="6840219" cy="7604338"/>
        </a:xfrm>
        <a:prstGeom prst="rect">
          <a:avLst/>
        </a:prstGeom>
      </xdr:spPr>
    </xdr:pic>
    <xdr:clientData/>
  </xdr:twoCellAnchor>
  <xdr:twoCellAnchor editAs="oneCell">
    <xdr:from>
      <xdr:col>2</xdr:col>
      <xdr:colOff>425450</xdr:colOff>
      <xdr:row>138</xdr:row>
      <xdr:rowOff>37558</xdr:rowOff>
    </xdr:from>
    <xdr:to>
      <xdr:col>11</xdr:col>
      <xdr:colOff>170815</xdr:colOff>
      <xdr:row>194</xdr:row>
      <xdr:rowOff>73328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D01BD7A-0CBF-7183-53E9-8AE431429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4700" y="18246183"/>
          <a:ext cx="6273800" cy="7147770"/>
        </a:xfrm>
        <a:prstGeom prst="rect">
          <a:avLst/>
        </a:prstGeom>
      </xdr:spPr>
    </xdr:pic>
    <xdr:clientData/>
  </xdr:twoCellAnchor>
  <xdr:twoCellAnchor editAs="oneCell">
    <xdr:from>
      <xdr:col>2</xdr:col>
      <xdr:colOff>73661</xdr:colOff>
      <xdr:row>195</xdr:row>
      <xdr:rowOff>0</xdr:rowOff>
    </xdr:from>
    <xdr:to>
      <xdr:col>12</xdr:col>
      <xdr:colOff>79376</xdr:colOff>
      <xdr:row>199</xdr:row>
      <xdr:rowOff>124011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9F269FF-DF9F-E977-E384-ED111C950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2911" y="25574625"/>
          <a:ext cx="7165340" cy="632011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115570</xdr:colOff>
      <xdr:row>200</xdr:row>
      <xdr:rowOff>29845</xdr:rowOff>
    </xdr:from>
    <xdr:to>
      <xdr:col>12</xdr:col>
      <xdr:colOff>180936</xdr:colOff>
      <xdr:row>213</xdr:row>
      <xdr:rowOff>49530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9C6C3F-6473-4912-9547-D819D537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0" y="27347545"/>
          <a:ext cx="7190066" cy="1753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3174</xdr:colOff>
      <xdr:row>9</xdr:row>
      <xdr:rowOff>34926</xdr:rowOff>
    </xdr:from>
    <xdr:to>
      <xdr:col>12</xdr:col>
      <xdr:colOff>266065</xdr:colOff>
      <xdr:row>43</xdr:row>
      <xdr:rowOff>91631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A27BFE3-1748-1901-D399-B953EBD17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799" y="1511301"/>
          <a:ext cx="6327141" cy="4365180"/>
        </a:xfrm>
        <a:prstGeom prst="rect">
          <a:avLst/>
        </a:prstGeom>
      </xdr:spPr>
    </xdr:pic>
    <xdr:clientData/>
  </xdr:twoCellAnchor>
  <xdr:twoCellAnchor editAs="oneCell">
    <xdr:from>
      <xdr:col>1</xdr:col>
      <xdr:colOff>598805</xdr:colOff>
      <xdr:row>116</xdr:row>
      <xdr:rowOff>81914</xdr:rowOff>
    </xdr:from>
    <xdr:to>
      <xdr:col>12</xdr:col>
      <xdr:colOff>246507</xdr:colOff>
      <xdr:row>173</xdr:row>
      <xdr:rowOff>55879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B4671A5-DCBF-D6AA-E266-D8FBF0A31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0430" y="16560164"/>
          <a:ext cx="6346952" cy="7224395"/>
        </a:xfrm>
        <a:prstGeom prst="rect">
          <a:avLst/>
        </a:prstGeom>
      </xdr:spPr>
    </xdr:pic>
    <xdr:clientData/>
  </xdr:twoCellAnchor>
  <xdr:twoCellAnchor editAs="oneCell">
    <xdr:from>
      <xdr:col>1</xdr:col>
      <xdr:colOff>504190</xdr:colOff>
      <xdr:row>173</xdr:row>
      <xdr:rowOff>96519</xdr:rowOff>
    </xdr:from>
    <xdr:to>
      <xdr:col>12</xdr:col>
      <xdr:colOff>288618</xdr:colOff>
      <xdr:row>177</xdr:row>
      <xdr:rowOff>59054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9A39A40-CF12-F648-E14C-14A3C5F9F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5815" y="23813769"/>
          <a:ext cx="6476058" cy="459105"/>
        </a:xfrm>
        <a:prstGeom prst="rect">
          <a:avLst/>
        </a:prstGeom>
      </xdr:spPr>
    </xdr:pic>
    <xdr:clientData/>
  </xdr:twoCellAnchor>
  <xdr:twoCellAnchor editAs="oneCell">
    <xdr:from>
      <xdr:col>1</xdr:col>
      <xdr:colOff>194310</xdr:colOff>
      <xdr:row>178</xdr:row>
      <xdr:rowOff>19685</xdr:rowOff>
    </xdr:from>
    <xdr:to>
      <xdr:col>13</xdr:col>
      <xdr:colOff>59651</xdr:colOff>
      <xdr:row>191</xdr:row>
      <xdr:rowOff>110490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5A00CF-A27E-4537-901E-B9245C91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935" y="24371935"/>
          <a:ext cx="7191971" cy="1741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451484</xdr:colOff>
      <xdr:row>56</xdr:row>
      <xdr:rowOff>66675</xdr:rowOff>
    </xdr:from>
    <xdr:to>
      <xdr:col>13</xdr:col>
      <xdr:colOff>302852</xdr:colOff>
      <xdr:row>105</xdr:row>
      <xdr:rowOff>20955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ACB597-7BF6-D2BF-1A91-98E010A30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6284" y="8848725"/>
          <a:ext cx="7128468" cy="66789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443865</xdr:colOff>
      <xdr:row>10</xdr:row>
      <xdr:rowOff>19050</xdr:rowOff>
    </xdr:from>
    <xdr:to>
      <xdr:col>12</xdr:col>
      <xdr:colOff>269875</xdr:colOff>
      <xdr:row>47</xdr:row>
      <xdr:rowOff>1905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22F233-4E67-31F2-7F7D-10E6AD34B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90" y="1622425"/>
          <a:ext cx="6334760" cy="4681855"/>
        </a:xfrm>
        <a:prstGeom prst="rect">
          <a:avLst/>
        </a:prstGeom>
      </xdr:spPr>
    </xdr:pic>
    <xdr:clientData/>
  </xdr:twoCellAnchor>
  <xdr:twoCellAnchor editAs="oneCell">
    <xdr:from>
      <xdr:col>1</xdr:col>
      <xdr:colOff>548006</xdr:colOff>
      <xdr:row>59</xdr:row>
      <xdr:rowOff>43467</xdr:rowOff>
    </xdr:from>
    <xdr:to>
      <xdr:col>13</xdr:col>
      <xdr:colOff>31750</xdr:colOff>
      <xdr:row>114</xdr:row>
      <xdr:rowOff>65550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BAF076-6F89-44FB-706B-F4E4C49C8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9631" y="8012717"/>
          <a:ext cx="6629399" cy="7104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</xdr:row>
      <xdr:rowOff>7620</xdr:rowOff>
    </xdr:from>
    <xdr:to>
      <xdr:col>14</xdr:col>
      <xdr:colOff>49530</xdr:colOff>
      <xdr:row>208</xdr:row>
      <xdr:rowOff>82725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25727E-8638-424D-95B0-7C92F099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20620"/>
          <a:ext cx="7764780" cy="2218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127</xdr:row>
      <xdr:rowOff>15875</xdr:rowOff>
    </xdr:from>
    <xdr:to>
      <xdr:col>12</xdr:col>
      <xdr:colOff>594035</xdr:colOff>
      <xdr:row>193</xdr:row>
      <xdr:rowOff>66582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180FB7-16F7-8624-54CC-A60827397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5000" y="16859250"/>
          <a:ext cx="6769410" cy="8432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Layout" zoomScaleNormal="100" workbookViewId="0">
      <selection sqref="A1:H1"/>
    </sheetView>
  </sheetViews>
  <sheetFormatPr defaultColWidth="8" defaultRowHeight="11.25" x14ac:dyDescent="0.2"/>
  <cols>
    <col min="1" max="1" width="4.42578125" style="1" customWidth="1"/>
    <col min="2" max="2" width="0.85546875" style="1" customWidth="1"/>
    <col min="3" max="3" width="15.140625" style="1" customWidth="1"/>
    <col min="4" max="4" width="17.85546875" style="1" customWidth="1"/>
    <col min="5" max="5" width="0.85546875" style="1" customWidth="1"/>
    <col min="6" max="6" width="12.7109375" style="1" customWidth="1"/>
    <col min="7" max="7" width="0.85546875" style="1" customWidth="1"/>
    <col min="8" max="8" width="23.7109375" style="1" customWidth="1"/>
    <col min="9" max="16384" width="8" style="1"/>
  </cols>
  <sheetData>
    <row r="1" spans="1:8" x14ac:dyDescent="0.2">
      <c r="A1" s="119"/>
      <c r="B1" s="119"/>
      <c r="C1" s="119"/>
      <c r="D1" s="119"/>
      <c r="E1" s="119"/>
      <c r="F1" s="119"/>
      <c r="G1" s="119"/>
      <c r="H1" s="119"/>
    </row>
    <row r="2" spans="1:8" x14ac:dyDescent="0.2">
      <c r="A2" s="119"/>
      <c r="B2" s="119"/>
      <c r="C2" s="119"/>
      <c r="D2" s="119"/>
      <c r="E2" s="119"/>
      <c r="F2" s="119"/>
      <c r="G2" s="119"/>
      <c r="H2" s="119"/>
    </row>
    <row r="4" spans="1:8" x14ac:dyDescent="0.2">
      <c r="A4" s="119"/>
      <c r="B4" s="119"/>
      <c r="C4" s="119"/>
      <c r="D4" s="119"/>
      <c r="E4" s="119"/>
      <c r="F4" s="119"/>
      <c r="G4" s="119"/>
      <c r="H4" s="119"/>
    </row>
    <row r="5" spans="1:8" x14ac:dyDescent="0.2">
      <c r="A5" s="119" t="s">
        <v>110</v>
      </c>
      <c r="B5" s="119"/>
      <c r="C5" s="119"/>
      <c r="D5" s="119"/>
      <c r="E5" s="119"/>
      <c r="F5" s="119"/>
      <c r="G5" s="119"/>
      <c r="H5" s="119"/>
    </row>
    <row r="6" spans="1:8" x14ac:dyDescent="0.2">
      <c r="A6" s="5" t="s">
        <v>0</v>
      </c>
    </row>
    <row r="7" spans="1:8" ht="12" thickBot="1" x14ac:dyDescent="0.25">
      <c r="A7" s="2" t="s">
        <v>108</v>
      </c>
      <c r="C7" s="117" t="s">
        <v>1</v>
      </c>
      <c r="D7" s="118"/>
      <c r="F7" s="3" t="s">
        <v>2</v>
      </c>
      <c r="H7" s="3" t="s">
        <v>3</v>
      </c>
    </row>
    <row r="8" spans="1:8" x14ac:dyDescent="0.2">
      <c r="A8" s="5"/>
      <c r="C8" s="116" t="s">
        <v>4</v>
      </c>
      <c r="D8" s="116"/>
      <c r="F8" s="29" t="s">
        <v>5</v>
      </c>
      <c r="H8" s="29" t="s">
        <v>6</v>
      </c>
    </row>
    <row r="9" spans="1:8" x14ac:dyDescent="0.2">
      <c r="A9" s="5"/>
      <c r="C9" s="29"/>
      <c r="F9" s="29"/>
      <c r="H9" s="29"/>
    </row>
    <row r="10" spans="1:8" x14ac:dyDescent="0.2">
      <c r="A10" s="80">
        <v>1</v>
      </c>
      <c r="C10" s="1" t="s">
        <v>147</v>
      </c>
    </row>
    <row r="11" spans="1:8" x14ac:dyDescent="0.2">
      <c r="A11" s="80">
        <f t="shared" ref="A11:A34" si="0">A10+1</f>
        <v>2</v>
      </c>
      <c r="C11" s="1" t="s">
        <v>7</v>
      </c>
      <c r="F11" s="4" t="s">
        <v>7</v>
      </c>
      <c r="H11" s="1" t="s">
        <v>7</v>
      </c>
    </row>
    <row r="12" spans="1:8" x14ac:dyDescent="0.2">
      <c r="A12" s="80">
        <f t="shared" si="0"/>
        <v>3</v>
      </c>
      <c r="C12" s="5" t="s">
        <v>8</v>
      </c>
      <c r="H12" s="1" t="s">
        <v>7</v>
      </c>
    </row>
    <row r="13" spans="1:8" x14ac:dyDescent="0.2">
      <c r="A13" s="80">
        <f t="shared" si="0"/>
        <v>4</v>
      </c>
    </row>
    <row r="14" spans="1:8" x14ac:dyDescent="0.2">
      <c r="A14" s="80">
        <f t="shared" si="0"/>
        <v>5</v>
      </c>
      <c r="C14" s="5" t="s">
        <v>9</v>
      </c>
      <c r="D14" s="6" t="s">
        <v>7</v>
      </c>
    </row>
    <row r="15" spans="1:8" x14ac:dyDescent="0.2">
      <c r="A15" s="80">
        <f t="shared" si="0"/>
        <v>6</v>
      </c>
      <c r="C15" s="1" t="s">
        <v>10</v>
      </c>
      <c r="D15" s="6" t="s">
        <v>7</v>
      </c>
      <c r="F15" s="7">
        <f>'WP E, pg 2 &amp; 3'!F20</f>
        <v>0</v>
      </c>
      <c r="H15" s="1" t="s">
        <v>11</v>
      </c>
    </row>
    <row r="16" spans="1:8" x14ac:dyDescent="0.2">
      <c r="A16" s="80">
        <f t="shared" si="0"/>
        <v>7</v>
      </c>
      <c r="C16" s="1" t="s">
        <v>12</v>
      </c>
      <c r="F16" s="4">
        <f>SUM('WP E, pg 2 &amp; 3'!H20)</f>
        <v>0</v>
      </c>
      <c r="H16" s="1" t="s">
        <v>11</v>
      </c>
    </row>
    <row r="17" spans="1:8" x14ac:dyDescent="0.2">
      <c r="A17" s="80">
        <f t="shared" si="0"/>
        <v>8</v>
      </c>
      <c r="C17" s="1" t="s">
        <v>13</v>
      </c>
      <c r="F17" s="8">
        <f>SUM('WP E, pg 2 &amp; 3'!J20)</f>
        <v>0</v>
      </c>
      <c r="H17" s="1" t="s">
        <v>11</v>
      </c>
    </row>
    <row r="18" spans="1:8" x14ac:dyDescent="0.2">
      <c r="A18" s="80">
        <f t="shared" si="0"/>
        <v>9</v>
      </c>
      <c r="C18" s="1" t="s">
        <v>14</v>
      </c>
      <c r="F18" s="8">
        <f>SUM('WP E, pg 2 &amp; 3'!L20)</f>
        <v>745340.78</v>
      </c>
      <c r="H18" s="1" t="s">
        <v>11</v>
      </c>
    </row>
    <row r="19" spans="1:8" ht="12" thickBot="1" x14ac:dyDescent="0.25">
      <c r="A19" s="80">
        <f t="shared" si="0"/>
        <v>10</v>
      </c>
      <c r="C19" s="1" t="s">
        <v>15</v>
      </c>
      <c r="F19" s="8">
        <f>SUM('WP E, pg 2 &amp; 3'!N20)</f>
        <v>0</v>
      </c>
      <c r="H19" s="1" t="s">
        <v>11</v>
      </c>
    </row>
    <row r="20" spans="1:8" ht="12" thickBot="1" x14ac:dyDescent="0.25">
      <c r="A20" s="80">
        <f t="shared" si="0"/>
        <v>11</v>
      </c>
      <c r="C20" s="5" t="s">
        <v>16</v>
      </c>
      <c r="F20" s="9">
        <f>SUM(F15:F19)</f>
        <v>745340.78</v>
      </c>
      <c r="H20" s="1" t="s">
        <v>17</v>
      </c>
    </row>
    <row r="21" spans="1:8" x14ac:dyDescent="0.2">
      <c r="A21" s="80">
        <f t="shared" si="0"/>
        <v>12</v>
      </c>
    </row>
    <row r="22" spans="1:8" x14ac:dyDescent="0.2">
      <c r="A22" s="80">
        <f t="shared" si="0"/>
        <v>13</v>
      </c>
      <c r="C22" s="5" t="s">
        <v>18</v>
      </c>
    </row>
    <row r="23" spans="1:8" x14ac:dyDescent="0.2">
      <c r="A23" s="80">
        <f t="shared" si="0"/>
        <v>14</v>
      </c>
      <c r="C23" s="1" t="s">
        <v>10</v>
      </c>
      <c r="D23" s="6" t="s">
        <v>7</v>
      </c>
      <c r="F23" s="7">
        <f>SUM('WP E, pg 2 &amp; 3'!F48)</f>
        <v>0</v>
      </c>
      <c r="H23" s="1" t="s">
        <v>19</v>
      </c>
    </row>
    <row r="24" spans="1:8" x14ac:dyDescent="0.2">
      <c r="A24" s="80">
        <f t="shared" si="0"/>
        <v>15</v>
      </c>
      <c r="C24" s="1" t="s">
        <v>12</v>
      </c>
      <c r="F24" s="4">
        <f>SUM('WP E, pg 2 &amp; 3'!H48)</f>
        <v>0</v>
      </c>
      <c r="H24" s="1" t="s">
        <v>19</v>
      </c>
    </row>
    <row r="25" spans="1:8" x14ac:dyDescent="0.2">
      <c r="A25" s="80">
        <f t="shared" si="0"/>
        <v>16</v>
      </c>
      <c r="C25" s="1" t="s">
        <v>13</v>
      </c>
      <c r="F25" s="8">
        <f>SUM('WP E, pg 2 &amp; 3'!J48)</f>
        <v>0</v>
      </c>
      <c r="H25" s="1" t="s">
        <v>19</v>
      </c>
    </row>
    <row r="26" spans="1:8" x14ac:dyDescent="0.2">
      <c r="A26" s="80">
        <f t="shared" si="0"/>
        <v>17</v>
      </c>
      <c r="C26" s="1" t="s">
        <v>14</v>
      </c>
      <c r="F26" s="8">
        <f>SUM('WP E, pg 2 &amp; 3'!L48)</f>
        <v>9068.9500000000007</v>
      </c>
      <c r="H26" s="1" t="s">
        <v>19</v>
      </c>
    </row>
    <row r="27" spans="1:8" ht="12" thickBot="1" x14ac:dyDescent="0.25">
      <c r="A27" s="80">
        <f t="shared" si="0"/>
        <v>18</v>
      </c>
      <c r="C27" s="1" t="s">
        <v>15</v>
      </c>
      <c r="F27" s="8">
        <f>SUM('WP E, pg 2 &amp; 3'!N48)</f>
        <v>0</v>
      </c>
      <c r="H27" s="1" t="s">
        <v>19</v>
      </c>
    </row>
    <row r="28" spans="1:8" ht="12" thickBot="1" x14ac:dyDescent="0.25">
      <c r="A28" s="80">
        <f t="shared" si="0"/>
        <v>19</v>
      </c>
      <c r="C28" s="5" t="s">
        <v>20</v>
      </c>
      <c r="F28" s="9">
        <f>SUM(F23:F27)</f>
        <v>9068.9500000000007</v>
      </c>
      <c r="H28" s="1" t="s">
        <v>17</v>
      </c>
    </row>
    <row r="29" spans="1:8" x14ac:dyDescent="0.2">
      <c r="A29" s="80">
        <f t="shared" si="0"/>
        <v>20</v>
      </c>
    </row>
    <row r="30" spans="1:8" ht="12" thickBot="1" x14ac:dyDescent="0.25">
      <c r="A30" s="80">
        <f t="shared" si="0"/>
        <v>21</v>
      </c>
      <c r="C30" s="5" t="s">
        <v>21</v>
      </c>
    </row>
    <row r="31" spans="1:8" ht="12" thickBot="1" x14ac:dyDescent="0.25">
      <c r="A31" s="80">
        <f t="shared" si="0"/>
        <v>22</v>
      </c>
      <c r="C31" s="70" t="s">
        <v>22</v>
      </c>
      <c r="F31" s="9">
        <f>+'WP E, pg 2 &amp; 3'!T48</f>
        <v>1333.1699999999998</v>
      </c>
      <c r="H31" s="1" t="s">
        <v>19</v>
      </c>
    </row>
    <row r="32" spans="1:8" x14ac:dyDescent="0.2">
      <c r="A32" s="80">
        <f t="shared" si="0"/>
        <v>23</v>
      </c>
      <c r="H32" s="1" t="s">
        <v>17</v>
      </c>
    </row>
    <row r="33" spans="1:8" ht="12" thickBot="1" x14ac:dyDescent="0.25">
      <c r="A33" s="80">
        <f t="shared" si="0"/>
        <v>24</v>
      </c>
      <c r="C33" s="5" t="s">
        <v>23</v>
      </c>
    </row>
    <row r="34" spans="1:8" ht="12" thickBot="1" x14ac:dyDescent="0.25">
      <c r="A34" s="80">
        <f t="shared" si="0"/>
        <v>25</v>
      </c>
      <c r="C34" s="5" t="s">
        <v>24</v>
      </c>
      <c r="F34" s="10">
        <f>SUM('WP E, pg 2 &amp; 3'!R48)</f>
        <v>16441.36</v>
      </c>
      <c r="H34" s="1" t="s">
        <v>19</v>
      </c>
    </row>
    <row r="35" spans="1:8" x14ac:dyDescent="0.2">
      <c r="H35" s="1" t="s">
        <v>174</v>
      </c>
    </row>
  </sheetData>
  <mergeCells count="6">
    <mergeCell ref="C8:D8"/>
    <mergeCell ref="C7:D7"/>
    <mergeCell ref="A1:H1"/>
    <mergeCell ref="A2:H2"/>
    <mergeCell ref="A5:H5"/>
    <mergeCell ref="A4:H4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7EEE-0333-4BF0-B7E1-5838EB2B7D8A}">
  <dimension ref="A1:M128"/>
  <sheetViews>
    <sheetView view="pageLayout" zoomScaleNormal="100" workbookViewId="0">
      <selection sqref="A1:H1"/>
    </sheetView>
  </sheetViews>
  <sheetFormatPr defaultColWidth="10.28515625" defaultRowHeight="11.25" x14ac:dyDescent="0.2"/>
  <cols>
    <col min="1" max="1" width="4.85546875" style="47" customWidth="1"/>
    <col min="2" max="2" width="1" style="47" customWidth="1"/>
    <col min="3" max="3" width="13" style="47" customWidth="1"/>
    <col min="4" max="4" width="1" style="47" customWidth="1"/>
    <col min="5" max="5" width="15" style="47" customWidth="1"/>
    <col min="6" max="6" width="1" style="47" customWidth="1"/>
    <col min="7" max="7" width="15" style="47" customWidth="1"/>
    <col min="8" max="8" width="1" style="47" customWidth="1"/>
    <col min="9" max="9" width="15" style="47" customWidth="1"/>
    <col min="10" max="10" width="0.85546875" style="47" customWidth="1"/>
    <col min="11" max="11" width="11" style="47" customWidth="1"/>
    <col min="12" max="12" width="1.140625" style="47" customWidth="1"/>
    <col min="13" max="13" width="13.140625" style="47" customWidth="1"/>
    <col min="14" max="16384" width="10.28515625" style="47"/>
  </cols>
  <sheetData>
    <row r="1" spans="1:9" x14ac:dyDescent="0.2">
      <c r="A1" s="44"/>
      <c r="B1" s="44"/>
      <c r="C1" s="45"/>
      <c r="D1" s="45"/>
      <c r="E1" s="45"/>
      <c r="F1" s="45"/>
      <c r="G1" s="45"/>
      <c r="H1" s="45"/>
      <c r="I1" s="45"/>
    </row>
    <row r="2" spans="1:9" x14ac:dyDescent="0.2">
      <c r="A2" s="44"/>
      <c r="B2" s="44"/>
      <c r="C2" s="45"/>
      <c r="D2" s="45"/>
      <c r="E2" s="45"/>
      <c r="F2" s="45"/>
      <c r="G2" s="45"/>
      <c r="H2" s="45"/>
      <c r="I2" s="45"/>
    </row>
    <row r="3" spans="1:9" x14ac:dyDescent="0.2">
      <c r="A3" s="44"/>
      <c r="B3" s="44"/>
      <c r="C3" s="45"/>
      <c r="D3" s="45"/>
      <c r="E3" s="45"/>
      <c r="F3" s="45"/>
      <c r="G3" s="45"/>
      <c r="H3" s="45"/>
      <c r="I3" s="45"/>
    </row>
    <row r="4" spans="1:9" x14ac:dyDescent="0.2">
      <c r="A4" s="125"/>
      <c r="B4" s="125"/>
      <c r="C4" s="125"/>
      <c r="D4" s="125"/>
      <c r="E4" s="125"/>
      <c r="F4" s="125"/>
      <c r="G4" s="125"/>
      <c r="H4" s="125"/>
      <c r="I4" s="125"/>
    </row>
    <row r="6" spans="1:9" x14ac:dyDescent="0.2">
      <c r="A6" s="125" t="str">
        <f>'CAPGDS1000001207 Input'!A6:J6</f>
        <v>Pro-Forma Adjustment - Government Relocation</v>
      </c>
      <c r="B6" s="125"/>
      <c r="C6" s="125"/>
      <c r="D6" s="125"/>
      <c r="E6" s="125"/>
      <c r="F6" s="125"/>
      <c r="G6" s="125"/>
      <c r="H6" s="125"/>
      <c r="I6" s="125"/>
    </row>
    <row r="7" spans="1:9" x14ac:dyDescent="0.2">
      <c r="A7" s="48"/>
      <c r="B7" s="48"/>
      <c r="C7" s="46"/>
      <c r="D7" s="46"/>
      <c r="E7" s="46"/>
      <c r="F7" s="46"/>
      <c r="G7" s="46"/>
      <c r="H7" s="46"/>
      <c r="I7" s="46"/>
    </row>
    <row r="8" spans="1:9" x14ac:dyDescent="0.2">
      <c r="A8" s="126" t="str">
        <f>'CAPGDS1000001207 Input'!F8</f>
        <v>SFS - Gov Main Relocate Willow St</v>
      </c>
      <c r="B8" s="126"/>
      <c r="C8" s="126"/>
      <c r="D8" s="126"/>
      <c r="E8" s="126"/>
      <c r="F8" s="126"/>
      <c r="G8" s="126"/>
      <c r="H8" s="126"/>
      <c r="I8" s="126"/>
    </row>
    <row r="9" spans="1:9" x14ac:dyDescent="0.2">
      <c r="A9" s="60"/>
      <c r="B9" s="60"/>
      <c r="C9" s="60"/>
      <c r="D9" s="60"/>
      <c r="E9" s="60"/>
      <c r="F9" s="60"/>
      <c r="G9" s="60"/>
      <c r="H9" s="60"/>
      <c r="I9" s="60"/>
    </row>
    <row r="10" spans="1:9" x14ac:dyDescent="0.2">
      <c r="A10" s="48" t="str">
        <f>'CAPGDS1000001207 TotalWO'!A10</f>
        <v>PLANT IN SERVICE</v>
      </c>
      <c r="B10" s="48"/>
      <c r="C10" s="46"/>
      <c r="D10" s="46"/>
      <c r="E10" s="46"/>
      <c r="F10" s="46"/>
      <c r="G10" s="46"/>
      <c r="H10" s="46"/>
      <c r="I10" s="46"/>
    </row>
    <row r="11" spans="1:9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</row>
    <row r="13" spans="1:9" ht="12" thickBot="1" x14ac:dyDescent="0.25">
      <c r="A13" s="63" t="s">
        <v>75</v>
      </c>
      <c r="E13" s="50" t="str">
        <f>"Acct "&amp;'CAPGDS1000001207 Input'!F16</f>
        <v>Acct 2.380.00</v>
      </c>
      <c r="F13" s="50"/>
      <c r="G13" s="50"/>
      <c r="H13" s="50"/>
      <c r="I13" s="50"/>
    </row>
    <row r="14" spans="1:9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9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9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2" x14ac:dyDescent="0.2">
      <c r="A17" s="47">
        <v>1</v>
      </c>
      <c r="C17" s="54">
        <f>'CAPGDS1000001207 TotalWO'!C17</f>
        <v>45641</v>
      </c>
      <c r="D17" s="54"/>
      <c r="E17" s="94">
        <f>'CAPGDS1000001207 TotalWO'!E17*'CAPGDS1000001207 Input'!$H$16</f>
        <v>0</v>
      </c>
      <c r="F17" s="101"/>
      <c r="G17" s="94">
        <f>'CAPGDS1000001207 TotalWO'!G17*'CAPGDS1000001207 Input'!$H$16</f>
        <v>3827.3999999999996</v>
      </c>
      <c r="H17" s="95"/>
      <c r="I17" s="94">
        <f t="shared" ref="I17:I29" si="0">G17-E17</f>
        <v>3827.3999999999996</v>
      </c>
    </row>
    <row r="18" spans="1:12" x14ac:dyDescent="0.2">
      <c r="A18" s="47">
        <f t="shared" ref="A18:A40" si="1">1+A17</f>
        <v>2</v>
      </c>
      <c r="C18" s="54">
        <f>'CAPGDS1000001207 TotalWO'!C18</f>
        <v>45672</v>
      </c>
      <c r="D18" s="54"/>
      <c r="E18" s="71">
        <f>'CAPGDS1000001207 TotalWO'!E18*'CAPGDS1000001207 Input'!$H$16</f>
        <v>0</v>
      </c>
      <c r="F18" s="71"/>
      <c r="G18" s="71">
        <f>'CAPGDS1000001207 TotalWO'!G18*'CAPGDS1000001207 Input'!$H$16</f>
        <v>3827.3999999999996</v>
      </c>
      <c r="H18" s="8"/>
      <c r="I18" s="71">
        <f t="shared" si="0"/>
        <v>3827.3999999999996</v>
      </c>
      <c r="K18" s="71"/>
      <c r="L18" s="71"/>
    </row>
    <row r="19" spans="1:12" x14ac:dyDescent="0.2">
      <c r="A19" s="47">
        <f t="shared" si="1"/>
        <v>3</v>
      </c>
      <c r="C19" s="54">
        <f t="shared" ref="C19:C29" si="2">C18+31</f>
        <v>45703</v>
      </c>
      <c r="D19" s="54"/>
      <c r="E19" s="71">
        <f>'CAPGDS1000001207 TotalWO'!E19*'CAPGDS1000001207 Input'!$H$16</f>
        <v>0</v>
      </c>
      <c r="F19" s="71"/>
      <c r="G19" s="71">
        <f>'CAPGDS1000001207 TotalWO'!G19*'CAPGDS1000001207 Input'!$H$16</f>
        <v>3827.3999999999996</v>
      </c>
      <c r="H19" s="8"/>
      <c r="I19" s="8">
        <f t="shared" si="0"/>
        <v>3827.3999999999996</v>
      </c>
    </row>
    <row r="20" spans="1:12" x14ac:dyDescent="0.2">
      <c r="A20" s="47">
        <f t="shared" si="1"/>
        <v>4</v>
      </c>
      <c r="C20" s="54">
        <f t="shared" si="2"/>
        <v>45734</v>
      </c>
      <c r="D20" s="54"/>
      <c r="E20" s="71">
        <f>'CAPGDS1000001207 TotalWO'!E20*'CAPGDS1000001207 Input'!$H$16</f>
        <v>0</v>
      </c>
      <c r="F20" s="71"/>
      <c r="G20" s="71">
        <f>'CAPGDS1000001207 TotalWO'!G20*'CAPGDS1000001207 Input'!$H$16</f>
        <v>3827.3999999999996</v>
      </c>
      <c r="H20" s="8"/>
      <c r="I20" s="8">
        <f t="shared" si="0"/>
        <v>3827.3999999999996</v>
      </c>
    </row>
    <row r="21" spans="1:12" x14ac:dyDescent="0.2">
      <c r="A21" s="47">
        <f t="shared" si="1"/>
        <v>5</v>
      </c>
      <c r="C21" s="54">
        <f t="shared" si="2"/>
        <v>45765</v>
      </c>
      <c r="D21" s="54"/>
      <c r="E21" s="71">
        <f>'CAPGDS1000001207 TotalWO'!E21*'CAPGDS1000001207 Input'!$H$16</f>
        <v>0</v>
      </c>
      <c r="F21" s="71"/>
      <c r="G21" s="71">
        <f>'CAPGDS1000001207 TotalWO'!G21*'CAPGDS1000001207 Input'!$H$16</f>
        <v>3827.3999999999996</v>
      </c>
      <c r="H21" s="8"/>
      <c r="I21" s="8">
        <f t="shared" si="0"/>
        <v>3827.3999999999996</v>
      </c>
    </row>
    <row r="22" spans="1:12" x14ac:dyDescent="0.2">
      <c r="A22" s="47">
        <f t="shared" si="1"/>
        <v>6</v>
      </c>
      <c r="C22" s="54">
        <f t="shared" si="2"/>
        <v>45796</v>
      </c>
      <c r="D22" s="54"/>
      <c r="E22" s="71">
        <f>'CAPGDS1000001207 TotalWO'!E22*'CAPGDS1000001207 Input'!$H$16</f>
        <v>0</v>
      </c>
      <c r="F22" s="71"/>
      <c r="G22" s="71">
        <f>'CAPGDS1000001207 TotalWO'!G22*'CAPGDS1000001207 Input'!$H$16</f>
        <v>3827.3999999999996</v>
      </c>
      <c r="H22" s="8"/>
      <c r="I22" s="8">
        <f t="shared" si="0"/>
        <v>3827.3999999999996</v>
      </c>
    </row>
    <row r="23" spans="1:12" x14ac:dyDescent="0.2">
      <c r="A23" s="47">
        <f t="shared" si="1"/>
        <v>7</v>
      </c>
      <c r="C23" s="54">
        <f t="shared" si="2"/>
        <v>45827</v>
      </c>
      <c r="D23" s="54"/>
      <c r="E23" s="71">
        <f>'CAPGDS1000001207 TotalWO'!E23*'CAPGDS1000001207 Input'!$H$16</f>
        <v>0</v>
      </c>
      <c r="F23" s="71"/>
      <c r="G23" s="71">
        <f>'CAPGDS1000001207 TotalWO'!G23*'CAPGDS1000001207 Input'!$H$16</f>
        <v>3827.3999999999996</v>
      </c>
      <c r="H23" s="8"/>
      <c r="I23" s="8">
        <f t="shared" si="0"/>
        <v>3827.3999999999996</v>
      </c>
    </row>
    <row r="24" spans="1:12" x14ac:dyDescent="0.2">
      <c r="A24" s="47">
        <f t="shared" si="1"/>
        <v>8</v>
      </c>
      <c r="C24" s="54">
        <f t="shared" si="2"/>
        <v>45858</v>
      </c>
      <c r="D24" s="54"/>
      <c r="E24" s="71">
        <f>'CAPGDS1000001207 TotalWO'!E24*'CAPGDS1000001207 Input'!$H$16</f>
        <v>0</v>
      </c>
      <c r="F24" s="71"/>
      <c r="G24" s="71">
        <f>'CAPGDS1000001207 TotalWO'!G24*'CAPGDS1000001207 Input'!$H$16</f>
        <v>3827.3999999999996</v>
      </c>
      <c r="H24" s="8"/>
      <c r="I24" s="8">
        <f t="shared" si="0"/>
        <v>3827.3999999999996</v>
      </c>
    </row>
    <row r="25" spans="1:12" x14ac:dyDescent="0.2">
      <c r="A25" s="47">
        <f t="shared" si="1"/>
        <v>9</v>
      </c>
      <c r="C25" s="54">
        <f t="shared" si="2"/>
        <v>45889</v>
      </c>
      <c r="D25" s="54"/>
      <c r="E25" s="71">
        <f>'CAPGDS1000001207 TotalWO'!E25*'CAPGDS1000001207 Input'!$H$16</f>
        <v>0</v>
      </c>
      <c r="F25" s="71"/>
      <c r="G25" s="71">
        <f>'CAPGDS1000001207 TotalWO'!G25*'CAPGDS1000001207 Input'!$H$16</f>
        <v>3827.3999999999996</v>
      </c>
      <c r="H25" s="8"/>
      <c r="I25" s="8">
        <f t="shared" si="0"/>
        <v>3827.3999999999996</v>
      </c>
    </row>
    <row r="26" spans="1:12" x14ac:dyDescent="0.2">
      <c r="A26" s="47">
        <f t="shared" si="1"/>
        <v>10</v>
      </c>
      <c r="C26" s="54">
        <f t="shared" si="2"/>
        <v>45920</v>
      </c>
      <c r="D26" s="54"/>
      <c r="E26" s="71">
        <f>'CAPGDS1000001207 TotalWO'!E26*'CAPGDS1000001207 Input'!$H$16</f>
        <v>0</v>
      </c>
      <c r="F26" s="71"/>
      <c r="G26" s="71">
        <f>'CAPGDS1000001207 TotalWO'!G26*'CAPGDS1000001207 Input'!$H$16</f>
        <v>3827.3999999999996</v>
      </c>
      <c r="H26" s="8"/>
      <c r="I26" s="8">
        <f t="shared" si="0"/>
        <v>3827.3999999999996</v>
      </c>
    </row>
    <row r="27" spans="1:12" x14ac:dyDescent="0.2">
      <c r="A27" s="47">
        <f t="shared" si="1"/>
        <v>11</v>
      </c>
      <c r="C27" s="54">
        <f t="shared" si="2"/>
        <v>45951</v>
      </c>
      <c r="D27" s="54"/>
      <c r="E27" s="71">
        <f>'CAPGDS1000001207 TotalWO'!E27*'CAPGDS1000001207 Input'!$H$16</f>
        <v>0</v>
      </c>
      <c r="F27" s="71"/>
      <c r="G27" s="71">
        <f>'CAPGDS1000001207 TotalWO'!G27*'CAPGDS1000001207 Input'!$H$16</f>
        <v>3827.3999999999996</v>
      </c>
      <c r="H27" s="8"/>
      <c r="I27" s="8">
        <f t="shared" si="0"/>
        <v>3827.3999999999996</v>
      </c>
    </row>
    <row r="28" spans="1:12" x14ac:dyDescent="0.2">
      <c r="A28" s="47">
        <f t="shared" si="1"/>
        <v>12</v>
      </c>
      <c r="C28" s="54">
        <f t="shared" si="2"/>
        <v>45982</v>
      </c>
      <c r="D28" s="54"/>
      <c r="E28" s="71">
        <f>'CAPGDS1000001207 TotalWO'!E28*'CAPGDS1000001207 Input'!$H$16</f>
        <v>0</v>
      </c>
      <c r="F28" s="71"/>
      <c r="G28" s="71">
        <f>'CAPGDS1000001207 TotalWO'!G28*'CAPGDS1000001207 Input'!$H$16</f>
        <v>3827.3999999999996</v>
      </c>
      <c r="H28" s="8"/>
      <c r="I28" s="8">
        <f t="shared" si="0"/>
        <v>3827.3999999999996</v>
      </c>
    </row>
    <row r="29" spans="1:12" x14ac:dyDescent="0.2">
      <c r="A29" s="47">
        <f t="shared" si="1"/>
        <v>13</v>
      </c>
      <c r="C29" s="54">
        <f t="shared" si="2"/>
        <v>46013</v>
      </c>
      <c r="D29" s="54"/>
      <c r="E29" s="100">
        <f>'CAPGDS1000001207 TotalWO'!E29*'CAPGDS1000001207 Input'!$H$16</f>
        <v>0</v>
      </c>
      <c r="F29" s="71"/>
      <c r="G29" s="100">
        <f>'CAPGDS1000001207 TotalWO'!G29*'CAPGDS1000001207 Input'!$H$16</f>
        <v>3827.3999999999996</v>
      </c>
      <c r="H29" s="8"/>
      <c r="I29" s="100">
        <f t="shared" si="0"/>
        <v>3827.3999999999996</v>
      </c>
    </row>
    <row r="30" spans="1:12" x14ac:dyDescent="0.2">
      <c r="A30" s="47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49756.200000000012</v>
      </c>
      <c r="H30" s="95"/>
      <c r="I30" s="95">
        <f>SUM(I17:I29)</f>
        <v>49756.200000000012</v>
      </c>
    </row>
    <row r="31" spans="1:12" x14ac:dyDescent="0.2">
      <c r="A31" s="47">
        <f t="shared" si="1"/>
        <v>15</v>
      </c>
      <c r="E31" s="95"/>
      <c r="F31" s="95"/>
      <c r="G31" s="95"/>
      <c r="H31" s="95"/>
      <c r="I31" s="95"/>
    </row>
    <row r="32" spans="1:12" ht="12" thickBot="1" x14ac:dyDescent="0.25">
      <c r="A32" s="47">
        <f t="shared" si="1"/>
        <v>16</v>
      </c>
      <c r="C32" s="58" t="s">
        <v>119</v>
      </c>
      <c r="D32" s="58"/>
      <c r="E32" s="97">
        <f>ROUND(+E30/12,2)</f>
        <v>0</v>
      </c>
      <c r="F32" s="95"/>
      <c r="G32" s="97">
        <f>ROUND(+G30/13,2)</f>
        <v>3827.4</v>
      </c>
      <c r="H32" s="95"/>
      <c r="I32" s="97">
        <f>ROUND(+I30/13,2)</f>
        <v>3827.4</v>
      </c>
    </row>
    <row r="33" spans="1:9" ht="12" thickTop="1" x14ac:dyDescent="0.2">
      <c r="A33" s="47">
        <f t="shared" si="1"/>
        <v>17</v>
      </c>
      <c r="E33" s="95"/>
      <c r="F33" s="95"/>
      <c r="G33" s="95"/>
      <c r="H33" s="95"/>
      <c r="I33" s="95"/>
    </row>
    <row r="34" spans="1:9" x14ac:dyDescent="0.2">
      <c r="A34" s="47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</row>
    <row r="35" spans="1:9" ht="12" thickBot="1" x14ac:dyDescent="0.25">
      <c r="A35" s="47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3827.4</v>
      </c>
    </row>
    <row r="36" spans="1:9" ht="12" thickTop="1" x14ac:dyDescent="0.2">
      <c r="A36" s="47">
        <f t="shared" si="1"/>
        <v>20</v>
      </c>
    </row>
    <row r="37" spans="1:9" x14ac:dyDescent="0.2">
      <c r="A37" s="47">
        <f t="shared" si="1"/>
        <v>21</v>
      </c>
      <c r="I37" s="56" t="s">
        <v>84</v>
      </c>
    </row>
    <row r="38" spans="1:9" x14ac:dyDescent="0.2">
      <c r="A38" s="47">
        <f t="shared" si="1"/>
        <v>22</v>
      </c>
      <c r="I38" s="56" t="s">
        <v>104</v>
      </c>
    </row>
    <row r="39" spans="1:9" x14ac:dyDescent="0.2">
      <c r="A39" s="47">
        <f t="shared" si="1"/>
        <v>23</v>
      </c>
    </row>
    <row r="40" spans="1:9" x14ac:dyDescent="0.2">
      <c r="A40" s="47">
        <f t="shared" si="1"/>
        <v>24</v>
      </c>
    </row>
    <row r="41" spans="1:9" x14ac:dyDescent="0.2">
      <c r="A41" s="44"/>
      <c r="B41" s="44"/>
      <c r="C41" s="45"/>
      <c r="D41" s="45"/>
      <c r="E41" s="45"/>
      <c r="F41" s="45"/>
      <c r="G41" s="45"/>
      <c r="H41" s="45"/>
      <c r="I41" s="45"/>
    </row>
    <row r="42" spans="1:9" x14ac:dyDescent="0.2">
      <c r="A42" s="44"/>
      <c r="B42" s="44"/>
      <c r="C42" s="45"/>
      <c r="D42" s="45"/>
      <c r="E42" s="45"/>
      <c r="F42" s="45"/>
      <c r="G42" s="45"/>
      <c r="H42" s="45"/>
      <c r="I42" s="45"/>
    </row>
    <row r="43" spans="1:9" x14ac:dyDescent="0.2">
      <c r="A43" s="44"/>
      <c r="B43" s="44"/>
      <c r="C43" s="45"/>
      <c r="D43" s="45"/>
      <c r="E43" s="45"/>
      <c r="F43" s="45"/>
      <c r="G43" s="45"/>
      <c r="H43" s="45"/>
      <c r="I43" s="45"/>
    </row>
    <row r="44" spans="1:9" x14ac:dyDescent="0.2">
      <c r="A44" s="44"/>
      <c r="B44" s="44"/>
      <c r="C44" s="45"/>
      <c r="D44" s="45"/>
      <c r="E44" s="45"/>
      <c r="F44" s="45"/>
      <c r="G44" s="45"/>
      <c r="H44" s="45"/>
      <c r="I44" s="45"/>
    </row>
    <row r="46" spans="1:9" x14ac:dyDescent="0.2">
      <c r="A46" s="125" t="str">
        <f>A6</f>
        <v>Pro-Forma Adjustment - Government Relocation</v>
      </c>
      <c r="B46" s="125"/>
      <c r="C46" s="125"/>
      <c r="D46" s="125"/>
      <c r="E46" s="125"/>
      <c r="F46" s="125"/>
      <c r="G46" s="125"/>
      <c r="H46" s="125"/>
      <c r="I46" s="125"/>
    </row>
    <row r="47" spans="1:9" x14ac:dyDescent="0.2">
      <c r="A47" s="48"/>
      <c r="B47" s="48"/>
      <c r="C47" s="46"/>
      <c r="D47" s="46"/>
      <c r="E47" s="46"/>
      <c r="F47" s="46"/>
      <c r="G47" s="46"/>
      <c r="H47" s="46"/>
      <c r="I47" s="46"/>
    </row>
    <row r="48" spans="1:9" x14ac:dyDescent="0.2">
      <c r="A48" s="48" t="str">
        <f>A8</f>
        <v>SFS - Gov Main Relocate Willow St</v>
      </c>
      <c r="B48" s="48"/>
      <c r="C48" s="46"/>
      <c r="D48" s="46"/>
      <c r="E48" s="46"/>
      <c r="F48" s="46"/>
      <c r="G48" s="46"/>
      <c r="H48" s="46"/>
      <c r="I48" s="46"/>
    </row>
    <row r="49" spans="1:13" x14ac:dyDescent="0.2">
      <c r="A49" s="48"/>
      <c r="B49" s="48"/>
      <c r="C49" s="46"/>
      <c r="D49" s="46"/>
      <c r="E49" s="46"/>
      <c r="F49" s="46"/>
      <c r="G49" s="46"/>
      <c r="H49" s="46"/>
      <c r="I49" s="46"/>
    </row>
    <row r="50" spans="1:13" x14ac:dyDescent="0.2">
      <c r="A50" s="48" t="s">
        <v>86</v>
      </c>
      <c r="B50" s="48"/>
      <c r="C50" s="46"/>
      <c r="D50" s="46"/>
      <c r="E50" s="46"/>
      <c r="F50" s="46"/>
      <c r="G50" s="46"/>
      <c r="H50" s="46"/>
      <c r="I50" s="46"/>
    </row>
    <row r="51" spans="1:13" x14ac:dyDescent="0.2">
      <c r="A51" s="48" t="s">
        <v>7</v>
      </c>
      <c r="B51" s="48"/>
      <c r="C51" s="46"/>
      <c r="D51" s="46"/>
      <c r="E51" s="46"/>
      <c r="F51" s="46"/>
      <c r="G51" s="46"/>
      <c r="H51" s="46"/>
      <c r="I51" s="46"/>
    </row>
    <row r="52" spans="1:13" x14ac:dyDescent="0.2">
      <c r="K52" s="53" t="s">
        <v>87</v>
      </c>
      <c r="M52" s="53" t="s">
        <v>87</v>
      </c>
    </row>
    <row r="53" spans="1:13" ht="12" thickBot="1" x14ac:dyDescent="0.25">
      <c r="A53" s="63" t="s">
        <v>75</v>
      </c>
      <c r="E53" s="50" t="str">
        <f>E13</f>
        <v>Acct 2.380.00</v>
      </c>
      <c r="F53" s="50"/>
      <c r="G53" s="50"/>
      <c r="H53" s="50"/>
      <c r="I53" s="50"/>
      <c r="K53" s="53" t="s">
        <v>88</v>
      </c>
      <c r="M53" s="53" t="s">
        <v>89</v>
      </c>
    </row>
    <row r="54" spans="1:13" ht="12" thickBot="1" x14ac:dyDescent="0.25">
      <c r="A54" s="79" t="s">
        <v>77</v>
      </c>
      <c r="B54" s="53"/>
      <c r="C54" s="51" t="s">
        <v>78</v>
      </c>
      <c r="D54" s="53"/>
      <c r="E54" s="51" t="s">
        <v>79</v>
      </c>
      <c r="F54" s="53"/>
      <c r="G54" s="51" t="s">
        <v>80</v>
      </c>
      <c r="H54" s="53"/>
      <c r="I54" s="51" t="s">
        <v>81</v>
      </c>
      <c r="K54" s="51" t="s">
        <v>90</v>
      </c>
      <c r="M54" s="51" t="s">
        <v>91</v>
      </c>
    </row>
    <row r="55" spans="1:13" x14ac:dyDescent="0.2">
      <c r="A55" s="53"/>
      <c r="B55" s="53"/>
      <c r="C55" s="37" t="s">
        <v>4</v>
      </c>
      <c r="D55" s="53"/>
      <c r="E55" s="34" t="s">
        <v>5</v>
      </c>
      <c r="F55" s="53"/>
      <c r="G55" s="34" t="s">
        <v>6</v>
      </c>
      <c r="H55" s="31"/>
      <c r="I55" s="34" t="s">
        <v>39</v>
      </c>
      <c r="K55" s="17" t="s">
        <v>40</v>
      </c>
      <c r="M55" s="53" t="s">
        <v>41</v>
      </c>
    </row>
    <row r="56" spans="1:13" x14ac:dyDescent="0.2">
      <c r="A56" s="53"/>
      <c r="B56" s="53"/>
      <c r="C56" s="53"/>
      <c r="D56" s="53"/>
      <c r="E56" s="53"/>
      <c r="F56" s="53"/>
      <c r="G56" s="53"/>
      <c r="H56" s="53"/>
      <c r="I56" s="53"/>
    </row>
    <row r="57" spans="1:13" x14ac:dyDescent="0.2">
      <c r="A57" s="53">
        <v>1</v>
      </c>
      <c r="B57" s="53"/>
      <c r="C57" s="54">
        <f>C17</f>
        <v>45641</v>
      </c>
      <c r="D57" s="53"/>
      <c r="E57" s="94">
        <f>ROUND(E17*$G$78,2)</f>
        <v>0</v>
      </c>
      <c r="F57" s="95"/>
      <c r="G57" s="95">
        <f>ROUND(+G17*$G$78,2)</f>
        <v>6.49</v>
      </c>
      <c r="H57" s="95"/>
      <c r="I57" s="95">
        <f>G57-E57</f>
        <v>6.49</v>
      </c>
      <c r="J57" s="95"/>
      <c r="K57" s="96"/>
      <c r="L57" s="95"/>
      <c r="M57" s="95">
        <f>+ROUND(I57/I$72*M$72,2)</f>
        <v>0.96</v>
      </c>
    </row>
    <row r="58" spans="1:13" x14ac:dyDescent="0.2">
      <c r="A58" s="53">
        <f t="shared" ref="A58:A82" si="3">1+A57</f>
        <v>2</v>
      </c>
      <c r="C58" s="54">
        <f>C18</f>
        <v>45672</v>
      </c>
      <c r="D58" s="54"/>
      <c r="E58" s="71">
        <f t="shared" ref="E58:E69" si="4">ROUND(E17*$G$78,2)</f>
        <v>0</v>
      </c>
      <c r="F58" s="71"/>
      <c r="G58" s="8">
        <f t="shared" ref="G58:G69" si="5">ROUND(+G17*$G$78,2)</f>
        <v>6.49</v>
      </c>
      <c r="H58" s="8"/>
      <c r="I58" s="8">
        <f t="shared" ref="I58" si="6">G58-E58</f>
        <v>6.49</v>
      </c>
      <c r="J58" s="8"/>
      <c r="K58" s="8"/>
      <c r="L58" s="8"/>
      <c r="M58" s="8">
        <f t="shared" ref="M58" si="7">+ROUND(I58/I$72*M$72,2)</f>
        <v>0.96</v>
      </c>
    </row>
    <row r="59" spans="1:13" x14ac:dyDescent="0.2">
      <c r="A59" s="53">
        <f t="shared" si="3"/>
        <v>3</v>
      </c>
      <c r="C59" s="54">
        <f>C58+31</f>
        <v>45703</v>
      </c>
      <c r="D59" s="54"/>
      <c r="E59" s="71">
        <f t="shared" si="4"/>
        <v>0</v>
      </c>
      <c r="F59" s="71"/>
      <c r="G59" s="8">
        <f t="shared" si="5"/>
        <v>6.49</v>
      </c>
      <c r="H59" s="8"/>
      <c r="I59" s="8">
        <f t="shared" ref="I59:I69" si="8">G59-E59</f>
        <v>6.49</v>
      </c>
      <c r="J59" s="8"/>
      <c r="K59" s="8"/>
      <c r="L59" s="8"/>
      <c r="M59" s="8">
        <f t="shared" ref="M59:M65" si="9">+ROUND(I59/I$72*M$72,2)</f>
        <v>0.96</v>
      </c>
    </row>
    <row r="60" spans="1:13" x14ac:dyDescent="0.2">
      <c r="A60" s="53">
        <f t="shared" si="3"/>
        <v>4</v>
      </c>
      <c r="C60" s="54">
        <f t="shared" ref="C60:C69" si="10">C59+31</f>
        <v>45734</v>
      </c>
      <c r="D60" s="54"/>
      <c r="E60" s="71">
        <f t="shared" si="4"/>
        <v>0</v>
      </c>
      <c r="F60" s="71"/>
      <c r="G60" s="8">
        <f t="shared" si="5"/>
        <v>6.49</v>
      </c>
      <c r="H60" s="8"/>
      <c r="I60" s="8">
        <f t="shared" si="8"/>
        <v>6.49</v>
      </c>
      <c r="J60" s="8"/>
      <c r="K60" s="8"/>
      <c r="L60" s="8"/>
      <c r="M60" s="8">
        <f t="shared" si="9"/>
        <v>0.96</v>
      </c>
    </row>
    <row r="61" spans="1:13" x14ac:dyDescent="0.2">
      <c r="A61" s="53">
        <f t="shared" si="3"/>
        <v>5</v>
      </c>
      <c r="C61" s="54">
        <f t="shared" si="10"/>
        <v>45765</v>
      </c>
      <c r="D61" s="54"/>
      <c r="E61" s="71">
        <f t="shared" si="4"/>
        <v>0</v>
      </c>
      <c r="F61" s="71"/>
      <c r="G61" s="8">
        <f t="shared" si="5"/>
        <v>6.49</v>
      </c>
      <c r="H61" s="8"/>
      <c r="I61" s="8">
        <f t="shared" si="8"/>
        <v>6.49</v>
      </c>
      <c r="J61" s="8"/>
      <c r="K61" s="8"/>
      <c r="L61" s="8"/>
      <c r="M61" s="8">
        <f t="shared" si="9"/>
        <v>0.96</v>
      </c>
    </row>
    <row r="62" spans="1:13" x14ac:dyDescent="0.2">
      <c r="A62" s="53">
        <f t="shared" si="3"/>
        <v>6</v>
      </c>
      <c r="C62" s="54">
        <f t="shared" si="10"/>
        <v>45796</v>
      </c>
      <c r="D62" s="54"/>
      <c r="E62" s="71">
        <f t="shared" si="4"/>
        <v>0</v>
      </c>
      <c r="F62" s="71"/>
      <c r="G62" s="8">
        <f t="shared" si="5"/>
        <v>6.49</v>
      </c>
      <c r="H62" s="8"/>
      <c r="I62" s="8">
        <f t="shared" si="8"/>
        <v>6.49</v>
      </c>
      <c r="J62" s="8"/>
      <c r="K62" s="8"/>
      <c r="L62" s="8"/>
      <c r="M62" s="8">
        <f t="shared" si="9"/>
        <v>0.96</v>
      </c>
    </row>
    <row r="63" spans="1:13" x14ac:dyDescent="0.2">
      <c r="A63" s="53">
        <f t="shared" si="3"/>
        <v>7</v>
      </c>
      <c r="C63" s="54">
        <f t="shared" si="10"/>
        <v>45827</v>
      </c>
      <c r="D63" s="54"/>
      <c r="E63" s="71">
        <f t="shared" si="4"/>
        <v>0</v>
      </c>
      <c r="F63" s="71"/>
      <c r="G63" s="8">
        <f t="shared" si="5"/>
        <v>6.49</v>
      </c>
      <c r="H63" s="8"/>
      <c r="I63" s="8">
        <f t="shared" si="8"/>
        <v>6.49</v>
      </c>
      <c r="J63" s="8"/>
      <c r="K63" s="8"/>
      <c r="L63" s="8"/>
      <c r="M63" s="8">
        <f t="shared" si="9"/>
        <v>0.96</v>
      </c>
    </row>
    <row r="64" spans="1:13" x14ac:dyDescent="0.2">
      <c r="A64" s="53">
        <f t="shared" si="3"/>
        <v>8</v>
      </c>
      <c r="C64" s="54">
        <f t="shared" si="10"/>
        <v>45858</v>
      </c>
      <c r="D64" s="54"/>
      <c r="E64" s="71">
        <f t="shared" si="4"/>
        <v>0</v>
      </c>
      <c r="F64" s="71"/>
      <c r="G64" s="8">
        <f t="shared" si="5"/>
        <v>6.49</v>
      </c>
      <c r="H64" s="8"/>
      <c r="I64" s="8">
        <f t="shared" si="8"/>
        <v>6.49</v>
      </c>
      <c r="J64" s="8"/>
      <c r="K64" s="8"/>
      <c r="L64" s="8"/>
      <c r="M64" s="8">
        <f t="shared" si="9"/>
        <v>0.96</v>
      </c>
    </row>
    <row r="65" spans="1:13" x14ac:dyDescent="0.2">
      <c r="A65" s="53">
        <f t="shared" si="3"/>
        <v>9</v>
      </c>
      <c r="C65" s="54">
        <f t="shared" si="10"/>
        <v>45889</v>
      </c>
      <c r="D65" s="54"/>
      <c r="E65" s="71">
        <f t="shared" si="4"/>
        <v>0</v>
      </c>
      <c r="F65" s="71"/>
      <c r="G65" s="8">
        <f t="shared" si="5"/>
        <v>6.49</v>
      </c>
      <c r="H65" s="8"/>
      <c r="I65" s="8">
        <f t="shared" si="8"/>
        <v>6.49</v>
      </c>
      <c r="J65" s="8"/>
      <c r="K65" s="8"/>
      <c r="L65" s="8"/>
      <c r="M65" s="8">
        <f t="shared" si="9"/>
        <v>0.96</v>
      </c>
    </row>
    <row r="66" spans="1:13" x14ac:dyDescent="0.2">
      <c r="A66" s="53">
        <f t="shared" si="3"/>
        <v>10</v>
      </c>
      <c r="C66" s="54">
        <f t="shared" si="10"/>
        <v>45920</v>
      </c>
      <c r="D66" s="54"/>
      <c r="E66" s="71">
        <f t="shared" si="4"/>
        <v>0</v>
      </c>
      <c r="F66" s="71"/>
      <c r="G66" s="8">
        <f t="shared" si="5"/>
        <v>6.49</v>
      </c>
      <c r="H66" s="8"/>
      <c r="I66" s="8">
        <f t="shared" si="8"/>
        <v>6.49</v>
      </c>
      <c r="J66" s="8"/>
      <c r="K66" s="8"/>
      <c r="L66" s="8"/>
      <c r="M66" s="8">
        <f>+ROUND(I66/I$72*M$72,2)+0.01</f>
        <v>0.97</v>
      </c>
    </row>
    <row r="67" spans="1:13" x14ac:dyDescent="0.2">
      <c r="A67" s="53">
        <f t="shared" si="3"/>
        <v>11</v>
      </c>
      <c r="C67" s="54">
        <f t="shared" si="10"/>
        <v>45951</v>
      </c>
      <c r="D67" s="54"/>
      <c r="E67" s="71">
        <f t="shared" si="4"/>
        <v>0</v>
      </c>
      <c r="F67" s="71"/>
      <c r="G67" s="8">
        <f t="shared" si="5"/>
        <v>6.49</v>
      </c>
      <c r="H67" s="8"/>
      <c r="I67" s="8">
        <f t="shared" si="8"/>
        <v>6.49</v>
      </c>
      <c r="J67" s="8"/>
      <c r="K67" s="8"/>
      <c r="L67" s="8"/>
      <c r="M67" s="8">
        <f>+ROUND(I67/I$72*M$72,2)+0.01</f>
        <v>0.97</v>
      </c>
    </row>
    <row r="68" spans="1:13" x14ac:dyDescent="0.2">
      <c r="A68" s="53">
        <f t="shared" si="3"/>
        <v>12</v>
      </c>
      <c r="C68" s="54">
        <f t="shared" si="10"/>
        <v>45982</v>
      </c>
      <c r="D68" s="54"/>
      <c r="E68" s="71">
        <f t="shared" si="4"/>
        <v>0</v>
      </c>
      <c r="F68" s="71"/>
      <c r="G68" s="8">
        <f t="shared" si="5"/>
        <v>6.49</v>
      </c>
      <c r="H68" s="8"/>
      <c r="I68" s="8">
        <f t="shared" si="8"/>
        <v>6.49</v>
      </c>
      <c r="J68" s="8"/>
      <c r="K68" s="8"/>
      <c r="L68" s="8"/>
      <c r="M68" s="8">
        <f>+ROUND(I68/I$72*M$72,2)+0.01</f>
        <v>0.97</v>
      </c>
    </row>
    <row r="69" spans="1:13" x14ac:dyDescent="0.2">
      <c r="A69" s="53">
        <f t="shared" si="3"/>
        <v>13</v>
      </c>
      <c r="C69" s="54">
        <f t="shared" si="10"/>
        <v>46013</v>
      </c>
      <c r="D69" s="54"/>
      <c r="E69" s="99">
        <f t="shared" si="4"/>
        <v>0</v>
      </c>
      <c r="F69" s="71"/>
      <c r="G69" s="100">
        <f t="shared" si="5"/>
        <v>6.49</v>
      </c>
      <c r="H69" s="8"/>
      <c r="I69" s="100">
        <f t="shared" si="8"/>
        <v>6.49</v>
      </c>
      <c r="J69" s="8"/>
      <c r="K69" s="8"/>
      <c r="L69" s="8"/>
      <c r="M69" s="100">
        <f>+ROUND(I69/I$72*M$72,2)+0.01</f>
        <v>0.97</v>
      </c>
    </row>
    <row r="70" spans="1:13" x14ac:dyDescent="0.2">
      <c r="A70" s="53">
        <f t="shared" si="3"/>
        <v>14</v>
      </c>
      <c r="C70" s="56" t="s">
        <v>44</v>
      </c>
      <c r="D70" s="56"/>
      <c r="E70" s="95">
        <f>SUM(E57:E69)</f>
        <v>0</v>
      </c>
      <c r="F70" s="95"/>
      <c r="G70" s="95">
        <f>SUM(G57:G69)</f>
        <v>84.36999999999999</v>
      </c>
      <c r="H70" s="95"/>
      <c r="I70" s="95">
        <f>SUM(I57:I69)</f>
        <v>84.36999999999999</v>
      </c>
      <c r="J70" s="95"/>
      <c r="K70" s="95"/>
      <c r="L70" s="95"/>
      <c r="M70" s="95">
        <f>SUM(M57:M69)</f>
        <v>12.520000000000003</v>
      </c>
    </row>
    <row r="71" spans="1:13" x14ac:dyDescent="0.2">
      <c r="A71" s="53">
        <f t="shared" si="3"/>
        <v>15</v>
      </c>
      <c r="E71" s="98" t="s">
        <v>7</v>
      </c>
      <c r="F71" s="98"/>
      <c r="G71" s="98" t="s">
        <v>7</v>
      </c>
      <c r="H71" s="98"/>
      <c r="I71" s="98" t="s">
        <v>7</v>
      </c>
      <c r="J71" s="95"/>
      <c r="K71" s="95"/>
      <c r="L71" s="95"/>
      <c r="M71" s="95"/>
    </row>
    <row r="72" spans="1:13" ht="12" thickBot="1" x14ac:dyDescent="0.25">
      <c r="A72" s="53">
        <f t="shared" si="3"/>
        <v>16</v>
      </c>
      <c r="C72" s="56" t="s">
        <v>83</v>
      </c>
      <c r="D72" s="56"/>
      <c r="E72" s="95"/>
      <c r="F72" s="95"/>
      <c r="G72" s="95"/>
      <c r="H72" s="95"/>
      <c r="I72" s="97">
        <f>I70</f>
        <v>84.36999999999999</v>
      </c>
      <c r="J72" s="95"/>
      <c r="K72" s="97">
        <f>ROUND(G18*K78,2)</f>
        <v>143.53</v>
      </c>
      <c r="L72" s="95"/>
      <c r="M72" s="97">
        <f>ROUND(+(K72-I72)*M78,2)</f>
        <v>12.42</v>
      </c>
    </row>
    <row r="73" spans="1:13" ht="12" thickTop="1" x14ac:dyDescent="0.2">
      <c r="A73" s="53">
        <f t="shared" si="3"/>
        <v>17</v>
      </c>
      <c r="E73" s="55"/>
      <c r="F73" s="55"/>
      <c r="G73" s="55"/>
      <c r="H73" s="55"/>
      <c r="I73" s="56" t="s">
        <v>84</v>
      </c>
    </row>
    <row r="74" spans="1:13" x14ac:dyDescent="0.2">
      <c r="A74" s="53">
        <f t="shared" si="3"/>
        <v>18</v>
      </c>
      <c r="I74" s="56" t="s">
        <v>131</v>
      </c>
      <c r="M74" s="53" t="s">
        <v>87</v>
      </c>
    </row>
    <row r="75" spans="1:13" x14ac:dyDescent="0.2">
      <c r="A75" s="53">
        <f t="shared" si="3"/>
        <v>19</v>
      </c>
      <c r="K75" s="53" t="s">
        <v>92</v>
      </c>
      <c r="M75" s="53" t="s">
        <v>93</v>
      </c>
    </row>
    <row r="76" spans="1:13" x14ac:dyDescent="0.2">
      <c r="A76" s="53">
        <f t="shared" si="3"/>
        <v>20</v>
      </c>
      <c r="E76" s="61" t="s">
        <v>94</v>
      </c>
      <c r="F76" s="61"/>
      <c r="G76" s="61" t="s">
        <v>95</v>
      </c>
      <c r="K76" s="53" t="s">
        <v>96</v>
      </c>
      <c r="M76" s="53" t="s">
        <v>97</v>
      </c>
    </row>
    <row r="77" spans="1:13" ht="12" thickBot="1" x14ac:dyDescent="0.25">
      <c r="A77" s="53">
        <f t="shared" si="3"/>
        <v>21</v>
      </c>
      <c r="E77" s="62" t="s">
        <v>98</v>
      </c>
      <c r="F77" s="61"/>
      <c r="G77" s="62" t="s">
        <v>98</v>
      </c>
      <c r="K77" s="62" t="s">
        <v>99</v>
      </c>
      <c r="M77" s="62" t="s">
        <v>100</v>
      </c>
    </row>
    <row r="78" spans="1:13" x14ac:dyDescent="0.2">
      <c r="A78" s="53">
        <f t="shared" si="3"/>
        <v>22</v>
      </c>
      <c r="C78" s="63" t="str">
        <f>E53</f>
        <v>Acct 2.380.00</v>
      </c>
      <c r="D78" s="63"/>
      <c r="E78" s="64">
        <f>'CAPGDS1000001207 Input'!J15</f>
        <v>2.2058823529411766E-2</v>
      </c>
      <c r="F78" s="64"/>
      <c r="G78" s="64">
        <f>E78/13</f>
        <v>1.6968325791855204E-3</v>
      </c>
      <c r="K78" s="72">
        <f>+'CAPGDS1000001207 Input'!L15</f>
        <v>3.7499999999999999E-2</v>
      </c>
      <c r="M78" s="73">
        <f>+'CAPGDS1000001207 Input'!N15</f>
        <v>0.21</v>
      </c>
    </row>
    <row r="79" spans="1:13" x14ac:dyDescent="0.2">
      <c r="A79" s="53">
        <f t="shared" si="3"/>
        <v>23</v>
      </c>
      <c r="H79" s="59"/>
      <c r="I79" s="55"/>
      <c r="K79" s="53" t="s">
        <v>126</v>
      </c>
    </row>
    <row r="80" spans="1:13" x14ac:dyDescent="0.2">
      <c r="A80" s="53">
        <f t="shared" si="3"/>
        <v>24</v>
      </c>
      <c r="H80" s="64"/>
      <c r="I80" s="55"/>
    </row>
    <row r="81" spans="1:13" x14ac:dyDescent="0.2">
      <c r="A81" s="53">
        <f t="shared" si="3"/>
        <v>25</v>
      </c>
    </row>
    <row r="82" spans="1:13" x14ac:dyDescent="0.2">
      <c r="A82" s="53">
        <f t="shared" si="3"/>
        <v>26</v>
      </c>
      <c r="H82" s="64"/>
      <c r="I82" s="55"/>
    </row>
    <row r="83" spans="1:13" x14ac:dyDescent="0.2">
      <c r="A83" s="44"/>
      <c r="B83" s="44"/>
      <c r="C83" s="45"/>
      <c r="D83" s="45"/>
      <c r="E83" s="45"/>
      <c r="F83" s="45"/>
      <c r="G83" s="45"/>
      <c r="H83" s="45"/>
      <c r="I83" s="45"/>
    </row>
    <row r="84" spans="1:13" x14ac:dyDescent="0.2">
      <c r="A84" s="44"/>
      <c r="B84" s="44"/>
      <c r="C84" s="45"/>
      <c r="D84" s="45"/>
      <c r="E84" s="45"/>
      <c r="F84" s="45"/>
      <c r="G84" s="45"/>
      <c r="H84" s="45"/>
      <c r="I84" s="45"/>
    </row>
    <row r="85" spans="1:13" x14ac:dyDescent="0.2">
      <c r="A85" s="44"/>
      <c r="B85" s="44"/>
      <c r="C85" s="45"/>
      <c r="D85" s="45"/>
      <c r="E85" s="45"/>
      <c r="F85" s="45"/>
      <c r="G85" s="45"/>
      <c r="H85" s="45"/>
      <c r="I85" s="45"/>
    </row>
    <row r="86" spans="1:13" x14ac:dyDescent="0.2">
      <c r="A86" s="44"/>
      <c r="B86" s="44"/>
      <c r="C86" s="45"/>
      <c r="D86" s="45"/>
      <c r="E86" s="45"/>
      <c r="F86" s="45"/>
      <c r="G86" s="45"/>
      <c r="H86" s="45"/>
      <c r="I86" s="45"/>
    </row>
    <row r="88" spans="1:13" x14ac:dyDescent="0.2">
      <c r="A88" s="125" t="str">
        <f>A6</f>
        <v>Pro-Forma Adjustment - Government Relocation</v>
      </c>
      <c r="B88" s="125"/>
      <c r="C88" s="125"/>
      <c r="D88" s="125"/>
      <c r="E88" s="125"/>
      <c r="F88" s="125"/>
      <c r="G88" s="125"/>
      <c r="H88" s="125"/>
      <c r="I88" s="125"/>
    </row>
    <row r="89" spans="1:13" x14ac:dyDescent="0.2">
      <c r="A89" s="48"/>
      <c r="B89" s="48"/>
      <c r="C89" s="46"/>
      <c r="D89" s="46"/>
      <c r="E89" s="46"/>
      <c r="F89" s="46"/>
      <c r="G89" s="46"/>
      <c r="H89" s="46"/>
      <c r="I89" s="46"/>
    </row>
    <row r="90" spans="1:13" x14ac:dyDescent="0.2">
      <c r="A90" s="48" t="str">
        <f>A8</f>
        <v>SFS - Gov Main Relocate Willow St</v>
      </c>
      <c r="B90" s="48"/>
      <c r="C90" s="46"/>
      <c r="D90" s="46"/>
      <c r="E90" s="46"/>
      <c r="F90" s="46"/>
      <c r="G90" s="46"/>
      <c r="H90" s="46"/>
      <c r="I90" s="46"/>
    </row>
    <row r="91" spans="1:13" x14ac:dyDescent="0.2">
      <c r="A91" s="48"/>
      <c r="B91" s="48"/>
      <c r="C91" s="46"/>
      <c r="D91" s="46"/>
      <c r="E91" s="46"/>
      <c r="F91" s="46"/>
      <c r="G91" s="46"/>
      <c r="H91" s="46"/>
      <c r="I91" s="46"/>
    </row>
    <row r="92" spans="1:13" x14ac:dyDescent="0.2">
      <c r="A92" s="48" t="s">
        <v>101</v>
      </c>
      <c r="B92" s="48"/>
      <c r="C92" s="46"/>
      <c r="D92" s="46"/>
      <c r="E92" s="46"/>
      <c r="F92" s="46"/>
      <c r="G92" s="46"/>
      <c r="H92" s="46"/>
      <c r="I92" s="46"/>
    </row>
    <row r="93" spans="1:13" x14ac:dyDescent="0.2">
      <c r="A93" s="48" t="s">
        <v>7</v>
      </c>
      <c r="B93" s="48"/>
      <c r="C93" s="46"/>
      <c r="D93" s="46"/>
      <c r="E93" s="46"/>
      <c r="F93" s="46"/>
      <c r="G93" s="46"/>
      <c r="H93" s="46"/>
      <c r="I93" s="46"/>
    </row>
    <row r="95" spans="1:13" ht="12" thickBot="1" x14ac:dyDescent="0.25">
      <c r="A95" s="63" t="s">
        <v>75</v>
      </c>
      <c r="E95" s="50" t="str">
        <f>E13</f>
        <v>Acct 2.380.00</v>
      </c>
      <c r="F95" s="50"/>
      <c r="G95" s="50"/>
      <c r="H95" s="50"/>
      <c r="I95" s="50"/>
      <c r="M95" s="53" t="s">
        <v>102</v>
      </c>
    </row>
    <row r="96" spans="1:13" ht="12" thickBot="1" x14ac:dyDescent="0.25">
      <c r="A96" s="79" t="s">
        <v>77</v>
      </c>
      <c r="B96" s="53"/>
      <c r="C96" s="51" t="s">
        <v>78</v>
      </c>
      <c r="D96" s="53"/>
      <c r="E96" s="51" t="s">
        <v>79</v>
      </c>
      <c r="F96" s="53"/>
      <c r="G96" s="51" t="s">
        <v>80</v>
      </c>
      <c r="H96" s="53"/>
      <c r="I96" s="51" t="s">
        <v>81</v>
      </c>
      <c r="M96" s="51" t="s">
        <v>103</v>
      </c>
    </row>
    <row r="97" spans="1:13" x14ac:dyDescent="0.2">
      <c r="A97" s="53"/>
      <c r="B97" s="53"/>
      <c r="C97" s="37" t="s">
        <v>4</v>
      </c>
      <c r="D97" s="53"/>
      <c r="E97" s="34" t="s">
        <v>5</v>
      </c>
      <c r="F97" s="53"/>
      <c r="G97" s="34" t="s">
        <v>6</v>
      </c>
      <c r="H97" s="31"/>
      <c r="I97" s="34" t="s">
        <v>39</v>
      </c>
      <c r="K97" s="17" t="s">
        <v>40</v>
      </c>
      <c r="M97" s="53" t="s">
        <v>41</v>
      </c>
    </row>
    <row r="98" spans="1:13" x14ac:dyDescent="0.2">
      <c r="A98" s="53"/>
      <c r="B98" s="53"/>
      <c r="C98" s="53"/>
      <c r="D98" s="53"/>
      <c r="E98" s="53"/>
      <c r="F98" s="53"/>
      <c r="G98" s="53"/>
      <c r="H98" s="53"/>
      <c r="I98" s="53"/>
    </row>
    <row r="99" spans="1:13" x14ac:dyDescent="0.2">
      <c r="A99" s="47">
        <v>1</v>
      </c>
      <c r="C99" s="54">
        <f>C17</f>
        <v>45641</v>
      </c>
      <c r="D99" s="54"/>
      <c r="E99" s="94">
        <f>E57</f>
        <v>0</v>
      </c>
      <c r="F99" s="95"/>
      <c r="G99" s="95">
        <f>G57</f>
        <v>6.49</v>
      </c>
      <c r="H99" s="95"/>
      <c r="I99" s="95">
        <f>G99-E99</f>
        <v>6.49</v>
      </c>
      <c r="J99" s="95"/>
      <c r="K99" s="96"/>
      <c r="L99" s="95"/>
      <c r="M99" s="95">
        <f>+M57</f>
        <v>0.96</v>
      </c>
    </row>
    <row r="100" spans="1:13" x14ac:dyDescent="0.2">
      <c r="A100" s="47">
        <f t="shared" ref="A100:A128" si="11">1+A99</f>
        <v>2</v>
      </c>
      <c r="C100" s="54">
        <f>C18</f>
        <v>45672</v>
      </c>
      <c r="D100" s="54"/>
      <c r="E100" s="8">
        <f>E98+E57</f>
        <v>0</v>
      </c>
      <c r="F100" s="8"/>
      <c r="G100" s="8">
        <f>G99+G57</f>
        <v>12.98</v>
      </c>
      <c r="H100" s="8"/>
      <c r="I100" s="8">
        <f t="shared" ref="I100:I111" si="12">G100-E100</f>
        <v>12.98</v>
      </c>
      <c r="J100" s="8"/>
      <c r="K100" s="8"/>
      <c r="L100" s="8"/>
      <c r="M100" s="8">
        <f>+M99+M57</f>
        <v>1.92</v>
      </c>
    </row>
    <row r="101" spans="1:13" x14ac:dyDescent="0.2">
      <c r="A101" s="47">
        <f t="shared" si="11"/>
        <v>3</v>
      </c>
      <c r="C101" s="54">
        <f t="shared" ref="C101:C111" si="13">C100+31</f>
        <v>45703</v>
      </c>
      <c r="D101" s="54"/>
      <c r="E101" s="8">
        <f>E99+E59</f>
        <v>0</v>
      </c>
      <c r="F101" s="8"/>
      <c r="G101" s="8">
        <f t="shared" ref="G101:G111" si="14">G100+G59</f>
        <v>19.47</v>
      </c>
      <c r="H101" s="8"/>
      <c r="I101" s="8">
        <f t="shared" si="12"/>
        <v>19.47</v>
      </c>
      <c r="J101" s="8"/>
      <c r="K101" s="8"/>
      <c r="L101" s="8"/>
      <c r="M101" s="8">
        <f t="shared" ref="M101:M111" si="15">+M100+M59</f>
        <v>2.88</v>
      </c>
    </row>
    <row r="102" spans="1:13" x14ac:dyDescent="0.2">
      <c r="A102" s="47">
        <f t="shared" si="11"/>
        <v>4</v>
      </c>
      <c r="C102" s="54">
        <f t="shared" si="13"/>
        <v>45734</v>
      </c>
      <c r="D102" s="54"/>
      <c r="E102" s="8">
        <f t="shared" ref="E102:E111" si="16">E101+E60</f>
        <v>0</v>
      </c>
      <c r="F102" s="8"/>
      <c r="G102" s="8">
        <f t="shared" si="14"/>
        <v>25.96</v>
      </c>
      <c r="H102" s="8"/>
      <c r="I102" s="8">
        <f t="shared" si="12"/>
        <v>25.96</v>
      </c>
      <c r="J102" s="8"/>
      <c r="K102" s="8"/>
      <c r="L102" s="8"/>
      <c r="M102" s="8">
        <f t="shared" si="15"/>
        <v>3.84</v>
      </c>
    </row>
    <row r="103" spans="1:13" x14ac:dyDescent="0.2">
      <c r="A103" s="47">
        <f t="shared" si="11"/>
        <v>5</v>
      </c>
      <c r="C103" s="54">
        <f t="shared" si="13"/>
        <v>45765</v>
      </c>
      <c r="D103" s="54"/>
      <c r="E103" s="8">
        <f t="shared" si="16"/>
        <v>0</v>
      </c>
      <c r="F103" s="8"/>
      <c r="G103" s="8">
        <f t="shared" si="14"/>
        <v>32.450000000000003</v>
      </c>
      <c r="H103" s="8"/>
      <c r="I103" s="8">
        <f t="shared" si="12"/>
        <v>32.450000000000003</v>
      </c>
      <c r="J103" s="8"/>
      <c r="K103" s="8"/>
      <c r="L103" s="8"/>
      <c r="M103" s="8">
        <f t="shared" si="15"/>
        <v>4.8</v>
      </c>
    </row>
    <row r="104" spans="1:13" x14ac:dyDescent="0.2">
      <c r="A104" s="47">
        <f t="shared" si="11"/>
        <v>6</v>
      </c>
      <c r="C104" s="54">
        <f t="shared" si="13"/>
        <v>45796</v>
      </c>
      <c r="D104" s="54"/>
      <c r="E104" s="8">
        <f t="shared" si="16"/>
        <v>0</v>
      </c>
      <c r="F104" s="8"/>
      <c r="G104" s="8">
        <f t="shared" si="14"/>
        <v>38.940000000000005</v>
      </c>
      <c r="H104" s="8"/>
      <c r="I104" s="8">
        <f t="shared" si="12"/>
        <v>38.940000000000005</v>
      </c>
      <c r="J104" s="8"/>
      <c r="K104" s="8"/>
      <c r="L104" s="8"/>
      <c r="M104" s="8">
        <f t="shared" si="15"/>
        <v>5.76</v>
      </c>
    </row>
    <row r="105" spans="1:13" x14ac:dyDescent="0.2">
      <c r="A105" s="47">
        <f t="shared" si="11"/>
        <v>7</v>
      </c>
      <c r="C105" s="54">
        <f t="shared" si="13"/>
        <v>45827</v>
      </c>
      <c r="D105" s="54"/>
      <c r="E105" s="8">
        <f t="shared" si="16"/>
        <v>0</v>
      </c>
      <c r="F105" s="8"/>
      <c r="G105" s="8">
        <f t="shared" si="14"/>
        <v>45.430000000000007</v>
      </c>
      <c r="H105" s="8"/>
      <c r="I105" s="8">
        <f t="shared" si="12"/>
        <v>45.430000000000007</v>
      </c>
      <c r="J105" s="8"/>
      <c r="K105" s="8"/>
      <c r="L105" s="8"/>
      <c r="M105" s="8">
        <f t="shared" si="15"/>
        <v>6.72</v>
      </c>
    </row>
    <row r="106" spans="1:13" x14ac:dyDescent="0.2">
      <c r="A106" s="47">
        <f t="shared" si="11"/>
        <v>8</v>
      </c>
      <c r="C106" s="54">
        <f t="shared" si="13"/>
        <v>45858</v>
      </c>
      <c r="D106" s="54"/>
      <c r="E106" s="8">
        <f t="shared" si="16"/>
        <v>0</v>
      </c>
      <c r="F106" s="8"/>
      <c r="G106" s="8">
        <f t="shared" si="14"/>
        <v>51.920000000000009</v>
      </c>
      <c r="H106" s="8"/>
      <c r="I106" s="8">
        <f t="shared" si="12"/>
        <v>51.920000000000009</v>
      </c>
      <c r="J106" s="8"/>
      <c r="K106" s="8"/>
      <c r="L106" s="8"/>
      <c r="M106" s="8">
        <f t="shared" si="15"/>
        <v>7.68</v>
      </c>
    </row>
    <row r="107" spans="1:13" x14ac:dyDescent="0.2">
      <c r="A107" s="47">
        <f t="shared" si="11"/>
        <v>9</v>
      </c>
      <c r="C107" s="54">
        <f t="shared" si="13"/>
        <v>45889</v>
      </c>
      <c r="D107" s="54"/>
      <c r="E107" s="8">
        <f t="shared" si="16"/>
        <v>0</v>
      </c>
      <c r="F107" s="8"/>
      <c r="G107" s="8">
        <f t="shared" si="14"/>
        <v>58.410000000000011</v>
      </c>
      <c r="H107" s="8"/>
      <c r="I107" s="8">
        <f t="shared" si="12"/>
        <v>58.410000000000011</v>
      </c>
      <c r="J107" s="8"/>
      <c r="K107" s="8"/>
      <c r="L107" s="8"/>
      <c r="M107" s="8">
        <f t="shared" si="15"/>
        <v>8.64</v>
      </c>
    </row>
    <row r="108" spans="1:13" x14ac:dyDescent="0.2">
      <c r="A108" s="47">
        <f t="shared" si="11"/>
        <v>10</v>
      </c>
      <c r="C108" s="54">
        <f t="shared" si="13"/>
        <v>45920</v>
      </c>
      <c r="D108" s="54"/>
      <c r="E108" s="8">
        <f t="shared" si="16"/>
        <v>0</v>
      </c>
      <c r="F108" s="8"/>
      <c r="G108" s="8">
        <f t="shared" si="14"/>
        <v>64.900000000000006</v>
      </c>
      <c r="H108" s="8"/>
      <c r="I108" s="8">
        <f t="shared" si="12"/>
        <v>64.900000000000006</v>
      </c>
      <c r="J108" s="8"/>
      <c r="K108" s="8"/>
      <c r="L108" s="8"/>
      <c r="M108" s="8">
        <f t="shared" si="15"/>
        <v>9.6100000000000012</v>
      </c>
    </row>
    <row r="109" spans="1:13" x14ac:dyDescent="0.2">
      <c r="A109" s="47">
        <f t="shared" si="11"/>
        <v>11</v>
      </c>
      <c r="C109" s="54">
        <f t="shared" si="13"/>
        <v>45951</v>
      </c>
      <c r="D109" s="54"/>
      <c r="E109" s="8">
        <f t="shared" si="16"/>
        <v>0</v>
      </c>
      <c r="F109" s="8"/>
      <c r="G109" s="8">
        <f t="shared" si="14"/>
        <v>71.39</v>
      </c>
      <c r="H109" s="8"/>
      <c r="I109" s="8">
        <f t="shared" si="12"/>
        <v>71.39</v>
      </c>
      <c r="J109" s="8"/>
      <c r="K109" s="8"/>
      <c r="L109" s="8"/>
      <c r="M109" s="8">
        <f t="shared" si="15"/>
        <v>10.580000000000002</v>
      </c>
    </row>
    <row r="110" spans="1:13" x14ac:dyDescent="0.2">
      <c r="A110" s="47">
        <f t="shared" si="11"/>
        <v>12</v>
      </c>
      <c r="C110" s="54">
        <f t="shared" si="13"/>
        <v>45982</v>
      </c>
      <c r="D110" s="54"/>
      <c r="E110" s="8">
        <f t="shared" si="16"/>
        <v>0</v>
      </c>
      <c r="F110" s="8"/>
      <c r="G110" s="8">
        <f t="shared" si="14"/>
        <v>77.88</v>
      </c>
      <c r="H110" s="8"/>
      <c r="I110" s="8">
        <f t="shared" si="12"/>
        <v>77.88</v>
      </c>
      <c r="J110" s="8"/>
      <c r="K110" s="8"/>
      <c r="L110" s="8"/>
      <c r="M110" s="8">
        <f t="shared" si="15"/>
        <v>11.550000000000002</v>
      </c>
    </row>
    <row r="111" spans="1:13" x14ac:dyDescent="0.2">
      <c r="A111" s="47">
        <f t="shared" si="11"/>
        <v>13</v>
      </c>
      <c r="C111" s="54">
        <f t="shared" si="13"/>
        <v>46013</v>
      </c>
      <c r="D111" s="54"/>
      <c r="E111" s="100">
        <f t="shared" si="16"/>
        <v>0</v>
      </c>
      <c r="F111" s="8"/>
      <c r="G111" s="100">
        <f t="shared" si="14"/>
        <v>84.36999999999999</v>
      </c>
      <c r="H111" s="8"/>
      <c r="I111" s="100">
        <f t="shared" si="12"/>
        <v>84.36999999999999</v>
      </c>
      <c r="J111" s="8"/>
      <c r="K111" s="8"/>
      <c r="L111" s="8"/>
      <c r="M111" s="100">
        <f t="shared" si="15"/>
        <v>12.520000000000003</v>
      </c>
    </row>
    <row r="112" spans="1:13" x14ac:dyDescent="0.2">
      <c r="A112" s="47">
        <f t="shared" si="11"/>
        <v>14</v>
      </c>
      <c r="C112" s="56" t="s">
        <v>44</v>
      </c>
      <c r="D112" s="56"/>
      <c r="E112" s="95">
        <f>SUM(E99:E111)</f>
        <v>0</v>
      </c>
      <c r="F112" s="95"/>
      <c r="G112" s="95">
        <f>SUM(G99:G111)</f>
        <v>590.59</v>
      </c>
      <c r="H112" s="95"/>
      <c r="I112" s="95">
        <f>SUM(I99:I111)</f>
        <v>590.59</v>
      </c>
      <c r="J112" s="95"/>
      <c r="K112" s="95"/>
      <c r="L112" s="95"/>
      <c r="M112" s="95">
        <f>SUM(M99:M111)</f>
        <v>87.460000000000008</v>
      </c>
    </row>
    <row r="113" spans="1:13" x14ac:dyDescent="0.2">
      <c r="A113" s="47">
        <f t="shared" si="11"/>
        <v>15</v>
      </c>
      <c r="E113" s="95"/>
      <c r="F113" s="95"/>
      <c r="G113" s="95"/>
      <c r="H113" s="95"/>
      <c r="I113" s="95"/>
      <c r="J113" s="95"/>
      <c r="K113" s="95"/>
      <c r="L113" s="95"/>
      <c r="M113" s="95"/>
    </row>
    <row r="114" spans="1:13" ht="12" thickBot="1" x14ac:dyDescent="0.25">
      <c r="A114" s="47">
        <f t="shared" si="11"/>
        <v>16</v>
      </c>
      <c r="C114" s="65" t="s">
        <v>120</v>
      </c>
      <c r="D114" s="65"/>
      <c r="E114" s="97">
        <f>ROUND(+E112/12,2)</f>
        <v>0</v>
      </c>
      <c r="F114" s="95"/>
      <c r="G114" s="97">
        <f>ROUND(+G112/13,2)</f>
        <v>45.43</v>
      </c>
      <c r="H114" s="95"/>
      <c r="I114" s="97">
        <f>ROUND(+I112/13,2)</f>
        <v>45.43</v>
      </c>
      <c r="J114" s="95"/>
      <c r="K114" s="95"/>
      <c r="L114" s="95"/>
      <c r="M114" s="97">
        <f>ROUND(+M112/13,2)</f>
        <v>6.73</v>
      </c>
    </row>
    <row r="115" spans="1:13" ht="12" thickTop="1" x14ac:dyDescent="0.2">
      <c r="A115" s="47">
        <f t="shared" si="11"/>
        <v>17</v>
      </c>
      <c r="E115" s="98" t="s">
        <v>7</v>
      </c>
      <c r="F115" s="98"/>
      <c r="G115" s="98" t="s">
        <v>7</v>
      </c>
      <c r="H115" s="98"/>
      <c r="I115" s="98" t="s">
        <v>7</v>
      </c>
      <c r="J115" s="95"/>
      <c r="K115" s="95"/>
      <c r="L115" s="95"/>
      <c r="M115" s="95"/>
    </row>
    <row r="116" spans="1:13" x14ac:dyDescent="0.2">
      <c r="A116" s="47">
        <f t="shared" si="11"/>
        <v>18</v>
      </c>
      <c r="E116" s="95"/>
      <c r="F116" s="95"/>
      <c r="G116" s="95"/>
      <c r="H116" s="95"/>
      <c r="I116" s="95"/>
      <c r="J116" s="95"/>
      <c r="K116" s="95"/>
      <c r="L116" s="95"/>
      <c r="M116" s="95"/>
    </row>
    <row r="117" spans="1:13" ht="12" thickBot="1" x14ac:dyDescent="0.25">
      <c r="A117" s="47">
        <f t="shared" si="11"/>
        <v>19</v>
      </c>
      <c r="C117" s="56" t="s">
        <v>83</v>
      </c>
      <c r="D117" s="56"/>
      <c r="E117" s="95"/>
      <c r="F117" s="95"/>
      <c r="G117" s="95"/>
      <c r="H117" s="95"/>
      <c r="I117" s="102">
        <f>I114</f>
        <v>45.43</v>
      </c>
      <c r="J117" s="95"/>
      <c r="K117" s="95"/>
      <c r="L117" s="95"/>
      <c r="M117" s="102">
        <f>+M114</f>
        <v>6.73</v>
      </c>
    </row>
    <row r="118" spans="1:13" ht="12" thickTop="1" x14ac:dyDescent="0.2">
      <c r="A118" s="47">
        <f t="shared" si="11"/>
        <v>20</v>
      </c>
      <c r="E118" s="55"/>
      <c r="F118" s="55"/>
      <c r="G118" s="55"/>
      <c r="H118" s="55"/>
      <c r="I118" s="56" t="s">
        <v>84</v>
      </c>
      <c r="M118" s="56" t="s">
        <v>84</v>
      </c>
    </row>
    <row r="119" spans="1:13" x14ac:dyDescent="0.2">
      <c r="A119" s="47">
        <f t="shared" si="11"/>
        <v>21</v>
      </c>
      <c r="I119" s="56" t="s">
        <v>132</v>
      </c>
      <c r="M119" s="56" t="s">
        <v>133</v>
      </c>
    </row>
    <row r="120" spans="1:13" x14ac:dyDescent="0.2">
      <c r="A120" s="47">
        <f t="shared" si="11"/>
        <v>22</v>
      </c>
    </row>
    <row r="121" spans="1:13" x14ac:dyDescent="0.2">
      <c r="A121" s="47">
        <f t="shared" si="11"/>
        <v>23</v>
      </c>
      <c r="E121" s="61" t="s">
        <v>94</v>
      </c>
      <c r="F121" s="61"/>
      <c r="G121" s="61" t="s">
        <v>95</v>
      </c>
    </row>
    <row r="122" spans="1:13" ht="12" thickBot="1" x14ac:dyDescent="0.25">
      <c r="A122" s="47">
        <f t="shared" si="11"/>
        <v>24</v>
      </c>
      <c r="E122" s="62" t="s">
        <v>98</v>
      </c>
      <c r="F122" s="61"/>
      <c r="G122" s="62" t="s">
        <v>98</v>
      </c>
    </row>
    <row r="123" spans="1:13" x14ac:dyDescent="0.2">
      <c r="A123" s="47">
        <f t="shared" si="11"/>
        <v>25</v>
      </c>
      <c r="C123" s="63" t="str">
        <f>C78</f>
        <v>Acct 2.380.00</v>
      </c>
      <c r="D123" s="63"/>
      <c r="E123" s="66">
        <f>E78</f>
        <v>2.2058823529411766E-2</v>
      </c>
      <c r="F123" s="66"/>
      <c r="G123" s="66">
        <f>G78</f>
        <v>1.6968325791855204E-3</v>
      </c>
    </row>
    <row r="124" spans="1:13" x14ac:dyDescent="0.2">
      <c r="A124" s="47">
        <f t="shared" si="11"/>
        <v>26</v>
      </c>
      <c r="E124" s="55"/>
      <c r="F124" s="55"/>
      <c r="G124" s="55"/>
      <c r="H124" s="55"/>
      <c r="I124" s="55"/>
    </row>
    <row r="125" spans="1:13" x14ac:dyDescent="0.2">
      <c r="A125" s="47">
        <f t="shared" si="11"/>
        <v>27</v>
      </c>
      <c r="H125" s="55"/>
      <c r="I125" s="55"/>
    </row>
    <row r="126" spans="1:13" x14ac:dyDescent="0.2">
      <c r="A126" s="47">
        <f t="shared" si="11"/>
        <v>28</v>
      </c>
    </row>
    <row r="127" spans="1:13" x14ac:dyDescent="0.2">
      <c r="A127" s="47">
        <f t="shared" si="11"/>
        <v>29</v>
      </c>
    </row>
    <row r="128" spans="1:13" x14ac:dyDescent="0.2">
      <c r="A128" s="47">
        <f t="shared" si="11"/>
        <v>30</v>
      </c>
    </row>
  </sheetData>
  <mergeCells count="5">
    <mergeCell ref="A4:I4"/>
    <mergeCell ref="A6:I6"/>
    <mergeCell ref="A8:I8"/>
    <mergeCell ref="A46:I46"/>
    <mergeCell ref="A88:I8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0" max="16383" man="1"/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37"/>
  <sheetViews>
    <sheetView view="pageLayout" zoomScaleNormal="100" workbookViewId="0">
      <selection sqref="A1:H1"/>
    </sheetView>
  </sheetViews>
  <sheetFormatPr defaultColWidth="9.140625" defaultRowHeight="11.25" x14ac:dyDescent="0.2"/>
  <cols>
    <col min="1" max="1" width="4.140625" style="67" customWidth="1"/>
    <col min="2" max="2" width="0.85546875" style="67" customWidth="1"/>
    <col min="3" max="3" width="9.140625" style="67"/>
    <col min="4" max="4" width="0.85546875" style="67" customWidth="1"/>
    <col min="5" max="6" width="9.140625" style="67"/>
    <col min="7" max="7" width="17" style="67" customWidth="1"/>
    <col min="8" max="8" width="16.7109375" style="67" customWidth="1"/>
    <col min="9" max="9" width="14.42578125" style="67" customWidth="1"/>
    <col min="10" max="16384" width="9.140625" style="67"/>
  </cols>
  <sheetData>
    <row r="1" spans="1:13" ht="12.75" x14ac:dyDescent="0.2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</row>
    <row r="2" spans="1:13" ht="12.75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5"/>
      <c r="M2" s="115"/>
    </row>
    <row r="3" spans="1:13" ht="12.75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5"/>
      <c r="L3" s="115"/>
      <c r="M3" s="115"/>
    </row>
    <row r="4" spans="1:13" ht="12.75" x14ac:dyDescent="0.2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8"/>
      <c r="L4" s="128"/>
      <c r="M4" s="128"/>
    </row>
    <row r="6" spans="1:13" ht="12.75" x14ac:dyDescent="0.2">
      <c r="A6" s="127" t="str">
        <f>'CAPGDS1000001207 Input'!A6:J6</f>
        <v>Pro-Forma Adjustment - Government Relocation</v>
      </c>
      <c r="B6" s="127"/>
      <c r="C6" s="127"/>
      <c r="D6" s="127"/>
      <c r="E6" s="127"/>
      <c r="F6" s="127"/>
      <c r="G6" s="127"/>
      <c r="H6" s="127"/>
      <c r="I6" s="127"/>
      <c r="J6" s="127"/>
      <c r="K6" s="128"/>
      <c r="L6" s="128"/>
      <c r="M6" s="128"/>
    </row>
    <row r="7" spans="1:13" ht="12.75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8"/>
      <c r="L7" s="128"/>
      <c r="M7" s="128"/>
    </row>
    <row r="8" spans="1:13" ht="12.75" x14ac:dyDescent="0.2">
      <c r="A8" s="129" t="str">
        <f>'CAPGDS1000001207 Input'!F8</f>
        <v>SFS - Gov Main Relocate Willow St</v>
      </c>
      <c r="B8" s="129"/>
      <c r="C8" s="129"/>
      <c r="D8" s="129"/>
      <c r="E8" s="129"/>
      <c r="F8" s="129"/>
      <c r="G8" s="129"/>
      <c r="H8" s="129"/>
      <c r="I8" s="129"/>
      <c r="J8" s="129"/>
      <c r="K8" s="130"/>
      <c r="L8" s="130"/>
      <c r="M8" s="130"/>
    </row>
    <row r="62" spans="1:13" ht="12.75" x14ac:dyDescent="0.2">
      <c r="A62" s="127" t="s">
        <v>110</v>
      </c>
      <c r="B62" s="127"/>
      <c r="C62" s="127"/>
      <c r="D62" s="127"/>
      <c r="E62" s="127"/>
      <c r="F62" s="127"/>
      <c r="G62" s="127"/>
      <c r="H62" s="127"/>
      <c r="I62" s="127"/>
      <c r="J62" s="127"/>
      <c r="K62" s="128"/>
      <c r="L62" s="128"/>
      <c r="M62" s="128"/>
    </row>
    <row r="63" spans="1:13" ht="12.75" x14ac:dyDescent="0.2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8"/>
      <c r="L63" s="128"/>
      <c r="M63" s="128"/>
    </row>
    <row r="64" spans="1:13" ht="12.75" x14ac:dyDescent="0.2">
      <c r="A64" s="129" t="s">
        <v>123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30"/>
      <c r="L64" s="130"/>
      <c r="M64" s="130"/>
    </row>
    <row r="74" spans="1:13" ht="12.75" x14ac:dyDescent="0.2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8"/>
      <c r="L74" s="128"/>
      <c r="M74" s="128"/>
    </row>
    <row r="75" spans="1:13" ht="12.75" x14ac:dyDescent="0.2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8"/>
      <c r="L75" s="128"/>
      <c r="M75" s="128"/>
    </row>
    <row r="77" spans="1:13" ht="12.75" x14ac:dyDescent="0.2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8"/>
      <c r="L77" s="128"/>
      <c r="M77" s="128"/>
    </row>
    <row r="78" spans="1:13" ht="12.75" x14ac:dyDescent="0.2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8"/>
      <c r="L78" s="128"/>
      <c r="M78" s="128"/>
    </row>
    <row r="79" spans="1:13" ht="12.75" x14ac:dyDescent="0.2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30"/>
      <c r="L79" s="130"/>
      <c r="M79" s="130"/>
    </row>
    <row r="107" spans="8:8" x14ac:dyDescent="0.2">
      <c r="H107" s="91"/>
    </row>
    <row r="108" spans="8:8" x14ac:dyDescent="0.2">
      <c r="H108" s="92"/>
    </row>
    <row r="109" spans="8:8" x14ac:dyDescent="0.2">
      <c r="H109" s="91"/>
    </row>
    <row r="125" spans="4:7" x14ac:dyDescent="0.2">
      <c r="D125" s="67" t="s">
        <v>148</v>
      </c>
      <c r="G125" s="111">
        <v>127580</v>
      </c>
    </row>
    <row r="126" spans="4:7" x14ac:dyDescent="0.2">
      <c r="D126" s="67" t="s">
        <v>149</v>
      </c>
      <c r="G126" s="111">
        <v>1993</v>
      </c>
    </row>
    <row r="127" spans="4:7" x14ac:dyDescent="0.2">
      <c r="D127" s="67" t="s">
        <v>150</v>
      </c>
      <c r="G127" s="111">
        <f>SUM(G125:G126)</f>
        <v>129573</v>
      </c>
    </row>
    <row r="135" spans="1:13" ht="12.75" x14ac:dyDescent="0.2">
      <c r="A135" s="127" t="s">
        <v>110</v>
      </c>
      <c r="B135" s="127"/>
      <c r="C135" s="127"/>
      <c r="D135" s="127"/>
      <c r="E135" s="127"/>
      <c r="F135" s="127"/>
      <c r="G135" s="127"/>
      <c r="H135" s="127"/>
      <c r="I135" s="127"/>
      <c r="J135" s="127"/>
      <c r="K135" s="128"/>
      <c r="L135" s="128"/>
      <c r="M135" s="128"/>
    </row>
    <row r="136" spans="1:13" ht="12.75" x14ac:dyDescent="0.2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8"/>
      <c r="L136" s="128"/>
      <c r="M136" s="128"/>
    </row>
    <row r="137" spans="1:13" ht="12.75" x14ac:dyDescent="0.2">
      <c r="A137" s="129" t="s">
        <v>123</v>
      </c>
      <c r="B137" s="129"/>
      <c r="C137" s="129"/>
      <c r="D137" s="129"/>
      <c r="E137" s="129"/>
      <c r="F137" s="129"/>
      <c r="G137" s="129"/>
      <c r="H137" s="129"/>
      <c r="I137" s="129"/>
      <c r="J137" s="129"/>
      <c r="K137" s="130"/>
      <c r="L137" s="130"/>
      <c r="M137" s="130"/>
    </row>
  </sheetData>
  <mergeCells count="16">
    <mergeCell ref="A135:M135"/>
    <mergeCell ref="A136:M136"/>
    <mergeCell ref="A137:M137"/>
    <mergeCell ref="A79:M79"/>
    <mergeCell ref="A1:M1"/>
    <mergeCell ref="A4:M4"/>
    <mergeCell ref="A6:M6"/>
    <mergeCell ref="A7:M7"/>
    <mergeCell ref="A8:M8"/>
    <mergeCell ref="A74:M74"/>
    <mergeCell ref="A75:M75"/>
    <mergeCell ref="A77:M77"/>
    <mergeCell ref="A78:M78"/>
    <mergeCell ref="A62:M62"/>
    <mergeCell ref="A63:M63"/>
    <mergeCell ref="A64:M64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56" max="12" man="1"/>
    <brk id="129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C82C-4174-42BE-9690-B0C8C08F366D}">
  <dimension ref="A1:N40"/>
  <sheetViews>
    <sheetView view="pageLayout" zoomScaleNormal="100" workbookViewId="0">
      <selection sqref="A1:H1"/>
    </sheetView>
  </sheetViews>
  <sheetFormatPr defaultColWidth="8" defaultRowHeight="11.25" x14ac:dyDescent="0.2"/>
  <cols>
    <col min="1" max="1" width="4.140625" style="31" customWidth="1"/>
    <col min="2" max="2" width="13.7109375" style="31" customWidth="1"/>
    <col min="3" max="3" width="0.85546875" style="31" customWidth="1"/>
    <col min="4" max="4" width="17" style="31" customWidth="1"/>
    <col min="5" max="5" width="0.85546875" style="31" customWidth="1"/>
    <col min="6" max="6" width="10.140625" style="31" customWidth="1"/>
    <col min="7" max="7" width="0.85546875" style="31" customWidth="1"/>
    <col min="8" max="8" width="10.28515625" style="31" customWidth="1"/>
    <col min="9" max="9" width="0.85546875" style="31" customWidth="1"/>
    <col min="10" max="10" width="8" style="31"/>
    <col min="11" max="11" width="1.7109375" style="31" customWidth="1"/>
    <col min="12" max="12" width="8" style="31"/>
    <col min="13" max="13" width="1.7109375" style="31" customWidth="1"/>
    <col min="14" max="16384" width="8" style="31"/>
  </cols>
  <sheetData>
    <row r="1" spans="1:14" x14ac:dyDescent="0.2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4" ht="12" customHeight="1" x14ac:dyDescent="0.2">
      <c r="A2" s="123"/>
      <c r="B2" s="123"/>
      <c r="C2" s="123"/>
      <c r="D2" s="123"/>
      <c r="E2" s="123"/>
      <c r="F2" s="123"/>
      <c r="G2" s="123"/>
      <c r="H2" s="123"/>
      <c r="I2" s="123"/>
      <c r="J2" s="123"/>
    </row>
    <row r="3" spans="1:14" ht="12" customHeight="1" x14ac:dyDescent="0.2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4" ht="12" customHeight="1" x14ac:dyDescent="0.2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4" ht="12" customHeight="1" x14ac:dyDescent="0.2"/>
    <row r="6" spans="1:14" ht="12" customHeight="1" x14ac:dyDescent="0.2">
      <c r="A6" s="123" t="str">
        <f>'WP E, pg 1'!A5:H5</f>
        <v>Pro-Forma Adjustment - Government Relocation</v>
      </c>
      <c r="B6" s="123"/>
      <c r="C6" s="123"/>
      <c r="D6" s="123"/>
      <c r="E6" s="123"/>
      <c r="F6" s="123"/>
      <c r="G6" s="123"/>
      <c r="H6" s="123"/>
      <c r="I6" s="123"/>
      <c r="J6" s="123"/>
    </row>
    <row r="7" spans="1:14" x14ac:dyDescent="0.2">
      <c r="B7" s="131"/>
      <c r="C7" s="132"/>
      <c r="D7" s="132"/>
      <c r="F7" s="133"/>
      <c r="G7" s="133"/>
      <c r="H7" s="133"/>
    </row>
    <row r="8" spans="1:14" x14ac:dyDescent="0.2">
      <c r="B8" s="82" t="s">
        <v>54</v>
      </c>
      <c r="D8" s="83" t="s">
        <v>124</v>
      </c>
      <c r="E8" s="32"/>
      <c r="F8" s="121" t="s">
        <v>125</v>
      </c>
      <c r="G8" s="122"/>
      <c r="H8" s="122"/>
      <c r="I8" s="122"/>
      <c r="J8" s="122"/>
    </row>
    <row r="9" spans="1:14" x14ac:dyDescent="0.2">
      <c r="B9" s="32" t="s">
        <v>55</v>
      </c>
      <c r="D9" s="84">
        <v>1</v>
      </c>
      <c r="F9" s="32" t="s">
        <v>56</v>
      </c>
      <c r="H9" s="84">
        <v>1</v>
      </c>
    </row>
    <row r="10" spans="1:14" x14ac:dyDescent="0.2">
      <c r="L10" s="34" t="s">
        <v>57</v>
      </c>
      <c r="N10" s="34" t="s">
        <v>45</v>
      </c>
    </row>
    <row r="11" spans="1:14" x14ac:dyDescent="0.2">
      <c r="A11" s="31" t="s">
        <v>0</v>
      </c>
      <c r="F11" s="33" t="s">
        <v>58</v>
      </c>
      <c r="G11" s="33"/>
      <c r="H11" s="33"/>
      <c r="J11" s="34" t="s">
        <v>48</v>
      </c>
      <c r="L11" s="34" t="s">
        <v>48</v>
      </c>
      <c r="N11" s="34" t="s">
        <v>59</v>
      </c>
    </row>
    <row r="12" spans="1:14" x14ac:dyDescent="0.2">
      <c r="A12" s="78" t="s">
        <v>108</v>
      </c>
      <c r="B12" s="85" t="s">
        <v>60</v>
      </c>
      <c r="D12" s="35" t="s">
        <v>61</v>
      </c>
      <c r="E12" s="36"/>
      <c r="F12" s="35" t="s">
        <v>62</v>
      </c>
      <c r="H12" s="35" t="s">
        <v>63</v>
      </c>
      <c r="J12" s="35" t="s">
        <v>64</v>
      </c>
      <c r="L12" s="35" t="s">
        <v>64</v>
      </c>
      <c r="N12" s="35" t="s">
        <v>65</v>
      </c>
    </row>
    <row r="13" spans="1:14" x14ac:dyDescent="0.2">
      <c r="B13" s="86" t="s">
        <v>4</v>
      </c>
      <c r="D13" s="34" t="s">
        <v>5</v>
      </c>
      <c r="E13" s="36"/>
      <c r="F13" s="34" t="s">
        <v>6</v>
      </c>
      <c r="H13" s="34" t="s">
        <v>39</v>
      </c>
      <c r="J13" s="34" t="s">
        <v>40</v>
      </c>
      <c r="L13" s="34" t="s">
        <v>41</v>
      </c>
      <c r="N13" s="34" t="s">
        <v>42</v>
      </c>
    </row>
    <row r="14" spans="1:14" x14ac:dyDescent="0.2">
      <c r="B14" s="87"/>
      <c r="D14" s="34"/>
      <c r="E14" s="36"/>
      <c r="F14" s="34"/>
      <c r="H14" s="34"/>
      <c r="J14" s="34"/>
    </row>
    <row r="15" spans="1:14" x14ac:dyDescent="0.2">
      <c r="A15" s="34">
        <v>1</v>
      </c>
      <c r="B15" s="38">
        <v>45641</v>
      </c>
      <c r="D15" s="42">
        <v>0</v>
      </c>
      <c r="E15" s="36"/>
      <c r="F15" s="34" t="s">
        <v>117</v>
      </c>
      <c r="H15" s="6">
        <v>0.5</v>
      </c>
      <c r="J15" s="41">
        <f>1.5/68</f>
        <v>2.2058823529411766E-2</v>
      </c>
      <c r="L15" s="41">
        <v>3.7499999999999999E-2</v>
      </c>
      <c r="N15" s="88">
        <v>0.21</v>
      </c>
    </row>
    <row r="16" spans="1:14" x14ac:dyDescent="0.2">
      <c r="A16" s="34">
        <v>2</v>
      </c>
      <c r="B16" s="39">
        <v>45672</v>
      </c>
      <c r="D16" s="42">
        <v>0</v>
      </c>
      <c r="E16" s="36"/>
      <c r="F16" s="34" t="s">
        <v>121</v>
      </c>
      <c r="H16" s="6">
        <v>0.5</v>
      </c>
      <c r="J16" s="41">
        <f>2/57</f>
        <v>3.5087719298245612E-2</v>
      </c>
    </row>
    <row r="17" spans="1:10" x14ac:dyDescent="0.2">
      <c r="A17" s="34">
        <v>3</v>
      </c>
      <c r="B17" s="39">
        <f>B16+30</f>
        <v>45702</v>
      </c>
      <c r="D17" s="42">
        <v>0</v>
      </c>
      <c r="E17" s="36"/>
      <c r="F17" s="34" t="s">
        <v>66</v>
      </c>
      <c r="H17" s="6">
        <v>0</v>
      </c>
      <c r="J17" s="41">
        <v>0</v>
      </c>
    </row>
    <row r="18" spans="1:10" x14ac:dyDescent="0.2">
      <c r="A18" s="34">
        <v>4</v>
      </c>
      <c r="B18" s="39">
        <f t="shared" ref="B18:B27" si="0">B17+30</f>
        <v>45732</v>
      </c>
      <c r="D18" s="42">
        <v>0</v>
      </c>
      <c r="E18" s="36"/>
      <c r="F18" s="34" t="s">
        <v>66</v>
      </c>
      <c r="H18" s="6">
        <v>0</v>
      </c>
      <c r="J18" s="41">
        <v>0</v>
      </c>
    </row>
    <row r="19" spans="1:10" x14ac:dyDescent="0.2">
      <c r="A19" s="34">
        <v>5</v>
      </c>
      <c r="B19" s="39">
        <f t="shared" si="0"/>
        <v>45762</v>
      </c>
      <c r="D19" s="42">
        <v>0</v>
      </c>
      <c r="E19" s="36"/>
      <c r="F19" s="34" t="s">
        <v>66</v>
      </c>
      <c r="H19" s="6">
        <v>0</v>
      </c>
      <c r="J19" s="41">
        <v>0</v>
      </c>
    </row>
    <row r="20" spans="1:10" x14ac:dyDescent="0.2">
      <c r="A20" s="34">
        <v>6</v>
      </c>
      <c r="B20" s="39">
        <f t="shared" si="0"/>
        <v>45792</v>
      </c>
      <c r="D20" s="42">
        <v>0</v>
      </c>
      <c r="E20" s="36"/>
      <c r="F20" s="34"/>
      <c r="H20" s="40" t="s">
        <v>7</v>
      </c>
      <c r="J20" s="41"/>
    </row>
    <row r="21" spans="1:10" x14ac:dyDescent="0.2">
      <c r="A21" s="34">
        <v>7</v>
      </c>
      <c r="B21" s="39">
        <f t="shared" si="0"/>
        <v>45822</v>
      </c>
      <c r="D21" s="42">
        <v>0</v>
      </c>
      <c r="E21" s="36"/>
      <c r="F21" s="34"/>
      <c r="H21" s="40" t="s">
        <v>7</v>
      </c>
      <c r="J21" s="41"/>
    </row>
    <row r="22" spans="1:10" x14ac:dyDescent="0.2">
      <c r="A22" s="34">
        <v>8</v>
      </c>
      <c r="B22" s="39">
        <f t="shared" si="0"/>
        <v>45852</v>
      </c>
      <c r="D22" s="42">
        <v>0</v>
      </c>
      <c r="E22" s="36"/>
      <c r="F22" s="34"/>
      <c r="H22" s="40" t="s">
        <v>7</v>
      </c>
      <c r="J22" s="41"/>
    </row>
    <row r="23" spans="1:10" x14ac:dyDescent="0.2">
      <c r="A23" s="34">
        <v>9</v>
      </c>
      <c r="B23" s="39">
        <f t="shared" si="0"/>
        <v>45882</v>
      </c>
      <c r="D23" s="42">
        <v>0</v>
      </c>
      <c r="E23" s="36"/>
      <c r="F23" s="34"/>
      <c r="H23" s="40" t="s">
        <v>7</v>
      </c>
      <c r="J23" s="41"/>
    </row>
    <row r="24" spans="1:10" x14ac:dyDescent="0.2">
      <c r="A24" s="34">
        <v>10</v>
      </c>
      <c r="B24" s="39">
        <f t="shared" si="0"/>
        <v>45912</v>
      </c>
      <c r="D24" s="42">
        <v>0</v>
      </c>
      <c r="E24" s="36"/>
      <c r="F24" s="34"/>
      <c r="H24" s="40" t="s">
        <v>7</v>
      </c>
      <c r="J24" s="41"/>
    </row>
    <row r="25" spans="1:10" x14ac:dyDescent="0.2">
      <c r="A25" s="34">
        <v>11</v>
      </c>
      <c r="B25" s="39">
        <f t="shared" si="0"/>
        <v>45942</v>
      </c>
      <c r="D25" s="42">
        <v>0</v>
      </c>
      <c r="E25" s="36"/>
      <c r="F25" s="34"/>
      <c r="H25" s="40" t="s">
        <v>7</v>
      </c>
      <c r="J25" s="41"/>
    </row>
    <row r="26" spans="1:10" x14ac:dyDescent="0.2">
      <c r="A26" s="34">
        <v>12</v>
      </c>
      <c r="B26" s="39">
        <f t="shared" si="0"/>
        <v>45972</v>
      </c>
      <c r="D26" s="42">
        <v>0</v>
      </c>
      <c r="E26" s="36"/>
      <c r="H26" s="40" t="s">
        <v>7</v>
      </c>
      <c r="J26" s="41"/>
    </row>
    <row r="27" spans="1:10" x14ac:dyDescent="0.2">
      <c r="A27" s="34">
        <v>13</v>
      </c>
      <c r="B27" s="39">
        <f t="shared" si="0"/>
        <v>46002</v>
      </c>
      <c r="D27" s="42">
        <v>0</v>
      </c>
      <c r="E27" s="36"/>
      <c r="H27" s="40"/>
      <c r="J27" s="41"/>
    </row>
    <row r="28" spans="1:10" x14ac:dyDescent="0.2">
      <c r="A28" s="34">
        <v>14</v>
      </c>
      <c r="D28" s="42"/>
      <c r="E28" s="36"/>
      <c r="J28" s="41"/>
    </row>
    <row r="29" spans="1:10" x14ac:dyDescent="0.2">
      <c r="A29" s="34">
        <v>15</v>
      </c>
      <c r="B29" s="32" t="s">
        <v>67</v>
      </c>
      <c r="D29" s="89">
        <v>46205</v>
      </c>
    </row>
    <row r="30" spans="1:10" x14ac:dyDescent="0.2">
      <c r="A30" s="34">
        <v>16</v>
      </c>
      <c r="B30" s="32" t="s">
        <v>68</v>
      </c>
      <c r="D30" s="90">
        <v>85640.78</v>
      </c>
    </row>
    <row r="32" spans="1:10" x14ac:dyDescent="0.2">
      <c r="B32" s="43" t="s">
        <v>69</v>
      </c>
    </row>
    <row r="33" spans="2:2" x14ac:dyDescent="0.2">
      <c r="B33" s="43" t="s">
        <v>70</v>
      </c>
    </row>
    <row r="34" spans="2:2" x14ac:dyDescent="0.2">
      <c r="B34" s="43" t="s">
        <v>159</v>
      </c>
    </row>
    <row r="35" spans="2:2" x14ac:dyDescent="0.2">
      <c r="B35" s="43" t="s">
        <v>160</v>
      </c>
    </row>
    <row r="36" spans="2:2" x14ac:dyDescent="0.2">
      <c r="B36" s="43" t="s">
        <v>161</v>
      </c>
    </row>
    <row r="37" spans="2:2" x14ac:dyDescent="0.2">
      <c r="B37" s="43" t="s">
        <v>162</v>
      </c>
    </row>
    <row r="38" spans="2:2" x14ac:dyDescent="0.2">
      <c r="B38" s="43" t="s">
        <v>163</v>
      </c>
    </row>
    <row r="39" spans="2:2" x14ac:dyDescent="0.2">
      <c r="B39" s="31" t="s">
        <v>146</v>
      </c>
    </row>
    <row r="40" spans="2:2" x14ac:dyDescent="0.2">
      <c r="B40" s="31" t="s">
        <v>73</v>
      </c>
    </row>
  </sheetData>
  <mergeCells count="6">
    <mergeCell ref="F8:J8"/>
    <mergeCell ref="A1:J1"/>
    <mergeCell ref="A2:J2"/>
    <mergeCell ref="A6:J6"/>
    <mergeCell ref="B7:D7"/>
    <mergeCell ref="F7:H7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29FD-A632-4F75-B56A-690793D3E530}">
  <sheetPr syncVertical="1" syncRef="A1" transitionEvaluation="1" transitionEntry="1"/>
  <dimension ref="A1:J435"/>
  <sheetViews>
    <sheetView view="pageLayout" zoomScaleNormal="100" workbookViewId="0">
      <selection sqref="A1:H1"/>
    </sheetView>
  </sheetViews>
  <sheetFormatPr defaultColWidth="11" defaultRowHeight="11.25" x14ac:dyDescent="0.2"/>
  <cols>
    <col min="1" max="1" width="4.85546875" style="47" customWidth="1"/>
    <col min="2" max="2" width="1" style="47" customWidth="1"/>
    <col min="3" max="3" width="14.7109375" style="47" customWidth="1"/>
    <col min="4" max="4" width="1" style="47" customWidth="1"/>
    <col min="5" max="5" width="17.85546875" style="47" customWidth="1"/>
    <col min="6" max="6" width="1" style="47" customWidth="1"/>
    <col min="7" max="7" width="17.85546875" style="47" customWidth="1"/>
    <col min="8" max="8" width="1" style="47" customWidth="1"/>
    <col min="9" max="9" width="15.85546875" style="47" customWidth="1"/>
    <col min="10" max="10" width="6.42578125" style="47" customWidth="1"/>
    <col min="11" max="11" width="4.85546875" style="47" customWidth="1"/>
    <col min="12" max="12" width="1" style="47" customWidth="1"/>
    <col min="13" max="13" width="25.140625" style="47" customWidth="1"/>
    <col min="14" max="14" width="1" style="47" customWidth="1"/>
    <col min="15" max="15" width="14.85546875" style="47" customWidth="1"/>
    <col min="16" max="16" width="1" style="47" customWidth="1"/>
    <col min="17" max="17" width="14.85546875" style="47" customWidth="1"/>
    <col min="18" max="18" width="1" style="47" customWidth="1"/>
    <col min="19" max="19" width="13.85546875" style="47" customWidth="1"/>
    <col min="20" max="20" width="6.42578125" style="47" customWidth="1"/>
    <col min="21" max="21" width="4.85546875" style="47" customWidth="1"/>
    <col min="22" max="22" width="1" style="47" customWidth="1"/>
    <col min="23" max="23" width="25.140625" style="47" customWidth="1"/>
    <col min="24" max="24" width="1" style="47" customWidth="1"/>
    <col min="25" max="25" width="14.85546875" style="47" customWidth="1"/>
    <col min="26" max="26" width="1" style="47" customWidth="1"/>
    <col min="27" max="27" width="14.85546875" style="47" customWidth="1"/>
    <col min="28" max="28" width="1" style="47" customWidth="1"/>
    <col min="29" max="29" width="13.85546875" style="47" customWidth="1"/>
    <col min="30" max="30" width="6.42578125" style="47" customWidth="1"/>
    <col min="31" max="31" width="4.85546875" style="47" customWidth="1"/>
    <col min="32" max="32" width="1" style="47" customWidth="1"/>
    <col min="33" max="33" width="25.140625" style="47" customWidth="1"/>
    <col min="34" max="34" width="1" style="47" customWidth="1"/>
    <col min="35" max="35" width="14.85546875" style="47" customWidth="1"/>
    <col min="36" max="36" width="1" style="47" customWidth="1"/>
    <col min="37" max="37" width="14.85546875" style="47" customWidth="1"/>
    <col min="38" max="38" width="1" style="47" customWidth="1"/>
    <col min="39" max="39" width="13.85546875" style="47" customWidth="1"/>
    <col min="40" max="40" width="6.42578125" style="47" customWidth="1"/>
    <col min="41" max="41" width="4.85546875" style="47" customWidth="1"/>
    <col min="42" max="42" width="1" style="47" customWidth="1"/>
    <col min="43" max="43" width="17.85546875" style="47" customWidth="1"/>
    <col min="44" max="44" width="1" style="47" customWidth="1"/>
    <col min="45" max="45" width="14.85546875" style="47" customWidth="1"/>
    <col min="46" max="46" width="1" style="47" customWidth="1"/>
    <col min="47" max="47" width="14.85546875" style="47" customWidth="1"/>
    <col min="48" max="48" width="1" style="47" customWidth="1"/>
    <col min="49" max="49" width="13.85546875" style="47" customWidth="1"/>
    <col min="50" max="16384" width="11" style="47"/>
  </cols>
  <sheetData>
    <row r="1" spans="1:10" x14ac:dyDescent="0.2">
      <c r="A1" s="44"/>
      <c r="B1" s="44"/>
      <c r="C1" s="45"/>
      <c r="D1" s="45"/>
      <c r="E1" s="45"/>
      <c r="F1" s="45"/>
      <c r="G1" s="45"/>
      <c r="H1" s="45"/>
      <c r="I1" s="45"/>
      <c r="J1" s="46" t="s">
        <v>7</v>
      </c>
    </row>
    <row r="2" spans="1:10" x14ac:dyDescent="0.2">
      <c r="A2" s="44"/>
      <c r="B2" s="44"/>
      <c r="C2" s="45"/>
      <c r="D2" s="45"/>
      <c r="E2" s="45"/>
      <c r="F2" s="45"/>
      <c r="G2" s="45"/>
      <c r="H2" s="45"/>
      <c r="I2" s="45"/>
      <c r="J2" s="46"/>
    </row>
    <row r="3" spans="1:10" x14ac:dyDescent="0.2">
      <c r="A3" s="44"/>
      <c r="B3" s="44"/>
      <c r="C3" s="45"/>
      <c r="D3" s="45"/>
      <c r="E3" s="45"/>
      <c r="F3" s="45"/>
      <c r="G3" s="45"/>
      <c r="H3" s="45"/>
      <c r="I3" s="45"/>
      <c r="J3" s="46"/>
    </row>
    <row r="4" spans="1:10" x14ac:dyDescent="0.2">
      <c r="A4" s="44"/>
      <c r="B4" s="44"/>
      <c r="C4" s="45"/>
      <c r="D4" s="45"/>
      <c r="E4" s="45"/>
      <c r="F4" s="45"/>
      <c r="G4" s="45"/>
      <c r="H4" s="45"/>
      <c r="I4" s="45"/>
      <c r="J4" s="46" t="s">
        <v>7</v>
      </c>
    </row>
    <row r="5" spans="1:10" x14ac:dyDescent="0.2">
      <c r="B5" s="44"/>
      <c r="C5" s="45"/>
      <c r="D5" s="45"/>
      <c r="E5" s="45"/>
      <c r="F5" s="45"/>
      <c r="G5" s="45"/>
      <c r="H5" s="45"/>
      <c r="I5" s="45"/>
      <c r="J5" s="46" t="s">
        <v>7</v>
      </c>
    </row>
    <row r="6" spans="1:10" x14ac:dyDescent="0.2">
      <c r="A6" s="125" t="str">
        <f>'CAPGDS1000001232 Input'!A6:J6</f>
        <v>Pro-Forma Adjustment - Government Relocation</v>
      </c>
      <c r="B6" s="125"/>
      <c r="C6" s="125"/>
      <c r="D6" s="125"/>
      <c r="E6" s="125"/>
      <c r="F6" s="125"/>
      <c r="G6" s="125"/>
      <c r="H6" s="125"/>
      <c r="I6" s="125"/>
      <c r="J6" s="46"/>
    </row>
    <row r="7" spans="1:10" x14ac:dyDescent="0.2">
      <c r="A7" s="48"/>
      <c r="B7" s="48"/>
      <c r="C7" s="46"/>
      <c r="D7" s="46"/>
      <c r="E7" s="46"/>
      <c r="F7" s="46"/>
      <c r="G7" s="46"/>
      <c r="H7" s="46"/>
      <c r="I7" s="46"/>
      <c r="J7" s="46"/>
    </row>
    <row r="8" spans="1:10" x14ac:dyDescent="0.2">
      <c r="A8" s="124" t="str">
        <f>'CAPGDS1000001232 Input'!F8</f>
        <v>SFS: 42nd and 46th Sts</v>
      </c>
      <c r="B8" s="124"/>
      <c r="C8" s="124"/>
      <c r="D8" s="124"/>
      <c r="E8" s="124"/>
      <c r="F8" s="124"/>
      <c r="G8" s="124"/>
      <c r="H8" s="124"/>
      <c r="I8" s="124"/>
      <c r="J8" s="46"/>
    </row>
    <row r="9" spans="1:10" x14ac:dyDescent="0.2">
      <c r="A9" s="48"/>
      <c r="B9" s="48"/>
      <c r="C9" s="46"/>
      <c r="D9" s="46"/>
      <c r="E9" s="46"/>
      <c r="F9" s="46"/>
      <c r="G9" s="46"/>
      <c r="H9" s="46"/>
      <c r="I9" s="46"/>
      <c r="J9" s="46"/>
    </row>
    <row r="10" spans="1:10" x14ac:dyDescent="0.2">
      <c r="A10" s="48" t="s">
        <v>74</v>
      </c>
      <c r="B10" s="48"/>
      <c r="C10" s="46"/>
      <c r="D10" s="46"/>
      <c r="E10" s="46"/>
      <c r="F10" s="46"/>
      <c r="G10" s="46"/>
      <c r="H10" s="46"/>
      <c r="I10" s="46"/>
      <c r="J10" s="46" t="s">
        <v>7</v>
      </c>
    </row>
    <row r="11" spans="1:10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  <c r="J11" s="46" t="s">
        <v>7</v>
      </c>
    </row>
    <row r="13" spans="1:10" ht="12" thickBot="1" x14ac:dyDescent="0.25">
      <c r="A13" s="63" t="s">
        <v>75</v>
      </c>
      <c r="E13" s="49" t="s">
        <v>76</v>
      </c>
      <c r="F13" s="50"/>
      <c r="G13" s="50"/>
      <c r="H13" s="50"/>
      <c r="I13" s="50"/>
    </row>
    <row r="14" spans="1:10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10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10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0" x14ac:dyDescent="0.2">
      <c r="A17" s="53">
        <v>1</v>
      </c>
      <c r="C17" s="54">
        <f>'CAPGDS1000001232 Input'!B15</f>
        <v>45641</v>
      </c>
      <c r="D17" s="54"/>
      <c r="E17" s="94">
        <f>'CAPGDS1000001232 Input'!D15*'CAPGDS1000001232 Input'!$D$9*'CAPGDS1000001232 Input'!$H$9</f>
        <v>0</v>
      </c>
      <c r="F17" s="95"/>
      <c r="G17" s="94">
        <f>'CAPGDS1000001232 Input'!D30*'CAPGDS1000001232 Input'!D9*'CAPGDS1000001232 Input'!H9</f>
        <v>85640.78</v>
      </c>
      <c r="H17" s="95"/>
      <c r="I17" s="94">
        <f t="shared" ref="I17:I29" si="0">G17-E17</f>
        <v>85640.78</v>
      </c>
    </row>
    <row r="18" spans="1:10" x14ac:dyDescent="0.2">
      <c r="A18" s="53">
        <f t="shared" ref="A18:A40" si="1">1+A17</f>
        <v>2</v>
      </c>
      <c r="C18" s="54">
        <f>'CAPGDS1000001232 Input'!B16</f>
        <v>45672</v>
      </c>
      <c r="D18" s="54"/>
      <c r="E18" s="71">
        <f>'CAPGDS1000001232 Input'!D16*'CAPGDS1000001232 Input'!$D$9*'CAPGDS1000001232 Input'!$H$9</f>
        <v>0</v>
      </c>
      <c r="F18" s="8"/>
      <c r="G18" s="71">
        <f>'CAPGDS1000001232 Input'!D30*'CAPGDS1000001232 Input'!D9*'CAPGDS1000001232 Input'!H9</f>
        <v>85640.78</v>
      </c>
      <c r="H18" s="8"/>
      <c r="I18" s="71">
        <f t="shared" si="0"/>
        <v>85640.78</v>
      </c>
    </row>
    <row r="19" spans="1:10" x14ac:dyDescent="0.2">
      <c r="A19" s="53">
        <f t="shared" si="1"/>
        <v>3</v>
      </c>
      <c r="C19" s="54">
        <f>'CAPGDS1000001232 Input'!B17</f>
        <v>45702</v>
      </c>
      <c r="D19" s="54"/>
      <c r="E19" s="71">
        <f>'CAPGDS1000001232 Input'!D17*'CAPGDS1000001232 Input'!$D$9*'CAPGDS1000001232 Input'!$H$9</f>
        <v>0</v>
      </c>
      <c r="F19" s="8"/>
      <c r="G19" s="8">
        <f t="shared" ref="G19:G29" si="2">$G$18</f>
        <v>85640.78</v>
      </c>
      <c r="H19" s="8"/>
      <c r="I19" s="8">
        <f t="shared" si="0"/>
        <v>85640.78</v>
      </c>
      <c r="J19" s="55"/>
    </row>
    <row r="20" spans="1:10" x14ac:dyDescent="0.2">
      <c r="A20" s="53">
        <f t="shared" si="1"/>
        <v>4</v>
      </c>
      <c r="C20" s="54">
        <f>'CAPGDS1000001232 Input'!B18</f>
        <v>45732</v>
      </c>
      <c r="D20" s="54"/>
      <c r="E20" s="71">
        <f>'CAPGDS1000001232 Input'!D18*'CAPGDS1000001232 Input'!$D$9*'CAPGDS1000001232 Input'!$H$9</f>
        <v>0</v>
      </c>
      <c r="F20" s="8"/>
      <c r="G20" s="8">
        <f t="shared" si="2"/>
        <v>85640.78</v>
      </c>
      <c r="H20" s="8"/>
      <c r="I20" s="8">
        <f t="shared" si="0"/>
        <v>85640.78</v>
      </c>
      <c r="J20" s="55"/>
    </row>
    <row r="21" spans="1:10" x14ac:dyDescent="0.2">
      <c r="A21" s="53">
        <f t="shared" si="1"/>
        <v>5</v>
      </c>
      <c r="C21" s="54">
        <f>'CAPGDS1000001232 Input'!B19</f>
        <v>45762</v>
      </c>
      <c r="D21" s="54"/>
      <c r="E21" s="71">
        <f>'CAPGDS1000001232 Input'!D19*'CAPGDS1000001232 Input'!$D$9*'CAPGDS1000001232 Input'!$H$9</f>
        <v>0</v>
      </c>
      <c r="F21" s="8"/>
      <c r="G21" s="8">
        <f t="shared" si="2"/>
        <v>85640.78</v>
      </c>
      <c r="H21" s="8"/>
      <c r="I21" s="8">
        <f t="shared" si="0"/>
        <v>85640.78</v>
      </c>
      <c r="J21" s="55"/>
    </row>
    <row r="22" spans="1:10" x14ac:dyDescent="0.2">
      <c r="A22" s="53">
        <f t="shared" si="1"/>
        <v>6</v>
      </c>
      <c r="C22" s="54">
        <f>'CAPGDS1000001232 Input'!B20</f>
        <v>45792</v>
      </c>
      <c r="D22" s="54"/>
      <c r="E22" s="71">
        <f>'CAPGDS1000001232 Input'!D20*'CAPGDS1000001232 Input'!$D$9*'CAPGDS1000001232 Input'!$H$9</f>
        <v>0</v>
      </c>
      <c r="F22" s="8"/>
      <c r="G22" s="8">
        <f t="shared" si="2"/>
        <v>85640.78</v>
      </c>
      <c r="H22" s="8"/>
      <c r="I22" s="8">
        <f t="shared" si="0"/>
        <v>85640.78</v>
      </c>
      <c r="J22" s="55"/>
    </row>
    <row r="23" spans="1:10" x14ac:dyDescent="0.2">
      <c r="A23" s="53">
        <f t="shared" si="1"/>
        <v>7</v>
      </c>
      <c r="C23" s="54">
        <f>'CAPGDS1000001232 Input'!B21</f>
        <v>45822</v>
      </c>
      <c r="D23" s="54"/>
      <c r="E23" s="71">
        <f>'CAPGDS1000001232 Input'!D21*'CAPGDS1000001232 Input'!$D$9*'CAPGDS1000001232 Input'!$H$9</f>
        <v>0</v>
      </c>
      <c r="F23" s="8"/>
      <c r="G23" s="8">
        <f t="shared" si="2"/>
        <v>85640.78</v>
      </c>
      <c r="H23" s="8"/>
      <c r="I23" s="8">
        <f t="shared" si="0"/>
        <v>85640.78</v>
      </c>
      <c r="J23" s="55"/>
    </row>
    <row r="24" spans="1:10" x14ac:dyDescent="0.2">
      <c r="A24" s="53">
        <f t="shared" si="1"/>
        <v>8</v>
      </c>
      <c r="C24" s="54">
        <f>'CAPGDS1000001232 Input'!B22</f>
        <v>45852</v>
      </c>
      <c r="D24" s="54"/>
      <c r="E24" s="71">
        <f>'CAPGDS1000001232 Input'!D22*'CAPGDS1000001232 Input'!$D$9*'CAPGDS1000001232 Input'!$H$9</f>
        <v>0</v>
      </c>
      <c r="F24" s="8"/>
      <c r="G24" s="8">
        <f t="shared" si="2"/>
        <v>85640.78</v>
      </c>
      <c r="H24" s="8"/>
      <c r="I24" s="8">
        <f t="shared" si="0"/>
        <v>85640.78</v>
      </c>
      <c r="J24" s="55"/>
    </row>
    <row r="25" spans="1:10" x14ac:dyDescent="0.2">
      <c r="A25" s="53">
        <f t="shared" si="1"/>
        <v>9</v>
      </c>
      <c r="C25" s="54">
        <f>'CAPGDS1000001232 Input'!B23</f>
        <v>45882</v>
      </c>
      <c r="D25" s="54"/>
      <c r="E25" s="71">
        <f>'CAPGDS1000001232 Input'!D23*'CAPGDS1000001232 Input'!$D$9*'CAPGDS1000001232 Input'!$H$9</f>
        <v>0</v>
      </c>
      <c r="F25" s="8"/>
      <c r="G25" s="8">
        <f t="shared" si="2"/>
        <v>85640.78</v>
      </c>
      <c r="H25" s="8"/>
      <c r="I25" s="8">
        <f t="shared" si="0"/>
        <v>85640.78</v>
      </c>
      <c r="J25" s="55"/>
    </row>
    <row r="26" spans="1:10" x14ac:dyDescent="0.2">
      <c r="A26" s="53">
        <f t="shared" si="1"/>
        <v>10</v>
      </c>
      <c r="C26" s="54">
        <f>'CAPGDS1000001232 Input'!B24</f>
        <v>45912</v>
      </c>
      <c r="D26" s="54"/>
      <c r="E26" s="71">
        <f>'CAPGDS1000001232 Input'!D24*'CAPGDS1000001232 Input'!$D$9*'CAPGDS1000001232 Input'!$H$9</f>
        <v>0</v>
      </c>
      <c r="F26" s="8"/>
      <c r="G26" s="8">
        <f t="shared" si="2"/>
        <v>85640.78</v>
      </c>
      <c r="H26" s="8"/>
      <c r="I26" s="8">
        <f t="shared" si="0"/>
        <v>85640.78</v>
      </c>
      <c r="J26" s="55"/>
    </row>
    <row r="27" spans="1:10" x14ac:dyDescent="0.2">
      <c r="A27" s="53">
        <f t="shared" si="1"/>
        <v>11</v>
      </c>
      <c r="C27" s="54">
        <f>'CAPGDS1000001232 Input'!B25</f>
        <v>45942</v>
      </c>
      <c r="D27" s="54"/>
      <c r="E27" s="71">
        <f>'CAPGDS1000001232 Input'!D25*'CAPGDS1000001232 Input'!$D$9*'CAPGDS1000001232 Input'!$H$9</f>
        <v>0</v>
      </c>
      <c r="F27" s="8"/>
      <c r="G27" s="8">
        <f t="shared" si="2"/>
        <v>85640.78</v>
      </c>
      <c r="H27" s="8"/>
      <c r="I27" s="8">
        <f t="shared" si="0"/>
        <v>85640.78</v>
      </c>
      <c r="J27" s="55"/>
    </row>
    <row r="28" spans="1:10" x14ac:dyDescent="0.2">
      <c r="A28" s="53">
        <f t="shared" si="1"/>
        <v>12</v>
      </c>
      <c r="C28" s="54">
        <f>'CAPGDS1000001232 Input'!B26</f>
        <v>45972</v>
      </c>
      <c r="D28" s="54"/>
      <c r="E28" s="71">
        <f>'CAPGDS1000001232 Input'!D26*'CAPGDS1000001232 Input'!$D$9*'CAPGDS1000001232 Input'!$H$9</f>
        <v>0</v>
      </c>
      <c r="F28" s="8"/>
      <c r="G28" s="8">
        <f t="shared" si="2"/>
        <v>85640.78</v>
      </c>
      <c r="H28" s="8"/>
      <c r="I28" s="8">
        <f t="shared" si="0"/>
        <v>85640.78</v>
      </c>
      <c r="J28" s="55"/>
    </row>
    <row r="29" spans="1:10" x14ac:dyDescent="0.2">
      <c r="A29" s="53">
        <f t="shared" si="1"/>
        <v>13</v>
      </c>
      <c r="C29" s="54">
        <f>'CAPGDS1000001232 Input'!B27</f>
        <v>46002</v>
      </c>
      <c r="D29" s="54"/>
      <c r="E29" s="99">
        <f>'CAPGDS1000001232 Input'!D27*'CAPGDS1000001232 Input'!$D$9*'CAPGDS1000001232 Input'!$H$9</f>
        <v>0</v>
      </c>
      <c r="F29" s="8"/>
      <c r="G29" s="100">
        <f t="shared" si="2"/>
        <v>85640.78</v>
      </c>
      <c r="H29" s="8"/>
      <c r="I29" s="100">
        <f t="shared" si="0"/>
        <v>85640.78</v>
      </c>
      <c r="J29" s="55"/>
    </row>
    <row r="30" spans="1:10" x14ac:dyDescent="0.2">
      <c r="A30" s="53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1113330.1400000001</v>
      </c>
      <c r="H30" s="95"/>
      <c r="I30" s="95">
        <f>SUM(I17:I29)</f>
        <v>1113330.1400000001</v>
      </c>
      <c r="J30" s="55"/>
    </row>
    <row r="31" spans="1:10" x14ac:dyDescent="0.2">
      <c r="A31" s="53">
        <f t="shared" si="1"/>
        <v>15</v>
      </c>
      <c r="E31" s="95"/>
      <c r="F31" s="95"/>
      <c r="G31" s="95"/>
      <c r="H31" s="95"/>
      <c r="I31" s="95"/>
      <c r="J31" s="55"/>
    </row>
    <row r="32" spans="1:10" ht="12" thickBot="1" x14ac:dyDescent="0.25">
      <c r="A32" s="53">
        <f t="shared" si="1"/>
        <v>16</v>
      </c>
      <c r="C32" s="58" t="s">
        <v>119</v>
      </c>
      <c r="D32" s="58"/>
      <c r="E32" s="97">
        <f>ROUND(+E30/12,2)</f>
        <v>0</v>
      </c>
      <c r="F32" s="95"/>
      <c r="G32" s="97">
        <f>ROUND(+G30/13,2)</f>
        <v>85640.78</v>
      </c>
      <c r="H32" s="95"/>
      <c r="I32" s="97">
        <f>ROUND(+I30/13,2)</f>
        <v>85640.78</v>
      </c>
      <c r="J32" s="57"/>
    </row>
    <row r="33" spans="1:10" ht="12" thickTop="1" x14ac:dyDescent="0.2">
      <c r="A33" s="53">
        <f t="shared" si="1"/>
        <v>17</v>
      </c>
      <c r="E33" s="95"/>
      <c r="F33" s="95"/>
      <c r="G33" s="95"/>
      <c r="H33" s="95"/>
      <c r="I33" s="95"/>
      <c r="J33" s="55"/>
    </row>
    <row r="34" spans="1:10" x14ac:dyDescent="0.2">
      <c r="A34" s="53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  <c r="J34" s="55"/>
    </row>
    <row r="35" spans="1:10" ht="12" thickBot="1" x14ac:dyDescent="0.25">
      <c r="A35" s="53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85640.78</v>
      </c>
      <c r="J35" s="55"/>
    </row>
    <row r="36" spans="1:10" ht="12" thickTop="1" x14ac:dyDescent="0.2">
      <c r="A36" s="53">
        <f t="shared" si="1"/>
        <v>20</v>
      </c>
      <c r="J36" s="55"/>
    </row>
    <row r="37" spans="1:10" x14ac:dyDescent="0.2">
      <c r="A37" s="53">
        <f t="shared" si="1"/>
        <v>21</v>
      </c>
      <c r="J37" s="55"/>
    </row>
    <row r="38" spans="1:10" x14ac:dyDescent="0.2">
      <c r="A38" s="53">
        <f t="shared" si="1"/>
        <v>22</v>
      </c>
      <c r="J38" s="55"/>
    </row>
    <row r="39" spans="1:10" x14ac:dyDescent="0.2">
      <c r="A39" s="53">
        <f t="shared" si="1"/>
        <v>23</v>
      </c>
      <c r="J39" s="55"/>
    </row>
    <row r="40" spans="1:10" x14ac:dyDescent="0.2">
      <c r="A40" s="53">
        <f t="shared" si="1"/>
        <v>24</v>
      </c>
      <c r="J40" s="55"/>
    </row>
    <row r="41" spans="1:10" x14ac:dyDescent="0.2">
      <c r="J41" s="55"/>
    </row>
    <row r="42" spans="1:10" x14ac:dyDescent="0.2">
      <c r="J42" s="55"/>
    </row>
    <row r="43" spans="1:10" x14ac:dyDescent="0.2">
      <c r="J43" s="55"/>
    </row>
    <row r="44" spans="1:10" x14ac:dyDescent="0.2">
      <c r="J44" s="55"/>
    </row>
    <row r="45" spans="1:10" x14ac:dyDescent="0.2">
      <c r="J45" s="55"/>
    </row>
    <row r="46" spans="1:10" x14ac:dyDescent="0.2">
      <c r="J46" s="55"/>
    </row>
    <row r="47" spans="1:10" x14ac:dyDescent="0.2">
      <c r="J47" s="55"/>
    </row>
    <row r="48" spans="1:10" x14ac:dyDescent="0.2">
      <c r="J48" s="55"/>
    </row>
    <row r="49" spans="10:10" x14ac:dyDescent="0.2">
      <c r="J49" s="55"/>
    </row>
    <row r="50" spans="10:10" x14ac:dyDescent="0.2">
      <c r="J50" s="55"/>
    </row>
    <row r="51" spans="10:10" x14ac:dyDescent="0.2">
      <c r="J51" s="55"/>
    </row>
    <row r="52" spans="10:10" x14ac:dyDescent="0.2">
      <c r="J52" s="55"/>
    </row>
    <row r="53" spans="10:10" x14ac:dyDescent="0.2">
      <c r="J53" s="55"/>
    </row>
    <row r="54" spans="10:10" x14ac:dyDescent="0.2">
      <c r="J54" s="55"/>
    </row>
    <row r="70" spans="10:10" x14ac:dyDescent="0.2">
      <c r="J70" s="46"/>
    </row>
    <row r="71" spans="10:10" x14ac:dyDescent="0.2">
      <c r="J71" s="46"/>
    </row>
    <row r="72" spans="10:10" x14ac:dyDescent="0.2">
      <c r="J72" s="46"/>
    </row>
    <row r="73" spans="10:10" x14ac:dyDescent="0.2">
      <c r="J73" s="46"/>
    </row>
    <row r="74" spans="10:10" x14ac:dyDescent="0.2">
      <c r="J74" s="46"/>
    </row>
    <row r="82" spans="10:10" x14ac:dyDescent="0.2">
      <c r="J82" s="57"/>
    </row>
    <row r="83" spans="10:10" x14ac:dyDescent="0.2">
      <c r="J83" s="55"/>
    </row>
    <row r="84" spans="10:10" x14ac:dyDescent="0.2">
      <c r="J84" s="55"/>
    </row>
    <row r="85" spans="10:10" x14ac:dyDescent="0.2">
      <c r="J85" s="55"/>
    </row>
    <row r="86" spans="10:10" x14ac:dyDescent="0.2">
      <c r="J86" s="55"/>
    </row>
    <row r="87" spans="10:10" x14ac:dyDescent="0.2">
      <c r="J87" s="55"/>
    </row>
    <row r="88" spans="10:10" x14ac:dyDescent="0.2">
      <c r="J88" s="55"/>
    </row>
    <row r="89" spans="10:10" x14ac:dyDescent="0.2">
      <c r="J89" s="55"/>
    </row>
    <row r="90" spans="10:10" x14ac:dyDescent="0.2">
      <c r="J90" s="55"/>
    </row>
    <row r="91" spans="10:10" x14ac:dyDescent="0.2">
      <c r="J91" s="55"/>
    </row>
    <row r="92" spans="10:10" x14ac:dyDescent="0.2">
      <c r="J92" s="55"/>
    </row>
    <row r="93" spans="10:10" x14ac:dyDescent="0.2">
      <c r="J93" s="55"/>
    </row>
    <row r="94" spans="10:10" x14ac:dyDescent="0.2">
      <c r="J94" s="55"/>
    </row>
    <row r="95" spans="10:10" x14ac:dyDescent="0.2">
      <c r="J95" s="57"/>
    </row>
    <row r="96" spans="10:10" x14ac:dyDescent="0.2">
      <c r="J96" s="55"/>
    </row>
    <row r="97" spans="10:10" x14ac:dyDescent="0.2">
      <c r="J97" s="55"/>
    </row>
    <row r="98" spans="10:10" x14ac:dyDescent="0.2">
      <c r="J98" s="55"/>
    </row>
    <row r="99" spans="10:10" x14ac:dyDescent="0.2">
      <c r="J99" s="55"/>
    </row>
    <row r="100" spans="10:10" x14ac:dyDescent="0.2">
      <c r="J100" s="55"/>
    </row>
    <row r="101" spans="10:10" x14ac:dyDescent="0.2">
      <c r="J101" s="55"/>
    </row>
    <row r="102" spans="10:10" x14ac:dyDescent="0.2">
      <c r="J102" s="55"/>
    </row>
    <row r="103" spans="10:10" x14ac:dyDescent="0.2">
      <c r="J103" s="55"/>
    </row>
    <row r="104" spans="10:10" x14ac:dyDescent="0.2">
      <c r="J104" s="55"/>
    </row>
    <row r="105" spans="10:10" x14ac:dyDescent="0.2">
      <c r="J105" s="55"/>
    </row>
    <row r="106" spans="10:10" x14ac:dyDescent="0.2">
      <c r="J106" s="55"/>
    </row>
    <row r="107" spans="10:10" x14ac:dyDescent="0.2">
      <c r="J107" s="55"/>
    </row>
    <row r="109" spans="10:10" x14ac:dyDescent="0.2">
      <c r="J109" s="55"/>
    </row>
    <row r="110" spans="10:10" x14ac:dyDescent="0.2">
      <c r="J110" s="55"/>
    </row>
    <row r="111" spans="10:10" x14ac:dyDescent="0.2">
      <c r="J111" s="55"/>
    </row>
    <row r="112" spans="10:10" x14ac:dyDescent="0.2">
      <c r="J112" s="55"/>
    </row>
    <row r="113" spans="10:10" x14ac:dyDescent="0.2">
      <c r="J113" s="55"/>
    </row>
    <row r="114" spans="10:10" x14ac:dyDescent="0.2">
      <c r="J114" s="55"/>
    </row>
    <row r="115" spans="10:10" x14ac:dyDescent="0.2">
      <c r="J115" s="55"/>
    </row>
    <row r="116" spans="10:10" x14ac:dyDescent="0.2">
      <c r="J116" s="55"/>
    </row>
    <row r="117" spans="10:10" x14ac:dyDescent="0.2">
      <c r="J117" s="55"/>
    </row>
    <row r="118" spans="10:10" x14ac:dyDescent="0.2">
      <c r="J118" s="55"/>
    </row>
    <row r="119" spans="10:10" x14ac:dyDescent="0.2">
      <c r="J119" s="55"/>
    </row>
    <row r="135" spans="10:10" x14ac:dyDescent="0.2">
      <c r="J135" s="46"/>
    </row>
    <row r="136" spans="10:10" x14ac:dyDescent="0.2">
      <c r="J136" s="46"/>
    </row>
    <row r="137" spans="10:10" x14ac:dyDescent="0.2">
      <c r="J137" s="46"/>
    </row>
    <row r="138" spans="10:10" x14ac:dyDescent="0.2">
      <c r="J138" s="46"/>
    </row>
    <row r="139" spans="10:10" x14ac:dyDescent="0.2">
      <c r="J139" s="46"/>
    </row>
    <row r="148" spans="10:10" x14ac:dyDescent="0.2">
      <c r="J148" s="55"/>
    </row>
    <row r="149" spans="10:10" x14ac:dyDescent="0.2">
      <c r="J149" s="55"/>
    </row>
    <row r="150" spans="10:10" x14ac:dyDescent="0.2">
      <c r="J150" s="55"/>
    </row>
    <row r="151" spans="10:10" x14ac:dyDescent="0.2">
      <c r="J151" s="55"/>
    </row>
    <row r="152" spans="10:10" x14ac:dyDescent="0.2">
      <c r="J152" s="55"/>
    </row>
    <row r="153" spans="10:10" x14ac:dyDescent="0.2">
      <c r="J153" s="55"/>
    </row>
    <row r="154" spans="10:10" x14ac:dyDescent="0.2">
      <c r="J154" s="55"/>
    </row>
    <row r="155" spans="10:10" x14ac:dyDescent="0.2">
      <c r="J155" s="55"/>
    </row>
    <row r="156" spans="10:10" x14ac:dyDescent="0.2">
      <c r="J156" s="55"/>
    </row>
    <row r="157" spans="10:10" x14ac:dyDescent="0.2">
      <c r="J157" s="55"/>
    </row>
    <row r="158" spans="10:10" x14ac:dyDescent="0.2">
      <c r="J158" s="55"/>
    </row>
    <row r="159" spans="10:10" x14ac:dyDescent="0.2">
      <c r="J159" s="55"/>
    </row>
    <row r="160" spans="10:10" x14ac:dyDescent="0.2">
      <c r="J160" s="55"/>
    </row>
    <row r="161" spans="10:10" x14ac:dyDescent="0.2">
      <c r="J161" s="57"/>
    </row>
    <row r="162" spans="10:10" x14ac:dyDescent="0.2">
      <c r="J162" s="55"/>
    </row>
    <row r="163" spans="10:10" x14ac:dyDescent="0.2">
      <c r="J163" s="55"/>
    </row>
    <row r="164" spans="10:10" x14ac:dyDescent="0.2">
      <c r="J164" s="55"/>
    </row>
    <row r="165" spans="10:10" x14ac:dyDescent="0.2">
      <c r="J165" s="55"/>
    </row>
    <row r="166" spans="10:10" x14ac:dyDescent="0.2">
      <c r="J166" s="55"/>
    </row>
    <row r="167" spans="10:10" x14ac:dyDescent="0.2">
      <c r="J167" s="55"/>
    </row>
    <row r="168" spans="10:10" x14ac:dyDescent="0.2">
      <c r="J168" s="55"/>
    </row>
    <row r="170" spans="10:10" x14ac:dyDescent="0.2">
      <c r="J170" s="55"/>
    </row>
    <row r="171" spans="10:10" x14ac:dyDescent="0.2">
      <c r="J171" s="55"/>
    </row>
    <row r="172" spans="10:10" x14ac:dyDescent="0.2">
      <c r="J172" s="55"/>
    </row>
    <row r="173" spans="10:10" x14ac:dyDescent="0.2">
      <c r="J173" s="55"/>
    </row>
    <row r="174" spans="10:10" x14ac:dyDescent="0.2">
      <c r="J174" s="55"/>
    </row>
    <row r="177" spans="10:10" x14ac:dyDescent="0.2">
      <c r="J177" s="55"/>
    </row>
    <row r="178" spans="10:10" x14ac:dyDescent="0.2">
      <c r="J178" s="55"/>
    </row>
    <row r="179" spans="10:10" x14ac:dyDescent="0.2">
      <c r="J179" s="55"/>
    </row>
    <row r="180" spans="10:10" x14ac:dyDescent="0.2">
      <c r="J180" s="55"/>
    </row>
    <row r="181" spans="10:10" x14ac:dyDescent="0.2">
      <c r="J181" s="55"/>
    </row>
    <row r="182" spans="10:10" x14ac:dyDescent="0.2">
      <c r="J182" s="55"/>
    </row>
    <row r="183" spans="10:10" x14ac:dyDescent="0.2">
      <c r="J183" s="55"/>
    </row>
    <row r="184" spans="10:10" x14ac:dyDescent="0.2">
      <c r="J184" s="55"/>
    </row>
    <row r="213" spans="10:10" x14ac:dyDescent="0.2">
      <c r="J213" s="55"/>
    </row>
    <row r="214" spans="10:10" x14ac:dyDescent="0.2">
      <c r="J214" s="55"/>
    </row>
    <row r="215" spans="10:10" x14ac:dyDescent="0.2">
      <c r="J215" s="55"/>
    </row>
    <row r="216" spans="10:10" x14ac:dyDescent="0.2">
      <c r="J216" s="55"/>
    </row>
    <row r="217" spans="10:10" x14ac:dyDescent="0.2">
      <c r="J217" s="55"/>
    </row>
    <row r="218" spans="10:10" x14ac:dyDescent="0.2">
      <c r="J218" s="55"/>
    </row>
    <row r="219" spans="10:10" x14ac:dyDescent="0.2">
      <c r="J219" s="55"/>
    </row>
    <row r="220" spans="10:10" x14ac:dyDescent="0.2">
      <c r="J220" s="55"/>
    </row>
    <row r="221" spans="10:10" x14ac:dyDescent="0.2">
      <c r="J221" s="55"/>
    </row>
    <row r="222" spans="10:10" x14ac:dyDescent="0.2">
      <c r="J222" s="55"/>
    </row>
    <row r="223" spans="10:10" x14ac:dyDescent="0.2">
      <c r="J223" s="55"/>
    </row>
    <row r="224" spans="10:10" x14ac:dyDescent="0.2">
      <c r="J224" s="55"/>
    </row>
    <row r="225" spans="10:10" x14ac:dyDescent="0.2">
      <c r="J225" s="55"/>
    </row>
    <row r="226" spans="10:10" x14ac:dyDescent="0.2">
      <c r="J226" s="57"/>
    </row>
    <row r="227" spans="10:10" x14ac:dyDescent="0.2">
      <c r="J227" s="55"/>
    </row>
    <row r="228" spans="10:10" x14ac:dyDescent="0.2">
      <c r="J228" s="55"/>
    </row>
    <row r="229" spans="10:10" x14ac:dyDescent="0.2">
      <c r="J229" s="55"/>
    </row>
    <row r="230" spans="10:10" x14ac:dyDescent="0.2">
      <c r="J230" s="55"/>
    </row>
    <row r="231" spans="10:10" x14ac:dyDescent="0.2">
      <c r="J231" s="55"/>
    </row>
    <row r="232" spans="10:10" x14ac:dyDescent="0.2">
      <c r="J232" s="55"/>
    </row>
    <row r="233" spans="10:10" x14ac:dyDescent="0.2">
      <c r="J233" s="55"/>
    </row>
    <row r="234" spans="10:10" x14ac:dyDescent="0.2">
      <c r="J234" s="55"/>
    </row>
    <row r="235" spans="10:10" x14ac:dyDescent="0.2">
      <c r="J235" s="55"/>
    </row>
    <row r="236" spans="10:10" x14ac:dyDescent="0.2">
      <c r="J236" s="55"/>
    </row>
    <row r="237" spans="10:10" x14ac:dyDescent="0.2">
      <c r="J237" s="55"/>
    </row>
    <row r="238" spans="10:10" x14ac:dyDescent="0.2">
      <c r="J238" s="55"/>
    </row>
    <row r="239" spans="10:10" x14ac:dyDescent="0.2">
      <c r="J239" s="55"/>
    </row>
    <row r="240" spans="10:10" x14ac:dyDescent="0.2">
      <c r="J240" s="55"/>
    </row>
    <row r="241" spans="10:10" x14ac:dyDescent="0.2">
      <c r="J241" s="55"/>
    </row>
    <row r="242" spans="10:10" x14ac:dyDescent="0.2">
      <c r="J242" s="55"/>
    </row>
    <row r="243" spans="10:10" x14ac:dyDescent="0.2">
      <c r="J243" s="55"/>
    </row>
    <row r="244" spans="10:10" x14ac:dyDescent="0.2">
      <c r="J244" s="55"/>
    </row>
    <row r="245" spans="10:10" x14ac:dyDescent="0.2">
      <c r="J245" s="55"/>
    </row>
    <row r="246" spans="10:10" x14ac:dyDescent="0.2">
      <c r="J246" s="55"/>
    </row>
    <row r="247" spans="10:10" x14ac:dyDescent="0.2">
      <c r="J247" s="55"/>
    </row>
    <row r="248" spans="10:10" x14ac:dyDescent="0.2">
      <c r="J248" s="55"/>
    </row>
    <row r="249" spans="10:10" x14ac:dyDescent="0.2">
      <c r="J249" s="55"/>
    </row>
    <row r="250" spans="10:10" x14ac:dyDescent="0.2">
      <c r="J250" s="55"/>
    </row>
    <row r="251" spans="10:10" x14ac:dyDescent="0.2">
      <c r="J251" s="55"/>
    </row>
    <row r="252" spans="10:10" x14ac:dyDescent="0.2">
      <c r="J252" s="55"/>
    </row>
    <row r="253" spans="10:10" x14ac:dyDescent="0.2">
      <c r="J253" s="55"/>
    </row>
    <row r="277" spans="3:10" x14ac:dyDescent="0.2">
      <c r="C277" s="54"/>
      <c r="D277" s="54"/>
      <c r="E277" s="57"/>
      <c r="F277" s="57"/>
      <c r="G277" s="57"/>
      <c r="H277" s="57"/>
      <c r="I277" s="57"/>
    </row>
    <row r="278" spans="3:10" x14ac:dyDescent="0.2">
      <c r="C278" s="54"/>
      <c r="D278" s="54"/>
      <c r="E278" s="55"/>
      <c r="F278" s="55"/>
      <c r="G278" s="55"/>
      <c r="H278" s="55"/>
      <c r="I278" s="55"/>
      <c r="J278" s="55"/>
    </row>
    <row r="279" spans="3:10" x14ac:dyDescent="0.2">
      <c r="C279" s="54"/>
      <c r="D279" s="54"/>
      <c r="E279" s="55"/>
      <c r="F279" s="55"/>
      <c r="G279" s="55"/>
      <c r="H279" s="55"/>
      <c r="I279" s="55"/>
      <c r="J279" s="55"/>
    </row>
    <row r="280" spans="3:10" x14ac:dyDescent="0.2">
      <c r="C280" s="54"/>
      <c r="D280" s="54"/>
      <c r="E280" s="55"/>
      <c r="F280" s="55"/>
      <c r="G280" s="55"/>
      <c r="H280" s="55"/>
      <c r="I280" s="55"/>
      <c r="J280" s="55"/>
    </row>
    <row r="281" spans="3:10" x14ac:dyDescent="0.2">
      <c r="C281" s="54"/>
      <c r="D281" s="54"/>
      <c r="E281" s="55"/>
      <c r="F281" s="55"/>
      <c r="G281" s="55"/>
      <c r="H281" s="55"/>
      <c r="I281" s="55"/>
      <c r="J281" s="55"/>
    </row>
    <row r="282" spans="3:10" x14ac:dyDescent="0.2">
      <c r="C282" s="54"/>
      <c r="D282" s="54"/>
      <c r="E282" s="55"/>
      <c r="F282" s="55"/>
      <c r="G282" s="55"/>
      <c r="H282" s="55"/>
      <c r="I282" s="55"/>
      <c r="J282" s="55"/>
    </row>
    <row r="283" spans="3:10" x14ac:dyDescent="0.2">
      <c r="C283" s="54"/>
      <c r="D283" s="54"/>
      <c r="E283" s="55"/>
      <c r="F283" s="55"/>
      <c r="G283" s="55"/>
      <c r="H283" s="55"/>
      <c r="I283" s="55"/>
      <c r="J283" s="55"/>
    </row>
    <row r="284" spans="3:10" x14ac:dyDescent="0.2">
      <c r="C284" s="54"/>
      <c r="D284" s="54"/>
      <c r="E284" s="55"/>
      <c r="F284" s="55"/>
      <c r="G284" s="55"/>
      <c r="H284" s="55"/>
      <c r="I284" s="55"/>
      <c r="J284" s="55"/>
    </row>
    <row r="285" spans="3:10" x14ac:dyDescent="0.2">
      <c r="C285" s="54"/>
      <c r="D285" s="54"/>
      <c r="E285" s="55"/>
      <c r="F285" s="55"/>
      <c r="G285" s="55"/>
      <c r="H285" s="55"/>
      <c r="I285" s="55"/>
      <c r="J285" s="55"/>
    </row>
    <row r="286" spans="3:10" x14ac:dyDescent="0.2">
      <c r="C286" s="54"/>
      <c r="D286" s="54"/>
      <c r="E286" s="55"/>
      <c r="F286" s="55"/>
      <c r="G286" s="55"/>
      <c r="H286" s="55"/>
      <c r="I286" s="55"/>
      <c r="J286" s="55"/>
    </row>
    <row r="287" spans="3:10" x14ac:dyDescent="0.2">
      <c r="C287" s="54"/>
      <c r="D287" s="54"/>
      <c r="E287" s="55"/>
      <c r="F287" s="55"/>
      <c r="G287" s="55"/>
      <c r="H287" s="55"/>
      <c r="I287" s="55"/>
      <c r="J287" s="55"/>
    </row>
    <row r="288" spans="3:10" x14ac:dyDescent="0.2">
      <c r="C288" s="54"/>
      <c r="D288" s="54"/>
      <c r="E288" s="55"/>
      <c r="F288" s="55"/>
      <c r="G288" s="55"/>
      <c r="H288" s="55"/>
      <c r="I288" s="55"/>
      <c r="J288" s="55"/>
    </row>
    <row r="289" spans="3:10" x14ac:dyDescent="0.2">
      <c r="C289" s="54"/>
      <c r="D289" s="54"/>
      <c r="E289" s="55"/>
      <c r="F289" s="55"/>
      <c r="G289" s="55"/>
      <c r="H289" s="55"/>
      <c r="I289" s="55"/>
      <c r="J289" s="55"/>
    </row>
    <row r="290" spans="3:10" x14ac:dyDescent="0.2">
      <c r="C290" s="54"/>
      <c r="D290" s="54"/>
      <c r="E290" s="55"/>
      <c r="F290" s="55"/>
      <c r="G290" s="55"/>
      <c r="H290" s="55"/>
      <c r="I290" s="55"/>
      <c r="J290" s="55"/>
    </row>
    <row r="291" spans="3:10" x14ac:dyDescent="0.2">
      <c r="E291" s="57"/>
      <c r="F291" s="57"/>
      <c r="G291" s="57"/>
      <c r="H291" s="57"/>
      <c r="I291" s="57"/>
      <c r="J291" s="57"/>
    </row>
    <row r="292" spans="3:10" x14ac:dyDescent="0.2">
      <c r="E292" s="55"/>
      <c r="F292" s="55"/>
      <c r="G292" s="55"/>
      <c r="H292" s="55"/>
      <c r="I292" s="55"/>
      <c r="J292" s="55"/>
    </row>
    <row r="293" spans="3:10" x14ac:dyDescent="0.2">
      <c r="E293" s="55"/>
      <c r="F293" s="55"/>
      <c r="G293" s="55"/>
      <c r="H293" s="55"/>
      <c r="I293" s="55"/>
      <c r="J293" s="55"/>
    </row>
    <row r="294" spans="3:10" x14ac:dyDescent="0.2">
      <c r="E294" s="57"/>
      <c r="F294" s="57"/>
      <c r="G294" s="57"/>
      <c r="H294" s="57"/>
      <c r="I294" s="57"/>
      <c r="J294" s="55"/>
    </row>
    <row r="295" spans="3:10" x14ac:dyDescent="0.2">
      <c r="E295" s="55"/>
      <c r="F295" s="55"/>
      <c r="G295" s="55"/>
      <c r="H295" s="55"/>
      <c r="I295" s="55"/>
      <c r="J295" s="55"/>
    </row>
    <row r="296" spans="3:10" x14ac:dyDescent="0.2">
      <c r="E296" s="55"/>
      <c r="F296" s="55"/>
      <c r="G296" s="55"/>
      <c r="H296" s="55"/>
      <c r="I296" s="55"/>
      <c r="J296" s="55"/>
    </row>
    <row r="297" spans="3:10" x14ac:dyDescent="0.2">
      <c r="E297" s="55"/>
      <c r="F297" s="55"/>
      <c r="G297" s="55"/>
      <c r="H297" s="55"/>
      <c r="I297" s="55"/>
      <c r="J297" s="55"/>
    </row>
    <row r="298" spans="3:10" x14ac:dyDescent="0.2">
      <c r="E298" s="55"/>
      <c r="F298" s="55"/>
      <c r="G298" s="55"/>
      <c r="H298" s="55"/>
      <c r="I298" s="55"/>
      <c r="J298" s="55"/>
    </row>
    <row r="299" spans="3:10" x14ac:dyDescent="0.2">
      <c r="E299" s="55"/>
      <c r="F299" s="55"/>
      <c r="G299" s="55"/>
      <c r="H299" s="55"/>
      <c r="I299" s="55"/>
      <c r="J299" s="55"/>
    </row>
    <row r="300" spans="3:10" x14ac:dyDescent="0.2">
      <c r="E300" s="55"/>
      <c r="F300" s="55"/>
      <c r="G300" s="55"/>
      <c r="H300" s="55"/>
      <c r="I300" s="55"/>
      <c r="J300" s="55"/>
    </row>
    <row r="301" spans="3:10" x14ac:dyDescent="0.2">
      <c r="E301" s="55"/>
      <c r="F301" s="55"/>
      <c r="G301" s="55"/>
      <c r="H301" s="55"/>
      <c r="I301" s="55"/>
      <c r="J301" s="55"/>
    </row>
    <row r="302" spans="3:10" x14ac:dyDescent="0.2">
      <c r="E302" s="55"/>
      <c r="F302" s="55"/>
      <c r="G302" s="55"/>
      <c r="H302" s="55"/>
      <c r="I302" s="55"/>
      <c r="J302" s="55"/>
    </row>
    <row r="303" spans="3:10" x14ac:dyDescent="0.2">
      <c r="E303" s="55"/>
      <c r="F303" s="55"/>
      <c r="G303" s="55"/>
      <c r="H303" s="55"/>
      <c r="I303" s="55"/>
      <c r="J303" s="55"/>
    </row>
    <row r="304" spans="3:10" x14ac:dyDescent="0.2">
      <c r="E304" s="55"/>
      <c r="F304" s="55"/>
      <c r="G304" s="55"/>
      <c r="H304" s="55"/>
      <c r="I304" s="55"/>
      <c r="J304" s="55"/>
    </row>
    <row r="305" spans="5:10" x14ac:dyDescent="0.2">
      <c r="E305" s="55"/>
      <c r="F305" s="55"/>
      <c r="G305" s="55"/>
      <c r="H305" s="55"/>
      <c r="I305" s="55"/>
      <c r="J305" s="55"/>
    </row>
    <row r="342" spans="3:10" x14ac:dyDescent="0.2">
      <c r="C342" s="54"/>
      <c r="D342" s="54"/>
      <c r="E342" s="57"/>
      <c r="F342" s="57"/>
      <c r="G342" s="57"/>
      <c r="H342" s="57"/>
      <c r="I342" s="57"/>
    </row>
    <row r="343" spans="3:10" x14ac:dyDescent="0.2">
      <c r="C343" s="54"/>
      <c r="D343" s="54"/>
      <c r="E343" s="55"/>
      <c r="F343" s="55"/>
      <c r="G343" s="55"/>
      <c r="H343" s="55"/>
      <c r="I343" s="55"/>
      <c r="J343" s="55"/>
    </row>
    <row r="344" spans="3:10" x14ac:dyDescent="0.2">
      <c r="C344" s="54"/>
      <c r="D344" s="54"/>
      <c r="E344" s="55"/>
      <c r="F344" s="55"/>
      <c r="G344" s="55"/>
      <c r="H344" s="55"/>
      <c r="I344" s="55"/>
      <c r="J344" s="55"/>
    </row>
    <row r="345" spans="3:10" x14ac:dyDescent="0.2">
      <c r="C345" s="54"/>
      <c r="D345" s="54"/>
      <c r="E345" s="55"/>
      <c r="F345" s="55"/>
      <c r="G345" s="55"/>
      <c r="H345" s="55"/>
      <c r="I345" s="55"/>
      <c r="J345" s="55"/>
    </row>
    <row r="346" spans="3:10" x14ac:dyDescent="0.2">
      <c r="C346" s="54"/>
      <c r="D346" s="54"/>
      <c r="E346" s="55"/>
      <c r="F346" s="55"/>
      <c r="G346" s="55"/>
      <c r="H346" s="55"/>
      <c r="I346" s="55"/>
      <c r="J346" s="55"/>
    </row>
    <row r="347" spans="3:10" x14ac:dyDescent="0.2">
      <c r="C347" s="54"/>
      <c r="D347" s="54"/>
      <c r="E347" s="55"/>
      <c r="F347" s="55"/>
      <c r="G347" s="55"/>
      <c r="H347" s="55"/>
      <c r="I347" s="55"/>
      <c r="J347" s="55"/>
    </row>
    <row r="348" spans="3:10" x14ac:dyDescent="0.2">
      <c r="C348" s="54"/>
      <c r="D348" s="54"/>
      <c r="E348" s="55"/>
      <c r="F348" s="55"/>
      <c r="G348" s="55"/>
      <c r="H348" s="55"/>
      <c r="I348" s="55"/>
      <c r="J348" s="55"/>
    </row>
    <row r="349" spans="3:10" x14ac:dyDescent="0.2">
      <c r="C349" s="54"/>
      <c r="D349" s="54"/>
      <c r="E349" s="55"/>
      <c r="F349" s="55"/>
      <c r="G349" s="55"/>
      <c r="H349" s="55"/>
      <c r="I349" s="55"/>
      <c r="J349" s="55"/>
    </row>
    <row r="350" spans="3:10" x14ac:dyDescent="0.2">
      <c r="C350" s="54"/>
      <c r="D350" s="54"/>
      <c r="E350" s="55"/>
      <c r="F350" s="55"/>
      <c r="G350" s="55"/>
      <c r="H350" s="55"/>
      <c r="I350" s="55"/>
      <c r="J350" s="55"/>
    </row>
    <row r="351" spans="3:10" x14ac:dyDescent="0.2">
      <c r="C351" s="54"/>
      <c r="D351" s="54"/>
      <c r="E351" s="55"/>
      <c r="F351" s="55"/>
      <c r="G351" s="55"/>
      <c r="H351" s="55"/>
      <c r="I351" s="55"/>
      <c r="J351" s="55"/>
    </row>
    <row r="352" spans="3:10" x14ac:dyDescent="0.2">
      <c r="C352" s="54"/>
      <c r="D352" s="54"/>
      <c r="E352" s="55"/>
      <c r="F352" s="55"/>
      <c r="G352" s="55"/>
      <c r="H352" s="55"/>
      <c r="I352" s="55"/>
      <c r="J352" s="55"/>
    </row>
    <row r="353" spans="3:10" x14ac:dyDescent="0.2">
      <c r="C353" s="54"/>
      <c r="D353" s="54"/>
      <c r="E353" s="55"/>
      <c r="F353" s="55"/>
      <c r="G353" s="55"/>
      <c r="H353" s="55"/>
      <c r="I353" s="55"/>
      <c r="J353" s="55"/>
    </row>
    <row r="354" spans="3:10" x14ac:dyDescent="0.2">
      <c r="C354" s="54"/>
      <c r="D354" s="54"/>
      <c r="E354" s="55"/>
      <c r="F354" s="55"/>
      <c r="G354" s="55"/>
      <c r="H354" s="55"/>
      <c r="I354" s="55"/>
      <c r="J354" s="55"/>
    </row>
    <row r="355" spans="3:10" x14ac:dyDescent="0.2">
      <c r="C355" s="54"/>
      <c r="D355" s="54"/>
      <c r="E355" s="55"/>
      <c r="F355" s="55"/>
      <c r="G355" s="55"/>
      <c r="H355" s="55"/>
      <c r="I355" s="55"/>
      <c r="J355" s="55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55"/>
      <c r="F357" s="55"/>
      <c r="G357" s="55"/>
      <c r="H357" s="55"/>
      <c r="I357" s="55"/>
      <c r="J357" s="55"/>
    </row>
    <row r="358" spans="3:10" x14ac:dyDescent="0.2">
      <c r="E358" s="55"/>
      <c r="F358" s="55"/>
      <c r="G358" s="55"/>
      <c r="H358" s="55"/>
      <c r="I358" s="55"/>
      <c r="J358" s="55"/>
    </row>
    <row r="359" spans="3:10" x14ac:dyDescent="0.2">
      <c r="E359" s="57"/>
      <c r="F359" s="57"/>
      <c r="G359" s="57"/>
      <c r="H359" s="57"/>
      <c r="I359" s="57"/>
      <c r="J359" s="55"/>
    </row>
    <row r="360" spans="3:10" x14ac:dyDescent="0.2">
      <c r="E360" s="55"/>
      <c r="F360" s="55"/>
      <c r="G360" s="55"/>
      <c r="H360" s="55"/>
      <c r="I360" s="55"/>
      <c r="J360" s="55"/>
    </row>
    <row r="361" spans="3:10" x14ac:dyDescent="0.2">
      <c r="E361" s="55"/>
      <c r="F361" s="55"/>
      <c r="G361" s="55"/>
      <c r="H361" s="55"/>
      <c r="I361" s="55"/>
      <c r="J361" s="55"/>
    </row>
    <row r="362" spans="3:10" x14ac:dyDescent="0.2">
      <c r="E362" s="55"/>
      <c r="F362" s="55"/>
      <c r="G362" s="55"/>
      <c r="H362" s="55"/>
      <c r="I362" s="55"/>
      <c r="J362" s="55"/>
    </row>
    <row r="363" spans="3:10" x14ac:dyDescent="0.2">
      <c r="E363" s="55"/>
      <c r="F363" s="55"/>
      <c r="G363" s="55"/>
      <c r="H363" s="55"/>
      <c r="I363" s="55"/>
      <c r="J363" s="55"/>
    </row>
    <row r="364" spans="3:10" x14ac:dyDescent="0.2">
      <c r="E364" s="55"/>
      <c r="F364" s="55"/>
      <c r="G364" s="55"/>
      <c r="H364" s="55"/>
      <c r="I364" s="55"/>
      <c r="J364" s="55"/>
    </row>
    <row r="365" spans="3:10" x14ac:dyDescent="0.2">
      <c r="E365" s="55"/>
      <c r="F365" s="55"/>
      <c r="G365" s="55"/>
      <c r="H365" s="55"/>
      <c r="I365" s="55"/>
      <c r="J365" s="55"/>
    </row>
    <row r="366" spans="3:10" x14ac:dyDescent="0.2">
      <c r="E366" s="55"/>
      <c r="F366" s="55"/>
      <c r="G366" s="55"/>
      <c r="H366" s="55"/>
      <c r="I366" s="55"/>
      <c r="J366" s="55"/>
    </row>
    <row r="367" spans="3:10" x14ac:dyDescent="0.2">
      <c r="E367" s="55"/>
      <c r="F367" s="55"/>
      <c r="G367" s="55"/>
      <c r="H367" s="55"/>
      <c r="I367" s="55"/>
      <c r="J367" s="55"/>
    </row>
    <row r="368" spans="3:10" x14ac:dyDescent="0.2">
      <c r="E368" s="55"/>
      <c r="F368" s="55"/>
      <c r="G368" s="55"/>
      <c r="H368" s="55"/>
      <c r="I368" s="55"/>
      <c r="J368" s="55"/>
    </row>
    <row r="369" spans="5:10" x14ac:dyDescent="0.2">
      <c r="E369" s="55"/>
      <c r="F369" s="55"/>
      <c r="G369" s="55"/>
      <c r="H369" s="55"/>
      <c r="I369" s="55"/>
      <c r="J369" s="55"/>
    </row>
    <row r="370" spans="5:10" x14ac:dyDescent="0.2">
      <c r="E370" s="55"/>
      <c r="F370" s="55"/>
      <c r="G370" s="55"/>
      <c r="H370" s="55"/>
      <c r="I370" s="55"/>
      <c r="J370" s="55"/>
    </row>
    <row r="407" spans="3:10" x14ac:dyDescent="0.2">
      <c r="C407" s="54"/>
      <c r="D407" s="54"/>
      <c r="E407" s="57"/>
      <c r="F407" s="57"/>
      <c r="G407" s="57"/>
      <c r="H407" s="57"/>
      <c r="I407" s="57"/>
    </row>
    <row r="408" spans="3:10" x14ac:dyDescent="0.2">
      <c r="C408" s="54"/>
      <c r="D408" s="54"/>
      <c r="E408" s="55"/>
      <c r="F408" s="55"/>
      <c r="G408" s="55"/>
      <c r="H408" s="55"/>
      <c r="I408" s="55"/>
      <c r="J408" s="55"/>
    </row>
    <row r="409" spans="3:10" x14ac:dyDescent="0.2">
      <c r="C409" s="54"/>
      <c r="D409" s="54"/>
      <c r="E409" s="55"/>
      <c r="F409" s="55"/>
      <c r="G409" s="55"/>
      <c r="H409" s="55"/>
      <c r="I409" s="55"/>
      <c r="J409" s="55"/>
    </row>
    <row r="410" spans="3:10" x14ac:dyDescent="0.2">
      <c r="C410" s="54"/>
      <c r="D410" s="54"/>
      <c r="E410" s="55"/>
      <c r="F410" s="55"/>
      <c r="G410" s="55"/>
      <c r="H410" s="55"/>
      <c r="I410" s="55"/>
      <c r="J410" s="55"/>
    </row>
    <row r="411" spans="3:10" x14ac:dyDescent="0.2">
      <c r="C411" s="54"/>
      <c r="D411" s="54"/>
      <c r="E411" s="55"/>
      <c r="F411" s="55"/>
      <c r="G411" s="55"/>
      <c r="H411" s="55"/>
      <c r="I411" s="55"/>
      <c r="J411" s="55"/>
    </row>
    <row r="412" spans="3:10" x14ac:dyDescent="0.2">
      <c r="C412" s="54"/>
      <c r="D412" s="54"/>
      <c r="E412" s="55"/>
      <c r="F412" s="55"/>
      <c r="G412" s="55"/>
      <c r="H412" s="55"/>
      <c r="I412" s="55"/>
      <c r="J412" s="55"/>
    </row>
    <row r="413" spans="3:10" x14ac:dyDescent="0.2">
      <c r="C413" s="54"/>
      <c r="D413" s="54"/>
      <c r="E413" s="55"/>
      <c r="F413" s="55"/>
      <c r="G413" s="55"/>
      <c r="H413" s="55"/>
      <c r="I413" s="55"/>
      <c r="J413" s="55"/>
    </row>
    <row r="414" spans="3:10" x14ac:dyDescent="0.2">
      <c r="C414" s="54"/>
      <c r="D414" s="54"/>
      <c r="E414" s="55"/>
      <c r="F414" s="55"/>
      <c r="G414" s="55"/>
      <c r="H414" s="55"/>
      <c r="I414" s="55"/>
      <c r="J414" s="55"/>
    </row>
    <row r="415" spans="3:10" x14ac:dyDescent="0.2">
      <c r="C415" s="54"/>
      <c r="D415" s="54"/>
      <c r="E415" s="55"/>
      <c r="F415" s="55"/>
      <c r="G415" s="55"/>
      <c r="H415" s="55"/>
      <c r="I415" s="55"/>
      <c r="J415" s="55"/>
    </row>
    <row r="416" spans="3:10" x14ac:dyDescent="0.2">
      <c r="C416" s="54"/>
      <c r="D416" s="54"/>
      <c r="E416" s="55"/>
      <c r="F416" s="55"/>
      <c r="G416" s="55"/>
      <c r="H416" s="55"/>
      <c r="I416" s="55"/>
      <c r="J416" s="55"/>
    </row>
    <row r="417" spans="3:10" x14ac:dyDescent="0.2">
      <c r="C417" s="54"/>
      <c r="D417" s="54"/>
      <c r="E417" s="55"/>
      <c r="F417" s="55"/>
      <c r="G417" s="55"/>
      <c r="H417" s="55"/>
      <c r="I417" s="55"/>
      <c r="J417" s="55"/>
    </row>
    <row r="418" spans="3:10" x14ac:dyDescent="0.2">
      <c r="C418" s="54"/>
      <c r="D418" s="54"/>
      <c r="E418" s="55"/>
      <c r="F418" s="55"/>
      <c r="G418" s="55"/>
      <c r="H418" s="55"/>
      <c r="I418" s="55"/>
      <c r="J418" s="55"/>
    </row>
    <row r="419" spans="3:10" x14ac:dyDescent="0.2">
      <c r="C419" s="54"/>
      <c r="D419" s="54"/>
      <c r="E419" s="55"/>
      <c r="F419" s="55"/>
      <c r="G419" s="55"/>
      <c r="H419" s="55"/>
      <c r="I419" s="55"/>
      <c r="J419" s="55"/>
    </row>
    <row r="420" spans="3:10" x14ac:dyDescent="0.2">
      <c r="C420" s="54"/>
      <c r="D420" s="54"/>
      <c r="E420" s="55"/>
      <c r="F420" s="55"/>
      <c r="G420" s="55"/>
      <c r="H420" s="55"/>
      <c r="I420" s="55"/>
      <c r="J420" s="55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55"/>
      <c r="F422" s="55"/>
      <c r="G422" s="55"/>
      <c r="H422" s="55"/>
      <c r="I422" s="55"/>
      <c r="J422" s="55"/>
    </row>
    <row r="423" spans="3:10" x14ac:dyDescent="0.2">
      <c r="E423" s="55"/>
      <c r="F423" s="55"/>
      <c r="G423" s="55"/>
      <c r="H423" s="55"/>
      <c r="I423" s="55"/>
      <c r="J423" s="55"/>
    </row>
    <row r="424" spans="3:10" x14ac:dyDescent="0.2">
      <c r="E424" s="57"/>
      <c r="F424" s="57"/>
      <c r="G424" s="57"/>
      <c r="H424" s="57"/>
      <c r="I424" s="57"/>
      <c r="J424" s="55"/>
    </row>
    <row r="425" spans="3:10" x14ac:dyDescent="0.2">
      <c r="E425" s="55"/>
      <c r="F425" s="55"/>
      <c r="G425" s="55"/>
      <c r="H425" s="55"/>
      <c r="I425" s="55"/>
      <c r="J425" s="55"/>
    </row>
    <row r="426" spans="3:10" x14ac:dyDescent="0.2">
      <c r="E426" s="55"/>
      <c r="F426" s="55"/>
      <c r="G426" s="55"/>
      <c r="H426" s="55"/>
      <c r="I426" s="55"/>
      <c r="J426" s="55"/>
    </row>
    <row r="427" spans="3:10" x14ac:dyDescent="0.2">
      <c r="E427" s="55"/>
      <c r="F427" s="55"/>
      <c r="G427" s="55"/>
      <c r="H427" s="55"/>
      <c r="I427" s="55"/>
      <c r="J427" s="55"/>
    </row>
    <row r="428" spans="3:10" x14ac:dyDescent="0.2">
      <c r="E428" s="55"/>
      <c r="F428" s="55"/>
      <c r="G428" s="55"/>
      <c r="H428" s="55"/>
      <c r="I428" s="55"/>
      <c r="J428" s="55"/>
    </row>
    <row r="429" spans="3:10" x14ac:dyDescent="0.2">
      <c r="E429" s="55"/>
      <c r="F429" s="55"/>
      <c r="G429" s="55"/>
      <c r="H429" s="55"/>
      <c r="I429" s="55"/>
      <c r="J429" s="55"/>
    </row>
    <row r="430" spans="3:10" x14ac:dyDescent="0.2">
      <c r="E430" s="55"/>
      <c r="F430" s="55"/>
      <c r="G430" s="55"/>
      <c r="H430" s="55"/>
      <c r="I430" s="55"/>
      <c r="J430" s="55"/>
    </row>
    <row r="431" spans="3:10" x14ac:dyDescent="0.2">
      <c r="E431" s="55"/>
      <c r="F431" s="55"/>
      <c r="G431" s="55"/>
      <c r="H431" s="55"/>
      <c r="I431" s="55"/>
      <c r="J431" s="55"/>
    </row>
    <row r="432" spans="3:10" x14ac:dyDescent="0.2">
      <c r="E432" s="55"/>
      <c r="F432" s="55"/>
      <c r="G432" s="55"/>
      <c r="H432" s="55"/>
      <c r="I432" s="55"/>
      <c r="J432" s="55"/>
    </row>
    <row r="433" spans="5:10" x14ac:dyDescent="0.2">
      <c r="E433" s="55"/>
      <c r="F433" s="55"/>
      <c r="G433" s="55"/>
      <c r="H433" s="55"/>
      <c r="I433" s="55"/>
      <c r="J433" s="55"/>
    </row>
    <row r="434" spans="5:10" x14ac:dyDescent="0.2">
      <c r="E434" s="55"/>
      <c r="F434" s="55"/>
      <c r="G434" s="55"/>
      <c r="H434" s="55"/>
      <c r="I434" s="55"/>
      <c r="J434" s="55"/>
    </row>
    <row r="435" spans="5:10" x14ac:dyDescent="0.2">
      <c r="E435" s="55"/>
      <c r="F435" s="55"/>
      <c r="G435" s="55"/>
      <c r="H435" s="55"/>
      <c r="I435" s="55"/>
      <c r="J435" s="55"/>
    </row>
  </sheetData>
  <mergeCells count="2">
    <mergeCell ref="A8:I8"/>
    <mergeCell ref="A6:I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0" max="16383" man="1"/>
    <brk id="7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861-CFDF-40B9-B999-BA82501F7362}">
  <dimension ref="A1:M128"/>
  <sheetViews>
    <sheetView view="pageLayout" zoomScaleNormal="100" workbookViewId="0">
      <selection sqref="A1:H1"/>
    </sheetView>
  </sheetViews>
  <sheetFormatPr defaultColWidth="10.28515625" defaultRowHeight="11.25" x14ac:dyDescent="0.2"/>
  <cols>
    <col min="1" max="1" width="4.85546875" style="47" customWidth="1"/>
    <col min="2" max="2" width="1" style="47" customWidth="1"/>
    <col min="3" max="3" width="13" style="47" customWidth="1"/>
    <col min="4" max="4" width="1" style="47" customWidth="1"/>
    <col min="5" max="5" width="15" style="47" customWidth="1"/>
    <col min="6" max="6" width="1" style="47" customWidth="1"/>
    <col min="7" max="7" width="15" style="47" customWidth="1"/>
    <col min="8" max="8" width="1" style="47" customWidth="1"/>
    <col min="9" max="9" width="15" style="47" customWidth="1"/>
    <col min="10" max="10" width="0.85546875" style="47" customWidth="1"/>
    <col min="11" max="11" width="11" style="47" customWidth="1"/>
    <col min="12" max="12" width="1.140625" style="47" customWidth="1"/>
    <col min="13" max="13" width="13.140625" style="47" customWidth="1"/>
    <col min="14" max="16384" width="10.28515625" style="47"/>
  </cols>
  <sheetData>
    <row r="1" spans="1:9" x14ac:dyDescent="0.2">
      <c r="A1" s="44"/>
      <c r="B1" s="44"/>
      <c r="C1" s="45"/>
      <c r="D1" s="45"/>
      <c r="E1" s="45"/>
      <c r="F1" s="45"/>
      <c r="G1" s="45"/>
      <c r="H1" s="45"/>
      <c r="I1" s="45"/>
    </row>
    <row r="2" spans="1:9" x14ac:dyDescent="0.2">
      <c r="A2" s="44"/>
      <c r="B2" s="44"/>
      <c r="C2" s="45"/>
      <c r="D2" s="45"/>
      <c r="E2" s="45"/>
      <c r="F2" s="45"/>
      <c r="G2" s="45"/>
      <c r="H2" s="45"/>
      <c r="I2" s="45"/>
    </row>
    <row r="3" spans="1:9" x14ac:dyDescent="0.2">
      <c r="A3" s="44"/>
      <c r="B3" s="44"/>
      <c r="C3" s="45"/>
      <c r="D3" s="45"/>
      <c r="E3" s="45"/>
      <c r="F3" s="45"/>
      <c r="G3" s="45"/>
      <c r="H3" s="45"/>
      <c r="I3" s="45"/>
    </row>
    <row r="4" spans="1:9" x14ac:dyDescent="0.2">
      <c r="A4" s="125"/>
      <c r="B4" s="125"/>
      <c r="C4" s="125"/>
      <c r="D4" s="125"/>
      <c r="E4" s="125"/>
      <c r="F4" s="125"/>
      <c r="G4" s="125"/>
      <c r="H4" s="125"/>
      <c r="I4" s="125"/>
    </row>
    <row r="6" spans="1:9" x14ac:dyDescent="0.2">
      <c r="A6" s="125" t="str">
        <f>'CAPGDS1000001232 Input'!A6:J6</f>
        <v>Pro-Forma Adjustment - Government Relocation</v>
      </c>
      <c r="B6" s="125"/>
      <c r="C6" s="125"/>
      <c r="D6" s="125"/>
      <c r="E6" s="125"/>
      <c r="F6" s="125"/>
      <c r="G6" s="125"/>
      <c r="H6" s="125"/>
      <c r="I6" s="125"/>
    </row>
    <row r="7" spans="1:9" x14ac:dyDescent="0.2">
      <c r="A7" s="48"/>
      <c r="B7" s="48"/>
      <c r="C7" s="46"/>
      <c r="D7" s="46"/>
      <c r="E7" s="46"/>
      <c r="F7" s="46"/>
      <c r="G7" s="46"/>
      <c r="H7" s="46"/>
      <c r="I7" s="46"/>
    </row>
    <row r="8" spans="1:9" x14ac:dyDescent="0.2">
      <c r="A8" s="126" t="str">
        <f>'CAPGDS1000001232 Input'!F8</f>
        <v>SFS: 42nd and 46th Sts</v>
      </c>
      <c r="B8" s="126"/>
      <c r="C8" s="126"/>
      <c r="D8" s="126"/>
      <c r="E8" s="126"/>
      <c r="F8" s="126"/>
      <c r="G8" s="126"/>
      <c r="H8" s="126"/>
      <c r="I8" s="126"/>
    </row>
    <row r="9" spans="1:9" x14ac:dyDescent="0.2">
      <c r="A9" s="60"/>
      <c r="B9" s="60"/>
      <c r="C9" s="60"/>
      <c r="D9" s="60"/>
      <c r="E9" s="60"/>
      <c r="F9" s="60"/>
      <c r="G9" s="60"/>
      <c r="H9" s="60"/>
      <c r="I9" s="60"/>
    </row>
    <row r="10" spans="1:9" x14ac:dyDescent="0.2">
      <c r="A10" s="48" t="str">
        <f>'CAPGDS1000001232 TotalWO'!A10</f>
        <v>PLANT IN SERVICE</v>
      </c>
      <c r="B10" s="48"/>
      <c r="C10" s="46"/>
      <c r="D10" s="46"/>
      <c r="E10" s="46"/>
      <c r="F10" s="46"/>
      <c r="G10" s="46"/>
      <c r="H10" s="46"/>
      <c r="I10" s="46"/>
    </row>
    <row r="11" spans="1:9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</row>
    <row r="13" spans="1:9" ht="12" thickBot="1" x14ac:dyDescent="0.25">
      <c r="A13" s="63" t="s">
        <v>75</v>
      </c>
      <c r="E13" s="50" t="str">
        <f>"Acct "&amp;'CAPGDS1000001232 Input'!F15</f>
        <v>Acct 2.376.00</v>
      </c>
      <c r="F13" s="50"/>
      <c r="G13" s="50"/>
      <c r="H13" s="50"/>
      <c r="I13" s="50"/>
    </row>
    <row r="14" spans="1:9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9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9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2" x14ac:dyDescent="0.2">
      <c r="A17" s="53">
        <v>1</v>
      </c>
      <c r="C17" s="54">
        <f>'CAPGDS1000001232 TotalWO'!C17</f>
        <v>45641</v>
      </c>
      <c r="D17" s="54"/>
      <c r="E17" s="94">
        <f>'CAPGDS1000001232 TotalWO'!E17*'CAPGDS1000001232 Input'!$H$15</f>
        <v>0</v>
      </c>
      <c r="F17" s="101"/>
      <c r="G17" s="94">
        <f>'CAPGDS1000001232 TotalWO'!G17*'CAPGDS1000001232 Input'!$H$15</f>
        <v>42820.39</v>
      </c>
      <c r="H17" s="95"/>
      <c r="I17" s="94">
        <f t="shared" ref="I17:I29" si="0">G17-E17</f>
        <v>42820.39</v>
      </c>
    </row>
    <row r="18" spans="1:12" x14ac:dyDescent="0.2">
      <c r="A18" s="53">
        <f t="shared" ref="A18:A40" si="1">1+A17</f>
        <v>2</v>
      </c>
      <c r="C18" s="54">
        <f>'CAPGDS1000001232 TotalWO'!C18</f>
        <v>45672</v>
      </c>
      <c r="D18" s="54"/>
      <c r="E18" s="71">
        <f>'CAPGDS1000001232 TotalWO'!E18*'CAPGDS1000001232 Input'!$H$15</f>
        <v>0</v>
      </c>
      <c r="F18" s="71"/>
      <c r="G18" s="71">
        <f>'CAPGDS1000001232 TotalWO'!G18*'CAPGDS1000001232 Input'!$H$15</f>
        <v>42820.39</v>
      </c>
      <c r="H18" s="8"/>
      <c r="I18" s="71">
        <f t="shared" si="0"/>
        <v>42820.39</v>
      </c>
      <c r="K18" s="71"/>
      <c r="L18" s="71"/>
    </row>
    <row r="19" spans="1:12" x14ac:dyDescent="0.2">
      <c r="A19" s="53">
        <f t="shared" si="1"/>
        <v>3</v>
      </c>
      <c r="C19" s="54">
        <f t="shared" ref="C19:C29" si="2">C18+31</f>
        <v>45703</v>
      </c>
      <c r="D19" s="54"/>
      <c r="E19" s="71">
        <f>'CAPGDS1000001232 TotalWO'!E19*'CAPGDS1000001232 Input'!$H$15</f>
        <v>0</v>
      </c>
      <c r="F19" s="71"/>
      <c r="G19" s="71">
        <f>'CAPGDS1000001232 TotalWO'!G19*'CAPGDS1000001232 Input'!$H$15</f>
        <v>42820.39</v>
      </c>
      <c r="H19" s="8"/>
      <c r="I19" s="8">
        <f t="shared" si="0"/>
        <v>42820.39</v>
      </c>
    </row>
    <row r="20" spans="1:12" x14ac:dyDescent="0.2">
      <c r="A20" s="53">
        <f t="shared" si="1"/>
        <v>4</v>
      </c>
      <c r="C20" s="54">
        <f t="shared" si="2"/>
        <v>45734</v>
      </c>
      <c r="D20" s="54"/>
      <c r="E20" s="71">
        <f>'CAPGDS1000001232 TotalWO'!E20*'CAPGDS1000001232 Input'!$H$15</f>
        <v>0</v>
      </c>
      <c r="F20" s="71"/>
      <c r="G20" s="71">
        <f>'CAPGDS1000001232 TotalWO'!G20*'CAPGDS1000001232 Input'!$H$15</f>
        <v>42820.39</v>
      </c>
      <c r="H20" s="8"/>
      <c r="I20" s="8">
        <f t="shared" si="0"/>
        <v>42820.39</v>
      </c>
    </row>
    <row r="21" spans="1:12" x14ac:dyDescent="0.2">
      <c r="A21" s="53">
        <f t="shared" si="1"/>
        <v>5</v>
      </c>
      <c r="C21" s="54">
        <f t="shared" si="2"/>
        <v>45765</v>
      </c>
      <c r="D21" s="54"/>
      <c r="E21" s="71">
        <f>'CAPGDS1000001232 TotalWO'!E21*'CAPGDS1000001232 Input'!$H$15</f>
        <v>0</v>
      </c>
      <c r="F21" s="71"/>
      <c r="G21" s="71">
        <f>'CAPGDS1000001232 TotalWO'!G21*'CAPGDS1000001232 Input'!$H$15</f>
        <v>42820.39</v>
      </c>
      <c r="H21" s="8"/>
      <c r="I21" s="8">
        <f t="shared" si="0"/>
        <v>42820.39</v>
      </c>
    </row>
    <row r="22" spans="1:12" x14ac:dyDescent="0.2">
      <c r="A22" s="53">
        <f t="shared" si="1"/>
        <v>6</v>
      </c>
      <c r="C22" s="54">
        <f t="shared" si="2"/>
        <v>45796</v>
      </c>
      <c r="D22" s="54"/>
      <c r="E22" s="71">
        <f>'CAPGDS1000001232 TotalWO'!E22*'CAPGDS1000001232 Input'!$H$15</f>
        <v>0</v>
      </c>
      <c r="F22" s="71"/>
      <c r="G22" s="71">
        <f>'CAPGDS1000001232 TotalWO'!G22*'CAPGDS1000001232 Input'!$H$15</f>
        <v>42820.39</v>
      </c>
      <c r="H22" s="8"/>
      <c r="I22" s="8">
        <f t="shared" si="0"/>
        <v>42820.39</v>
      </c>
    </row>
    <row r="23" spans="1:12" x14ac:dyDescent="0.2">
      <c r="A23" s="53">
        <f t="shared" si="1"/>
        <v>7</v>
      </c>
      <c r="C23" s="54">
        <f t="shared" si="2"/>
        <v>45827</v>
      </c>
      <c r="D23" s="54"/>
      <c r="E23" s="71">
        <f>'CAPGDS1000001232 TotalWO'!E23*'CAPGDS1000001232 Input'!$H$15</f>
        <v>0</v>
      </c>
      <c r="F23" s="71"/>
      <c r="G23" s="71">
        <f>'CAPGDS1000001232 TotalWO'!G23*'CAPGDS1000001232 Input'!$H$15</f>
        <v>42820.39</v>
      </c>
      <c r="H23" s="8"/>
      <c r="I23" s="8">
        <f t="shared" si="0"/>
        <v>42820.39</v>
      </c>
    </row>
    <row r="24" spans="1:12" x14ac:dyDescent="0.2">
      <c r="A24" s="53">
        <f t="shared" si="1"/>
        <v>8</v>
      </c>
      <c r="C24" s="54">
        <f t="shared" si="2"/>
        <v>45858</v>
      </c>
      <c r="D24" s="54"/>
      <c r="E24" s="71">
        <f>'CAPGDS1000001232 TotalWO'!E24*'CAPGDS1000001232 Input'!$H$15</f>
        <v>0</v>
      </c>
      <c r="F24" s="71"/>
      <c r="G24" s="71">
        <f>'CAPGDS1000001232 TotalWO'!G24*'CAPGDS1000001232 Input'!$H$15</f>
        <v>42820.39</v>
      </c>
      <c r="H24" s="8"/>
      <c r="I24" s="8">
        <f t="shared" si="0"/>
        <v>42820.39</v>
      </c>
    </row>
    <row r="25" spans="1:12" x14ac:dyDescent="0.2">
      <c r="A25" s="53">
        <f t="shared" si="1"/>
        <v>9</v>
      </c>
      <c r="C25" s="54">
        <f t="shared" si="2"/>
        <v>45889</v>
      </c>
      <c r="D25" s="54"/>
      <c r="E25" s="71">
        <f>'CAPGDS1000001232 TotalWO'!E25*'CAPGDS1000001232 Input'!$H$15</f>
        <v>0</v>
      </c>
      <c r="F25" s="71"/>
      <c r="G25" s="71">
        <f>'CAPGDS1000001232 TotalWO'!G25*'CAPGDS1000001232 Input'!$H$15</f>
        <v>42820.39</v>
      </c>
      <c r="H25" s="8"/>
      <c r="I25" s="8">
        <f t="shared" si="0"/>
        <v>42820.39</v>
      </c>
    </row>
    <row r="26" spans="1:12" x14ac:dyDescent="0.2">
      <c r="A26" s="53">
        <f t="shared" si="1"/>
        <v>10</v>
      </c>
      <c r="C26" s="54">
        <f t="shared" si="2"/>
        <v>45920</v>
      </c>
      <c r="D26" s="54"/>
      <c r="E26" s="71">
        <f>'CAPGDS1000001232 TotalWO'!E26*'CAPGDS1000001232 Input'!$H$15</f>
        <v>0</v>
      </c>
      <c r="F26" s="71"/>
      <c r="G26" s="71">
        <f>'CAPGDS1000001232 TotalWO'!G26*'CAPGDS1000001232 Input'!$H$15</f>
        <v>42820.39</v>
      </c>
      <c r="H26" s="8"/>
      <c r="I26" s="8">
        <f t="shared" si="0"/>
        <v>42820.39</v>
      </c>
    </row>
    <row r="27" spans="1:12" x14ac:dyDescent="0.2">
      <c r="A27" s="53">
        <f t="shared" si="1"/>
        <v>11</v>
      </c>
      <c r="C27" s="54">
        <f t="shared" si="2"/>
        <v>45951</v>
      </c>
      <c r="D27" s="54"/>
      <c r="E27" s="71">
        <f>'CAPGDS1000001232 TotalWO'!E27*'CAPGDS1000001232 Input'!$H$15</f>
        <v>0</v>
      </c>
      <c r="F27" s="71"/>
      <c r="G27" s="71">
        <f>'CAPGDS1000001232 TotalWO'!G27*'CAPGDS1000001232 Input'!$H$15</f>
        <v>42820.39</v>
      </c>
      <c r="H27" s="8"/>
      <c r="I27" s="8">
        <f t="shared" si="0"/>
        <v>42820.39</v>
      </c>
    </row>
    <row r="28" spans="1:12" x14ac:dyDescent="0.2">
      <c r="A28" s="53">
        <f t="shared" si="1"/>
        <v>12</v>
      </c>
      <c r="C28" s="54">
        <f t="shared" si="2"/>
        <v>45982</v>
      </c>
      <c r="D28" s="54"/>
      <c r="E28" s="71">
        <f>'CAPGDS1000001232 TotalWO'!E28*'CAPGDS1000001232 Input'!$H$15</f>
        <v>0</v>
      </c>
      <c r="F28" s="71"/>
      <c r="G28" s="71">
        <f>'CAPGDS1000001232 TotalWO'!G28*'CAPGDS1000001232 Input'!$H$15</f>
        <v>42820.39</v>
      </c>
      <c r="H28" s="8"/>
      <c r="I28" s="8">
        <f t="shared" si="0"/>
        <v>42820.39</v>
      </c>
    </row>
    <row r="29" spans="1:12" x14ac:dyDescent="0.2">
      <c r="A29" s="53">
        <f t="shared" si="1"/>
        <v>13</v>
      </c>
      <c r="C29" s="54">
        <f t="shared" si="2"/>
        <v>46013</v>
      </c>
      <c r="D29" s="54"/>
      <c r="E29" s="99">
        <f>'CAPGDS1000001232 TotalWO'!E29*'CAPGDS1000001232 Input'!$H$15</f>
        <v>0</v>
      </c>
      <c r="F29" s="71"/>
      <c r="G29" s="99">
        <f>'CAPGDS1000001232 TotalWO'!G29*'CAPGDS1000001232 Input'!$H$15</f>
        <v>42820.39</v>
      </c>
      <c r="H29" s="8"/>
      <c r="I29" s="100">
        <f t="shared" si="0"/>
        <v>42820.39</v>
      </c>
    </row>
    <row r="30" spans="1:12" x14ac:dyDescent="0.2">
      <c r="A30" s="53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556665.07000000007</v>
      </c>
      <c r="H30" s="95"/>
      <c r="I30" s="95">
        <f>SUM(I17:I29)</f>
        <v>556665.07000000007</v>
      </c>
    </row>
    <row r="31" spans="1:12" x14ac:dyDescent="0.2">
      <c r="A31" s="53">
        <f t="shared" si="1"/>
        <v>15</v>
      </c>
      <c r="E31" s="95"/>
      <c r="F31" s="95"/>
      <c r="G31" s="95"/>
      <c r="H31" s="95"/>
      <c r="I31" s="95"/>
    </row>
    <row r="32" spans="1:12" ht="12" thickBot="1" x14ac:dyDescent="0.25">
      <c r="A32" s="53">
        <f t="shared" si="1"/>
        <v>16</v>
      </c>
      <c r="C32" s="58" t="s">
        <v>119</v>
      </c>
      <c r="D32" s="58"/>
      <c r="E32" s="97">
        <f>ROUND(+E30/12,2)</f>
        <v>0</v>
      </c>
      <c r="F32" s="95"/>
      <c r="G32" s="97">
        <f>ROUND(+G30/13,2)</f>
        <v>42820.39</v>
      </c>
      <c r="H32" s="95"/>
      <c r="I32" s="97">
        <f>ROUND(+I30/13,2)</f>
        <v>42820.39</v>
      </c>
    </row>
    <row r="33" spans="1:9" ht="12" thickTop="1" x14ac:dyDescent="0.2">
      <c r="A33" s="53">
        <f t="shared" si="1"/>
        <v>17</v>
      </c>
      <c r="E33" s="95"/>
      <c r="F33" s="95"/>
      <c r="G33" s="95"/>
      <c r="H33" s="95"/>
      <c r="I33" s="95"/>
    </row>
    <row r="34" spans="1:9" x14ac:dyDescent="0.2">
      <c r="A34" s="53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</row>
    <row r="35" spans="1:9" ht="12" thickBot="1" x14ac:dyDescent="0.25">
      <c r="A35" s="53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42820.39</v>
      </c>
    </row>
    <row r="36" spans="1:9" ht="12" thickTop="1" x14ac:dyDescent="0.2">
      <c r="A36" s="53">
        <f t="shared" si="1"/>
        <v>20</v>
      </c>
    </row>
    <row r="37" spans="1:9" x14ac:dyDescent="0.2">
      <c r="A37" s="53">
        <f t="shared" si="1"/>
        <v>21</v>
      </c>
      <c r="I37" s="56" t="s">
        <v>84</v>
      </c>
    </row>
    <row r="38" spans="1:9" x14ac:dyDescent="0.2">
      <c r="A38" s="53">
        <f t="shared" si="1"/>
        <v>22</v>
      </c>
      <c r="I38" s="56" t="s">
        <v>105</v>
      </c>
    </row>
    <row r="39" spans="1:9" x14ac:dyDescent="0.2">
      <c r="A39" s="53">
        <f t="shared" si="1"/>
        <v>23</v>
      </c>
    </row>
    <row r="40" spans="1:9" x14ac:dyDescent="0.2">
      <c r="A40" s="53">
        <f t="shared" si="1"/>
        <v>24</v>
      </c>
    </row>
    <row r="41" spans="1:9" x14ac:dyDescent="0.2">
      <c r="A41" s="44"/>
      <c r="B41" s="44"/>
      <c r="C41" s="45"/>
      <c r="D41" s="45"/>
      <c r="E41" s="45"/>
      <c r="F41" s="45"/>
      <c r="G41" s="45"/>
      <c r="H41" s="45"/>
      <c r="I41" s="45"/>
    </row>
    <row r="42" spans="1:9" x14ac:dyDescent="0.2">
      <c r="A42" s="44"/>
      <c r="B42" s="44"/>
      <c r="C42" s="45"/>
      <c r="D42" s="45"/>
      <c r="E42" s="45"/>
      <c r="F42" s="45"/>
      <c r="G42" s="45"/>
      <c r="H42" s="45"/>
      <c r="I42" s="45"/>
    </row>
    <row r="43" spans="1:9" x14ac:dyDescent="0.2">
      <c r="A43" s="44"/>
      <c r="B43" s="44"/>
      <c r="C43" s="45"/>
      <c r="D43" s="45"/>
      <c r="E43" s="45"/>
      <c r="F43" s="45"/>
      <c r="G43" s="45"/>
      <c r="H43" s="45"/>
      <c r="I43" s="45"/>
    </row>
    <row r="44" spans="1:9" x14ac:dyDescent="0.2">
      <c r="A44" s="44"/>
      <c r="B44" s="44"/>
      <c r="C44" s="45"/>
      <c r="D44" s="45"/>
      <c r="E44" s="45"/>
      <c r="F44" s="45"/>
      <c r="G44" s="45"/>
      <c r="H44" s="45"/>
      <c r="I44" s="45"/>
    </row>
    <row r="46" spans="1:9" x14ac:dyDescent="0.2">
      <c r="A46" s="125" t="str">
        <f>A6</f>
        <v>Pro-Forma Adjustment - Government Relocation</v>
      </c>
      <c r="B46" s="125"/>
      <c r="C46" s="125"/>
      <c r="D46" s="125"/>
      <c r="E46" s="125"/>
      <c r="F46" s="125"/>
      <c r="G46" s="125"/>
      <c r="H46" s="125"/>
      <c r="I46" s="125"/>
    </row>
    <row r="47" spans="1:9" x14ac:dyDescent="0.2">
      <c r="A47" s="48"/>
      <c r="B47" s="48"/>
      <c r="C47" s="46"/>
      <c r="D47" s="46"/>
      <c r="E47" s="46"/>
      <c r="F47" s="46"/>
      <c r="G47" s="46"/>
      <c r="H47" s="46"/>
      <c r="I47" s="46"/>
    </row>
    <row r="48" spans="1:9" x14ac:dyDescent="0.2">
      <c r="A48" s="48" t="str">
        <f>A8</f>
        <v>SFS: 42nd and 46th Sts</v>
      </c>
      <c r="B48" s="48"/>
      <c r="C48" s="46"/>
      <c r="D48" s="46"/>
      <c r="E48" s="46"/>
      <c r="F48" s="46"/>
      <c r="G48" s="46"/>
      <c r="H48" s="46"/>
      <c r="I48" s="46"/>
    </row>
    <row r="49" spans="1:13" x14ac:dyDescent="0.2">
      <c r="A49" s="48"/>
      <c r="B49" s="48"/>
      <c r="C49" s="46"/>
      <c r="D49" s="46"/>
      <c r="E49" s="46"/>
      <c r="F49" s="46"/>
      <c r="G49" s="46"/>
      <c r="H49" s="46"/>
      <c r="I49" s="46"/>
    </row>
    <row r="50" spans="1:13" x14ac:dyDescent="0.2">
      <c r="A50" s="48" t="s">
        <v>86</v>
      </c>
      <c r="B50" s="48"/>
      <c r="C50" s="46"/>
      <c r="D50" s="46"/>
      <c r="E50" s="46"/>
      <c r="F50" s="46"/>
      <c r="G50" s="46"/>
      <c r="H50" s="46"/>
      <c r="I50" s="46"/>
    </row>
    <row r="51" spans="1:13" x14ac:dyDescent="0.2">
      <c r="A51" s="48" t="s">
        <v>7</v>
      </c>
      <c r="B51" s="48"/>
      <c r="C51" s="46"/>
      <c r="D51" s="46"/>
      <c r="E51" s="46"/>
      <c r="F51" s="46"/>
      <c r="G51" s="46"/>
      <c r="H51" s="46"/>
      <c r="I51" s="46"/>
    </row>
    <row r="52" spans="1:13" x14ac:dyDescent="0.2">
      <c r="K52" s="53" t="s">
        <v>87</v>
      </c>
      <c r="M52" s="53" t="s">
        <v>87</v>
      </c>
    </row>
    <row r="53" spans="1:13" ht="12" thickBot="1" x14ac:dyDescent="0.25">
      <c r="A53" s="63" t="s">
        <v>75</v>
      </c>
      <c r="E53" s="50" t="str">
        <f>E13</f>
        <v>Acct 2.376.00</v>
      </c>
      <c r="F53" s="50"/>
      <c r="G53" s="50"/>
      <c r="H53" s="50"/>
      <c r="I53" s="50"/>
      <c r="K53" s="53" t="s">
        <v>88</v>
      </c>
      <c r="M53" s="53" t="s">
        <v>89</v>
      </c>
    </row>
    <row r="54" spans="1:13" ht="12" thickBot="1" x14ac:dyDescent="0.25">
      <c r="A54" s="79" t="s">
        <v>77</v>
      </c>
      <c r="B54" s="53"/>
      <c r="C54" s="51" t="s">
        <v>78</v>
      </c>
      <c r="D54" s="53"/>
      <c r="E54" s="51" t="s">
        <v>79</v>
      </c>
      <c r="F54" s="53"/>
      <c r="G54" s="51" t="s">
        <v>80</v>
      </c>
      <c r="H54" s="53"/>
      <c r="I54" s="51" t="s">
        <v>81</v>
      </c>
      <c r="K54" s="51" t="s">
        <v>90</v>
      </c>
      <c r="M54" s="51" t="s">
        <v>91</v>
      </c>
    </row>
    <row r="55" spans="1:13" x14ac:dyDescent="0.2">
      <c r="A55" s="53"/>
      <c r="B55" s="53"/>
      <c r="C55" s="37" t="s">
        <v>4</v>
      </c>
      <c r="D55" s="53"/>
      <c r="E55" s="34" t="s">
        <v>5</v>
      </c>
      <c r="F55" s="53"/>
      <c r="G55" s="34" t="s">
        <v>6</v>
      </c>
      <c r="H55" s="31"/>
      <c r="I55" s="34" t="s">
        <v>39</v>
      </c>
      <c r="K55" s="17" t="s">
        <v>40</v>
      </c>
      <c r="M55" s="53" t="s">
        <v>41</v>
      </c>
    </row>
    <row r="56" spans="1:13" x14ac:dyDescent="0.2">
      <c r="A56" s="53"/>
      <c r="B56" s="53"/>
      <c r="C56" s="53"/>
      <c r="D56" s="53"/>
      <c r="E56" s="53"/>
      <c r="F56" s="53"/>
      <c r="G56" s="53"/>
      <c r="H56" s="53"/>
      <c r="I56" s="53"/>
    </row>
    <row r="57" spans="1:13" x14ac:dyDescent="0.2">
      <c r="A57" s="47">
        <v>1</v>
      </c>
      <c r="B57" s="53"/>
      <c r="C57" s="54">
        <f>C17</f>
        <v>45641</v>
      </c>
      <c r="D57" s="53"/>
      <c r="E57" s="94">
        <f>ROUND(E17*$G$78,2)</f>
        <v>0</v>
      </c>
      <c r="F57" s="95"/>
      <c r="G57" s="94">
        <f t="shared" ref="G57:G69" si="3">ROUND(+G17*$G$78,2)</f>
        <v>72.66</v>
      </c>
      <c r="H57" s="95"/>
      <c r="I57" s="95">
        <f>G57-E57</f>
        <v>72.66</v>
      </c>
      <c r="J57" s="95"/>
      <c r="K57" s="96"/>
      <c r="L57" s="95"/>
      <c r="M57" s="95">
        <f>+ROUND(I57/I$72*M$72,2)</f>
        <v>10.68</v>
      </c>
    </row>
    <row r="58" spans="1:13" x14ac:dyDescent="0.2">
      <c r="A58" s="47">
        <f t="shared" ref="A58:A82" si="4">1+A57</f>
        <v>2</v>
      </c>
      <c r="C58" s="54">
        <f>C18</f>
        <v>45672</v>
      </c>
      <c r="D58" s="54"/>
      <c r="E58" s="71">
        <f t="shared" ref="E58:E69" si="5">ROUND(E17*$G$78,2)</f>
        <v>0</v>
      </c>
      <c r="F58" s="71"/>
      <c r="G58" s="71">
        <f t="shared" si="3"/>
        <v>72.66</v>
      </c>
      <c r="H58" s="8"/>
      <c r="I58" s="8">
        <f t="shared" ref="I58" si="6">G58-E58</f>
        <v>72.66</v>
      </c>
      <c r="J58" s="8"/>
      <c r="K58" s="8"/>
      <c r="L58" s="8"/>
      <c r="M58" s="8">
        <f t="shared" ref="M58" si="7">+ROUND(I58/I$72*M$72,2)</f>
        <v>10.68</v>
      </c>
    </row>
    <row r="59" spans="1:13" x14ac:dyDescent="0.2">
      <c r="A59" s="47">
        <f t="shared" si="4"/>
        <v>3</v>
      </c>
      <c r="C59" s="54">
        <f t="shared" ref="C59:C69" si="8">C58+31</f>
        <v>45703</v>
      </c>
      <c r="D59" s="54"/>
      <c r="E59" s="71">
        <f t="shared" si="5"/>
        <v>0</v>
      </c>
      <c r="F59" s="71"/>
      <c r="G59" s="71">
        <f t="shared" si="3"/>
        <v>72.66</v>
      </c>
      <c r="H59" s="8"/>
      <c r="I59" s="8">
        <f t="shared" ref="I59:I69" si="9">G59-E59</f>
        <v>72.66</v>
      </c>
      <c r="J59" s="8"/>
      <c r="K59" s="8"/>
      <c r="L59" s="8"/>
      <c r="M59" s="8">
        <f t="shared" ref="M59:M65" si="10">+ROUND(I59/I$72*M$72,2)</f>
        <v>10.68</v>
      </c>
    </row>
    <row r="60" spans="1:13" x14ac:dyDescent="0.2">
      <c r="A60" s="47">
        <f t="shared" si="4"/>
        <v>4</v>
      </c>
      <c r="C60" s="54">
        <f t="shared" si="8"/>
        <v>45734</v>
      </c>
      <c r="D60" s="54"/>
      <c r="E60" s="71">
        <f t="shared" si="5"/>
        <v>0</v>
      </c>
      <c r="F60" s="71"/>
      <c r="G60" s="71">
        <f t="shared" si="3"/>
        <v>72.66</v>
      </c>
      <c r="H60" s="8"/>
      <c r="I60" s="8">
        <f t="shared" si="9"/>
        <v>72.66</v>
      </c>
      <c r="J60" s="8"/>
      <c r="K60" s="8"/>
      <c r="L60" s="8"/>
      <c r="M60" s="8">
        <f t="shared" si="10"/>
        <v>10.68</v>
      </c>
    </row>
    <row r="61" spans="1:13" x14ac:dyDescent="0.2">
      <c r="A61" s="47">
        <f t="shared" si="4"/>
        <v>5</v>
      </c>
      <c r="C61" s="54">
        <f t="shared" si="8"/>
        <v>45765</v>
      </c>
      <c r="D61" s="54"/>
      <c r="E61" s="71">
        <f t="shared" si="5"/>
        <v>0</v>
      </c>
      <c r="F61" s="71"/>
      <c r="G61" s="71">
        <f t="shared" si="3"/>
        <v>72.66</v>
      </c>
      <c r="H61" s="8"/>
      <c r="I61" s="8">
        <f t="shared" si="9"/>
        <v>72.66</v>
      </c>
      <c r="J61" s="8"/>
      <c r="K61" s="8"/>
      <c r="L61" s="8"/>
      <c r="M61" s="8">
        <f t="shared" si="10"/>
        <v>10.68</v>
      </c>
    </row>
    <row r="62" spans="1:13" x14ac:dyDescent="0.2">
      <c r="A62" s="47">
        <f t="shared" si="4"/>
        <v>6</v>
      </c>
      <c r="C62" s="54">
        <f t="shared" si="8"/>
        <v>45796</v>
      </c>
      <c r="D62" s="54"/>
      <c r="E62" s="71">
        <f t="shared" si="5"/>
        <v>0</v>
      </c>
      <c r="F62" s="71"/>
      <c r="G62" s="71">
        <f t="shared" si="3"/>
        <v>72.66</v>
      </c>
      <c r="H62" s="8"/>
      <c r="I62" s="8">
        <f t="shared" si="9"/>
        <v>72.66</v>
      </c>
      <c r="J62" s="8"/>
      <c r="K62" s="8"/>
      <c r="L62" s="8"/>
      <c r="M62" s="8">
        <f t="shared" si="10"/>
        <v>10.68</v>
      </c>
    </row>
    <row r="63" spans="1:13" x14ac:dyDescent="0.2">
      <c r="A63" s="47">
        <f t="shared" si="4"/>
        <v>7</v>
      </c>
      <c r="C63" s="54">
        <f t="shared" si="8"/>
        <v>45827</v>
      </c>
      <c r="D63" s="54"/>
      <c r="E63" s="71">
        <f t="shared" si="5"/>
        <v>0</v>
      </c>
      <c r="F63" s="71"/>
      <c r="G63" s="71">
        <f t="shared" si="3"/>
        <v>72.66</v>
      </c>
      <c r="H63" s="8"/>
      <c r="I63" s="8">
        <f t="shared" si="9"/>
        <v>72.66</v>
      </c>
      <c r="J63" s="8"/>
      <c r="K63" s="8"/>
      <c r="L63" s="8"/>
      <c r="M63" s="8">
        <f t="shared" si="10"/>
        <v>10.68</v>
      </c>
    </row>
    <row r="64" spans="1:13" x14ac:dyDescent="0.2">
      <c r="A64" s="47">
        <f t="shared" si="4"/>
        <v>8</v>
      </c>
      <c r="C64" s="54">
        <f t="shared" si="8"/>
        <v>45858</v>
      </c>
      <c r="D64" s="54"/>
      <c r="E64" s="71">
        <f t="shared" si="5"/>
        <v>0</v>
      </c>
      <c r="F64" s="71"/>
      <c r="G64" s="71">
        <f t="shared" si="3"/>
        <v>72.66</v>
      </c>
      <c r="H64" s="8"/>
      <c r="I64" s="8">
        <f t="shared" si="9"/>
        <v>72.66</v>
      </c>
      <c r="J64" s="8"/>
      <c r="K64" s="8"/>
      <c r="L64" s="8"/>
      <c r="M64" s="8">
        <f t="shared" si="10"/>
        <v>10.68</v>
      </c>
    </row>
    <row r="65" spans="1:13" x14ac:dyDescent="0.2">
      <c r="A65" s="47">
        <f t="shared" si="4"/>
        <v>9</v>
      </c>
      <c r="C65" s="54">
        <f t="shared" si="8"/>
        <v>45889</v>
      </c>
      <c r="D65" s="54"/>
      <c r="E65" s="71">
        <f t="shared" si="5"/>
        <v>0</v>
      </c>
      <c r="F65" s="71"/>
      <c r="G65" s="71">
        <f t="shared" si="3"/>
        <v>72.66</v>
      </c>
      <c r="H65" s="8"/>
      <c r="I65" s="8">
        <f t="shared" si="9"/>
        <v>72.66</v>
      </c>
      <c r="J65" s="8"/>
      <c r="K65" s="8"/>
      <c r="L65" s="8"/>
      <c r="M65" s="8">
        <f t="shared" si="10"/>
        <v>10.68</v>
      </c>
    </row>
    <row r="66" spans="1:13" x14ac:dyDescent="0.2">
      <c r="A66" s="47">
        <f t="shared" si="4"/>
        <v>10</v>
      </c>
      <c r="C66" s="54">
        <f t="shared" si="8"/>
        <v>45920</v>
      </c>
      <c r="D66" s="54"/>
      <c r="E66" s="71">
        <f t="shared" si="5"/>
        <v>0</v>
      </c>
      <c r="F66" s="71"/>
      <c r="G66" s="71">
        <f t="shared" si="3"/>
        <v>72.66</v>
      </c>
      <c r="H66" s="8"/>
      <c r="I66" s="8">
        <f t="shared" si="9"/>
        <v>72.66</v>
      </c>
      <c r="J66" s="8"/>
      <c r="K66" s="8"/>
      <c r="L66" s="8"/>
      <c r="M66" s="8">
        <f>+ROUND(I66/I$72*M$72,2)+0.01</f>
        <v>10.69</v>
      </c>
    </row>
    <row r="67" spans="1:13" x14ac:dyDescent="0.2">
      <c r="A67" s="47">
        <f t="shared" si="4"/>
        <v>11</v>
      </c>
      <c r="C67" s="54">
        <f t="shared" si="8"/>
        <v>45951</v>
      </c>
      <c r="D67" s="54"/>
      <c r="E67" s="71">
        <f t="shared" si="5"/>
        <v>0</v>
      </c>
      <c r="F67" s="71"/>
      <c r="G67" s="71">
        <f t="shared" si="3"/>
        <v>72.66</v>
      </c>
      <c r="H67" s="8"/>
      <c r="I67" s="8">
        <f t="shared" si="9"/>
        <v>72.66</v>
      </c>
      <c r="J67" s="8"/>
      <c r="K67" s="8"/>
      <c r="L67" s="8"/>
      <c r="M67" s="8">
        <f>+ROUND(I67/I$72*M$72,2)+0.01</f>
        <v>10.69</v>
      </c>
    </row>
    <row r="68" spans="1:13" x14ac:dyDescent="0.2">
      <c r="A68" s="47">
        <f t="shared" si="4"/>
        <v>12</v>
      </c>
      <c r="C68" s="54">
        <f t="shared" si="8"/>
        <v>45982</v>
      </c>
      <c r="D68" s="54"/>
      <c r="E68" s="71">
        <f t="shared" si="5"/>
        <v>0</v>
      </c>
      <c r="F68" s="71"/>
      <c r="G68" s="71">
        <f t="shared" si="3"/>
        <v>72.66</v>
      </c>
      <c r="H68" s="8"/>
      <c r="I68" s="8">
        <f t="shared" si="9"/>
        <v>72.66</v>
      </c>
      <c r="J68" s="8"/>
      <c r="K68" s="8"/>
      <c r="L68" s="8"/>
      <c r="M68" s="8">
        <f>+ROUND(I68/I$72*M$72,2)+0.01</f>
        <v>10.69</v>
      </c>
    </row>
    <row r="69" spans="1:13" x14ac:dyDescent="0.2">
      <c r="A69" s="47">
        <f t="shared" si="4"/>
        <v>13</v>
      </c>
      <c r="C69" s="54">
        <f t="shared" si="8"/>
        <v>46013</v>
      </c>
      <c r="D69" s="54"/>
      <c r="E69" s="99">
        <f t="shared" si="5"/>
        <v>0</v>
      </c>
      <c r="F69" s="71"/>
      <c r="G69" s="100">
        <f t="shared" si="3"/>
        <v>72.66</v>
      </c>
      <c r="H69" s="8"/>
      <c r="I69" s="100">
        <f t="shared" si="9"/>
        <v>72.66</v>
      </c>
      <c r="J69" s="8"/>
      <c r="K69" s="8"/>
      <c r="L69" s="8"/>
      <c r="M69" s="100">
        <f>+ROUND(I69/I$72*M$72,2)+0.01</f>
        <v>10.69</v>
      </c>
    </row>
    <row r="70" spans="1:13" x14ac:dyDescent="0.2">
      <c r="A70" s="47">
        <f t="shared" si="4"/>
        <v>14</v>
      </c>
      <c r="C70" s="56" t="s">
        <v>44</v>
      </c>
      <c r="D70" s="56"/>
      <c r="E70" s="95">
        <f>SUM(E57:E69)</f>
        <v>0</v>
      </c>
      <c r="F70" s="95"/>
      <c r="G70" s="95">
        <f>SUM(G57:G69)</f>
        <v>944.5799999999997</v>
      </c>
      <c r="H70" s="95"/>
      <c r="I70" s="95">
        <f>SUM(I57:I69)</f>
        <v>944.5799999999997</v>
      </c>
      <c r="J70" s="95"/>
      <c r="K70" s="95"/>
      <c r="L70" s="95"/>
      <c r="M70" s="95">
        <f>SUM(M57:M69)</f>
        <v>138.88</v>
      </c>
    </row>
    <row r="71" spans="1:13" x14ac:dyDescent="0.2">
      <c r="A71" s="47">
        <f t="shared" si="4"/>
        <v>15</v>
      </c>
      <c r="E71" s="98" t="s">
        <v>7</v>
      </c>
      <c r="F71" s="98"/>
      <c r="G71" s="98" t="s">
        <v>7</v>
      </c>
      <c r="H71" s="98"/>
      <c r="I71" s="98" t="s">
        <v>7</v>
      </c>
      <c r="J71" s="95"/>
      <c r="K71" s="95"/>
      <c r="L71" s="95"/>
      <c r="M71" s="95"/>
    </row>
    <row r="72" spans="1:13" ht="12" thickBot="1" x14ac:dyDescent="0.25">
      <c r="A72" s="47">
        <f t="shared" si="4"/>
        <v>16</v>
      </c>
      <c r="C72" s="56" t="s">
        <v>83</v>
      </c>
      <c r="D72" s="56"/>
      <c r="E72" s="95"/>
      <c r="F72" s="95"/>
      <c r="G72" s="95"/>
      <c r="H72" s="95"/>
      <c r="I72" s="97">
        <f>I70</f>
        <v>944.5799999999997</v>
      </c>
      <c r="J72" s="95"/>
      <c r="K72" s="97">
        <f>ROUND(G18*K78,2)</f>
        <v>1605.76</v>
      </c>
      <c r="L72" s="95"/>
      <c r="M72" s="97">
        <f>ROUND(+(K72-I72)*M78,2)</f>
        <v>138.85</v>
      </c>
    </row>
    <row r="73" spans="1:13" ht="12" thickTop="1" x14ac:dyDescent="0.2">
      <c r="A73" s="47">
        <f t="shared" si="4"/>
        <v>17</v>
      </c>
      <c r="E73" s="55"/>
      <c r="F73" s="55"/>
      <c r="G73" s="55"/>
      <c r="H73" s="55"/>
      <c r="I73" s="56" t="s">
        <v>84</v>
      </c>
    </row>
    <row r="74" spans="1:13" x14ac:dyDescent="0.2">
      <c r="A74" s="47">
        <f t="shared" si="4"/>
        <v>18</v>
      </c>
      <c r="I74" s="56" t="s">
        <v>134</v>
      </c>
      <c r="M74" s="53" t="s">
        <v>87</v>
      </c>
    </row>
    <row r="75" spans="1:13" x14ac:dyDescent="0.2">
      <c r="A75" s="47">
        <f t="shared" si="4"/>
        <v>19</v>
      </c>
      <c r="K75" s="53" t="s">
        <v>92</v>
      </c>
      <c r="M75" s="53" t="s">
        <v>93</v>
      </c>
    </row>
    <row r="76" spans="1:13" x14ac:dyDescent="0.2">
      <c r="A76" s="47">
        <f t="shared" si="4"/>
        <v>20</v>
      </c>
      <c r="E76" s="61" t="s">
        <v>94</v>
      </c>
      <c r="F76" s="61"/>
      <c r="G76" s="61" t="s">
        <v>95</v>
      </c>
      <c r="K76" s="53" t="s">
        <v>96</v>
      </c>
      <c r="M76" s="53" t="s">
        <v>97</v>
      </c>
    </row>
    <row r="77" spans="1:13" ht="12" thickBot="1" x14ac:dyDescent="0.25">
      <c r="A77" s="47">
        <f t="shared" si="4"/>
        <v>21</v>
      </c>
      <c r="E77" s="62" t="s">
        <v>98</v>
      </c>
      <c r="F77" s="61"/>
      <c r="G77" s="62" t="s">
        <v>98</v>
      </c>
      <c r="K77" s="62" t="s">
        <v>99</v>
      </c>
      <c r="M77" s="62" t="s">
        <v>100</v>
      </c>
    </row>
    <row r="78" spans="1:13" x14ac:dyDescent="0.2">
      <c r="A78" s="47">
        <f t="shared" si="4"/>
        <v>22</v>
      </c>
      <c r="C78" s="63" t="str">
        <f>E53</f>
        <v>Acct 2.376.00</v>
      </c>
      <c r="D78" s="63"/>
      <c r="E78" s="64">
        <f>'CAPGDS1000001232 Input'!J15</f>
        <v>2.2058823529411766E-2</v>
      </c>
      <c r="F78" s="64"/>
      <c r="G78" s="64">
        <f>E78/13</f>
        <v>1.6968325791855204E-3</v>
      </c>
      <c r="K78" s="72">
        <f>+'CAPGDS1000001232 Input'!L15</f>
        <v>3.7499999999999999E-2</v>
      </c>
      <c r="M78" s="73">
        <f>+'CAPGDS1000001232 Input'!N15</f>
        <v>0.21</v>
      </c>
    </row>
    <row r="79" spans="1:13" x14ac:dyDescent="0.2">
      <c r="A79" s="47">
        <f t="shared" si="4"/>
        <v>23</v>
      </c>
      <c r="H79" s="59"/>
      <c r="I79" s="55"/>
      <c r="K79" s="53" t="s">
        <v>126</v>
      </c>
    </row>
    <row r="80" spans="1:13" x14ac:dyDescent="0.2">
      <c r="A80" s="47">
        <f t="shared" si="4"/>
        <v>24</v>
      </c>
      <c r="H80" s="64"/>
      <c r="I80" s="55"/>
    </row>
    <row r="81" spans="1:13" x14ac:dyDescent="0.2">
      <c r="A81" s="47">
        <f t="shared" si="4"/>
        <v>25</v>
      </c>
    </row>
    <row r="82" spans="1:13" x14ac:dyDescent="0.2">
      <c r="A82" s="47">
        <f t="shared" si="4"/>
        <v>26</v>
      </c>
      <c r="H82" s="64"/>
      <c r="I82" s="55"/>
    </row>
    <row r="83" spans="1:13" x14ac:dyDescent="0.2">
      <c r="A83" s="44"/>
      <c r="B83" s="44"/>
      <c r="C83" s="45"/>
      <c r="D83" s="45"/>
      <c r="E83" s="45"/>
      <c r="F83" s="45"/>
      <c r="G83" s="45"/>
      <c r="H83" s="45"/>
      <c r="I83" s="45"/>
    </row>
    <row r="84" spans="1:13" x14ac:dyDescent="0.2">
      <c r="A84" s="44"/>
      <c r="B84" s="44"/>
      <c r="C84" s="45"/>
      <c r="D84" s="45"/>
      <c r="E84" s="45"/>
      <c r="F84" s="45"/>
      <c r="G84" s="45"/>
      <c r="H84" s="45"/>
      <c r="I84" s="45"/>
    </row>
    <row r="85" spans="1:13" x14ac:dyDescent="0.2">
      <c r="A85" s="44"/>
      <c r="B85" s="44"/>
      <c r="C85" s="45"/>
      <c r="D85" s="45"/>
      <c r="E85" s="45"/>
      <c r="F85" s="45"/>
      <c r="G85" s="45"/>
      <c r="H85" s="45"/>
      <c r="I85" s="45"/>
    </row>
    <row r="86" spans="1:13" x14ac:dyDescent="0.2">
      <c r="A86" s="44"/>
      <c r="B86" s="44"/>
      <c r="C86" s="45"/>
      <c r="D86" s="45"/>
      <c r="E86" s="45"/>
      <c r="F86" s="45"/>
      <c r="G86" s="45"/>
      <c r="H86" s="45"/>
      <c r="I86" s="45"/>
    </row>
    <row r="88" spans="1:13" x14ac:dyDescent="0.2">
      <c r="A88" s="125" t="str">
        <f>A6</f>
        <v>Pro-Forma Adjustment - Government Relocation</v>
      </c>
      <c r="B88" s="125"/>
      <c r="C88" s="125"/>
      <c r="D88" s="125"/>
      <c r="E88" s="125"/>
      <c r="F88" s="125"/>
      <c r="G88" s="125"/>
      <c r="H88" s="125"/>
      <c r="I88" s="125"/>
    </row>
    <row r="89" spans="1:13" x14ac:dyDescent="0.2">
      <c r="A89" s="48"/>
      <c r="B89" s="48"/>
      <c r="C89" s="46"/>
      <c r="D89" s="46"/>
      <c r="E89" s="46"/>
      <c r="F89" s="46"/>
      <c r="G89" s="46"/>
      <c r="H89" s="46"/>
      <c r="I89" s="46"/>
    </row>
    <row r="90" spans="1:13" x14ac:dyDescent="0.2">
      <c r="A90" s="48" t="str">
        <f>A8</f>
        <v>SFS: 42nd and 46th Sts</v>
      </c>
      <c r="B90" s="48"/>
      <c r="C90" s="46"/>
      <c r="D90" s="46"/>
      <c r="E90" s="46"/>
      <c r="F90" s="46"/>
      <c r="G90" s="46"/>
      <c r="H90" s="46"/>
      <c r="I90" s="46"/>
    </row>
    <row r="91" spans="1:13" x14ac:dyDescent="0.2">
      <c r="A91" s="48"/>
      <c r="B91" s="48"/>
      <c r="C91" s="46"/>
      <c r="D91" s="46"/>
      <c r="E91" s="46"/>
      <c r="F91" s="46"/>
      <c r="G91" s="46"/>
      <c r="H91" s="46"/>
      <c r="I91" s="46"/>
    </row>
    <row r="92" spans="1:13" x14ac:dyDescent="0.2">
      <c r="A92" s="48" t="s">
        <v>101</v>
      </c>
      <c r="B92" s="48"/>
      <c r="C92" s="46"/>
      <c r="D92" s="46"/>
      <c r="E92" s="46"/>
      <c r="F92" s="46"/>
      <c r="G92" s="46"/>
      <c r="H92" s="46"/>
      <c r="I92" s="46"/>
    </row>
    <row r="93" spans="1:13" x14ac:dyDescent="0.2">
      <c r="A93" s="48" t="s">
        <v>7</v>
      </c>
      <c r="B93" s="48"/>
      <c r="C93" s="46"/>
      <c r="D93" s="46"/>
      <c r="E93" s="46"/>
      <c r="F93" s="46"/>
      <c r="G93" s="46"/>
      <c r="H93" s="46"/>
      <c r="I93" s="46"/>
    </row>
    <row r="95" spans="1:13" ht="12" thickBot="1" x14ac:dyDescent="0.25">
      <c r="A95" s="63" t="s">
        <v>75</v>
      </c>
      <c r="E95" s="50" t="str">
        <f>E13</f>
        <v>Acct 2.376.00</v>
      </c>
      <c r="F95" s="50"/>
      <c r="G95" s="50"/>
      <c r="H95" s="50"/>
      <c r="I95" s="50"/>
      <c r="M95" s="53" t="s">
        <v>102</v>
      </c>
    </row>
    <row r="96" spans="1:13" ht="12" thickBot="1" x14ac:dyDescent="0.25">
      <c r="A96" s="79" t="s">
        <v>77</v>
      </c>
      <c r="B96" s="53"/>
      <c r="C96" s="51" t="s">
        <v>78</v>
      </c>
      <c r="D96" s="53"/>
      <c r="E96" s="51" t="s">
        <v>79</v>
      </c>
      <c r="F96" s="53"/>
      <c r="G96" s="51" t="s">
        <v>80</v>
      </c>
      <c r="H96" s="53"/>
      <c r="I96" s="51" t="s">
        <v>81</v>
      </c>
      <c r="M96" s="51" t="s">
        <v>103</v>
      </c>
    </row>
    <row r="97" spans="1:13" x14ac:dyDescent="0.2">
      <c r="A97" s="53"/>
      <c r="B97" s="53"/>
      <c r="C97" s="37" t="s">
        <v>4</v>
      </c>
      <c r="D97" s="53"/>
      <c r="E97" s="34" t="s">
        <v>5</v>
      </c>
      <c r="F97" s="53"/>
      <c r="G97" s="34" t="s">
        <v>6</v>
      </c>
      <c r="H97" s="31"/>
      <c r="I97" s="34" t="s">
        <v>39</v>
      </c>
      <c r="K97" s="17" t="s">
        <v>40</v>
      </c>
      <c r="M97" s="53" t="s">
        <v>41</v>
      </c>
    </row>
    <row r="98" spans="1:13" x14ac:dyDescent="0.2">
      <c r="A98" s="53"/>
      <c r="B98" s="53"/>
      <c r="C98" s="53"/>
      <c r="D98" s="53"/>
      <c r="E98" s="53"/>
      <c r="F98" s="53"/>
      <c r="G98" s="53"/>
      <c r="H98" s="53"/>
      <c r="I98" s="53"/>
    </row>
    <row r="99" spans="1:13" x14ac:dyDescent="0.2">
      <c r="A99" s="47">
        <v>1</v>
      </c>
      <c r="C99" s="54">
        <f>C17</f>
        <v>45641</v>
      </c>
      <c r="D99" s="54"/>
      <c r="E99" s="94">
        <f>E57</f>
        <v>0</v>
      </c>
      <c r="F99" s="7"/>
      <c r="G99" s="94">
        <f>G57</f>
        <v>72.66</v>
      </c>
      <c r="H99" s="7"/>
      <c r="I99" s="94">
        <f>G99-E99</f>
        <v>72.66</v>
      </c>
      <c r="J99" s="7"/>
      <c r="K99" s="7"/>
      <c r="L99" s="7"/>
      <c r="M99" s="94">
        <f>+M57</f>
        <v>10.68</v>
      </c>
    </row>
    <row r="100" spans="1:13" x14ac:dyDescent="0.2">
      <c r="A100" s="47">
        <f t="shared" ref="A100:A128" si="11">1+A99</f>
        <v>2</v>
      </c>
      <c r="C100" s="54">
        <f>C18</f>
        <v>45672</v>
      </c>
      <c r="D100" s="54"/>
      <c r="E100" s="71">
        <f>E57</f>
        <v>0</v>
      </c>
      <c r="F100" s="103"/>
      <c r="G100" s="71">
        <f>G57+G99</f>
        <v>145.32</v>
      </c>
      <c r="H100" s="103"/>
      <c r="I100" s="71">
        <f t="shared" ref="I100:I111" si="12">G100-E100</f>
        <v>145.32</v>
      </c>
      <c r="J100" s="103"/>
      <c r="K100" s="103"/>
      <c r="L100" s="103"/>
      <c r="M100" s="71">
        <f>+M57+M99</f>
        <v>21.36</v>
      </c>
    </row>
    <row r="101" spans="1:13" x14ac:dyDescent="0.2">
      <c r="A101" s="47">
        <f t="shared" si="11"/>
        <v>3</v>
      </c>
      <c r="C101" s="54">
        <f t="shared" ref="C101:C111" si="13">C100+31</f>
        <v>45703</v>
      </c>
      <c r="D101" s="54"/>
      <c r="E101" s="103">
        <f t="shared" ref="E101:E111" si="14">E100+E59</f>
        <v>0</v>
      </c>
      <c r="F101" s="103"/>
      <c r="G101" s="103">
        <f t="shared" ref="G101:G111" si="15">G100+G59</f>
        <v>217.98</v>
      </c>
      <c r="H101" s="103"/>
      <c r="I101" s="103">
        <f t="shared" si="12"/>
        <v>217.98</v>
      </c>
      <c r="J101" s="103"/>
      <c r="K101" s="103"/>
      <c r="L101" s="103"/>
      <c r="M101" s="103">
        <f t="shared" ref="M101:M111" si="16">+M100+M59</f>
        <v>32.04</v>
      </c>
    </row>
    <row r="102" spans="1:13" x14ac:dyDescent="0.2">
      <c r="A102" s="47">
        <f t="shared" si="11"/>
        <v>4</v>
      </c>
      <c r="C102" s="54">
        <f t="shared" si="13"/>
        <v>45734</v>
      </c>
      <c r="D102" s="54"/>
      <c r="E102" s="103">
        <f t="shared" si="14"/>
        <v>0</v>
      </c>
      <c r="F102" s="103"/>
      <c r="G102" s="103">
        <f t="shared" si="15"/>
        <v>290.64</v>
      </c>
      <c r="H102" s="103"/>
      <c r="I102" s="103">
        <f t="shared" si="12"/>
        <v>290.64</v>
      </c>
      <c r="J102" s="103"/>
      <c r="K102" s="103"/>
      <c r="L102" s="103"/>
      <c r="M102" s="103">
        <f t="shared" si="16"/>
        <v>42.72</v>
      </c>
    </row>
    <row r="103" spans="1:13" x14ac:dyDescent="0.2">
      <c r="A103" s="47">
        <f t="shared" si="11"/>
        <v>5</v>
      </c>
      <c r="C103" s="54">
        <f t="shared" si="13"/>
        <v>45765</v>
      </c>
      <c r="D103" s="54"/>
      <c r="E103" s="103">
        <f t="shared" si="14"/>
        <v>0</v>
      </c>
      <c r="F103" s="103"/>
      <c r="G103" s="103">
        <f t="shared" si="15"/>
        <v>363.29999999999995</v>
      </c>
      <c r="H103" s="103"/>
      <c r="I103" s="103">
        <f t="shared" si="12"/>
        <v>363.29999999999995</v>
      </c>
      <c r="J103" s="103"/>
      <c r="K103" s="103"/>
      <c r="L103" s="103"/>
      <c r="M103" s="103">
        <f t="shared" si="16"/>
        <v>53.4</v>
      </c>
    </row>
    <row r="104" spans="1:13" x14ac:dyDescent="0.2">
      <c r="A104" s="47">
        <f t="shared" si="11"/>
        <v>6</v>
      </c>
      <c r="C104" s="54">
        <f t="shared" si="13"/>
        <v>45796</v>
      </c>
      <c r="D104" s="54"/>
      <c r="E104" s="103">
        <f t="shared" si="14"/>
        <v>0</v>
      </c>
      <c r="F104" s="103"/>
      <c r="G104" s="103">
        <f t="shared" si="15"/>
        <v>435.95999999999992</v>
      </c>
      <c r="H104" s="103"/>
      <c r="I104" s="103">
        <f t="shared" si="12"/>
        <v>435.95999999999992</v>
      </c>
      <c r="J104" s="103"/>
      <c r="K104" s="103"/>
      <c r="L104" s="103"/>
      <c r="M104" s="103">
        <f t="shared" si="16"/>
        <v>64.08</v>
      </c>
    </row>
    <row r="105" spans="1:13" x14ac:dyDescent="0.2">
      <c r="A105" s="47">
        <f t="shared" si="11"/>
        <v>7</v>
      </c>
      <c r="C105" s="54">
        <f t="shared" si="13"/>
        <v>45827</v>
      </c>
      <c r="D105" s="54"/>
      <c r="E105" s="103">
        <f t="shared" si="14"/>
        <v>0</v>
      </c>
      <c r="F105" s="103"/>
      <c r="G105" s="103">
        <f t="shared" si="15"/>
        <v>508.61999999999989</v>
      </c>
      <c r="H105" s="103"/>
      <c r="I105" s="103">
        <f t="shared" si="12"/>
        <v>508.61999999999989</v>
      </c>
      <c r="J105" s="103"/>
      <c r="K105" s="103"/>
      <c r="L105" s="103"/>
      <c r="M105" s="103">
        <f t="shared" si="16"/>
        <v>74.759999999999991</v>
      </c>
    </row>
    <row r="106" spans="1:13" x14ac:dyDescent="0.2">
      <c r="A106" s="47">
        <f t="shared" si="11"/>
        <v>8</v>
      </c>
      <c r="C106" s="54">
        <f t="shared" si="13"/>
        <v>45858</v>
      </c>
      <c r="D106" s="54"/>
      <c r="E106" s="103">
        <f t="shared" si="14"/>
        <v>0</v>
      </c>
      <c r="F106" s="103"/>
      <c r="G106" s="103">
        <f t="shared" si="15"/>
        <v>581.27999999999986</v>
      </c>
      <c r="H106" s="103"/>
      <c r="I106" s="103">
        <f t="shared" si="12"/>
        <v>581.27999999999986</v>
      </c>
      <c r="J106" s="103"/>
      <c r="K106" s="103"/>
      <c r="L106" s="103"/>
      <c r="M106" s="103">
        <f t="shared" si="16"/>
        <v>85.44</v>
      </c>
    </row>
    <row r="107" spans="1:13" x14ac:dyDescent="0.2">
      <c r="A107" s="47">
        <f t="shared" si="11"/>
        <v>9</v>
      </c>
      <c r="C107" s="54">
        <f t="shared" si="13"/>
        <v>45889</v>
      </c>
      <c r="D107" s="54"/>
      <c r="E107" s="103">
        <f t="shared" si="14"/>
        <v>0</v>
      </c>
      <c r="F107" s="103"/>
      <c r="G107" s="103">
        <f t="shared" si="15"/>
        <v>653.93999999999983</v>
      </c>
      <c r="H107" s="103"/>
      <c r="I107" s="103">
        <f t="shared" si="12"/>
        <v>653.93999999999983</v>
      </c>
      <c r="J107" s="103"/>
      <c r="K107" s="103"/>
      <c r="L107" s="103"/>
      <c r="M107" s="103">
        <f t="shared" si="16"/>
        <v>96.12</v>
      </c>
    </row>
    <row r="108" spans="1:13" x14ac:dyDescent="0.2">
      <c r="A108" s="47">
        <f t="shared" si="11"/>
        <v>10</v>
      </c>
      <c r="C108" s="54">
        <f t="shared" si="13"/>
        <v>45920</v>
      </c>
      <c r="D108" s="54"/>
      <c r="E108" s="103">
        <f t="shared" si="14"/>
        <v>0</v>
      </c>
      <c r="F108" s="103"/>
      <c r="G108" s="103">
        <f t="shared" si="15"/>
        <v>726.5999999999998</v>
      </c>
      <c r="H108" s="103"/>
      <c r="I108" s="103">
        <f t="shared" si="12"/>
        <v>726.5999999999998</v>
      </c>
      <c r="J108" s="103"/>
      <c r="K108" s="103"/>
      <c r="L108" s="103"/>
      <c r="M108" s="103">
        <f t="shared" si="16"/>
        <v>106.81</v>
      </c>
    </row>
    <row r="109" spans="1:13" x14ac:dyDescent="0.2">
      <c r="A109" s="47">
        <f t="shared" si="11"/>
        <v>11</v>
      </c>
      <c r="C109" s="54">
        <f t="shared" si="13"/>
        <v>45951</v>
      </c>
      <c r="D109" s="54"/>
      <c r="E109" s="103">
        <f t="shared" si="14"/>
        <v>0</v>
      </c>
      <c r="F109" s="103"/>
      <c r="G109" s="103">
        <f t="shared" si="15"/>
        <v>799.25999999999976</v>
      </c>
      <c r="H109" s="103"/>
      <c r="I109" s="103">
        <f t="shared" si="12"/>
        <v>799.25999999999976</v>
      </c>
      <c r="J109" s="103"/>
      <c r="K109" s="103"/>
      <c r="L109" s="103"/>
      <c r="M109" s="103">
        <f t="shared" si="16"/>
        <v>117.5</v>
      </c>
    </row>
    <row r="110" spans="1:13" x14ac:dyDescent="0.2">
      <c r="A110" s="47">
        <f t="shared" si="11"/>
        <v>12</v>
      </c>
      <c r="C110" s="54">
        <f t="shared" si="13"/>
        <v>45982</v>
      </c>
      <c r="D110" s="54"/>
      <c r="E110" s="103">
        <f t="shared" si="14"/>
        <v>0</v>
      </c>
      <c r="F110" s="103"/>
      <c r="G110" s="103">
        <f t="shared" si="15"/>
        <v>871.91999999999973</v>
      </c>
      <c r="H110" s="103"/>
      <c r="I110" s="103">
        <f t="shared" si="12"/>
        <v>871.91999999999973</v>
      </c>
      <c r="J110" s="103"/>
      <c r="K110" s="103"/>
      <c r="L110" s="103"/>
      <c r="M110" s="103">
        <f t="shared" si="16"/>
        <v>128.19</v>
      </c>
    </row>
    <row r="111" spans="1:13" x14ac:dyDescent="0.2">
      <c r="A111" s="47">
        <f t="shared" si="11"/>
        <v>13</v>
      </c>
      <c r="C111" s="54">
        <f t="shared" si="13"/>
        <v>46013</v>
      </c>
      <c r="D111" s="54"/>
      <c r="E111" s="104">
        <f t="shared" si="14"/>
        <v>0</v>
      </c>
      <c r="F111" s="103"/>
      <c r="G111" s="104">
        <f t="shared" si="15"/>
        <v>944.5799999999997</v>
      </c>
      <c r="H111" s="103"/>
      <c r="I111" s="104">
        <f t="shared" si="12"/>
        <v>944.5799999999997</v>
      </c>
      <c r="J111" s="103"/>
      <c r="K111" s="103"/>
      <c r="L111" s="103"/>
      <c r="M111" s="104">
        <f t="shared" si="16"/>
        <v>138.88</v>
      </c>
    </row>
    <row r="112" spans="1:13" x14ac:dyDescent="0.2">
      <c r="A112" s="47">
        <f t="shared" si="11"/>
        <v>14</v>
      </c>
      <c r="C112" s="56" t="s">
        <v>44</v>
      </c>
      <c r="D112" s="56"/>
      <c r="E112" s="7">
        <f>SUM(E100:E111)</f>
        <v>0</v>
      </c>
      <c r="F112" s="7"/>
      <c r="G112" s="7">
        <f>SUM(G99:G111)</f>
        <v>6612.0599999999986</v>
      </c>
      <c r="H112" s="7"/>
      <c r="I112" s="7">
        <f>SUM(I99:I111)</f>
        <v>6612.0599999999986</v>
      </c>
      <c r="J112" s="7"/>
      <c r="K112" s="7"/>
      <c r="L112" s="7"/>
      <c r="M112" s="7">
        <f>SUM(M99:M111)</f>
        <v>971.9799999999999</v>
      </c>
    </row>
    <row r="113" spans="1:13" x14ac:dyDescent="0.2">
      <c r="A113" s="47">
        <f t="shared" si="11"/>
        <v>15</v>
      </c>
      <c r="E113" s="103"/>
      <c r="F113" s="103"/>
      <c r="G113" s="103"/>
      <c r="H113" s="103"/>
      <c r="I113" s="103"/>
      <c r="J113" s="103"/>
      <c r="K113" s="103"/>
      <c r="L113" s="103"/>
      <c r="M113" s="103"/>
    </row>
    <row r="114" spans="1:13" ht="12" thickBot="1" x14ac:dyDescent="0.25">
      <c r="A114" s="47">
        <f t="shared" si="11"/>
        <v>16</v>
      </c>
      <c r="C114" s="65" t="s">
        <v>120</v>
      </c>
      <c r="D114" s="65"/>
      <c r="E114" s="106">
        <f>ROUND(+E112/12,2)</f>
        <v>0</v>
      </c>
      <c r="F114" s="7"/>
      <c r="G114" s="106">
        <f>ROUND(+G112/13,2)</f>
        <v>508.62</v>
      </c>
      <c r="H114" s="7"/>
      <c r="I114" s="106">
        <f>ROUND(+I112/13,2)</f>
        <v>508.62</v>
      </c>
      <c r="J114" s="7"/>
      <c r="K114" s="7"/>
      <c r="L114" s="7"/>
      <c r="M114" s="106">
        <f>ROUND(+M112/13,2)</f>
        <v>74.77</v>
      </c>
    </row>
    <row r="115" spans="1:13" ht="12" thickTop="1" x14ac:dyDescent="0.2">
      <c r="A115" s="47">
        <f t="shared" si="11"/>
        <v>17</v>
      </c>
      <c r="E115" s="105" t="s">
        <v>7</v>
      </c>
      <c r="F115" s="105"/>
      <c r="G115" s="105" t="s">
        <v>7</v>
      </c>
      <c r="H115" s="105"/>
      <c r="I115" s="105" t="s">
        <v>7</v>
      </c>
      <c r="J115" s="103"/>
      <c r="K115" s="103"/>
      <c r="L115" s="103"/>
      <c r="M115" s="103"/>
    </row>
    <row r="116" spans="1:13" x14ac:dyDescent="0.2">
      <c r="A116" s="47">
        <f t="shared" si="11"/>
        <v>18</v>
      </c>
      <c r="E116" s="103"/>
      <c r="F116" s="103"/>
      <c r="G116" s="103"/>
      <c r="H116" s="103"/>
      <c r="I116" s="103"/>
      <c r="J116" s="103"/>
      <c r="K116" s="103"/>
      <c r="L116" s="103"/>
      <c r="M116" s="103"/>
    </row>
    <row r="117" spans="1:13" ht="12" thickBot="1" x14ac:dyDescent="0.25">
      <c r="A117" s="47">
        <f t="shared" si="11"/>
        <v>19</v>
      </c>
      <c r="C117" s="56" t="s">
        <v>83</v>
      </c>
      <c r="D117" s="56"/>
      <c r="E117" s="103"/>
      <c r="F117" s="103"/>
      <c r="G117" s="103"/>
      <c r="H117" s="103"/>
      <c r="I117" s="107">
        <f>I114</f>
        <v>508.62</v>
      </c>
      <c r="J117" s="7"/>
      <c r="K117" s="7"/>
      <c r="L117" s="7"/>
      <c r="M117" s="107">
        <f>+M114</f>
        <v>74.77</v>
      </c>
    </row>
    <row r="118" spans="1:13" ht="12" thickTop="1" x14ac:dyDescent="0.2">
      <c r="A118" s="47">
        <f t="shared" si="11"/>
        <v>20</v>
      </c>
      <c r="E118" s="55"/>
      <c r="F118" s="55"/>
      <c r="G118" s="55"/>
      <c r="H118" s="55"/>
      <c r="I118" s="56" t="s">
        <v>84</v>
      </c>
      <c r="M118" s="56" t="s">
        <v>84</v>
      </c>
    </row>
    <row r="119" spans="1:13" x14ac:dyDescent="0.2">
      <c r="A119" s="47">
        <f t="shared" si="11"/>
        <v>21</v>
      </c>
      <c r="I119" s="56" t="s">
        <v>135</v>
      </c>
      <c r="M119" s="56" t="s">
        <v>136</v>
      </c>
    </row>
    <row r="120" spans="1:13" x14ac:dyDescent="0.2">
      <c r="A120" s="47">
        <f t="shared" si="11"/>
        <v>22</v>
      </c>
    </row>
    <row r="121" spans="1:13" x14ac:dyDescent="0.2">
      <c r="A121" s="47">
        <f t="shared" si="11"/>
        <v>23</v>
      </c>
      <c r="E121" s="61" t="s">
        <v>94</v>
      </c>
      <c r="F121" s="61"/>
      <c r="G121" s="61" t="s">
        <v>95</v>
      </c>
    </row>
    <row r="122" spans="1:13" ht="12" thickBot="1" x14ac:dyDescent="0.25">
      <c r="A122" s="47">
        <f t="shared" si="11"/>
        <v>24</v>
      </c>
      <c r="E122" s="62" t="s">
        <v>98</v>
      </c>
      <c r="F122" s="61"/>
      <c r="G122" s="62" t="s">
        <v>98</v>
      </c>
    </row>
    <row r="123" spans="1:13" x14ac:dyDescent="0.2">
      <c r="A123" s="47">
        <f t="shared" si="11"/>
        <v>25</v>
      </c>
      <c r="C123" s="63" t="str">
        <f>C78</f>
        <v>Acct 2.376.00</v>
      </c>
      <c r="D123" s="63"/>
      <c r="E123" s="66">
        <f>E78</f>
        <v>2.2058823529411766E-2</v>
      </c>
      <c r="F123" s="66"/>
      <c r="G123" s="66">
        <f>G78</f>
        <v>1.6968325791855204E-3</v>
      </c>
    </row>
    <row r="124" spans="1:13" x14ac:dyDescent="0.2">
      <c r="A124" s="47">
        <f t="shared" si="11"/>
        <v>26</v>
      </c>
      <c r="E124" s="55"/>
      <c r="F124" s="55"/>
      <c r="G124" s="55"/>
      <c r="H124" s="55"/>
      <c r="I124" s="55"/>
    </row>
    <row r="125" spans="1:13" x14ac:dyDescent="0.2">
      <c r="A125" s="47">
        <f t="shared" si="11"/>
        <v>27</v>
      </c>
      <c r="H125" s="55"/>
      <c r="I125" s="55"/>
    </row>
    <row r="126" spans="1:13" x14ac:dyDescent="0.2">
      <c r="A126" s="47">
        <f t="shared" si="11"/>
        <v>28</v>
      </c>
    </row>
    <row r="127" spans="1:13" x14ac:dyDescent="0.2">
      <c r="A127" s="47">
        <f t="shared" si="11"/>
        <v>29</v>
      </c>
    </row>
    <row r="128" spans="1:13" x14ac:dyDescent="0.2">
      <c r="A128" s="47">
        <f t="shared" si="11"/>
        <v>30</v>
      </c>
    </row>
  </sheetData>
  <mergeCells count="5">
    <mergeCell ref="A4:I4"/>
    <mergeCell ref="A6:I6"/>
    <mergeCell ref="A8:I8"/>
    <mergeCell ref="A46:I46"/>
    <mergeCell ref="A88:I8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0" max="16383" man="1"/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B4973-F993-4803-B6DB-F72272AE7EE8}">
  <dimension ref="A1:M128"/>
  <sheetViews>
    <sheetView view="pageLayout" zoomScaleNormal="100" workbookViewId="0">
      <selection sqref="A1:H1"/>
    </sheetView>
  </sheetViews>
  <sheetFormatPr defaultColWidth="10.28515625" defaultRowHeight="11.25" x14ac:dyDescent="0.2"/>
  <cols>
    <col min="1" max="1" width="4.85546875" style="47" customWidth="1"/>
    <col min="2" max="2" width="1" style="47" customWidth="1"/>
    <col min="3" max="3" width="13" style="47" customWidth="1"/>
    <col min="4" max="4" width="1" style="47" customWidth="1"/>
    <col min="5" max="5" width="15" style="47" customWidth="1"/>
    <col min="6" max="6" width="1" style="47" customWidth="1"/>
    <col min="7" max="7" width="15" style="47" customWidth="1"/>
    <col min="8" max="8" width="1" style="47" customWidth="1"/>
    <col min="9" max="9" width="15" style="47" customWidth="1"/>
    <col min="10" max="10" width="0.85546875" style="47" customWidth="1"/>
    <col min="11" max="11" width="11" style="47" customWidth="1"/>
    <col min="12" max="12" width="1.140625" style="47" customWidth="1"/>
    <col min="13" max="13" width="13.140625" style="47" customWidth="1"/>
    <col min="14" max="16384" width="10.28515625" style="47"/>
  </cols>
  <sheetData>
    <row r="1" spans="1:9" x14ac:dyDescent="0.2">
      <c r="A1" s="44"/>
      <c r="B1" s="44"/>
      <c r="C1" s="45"/>
      <c r="D1" s="45"/>
      <c r="E1" s="45"/>
      <c r="F1" s="45"/>
      <c r="G1" s="45"/>
      <c r="H1" s="45"/>
      <c r="I1" s="45"/>
    </row>
    <row r="2" spans="1:9" x14ac:dyDescent="0.2">
      <c r="A2" s="44"/>
      <c r="B2" s="44"/>
      <c r="C2" s="45"/>
      <c r="D2" s="45"/>
      <c r="E2" s="45"/>
      <c r="F2" s="45"/>
      <c r="G2" s="45"/>
      <c r="H2" s="45"/>
      <c r="I2" s="45"/>
    </row>
    <row r="3" spans="1:9" x14ac:dyDescent="0.2">
      <c r="A3" s="44"/>
      <c r="B3" s="44"/>
      <c r="C3" s="45"/>
      <c r="D3" s="45"/>
      <c r="E3" s="45"/>
      <c r="F3" s="45"/>
      <c r="G3" s="45"/>
      <c r="H3" s="45"/>
      <c r="I3" s="45"/>
    </row>
    <row r="4" spans="1:9" x14ac:dyDescent="0.2">
      <c r="A4" s="125"/>
      <c r="B4" s="125"/>
      <c r="C4" s="125"/>
      <c r="D4" s="125"/>
      <c r="E4" s="125"/>
      <c r="F4" s="125"/>
      <c r="G4" s="125"/>
      <c r="H4" s="125"/>
      <c r="I4" s="125"/>
    </row>
    <row r="6" spans="1:9" x14ac:dyDescent="0.2">
      <c r="A6" s="125" t="str">
        <f>'CAPGDS1000001232 Input'!A6:J6</f>
        <v>Pro-Forma Adjustment - Government Relocation</v>
      </c>
      <c r="B6" s="125"/>
      <c r="C6" s="125"/>
      <c r="D6" s="125"/>
      <c r="E6" s="125"/>
      <c r="F6" s="125"/>
      <c r="G6" s="125"/>
      <c r="H6" s="125"/>
      <c r="I6" s="125"/>
    </row>
    <row r="7" spans="1:9" x14ac:dyDescent="0.2">
      <c r="A7" s="48"/>
      <c r="B7" s="48"/>
      <c r="C7" s="46"/>
      <c r="D7" s="46"/>
      <c r="E7" s="46"/>
      <c r="F7" s="46"/>
      <c r="G7" s="46"/>
      <c r="H7" s="46"/>
      <c r="I7" s="46"/>
    </row>
    <row r="8" spans="1:9" x14ac:dyDescent="0.2">
      <c r="A8" s="126" t="str">
        <f>'CAPGDS1000001232 Input'!F8</f>
        <v>SFS: 42nd and 46th Sts</v>
      </c>
      <c r="B8" s="126"/>
      <c r="C8" s="126"/>
      <c r="D8" s="126"/>
      <c r="E8" s="126"/>
      <c r="F8" s="126"/>
      <c r="G8" s="126"/>
      <c r="H8" s="126"/>
      <c r="I8" s="126"/>
    </row>
    <row r="9" spans="1:9" x14ac:dyDescent="0.2">
      <c r="A9" s="60"/>
      <c r="B9" s="60"/>
      <c r="C9" s="60"/>
      <c r="D9" s="60"/>
      <c r="E9" s="60"/>
      <c r="F9" s="60"/>
      <c r="G9" s="60"/>
      <c r="H9" s="60"/>
      <c r="I9" s="60"/>
    </row>
    <row r="10" spans="1:9" x14ac:dyDescent="0.2">
      <c r="A10" s="48" t="str">
        <f>'CAPGDS1000001232 TotalWO'!A10</f>
        <v>PLANT IN SERVICE</v>
      </c>
      <c r="B10" s="48"/>
      <c r="C10" s="46"/>
      <c r="D10" s="46"/>
      <c r="E10" s="46"/>
      <c r="F10" s="46"/>
      <c r="G10" s="46"/>
      <c r="H10" s="46"/>
      <c r="I10" s="46"/>
    </row>
    <row r="11" spans="1:9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</row>
    <row r="13" spans="1:9" ht="12" thickBot="1" x14ac:dyDescent="0.25">
      <c r="A13" s="63" t="s">
        <v>75</v>
      </c>
      <c r="E13" s="50" t="str">
        <f>"Acct "&amp;'CAPGDS1000001232 Input'!F16</f>
        <v>Acct 2.380.00</v>
      </c>
      <c r="F13" s="50"/>
      <c r="G13" s="50"/>
      <c r="H13" s="50"/>
      <c r="I13" s="50"/>
    </row>
    <row r="14" spans="1:9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9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9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2" x14ac:dyDescent="0.2">
      <c r="A17" s="53">
        <v>1</v>
      </c>
      <c r="C17" s="54">
        <f>'CAPGDS1000001232 TotalWO'!C17</f>
        <v>45641</v>
      </c>
      <c r="D17" s="54"/>
      <c r="E17" s="94">
        <f>'CAPGDS1000001232 TotalWO'!E17*'CAPGDS1000001232 Input'!$H$15</f>
        <v>0</v>
      </c>
      <c r="F17" s="101"/>
      <c r="G17" s="94">
        <f>'CAPGDS1000001232 TotalWO'!G17*'CAPGDS1000001232 Input'!$H$15</f>
        <v>42820.39</v>
      </c>
      <c r="H17" s="95"/>
      <c r="I17" s="94">
        <f t="shared" ref="I17:I29" si="0">G17-E17</f>
        <v>42820.39</v>
      </c>
    </row>
    <row r="18" spans="1:12" x14ac:dyDescent="0.2">
      <c r="A18" s="53">
        <f t="shared" ref="A18:A40" si="1">1+A17</f>
        <v>2</v>
      </c>
      <c r="C18" s="54">
        <f>'CAPGDS1000001232 TotalWO'!C18</f>
        <v>45672</v>
      </c>
      <c r="D18" s="54"/>
      <c r="E18" s="71">
        <f>'CAPGDS1000001232 TotalWO'!E18*'CAPGDS1000001232 Input'!$H$15</f>
        <v>0</v>
      </c>
      <c r="F18" s="71"/>
      <c r="G18" s="71">
        <f>'CAPGDS1000001232 TotalWO'!G18*'CAPGDS1000001232 Input'!$H$15</f>
        <v>42820.39</v>
      </c>
      <c r="H18" s="8"/>
      <c r="I18" s="71">
        <f t="shared" si="0"/>
        <v>42820.39</v>
      </c>
      <c r="K18" s="71"/>
      <c r="L18" s="71"/>
    </row>
    <row r="19" spans="1:12" x14ac:dyDescent="0.2">
      <c r="A19" s="53">
        <f t="shared" si="1"/>
        <v>3</v>
      </c>
      <c r="C19" s="54">
        <f t="shared" ref="C19:C29" si="2">C18+31</f>
        <v>45703</v>
      </c>
      <c r="D19" s="54"/>
      <c r="E19" s="71">
        <f>'CAPGDS1000001232 TotalWO'!E19*'CAPGDS1000001232 Input'!$H$15</f>
        <v>0</v>
      </c>
      <c r="F19" s="71"/>
      <c r="G19" s="71">
        <f>'CAPGDS1000001232 TotalWO'!G19*'CAPGDS1000001232 Input'!$H$15</f>
        <v>42820.39</v>
      </c>
      <c r="H19" s="8"/>
      <c r="I19" s="8">
        <f t="shared" si="0"/>
        <v>42820.39</v>
      </c>
    </row>
    <row r="20" spans="1:12" x14ac:dyDescent="0.2">
      <c r="A20" s="53">
        <f t="shared" si="1"/>
        <v>4</v>
      </c>
      <c r="C20" s="54">
        <f t="shared" si="2"/>
        <v>45734</v>
      </c>
      <c r="D20" s="54"/>
      <c r="E20" s="71">
        <f>'CAPGDS1000001232 TotalWO'!E20*'CAPGDS1000001232 Input'!$H$15</f>
        <v>0</v>
      </c>
      <c r="F20" s="71"/>
      <c r="G20" s="71">
        <f>'CAPGDS1000001232 TotalWO'!G20*'CAPGDS1000001232 Input'!$H$15</f>
        <v>42820.39</v>
      </c>
      <c r="H20" s="8"/>
      <c r="I20" s="8">
        <f t="shared" si="0"/>
        <v>42820.39</v>
      </c>
    </row>
    <row r="21" spans="1:12" x14ac:dyDescent="0.2">
      <c r="A21" s="53">
        <f t="shared" si="1"/>
        <v>5</v>
      </c>
      <c r="C21" s="54">
        <f t="shared" si="2"/>
        <v>45765</v>
      </c>
      <c r="D21" s="54"/>
      <c r="E21" s="71">
        <f>'CAPGDS1000001232 TotalWO'!E21*'CAPGDS1000001232 Input'!$H$15</f>
        <v>0</v>
      </c>
      <c r="F21" s="71"/>
      <c r="G21" s="71">
        <f>'CAPGDS1000001232 TotalWO'!G21*'CAPGDS1000001232 Input'!$H$15</f>
        <v>42820.39</v>
      </c>
      <c r="H21" s="8"/>
      <c r="I21" s="8">
        <f t="shared" si="0"/>
        <v>42820.39</v>
      </c>
    </row>
    <row r="22" spans="1:12" x14ac:dyDescent="0.2">
      <c r="A22" s="53">
        <f t="shared" si="1"/>
        <v>6</v>
      </c>
      <c r="C22" s="54">
        <f t="shared" si="2"/>
        <v>45796</v>
      </c>
      <c r="D22" s="54"/>
      <c r="E22" s="71">
        <f>'CAPGDS1000001232 TotalWO'!E22*'CAPGDS1000001232 Input'!$H$15</f>
        <v>0</v>
      </c>
      <c r="F22" s="71"/>
      <c r="G22" s="71">
        <f>'CAPGDS1000001232 TotalWO'!G22*'CAPGDS1000001232 Input'!$H$15</f>
        <v>42820.39</v>
      </c>
      <c r="H22" s="8"/>
      <c r="I22" s="8">
        <f t="shared" si="0"/>
        <v>42820.39</v>
      </c>
    </row>
    <row r="23" spans="1:12" x14ac:dyDescent="0.2">
      <c r="A23" s="53">
        <f t="shared" si="1"/>
        <v>7</v>
      </c>
      <c r="C23" s="54">
        <f t="shared" si="2"/>
        <v>45827</v>
      </c>
      <c r="D23" s="54"/>
      <c r="E23" s="71">
        <f>'CAPGDS1000001232 TotalWO'!E23*'CAPGDS1000001232 Input'!$H$15</f>
        <v>0</v>
      </c>
      <c r="F23" s="71"/>
      <c r="G23" s="71">
        <f>'CAPGDS1000001232 TotalWO'!G23*'CAPGDS1000001232 Input'!$H$15</f>
        <v>42820.39</v>
      </c>
      <c r="H23" s="8"/>
      <c r="I23" s="8">
        <f t="shared" si="0"/>
        <v>42820.39</v>
      </c>
    </row>
    <row r="24" spans="1:12" x14ac:dyDescent="0.2">
      <c r="A24" s="53">
        <f t="shared" si="1"/>
        <v>8</v>
      </c>
      <c r="C24" s="54">
        <f t="shared" si="2"/>
        <v>45858</v>
      </c>
      <c r="D24" s="54"/>
      <c r="E24" s="71">
        <f>'CAPGDS1000001232 TotalWO'!E24*'CAPGDS1000001232 Input'!$H$15</f>
        <v>0</v>
      </c>
      <c r="F24" s="71"/>
      <c r="G24" s="71">
        <f>'CAPGDS1000001232 TotalWO'!G24*'CAPGDS1000001232 Input'!$H$15</f>
        <v>42820.39</v>
      </c>
      <c r="H24" s="8"/>
      <c r="I24" s="8">
        <f t="shared" si="0"/>
        <v>42820.39</v>
      </c>
    </row>
    <row r="25" spans="1:12" x14ac:dyDescent="0.2">
      <c r="A25" s="53">
        <f t="shared" si="1"/>
        <v>9</v>
      </c>
      <c r="C25" s="54">
        <f t="shared" si="2"/>
        <v>45889</v>
      </c>
      <c r="D25" s="54"/>
      <c r="E25" s="71">
        <f>'CAPGDS1000001232 TotalWO'!E25*'CAPGDS1000001232 Input'!$H$15</f>
        <v>0</v>
      </c>
      <c r="F25" s="71"/>
      <c r="G25" s="71">
        <f>'CAPGDS1000001232 TotalWO'!G25*'CAPGDS1000001232 Input'!$H$15</f>
        <v>42820.39</v>
      </c>
      <c r="H25" s="8"/>
      <c r="I25" s="8">
        <f t="shared" si="0"/>
        <v>42820.39</v>
      </c>
    </row>
    <row r="26" spans="1:12" x14ac:dyDescent="0.2">
      <c r="A26" s="53">
        <f t="shared" si="1"/>
        <v>10</v>
      </c>
      <c r="C26" s="54">
        <f t="shared" si="2"/>
        <v>45920</v>
      </c>
      <c r="D26" s="54"/>
      <c r="E26" s="71">
        <f>'CAPGDS1000001232 TotalWO'!E26*'CAPGDS1000001232 Input'!$H$15</f>
        <v>0</v>
      </c>
      <c r="F26" s="71"/>
      <c r="G26" s="71">
        <f>'CAPGDS1000001232 TotalWO'!G26*'CAPGDS1000001232 Input'!$H$15</f>
        <v>42820.39</v>
      </c>
      <c r="H26" s="8"/>
      <c r="I26" s="8">
        <f t="shared" si="0"/>
        <v>42820.39</v>
      </c>
    </row>
    <row r="27" spans="1:12" x14ac:dyDescent="0.2">
      <c r="A27" s="53">
        <f t="shared" si="1"/>
        <v>11</v>
      </c>
      <c r="C27" s="54">
        <f t="shared" si="2"/>
        <v>45951</v>
      </c>
      <c r="D27" s="54"/>
      <c r="E27" s="71">
        <f>'CAPGDS1000001232 TotalWO'!E27*'CAPGDS1000001232 Input'!$H$15</f>
        <v>0</v>
      </c>
      <c r="F27" s="71"/>
      <c r="G27" s="71">
        <f>'CAPGDS1000001232 TotalWO'!G27*'CAPGDS1000001232 Input'!$H$15</f>
        <v>42820.39</v>
      </c>
      <c r="H27" s="8"/>
      <c r="I27" s="8">
        <f t="shared" si="0"/>
        <v>42820.39</v>
      </c>
    </row>
    <row r="28" spans="1:12" x14ac:dyDescent="0.2">
      <c r="A28" s="53">
        <f t="shared" si="1"/>
        <v>12</v>
      </c>
      <c r="C28" s="54">
        <f t="shared" si="2"/>
        <v>45982</v>
      </c>
      <c r="D28" s="54"/>
      <c r="E28" s="71">
        <f>'CAPGDS1000001232 TotalWO'!E28*'CAPGDS1000001232 Input'!$H$15</f>
        <v>0</v>
      </c>
      <c r="F28" s="71"/>
      <c r="G28" s="71">
        <f>'CAPGDS1000001232 TotalWO'!G28*'CAPGDS1000001232 Input'!$H$15</f>
        <v>42820.39</v>
      </c>
      <c r="H28" s="8"/>
      <c r="I28" s="8">
        <f t="shared" si="0"/>
        <v>42820.39</v>
      </c>
    </row>
    <row r="29" spans="1:12" x14ac:dyDescent="0.2">
      <c r="A29" s="53">
        <f t="shared" si="1"/>
        <v>13</v>
      </c>
      <c r="C29" s="54">
        <f t="shared" si="2"/>
        <v>46013</v>
      </c>
      <c r="D29" s="54"/>
      <c r="E29" s="99">
        <f>'CAPGDS1000001232 TotalWO'!E29*'CAPGDS1000001232 Input'!$H$15</f>
        <v>0</v>
      </c>
      <c r="F29" s="71"/>
      <c r="G29" s="99">
        <f>'CAPGDS1000001232 TotalWO'!G29*'CAPGDS1000001232 Input'!$H$15</f>
        <v>42820.39</v>
      </c>
      <c r="H29" s="8"/>
      <c r="I29" s="100">
        <f t="shared" si="0"/>
        <v>42820.39</v>
      </c>
    </row>
    <row r="30" spans="1:12" x14ac:dyDescent="0.2">
      <c r="A30" s="53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556665.07000000007</v>
      </c>
      <c r="H30" s="95"/>
      <c r="I30" s="95">
        <f>SUM(I17:I29)</f>
        <v>556665.07000000007</v>
      </c>
    </row>
    <row r="31" spans="1:12" x14ac:dyDescent="0.2">
      <c r="A31" s="53">
        <f t="shared" si="1"/>
        <v>15</v>
      </c>
      <c r="E31" s="95"/>
      <c r="F31" s="95"/>
      <c r="G31" s="95"/>
      <c r="H31" s="95"/>
      <c r="I31" s="95"/>
    </row>
    <row r="32" spans="1:12" ht="12" thickBot="1" x14ac:dyDescent="0.25">
      <c r="A32" s="53">
        <f t="shared" si="1"/>
        <v>16</v>
      </c>
      <c r="C32" s="58" t="s">
        <v>119</v>
      </c>
      <c r="D32" s="58"/>
      <c r="E32" s="97">
        <f>ROUND(+E30/12,2)</f>
        <v>0</v>
      </c>
      <c r="F32" s="95"/>
      <c r="G32" s="97">
        <f>ROUND(+G30/13,2)</f>
        <v>42820.39</v>
      </c>
      <c r="H32" s="95"/>
      <c r="I32" s="97">
        <f>ROUND(+I30/13,2)</f>
        <v>42820.39</v>
      </c>
    </row>
    <row r="33" spans="1:9" ht="12" thickTop="1" x14ac:dyDescent="0.2">
      <c r="A33" s="53">
        <f t="shared" si="1"/>
        <v>17</v>
      </c>
      <c r="E33" s="95"/>
      <c r="F33" s="95"/>
      <c r="G33" s="95"/>
      <c r="H33" s="95"/>
      <c r="I33" s="95"/>
    </row>
    <row r="34" spans="1:9" x14ac:dyDescent="0.2">
      <c r="A34" s="53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</row>
    <row r="35" spans="1:9" ht="12" thickBot="1" x14ac:dyDescent="0.25">
      <c r="A35" s="53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42820.39</v>
      </c>
    </row>
    <row r="36" spans="1:9" ht="12" thickTop="1" x14ac:dyDescent="0.2">
      <c r="A36" s="53">
        <f t="shared" si="1"/>
        <v>20</v>
      </c>
    </row>
    <row r="37" spans="1:9" x14ac:dyDescent="0.2">
      <c r="A37" s="53">
        <f t="shared" si="1"/>
        <v>21</v>
      </c>
      <c r="I37" s="56" t="s">
        <v>84</v>
      </c>
    </row>
    <row r="38" spans="1:9" x14ac:dyDescent="0.2">
      <c r="A38" s="53">
        <f t="shared" si="1"/>
        <v>22</v>
      </c>
      <c r="I38" s="56" t="s">
        <v>105</v>
      </c>
    </row>
    <row r="39" spans="1:9" x14ac:dyDescent="0.2">
      <c r="A39" s="53">
        <f t="shared" si="1"/>
        <v>23</v>
      </c>
    </row>
    <row r="40" spans="1:9" x14ac:dyDescent="0.2">
      <c r="A40" s="53">
        <f t="shared" si="1"/>
        <v>24</v>
      </c>
    </row>
    <row r="41" spans="1:9" x14ac:dyDescent="0.2">
      <c r="A41" s="44"/>
      <c r="B41" s="44"/>
      <c r="C41" s="45"/>
      <c r="D41" s="45"/>
      <c r="E41" s="45"/>
      <c r="F41" s="45"/>
      <c r="G41" s="45"/>
      <c r="H41" s="45"/>
      <c r="I41" s="45"/>
    </row>
    <row r="42" spans="1:9" x14ac:dyDescent="0.2">
      <c r="A42" s="44"/>
      <c r="B42" s="44"/>
      <c r="C42" s="45"/>
      <c r="D42" s="45"/>
      <c r="E42" s="45"/>
      <c r="F42" s="45"/>
      <c r="G42" s="45"/>
      <c r="H42" s="45"/>
      <c r="I42" s="45"/>
    </row>
    <row r="43" spans="1:9" x14ac:dyDescent="0.2">
      <c r="A43" s="44"/>
      <c r="B43" s="44"/>
      <c r="C43" s="45"/>
      <c r="D43" s="45"/>
      <c r="E43" s="45"/>
      <c r="F43" s="45"/>
      <c r="G43" s="45"/>
      <c r="H43" s="45"/>
      <c r="I43" s="45"/>
    </row>
    <row r="44" spans="1:9" x14ac:dyDescent="0.2">
      <c r="A44" s="44"/>
      <c r="B44" s="44"/>
      <c r="C44" s="45"/>
      <c r="D44" s="45"/>
      <c r="E44" s="45"/>
      <c r="F44" s="45"/>
      <c r="G44" s="45"/>
      <c r="H44" s="45"/>
      <c r="I44" s="45"/>
    </row>
    <row r="46" spans="1:9" x14ac:dyDescent="0.2">
      <c r="A46" s="125" t="str">
        <f>A6</f>
        <v>Pro-Forma Adjustment - Government Relocation</v>
      </c>
      <c r="B46" s="125"/>
      <c r="C46" s="125"/>
      <c r="D46" s="125"/>
      <c r="E46" s="125"/>
      <c r="F46" s="125"/>
      <c r="G46" s="125"/>
      <c r="H46" s="125"/>
      <c r="I46" s="125"/>
    </row>
    <row r="47" spans="1:9" x14ac:dyDescent="0.2">
      <c r="A47" s="48"/>
      <c r="B47" s="48"/>
      <c r="C47" s="46"/>
      <c r="D47" s="46"/>
      <c r="E47" s="46"/>
      <c r="F47" s="46"/>
      <c r="G47" s="46"/>
      <c r="H47" s="46"/>
      <c r="I47" s="46"/>
    </row>
    <row r="48" spans="1:9" x14ac:dyDescent="0.2">
      <c r="A48" s="48" t="str">
        <f>A8</f>
        <v>SFS: 42nd and 46th Sts</v>
      </c>
      <c r="B48" s="48"/>
      <c r="C48" s="46"/>
      <c r="D48" s="46"/>
      <c r="E48" s="46"/>
      <c r="F48" s="46"/>
      <c r="G48" s="46"/>
      <c r="H48" s="46"/>
      <c r="I48" s="46"/>
    </row>
    <row r="49" spans="1:13" x14ac:dyDescent="0.2">
      <c r="A49" s="48"/>
      <c r="B49" s="48"/>
      <c r="C49" s="46"/>
      <c r="D49" s="46"/>
      <c r="E49" s="46"/>
      <c r="F49" s="46"/>
      <c r="G49" s="46"/>
      <c r="H49" s="46"/>
      <c r="I49" s="46"/>
    </row>
    <row r="50" spans="1:13" x14ac:dyDescent="0.2">
      <c r="A50" s="48" t="s">
        <v>86</v>
      </c>
      <c r="B50" s="48"/>
      <c r="C50" s="46"/>
      <c r="D50" s="46"/>
      <c r="E50" s="46"/>
      <c r="F50" s="46"/>
      <c r="G50" s="46"/>
      <c r="H50" s="46"/>
      <c r="I50" s="46"/>
    </row>
    <row r="51" spans="1:13" x14ac:dyDescent="0.2">
      <c r="A51" s="48" t="s">
        <v>7</v>
      </c>
      <c r="B51" s="48"/>
      <c r="C51" s="46"/>
      <c r="D51" s="46"/>
      <c r="E51" s="46"/>
      <c r="F51" s="46"/>
      <c r="G51" s="46"/>
      <c r="H51" s="46"/>
      <c r="I51" s="46"/>
    </row>
    <row r="52" spans="1:13" x14ac:dyDescent="0.2">
      <c r="K52" s="53" t="s">
        <v>87</v>
      </c>
      <c r="M52" s="53" t="s">
        <v>87</v>
      </c>
    </row>
    <row r="53" spans="1:13" ht="12" thickBot="1" x14ac:dyDescent="0.25">
      <c r="A53" s="63" t="s">
        <v>75</v>
      </c>
      <c r="E53" s="50" t="str">
        <f>E13</f>
        <v>Acct 2.380.00</v>
      </c>
      <c r="F53" s="50"/>
      <c r="G53" s="50"/>
      <c r="H53" s="50"/>
      <c r="I53" s="50"/>
      <c r="K53" s="53" t="s">
        <v>88</v>
      </c>
      <c r="M53" s="53" t="s">
        <v>89</v>
      </c>
    </row>
    <row r="54" spans="1:13" ht="12" thickBot="1" x14ac:dyDescent="0.25">
      <c r="A54" s="79" t="s">
        <v>77</v>
      </c>
      <c r="B54" s="53"/>
      <c r="C54" s="51" t="s">
        <v>78</v>
      </c>
      <c r="D54" s="53"/>
      <c r="E54" s="51" t="s">
        <v>79</v>
      </c>
      <c r="F54" s="53"/>
      <c r="G54" s="51" t="s">
        <v>80</v>
      </c>
      <c r="H54" s="53"/>
      <c r="I54" s="51" t="s">
        <v>81</v>
      </c>
      <c r="K54" s="51" t="s">
        <v>90</v>
      </c>
      <c r="M54" s="51" t="s">
        <v>91</v>
      </c>
    </row>
    <row r="55" spans="1:13" x14ac:dyDescent="0.2">
      <c r="A55" s="53"/>
      <c r="B55" s="53"/>
      <c r="C55" s="37" t="s">
        <v>4</v>
      </c>
      <c r="D55" s="53"/>
      <c r="E55" s="34" t="s">
        <v>5</v>
      </c>
      <c r="F55" s="53"/>
      <c r="G55" s="34" t="s">
        <v>6</v>
      </c>
      <c r="H55" s="31"/>
      <c r="I55" s="34" t="s">
        <v>39</v>
      </c>
      <c r="K55" s="17" t="s">
        <v>40</v>
      </c>
      <c r="M55" s="53" t="s">
        <v>41</v>
      </c>
    </row>
    <row r="56" spans="1:13" x14ac:dyDescent="0.2">
      <c r="A56" s="53"/>
      <c r="B56" s="53"/>
      <c r="C56" s="53"/>
      <c r="D56" s="53"/>
      <c r="E56" s="53"/>
      <c r="F56" s="53"/>
      <c r="G56" s="53"/>
      <c r="H56" s="53"/>
      <c r="I56" s="53"/>
    </row>
    <row r="57" spans="1:13" x14ac:dyDescent="0.2">
      <c r="A57" s="47">
        <v>1</v>
      </c>
      <c r="B57" s="53"/>
      <c r="C57" s="54">
        <f>C17</f>
        <v>45641</v>
      </c>
      <c r="D57" s="53"/>
      <c r="E57" s="94">
        <f>ROUND(E17*$G$78,2)</f>
        <v>0</v>
      </c>
      <c r="F57" s="95"/>
      <c r="G57" s="94">
        <f t="shared" ref="G57:G69" si="3">ROUND(+G17*$G$78,2)</f>
        <v>72.66</v>
      </c>
      <c r="H57" s="95"/>
      <c r="I57" s="95">
        <f>G57-E57</f>
        <v>72.66</v>
      </c>
      <c r="J57" s="95"/>
      <c r="K57" s="96"/>
      <c r="L57" s="95"/>
      <c r="M57" s="95">
        <f>+ROUND(I57/I$72*M$72,2)</f>
        <v>10.68</v>
      </c>
    </row>
    <row r="58" spans="1:13" x14ac:dyDescent="0.2">
      <c r="A58" s="47">
        <f t="shared" ref="A58:A82" si="4">1+A57</f>
        <v>2</v>
      </c>
      <c r="C58" s="54">
        <f>C18</f>
        <v>45672</v>
      </c>
      <c r="D58" s="54"/>
      <c r="E58" s="71">
        <f t="shared" ref="E58:E69" si="5">ROUND(E17*$G$78,2)</f>
        <v>0</v>
      </c>
      <c r="F58" s="71"/>
      <c r="G58" s="71">
        <f t="shared" si="3"/>
        <v>72.66</v>
      </c>
      <c r="H58" s="8"/>
      <c r="I58" s="8">
        <f t="shared" ref="I58:I69" si="6">G58-E58</f>
        <v>72.66</v>
      </c>
      <c r="J58" s="8"/>
      <c r="K58" s="8"/>
      <c r="L58" s="8"/>
      <c r="M58" s="8">
        <f t="shared" ref="M58:M65" si="7">+ROUND(I58/I$72*M$72,2)</f>
        <v>10.68</v>
      </c>
    </row>
    <row r="59" spans="1:13" x14ac:dyDescent="0.2">
      <c r="A59" s="47">
        <f t="shared" si="4"/>
        <v>3</v>
      </c>
      <c r="C59" s="54">
        <f t="shared" ref="C59:C69" si="8">C58+31</f>
        <v>45703</v>
      </c>
      <c r="D59" s="54"/>
      <c r="E59" s="71">
        <f t="shared" si="5"/>
        <v>0</v>
      </c>
      <c r="F59" s="71"/>
      <c r="G59" s="71">
        <f t="shared" si="3"/>
        <v>72.66</v>
      </c>
      <c r="H59" s="8"/>
      <c r="I59" s="8">
        <f t="shared" si="6"/>
        <v>72.66</v>
      </c>
      <c r="J59" s="8"/>
      <c r="K59" s="8"/>
      <c r="L59" s="8"/>
      <c r="M59" s="8">
        <f t="shared" si="7"/>
        <v>10.68</v>
      </c>
    </row>
    <row r="60" spans="1:13" x14ac:dyDescent="0.2">
      <c r="A60" s="47">
        <f t="shared" si="4"/>
        <v>4</v>
      </c>
      <c r="C60" s="54">
        <f t="shared" si="8"/>
        <v>45734</v>
      </c>
      <c r="D60" s="54"/>
      <c r="E60" s="71">
        <f t="shared" si="5"/>
        <v>0</v>
      </c>
      <c r="F60" s="71"/>
      <c r="G60" s="71">
        <f t="shared" si="3"/>
        <v>72.66</v>
      </c>
      <c r="H60" s="8"/>
      <c r="I60" s="8">
        <f t="shared" si="6"/>
        <v>72.66</v>
      </c>
      <c r="J60" s="8"/>
      <c r="K60" s="8"/>
      <c r="L60" s="8"/>
      <c r="M60" s="8">
        <f t="shared" si="7"/>
        <v>10.68</v>
      </c>
    </row>
    <row r="61" spans="1:13" x14ac:dyDescent="0.2">
      <c r="A61" s="47">
        <f t="shared" si="4"/>
        <v>5</v>
      </c>
      <c r="C61" s="54">
        <f t="shared" si="8"/>
        <v>45765</v>
      </c>
      <c r="D61" s="54"/>
      <c r="E61" s="71">
        <f t="shared" si="5"/>
        <v>0</v>
      </c>
      <c r="F61" s="71"/>
      <c r="G61" s="71">
        <f t="shared" si="3"/>
        <v>72.66</v>
      </c>
      <c r="H61" s="8"/>
      <c r="I61" s="8">
        <f t="shared" si="6"/>
        <v>72.66</v>
      </c>
      <c r="J61" s="8"/>
      <c r="K61" s="8"/>
      <c r="L61" s="8"/>
      <c r="M61" s="8">
        <f t="shared" si="7"/>
        <v>10.68</v>
      </c>
    </row>
    <row r="62" spans="1:13" x14ac:dyDescent="0.2">
      <c r="A62" s="47">
        <f t="shared" si="4"/>
        <v>6</v>
      </c>
      <c r="C62" s="54">
        <f t="shared" si="8"/>
        <v>45796</v>
      </c>
      <c r="D62" s="54"/>
      <c r="E62" s="71">
        <f t="shared" si="5"/>
        <v>0</v>
      </c>
      <c r="F62" s="71"/>
      <c r="G62" s="71">
        <f t="shared" si="3"/>
        <v>72.66</v>
      </c>
      <c r="H62" s="8"/>
      <c r="I62" s="8">
        <f t="shared" si="6"/>
        <v>72.66</v>
      </c>
      <c r="J62" s="8"/>
      <c r="K62" s="8"/>
      <c r="L62" s="8"/>
      <c r="M62" s="8">
        <f t="shared" si="7"/>
        <v>10.68</v>
      </c>
    </row>
    <row r="63" spans="1:13" x14ac:dyDescent="0.2">
      <c r="A63" s="47">
        <f t="shared" si="4"/>
        <v>7</v>
      </c>
      <c r="C63" s="54">
        <f t="shared" si="8"/>
        <v>45827</v>
      </c>
      <c r="D63" s="54"/>
      <c r="E63" s="71">
        <f t="shared" si="5"/>
        <v>0</v>
      </c>
      <c r="F63" s="71"/>
      <c r="G63" s="71">
        <f t="shared" si="3"/>
        <v>72.66</v>
      </c>
      <c r="H63" s="8"/>
      <c r="I63" s="8">
        <f t="shared" si="6"/>
        <v>72.66</v>
      </c>
      <c r="J63" s="8"/>
      <c r="K63" s="8"/>
      <c r="L63" s="8"/>
      <c r="M63" s="8">
        <f t="shared" si="7"/>
        <v>10.68</v>
      </c>
    </row>
    <row r="64" spans="1:13" x14ac:dyDescent="0.2">
      <c r="A64" s="47">
        <f t="shared" si="4"/>
        <v>8</v>
      </c>
      <c r="C64" s="54">
        <f t="shared" si="8"/>
        <v>45858</v>
      </c>
      <c r="D64" s="54"/>
      <c r="E64" s="71">
        <f t="shared" si="5"/>
        <v>0</v>
      </c>
      <c r="F64" s="71"/>
      <c r="G64" s="71">
        <f t="shared" si="3"/>
        <v>72.66</v>
      </c>
      <c r="H64" s="8"/>
      <c r="I64" s="8">
        <f t="shared" si="6"/>
        <v>72.66</v>
      </c>
      <c r="J64" s="8"/>
      <c r="K64" s="8"/>
      <c r="L64" s="8"/>
      <c r="M64" s="8">
        <f t="shared" si="7"/>
        <v>10.68</v>
      </c>
    </row>
    <row r="65" spans="1:13" x14ac:dyDescent="0.2">
      <c r="A65" s="47">
        <f t="shared" si="4"/>
        <v>9</v>
      </c>
      <c r="C65" s="54">
        <f t="shared" si="8"/>
        <v>45889</v>
      </c>
      <c r="D65" s="54"/>
      <c r="E65" s="71">
        <f t="shared" si="5"/>
        <v>0</v>
      </c>
      <c r="F65" s="71"/>
      <c r="G65" s="71">
        <f t="shared" si="3"/>
        <v>72.66</v>
      </c>
      <c r="H65" s="8"/>
      <c r="I65" s="8">
        <f t="shared" si="6"/>
        <v>72.66</v>
      </c>
      <c r="J65" s="8"/>
      <c r="K65" s="8"/>
      <c r="L65" s="8"/>
      <c r="M65" s="8">
        <f t="shared" si="7"/>
        <v>10.68</v>
      </c>
    </row>
    <row r="66" spans="1:13" x14ac:dyDescent="0.2">
      <c r="A66" s="47">
        <f t="shared" si="4"/>
        <v>10</v>
      </c>
      <c r="C66" s="54">
        <f t="shared" si="8"/>
        <v>45920</v>
      </c>
      <c r="D66" s="54"/>
      <c r="E66" s="71">
        <f t="shared" si="5"/>
        <v>0</v>
      </c>
      <c r="F66" s="71"/>
      <c r="G66" s="71">
        <f t="shared" si="3"/>
        <v>72.66</v>
      </c>
      <c r="H66" s="8"/>
      <c r="I66" s="8">
        <f t="shared" si="6"/>
        <v>72.66</v>
      </c>
      <c r="J66" s="8"/>
      <c r="K66" s="8"/>
      <c r="L66" s="8"/>
      <c r="M66" s="8">
        <f>+ROUND(I66/I$72*M$72,2)+0.01</f>
        <v>10.69</v>
      </c>
    </row>
    <row r="67" spans="1:13" x14ac:dyDescent="0.2">
      <c r="A67" s="47">
        <f t="shared" si="4"/>
        <v>11</v>
      </c>
      <c r="C67" s="54">
        <f t="shared" si="8"/>
        <v>45951</v>
      </c>
      <c r="D67" s="54"/>
      <c r="E67" s="71">
        <f t="shared" si="5"/>
        <v>0</v>
      </c>
      <c r="F67" s="71"/>
      <c r="G67" s="71">
        <f t="shared" si="3"/>
        <v>72.66</v>
      </c>
      <c r="H67" s="8"/>
      <c r="I67" s="8">
        <f t="shared" si="6"/>
        <v>72.66</v>
      </c>
      <c r="J67" s="8"/>
      <c r="K67" s="8"/>
      <c r="L67" s="8"/>
      <c r="M67" s="8">
        <f>+ROUND(I67/I$72*M$72,2)+0.01</f>
        <v>10.69</v>
      </c>
    </row>
    <row r="68" spans="1:13" x14ac:dyDescent="0.2">
      <c r="A68" s="47">
        <f t="shared" si="4"/>
        <v>12</v>
      </c>
      <c r="C68" s="54">
        <f t="shared" si="8"/>
        <v>45982</v>
      </c>
      <c r="D68" s="54"/>
      <c r="E68" s="71">
        <f t="shared" si="5"/>
        <v>0</v>
      </c>
      <c r="F68" s="71"/>
      <c r="G68" s="71">
        <f t="shared" si="3"/>
        <v>72.66</v>
      </c>
      <c r="H68" s="8"/>
      <c r="I68" s="8">
        <f t="shared" si="6"/>
        <v>72.66</v>
      </c>
      <c r="J68" s="8"/>
      <c r="K68" s="8"/>
      <c r="L68" s="8"/>
      <c r="M68" s="8">
        <f>+ROUND(I68/I$72*M$72,2)+0.01</f>
        <v>10.69</v>
      </c>
    </row>
    <row r="69" spans="1:13" x14ac:dyDescent="0.2">
      <c r="A69" s="47">
        <f t="shared" si="4"/>
        <v>13</v>
      </c>
      <c r="C69" s="54">
        <f t="shared" si="8"/>
        <v>46013</v>
      </c>
      <c r="D69" s="54"/>
      <c r="E69" s="99">
        <f t="shared" si="5"/>
        <v>0</v>
      </c>
      <c r="F69" s="71"/>
      <c r="G69" s="100">
        <f t="shared" si="3"/>
        <v>72.66</v>
      </c>
      <c r="H69" s="8"/>
      <c r="I69" s="100">
        <f t="shared" si="6"/>
        <v>72.66</v>
      </c>
      <c r="J69" s="8"/>
      <c r="K69" s="8"/>
      <c r="L69" s="8"/>
      <c r="M69" s="100">
        <f>+ROUND(I69/I$72*M$72,2)+0.01</f>
        <v>10.69</v>
      </c>
    </row>
    <row r="70" spans="1:13" x14ac:dyDescent="0.2">
      <c r="A70" s="47">
        <f t="shared" si="4"/>
        <v>14</v>
      </c>
      <c r="C70" s="56" t="s">
        <v>44</v>
      </c>
      <c r="D70" s="56"/>
      <c r="E70" s="95">
        <f>SUM(E57:E69)</f>
        <v>0</v>
      </c>
      <c r="F70" s="95"/>
      <c r="G70" s="95">
        <f>SUM(G57:G69)</f>
        <v>944.5799999999997</v>
      </c>
      <c r="H70" s="95"/>
      <c r="I70" s="95">
        <f>SUM(I57:I69)</f>
        <v>944.5799999999997</v>
      </c>
      <c r="J70" s="95"/>
      <c r="K70" s="95"/>
      <c r="L70" s="95"/>
      <c r="M70" s="95">
        <f>SUM(M57:M69)</f>
        <v>138.88</v>
      </c>
    </row>
    <row r="71" spans="1:13" x14ac:dyDescent="0.2">
      <c r="A71" s="47">
        <f t="shared" si="4"/>
        <v>15</v>
      </c>
      <c r="E71" s="98" t="s">
        <v>7</v>
      </c>
      <c r="F71" s="98"/>
      <c r="G71" s="98" t="s">
        <v>7</v>
      </c>
      <c r="H71" s="98"/>
      <c r="I71" s="98" t="s">
        <v>7</v>
      </c>
      <c r="J71" s="95"/>
      <c r="K71" s="95"/>
      <c r="L71" s="95"/>
      <c r="M71" s="95"/>
    </row>
    <row r="72" spans="1:13" ht="12" thickBot="1" x14ac:dyDescent="0.25">
      <c r="A72" s="47">
        <f t="shared" si="4"/>
        <v>16</v>
      </c>
      <c r="C72" s="56" t="s">
        <v>83</v>
      </c>
      <c r="D72" s="56"/>
      <c r="E72" s="95"/>
      <c r="F72" s="95"/>
      <c r="G72" s="95"/>
      <c r="H72" s="95"/>
      <c r="I72" s="97">
        <f>I70</f>
        <v>944.5799999999997</v>
      </c>
      <c r="J72" s="95"/>
      <c r="K72" s="97">
        <f>ROUND(G18*K78,2)</f>
        <v>1605.76</v>
      </c>
      <c r="L72" s="95"/>
      <c r="M72" s="97">
        <f>ROUND(+(K72-I72)*M78,2)</f>
        <v>138.85</v>
      </c>
    </row>
    <row r="73" spans="1:13" ht="12" thickTop="1" x14ac:dyDescent="0.2">
      <c r="A73" s="47">
        <f t="shared" si="4"/>
        <v>17</v>
      </c>
      <c r="E73" s="55"/>
      <c r="F73" s="55"/>
      <c r="G73" s="55"/>
      <c r="H73" s="55"/>
      <c r="I73" s="56" t="s">
        <v>84</v>
      </c>
    </row>
    <row r="74" spans="1:13" x14ac:dyDescent="0.2">
      <c r="A74" s="47">
        <f t="shared" si="4"/>
        <v>18</v>
      </c>
      <c r="I74" s="56" t="s">
        <v>134</v>
      </c>
      <c r="M74" s="53" t="s">
        <v>87</v>
      </c>
    </row>
    <row r="75" spans="1:13" x14ac:dyDescent="0.2">
      <c r="A75" s="47">
        <f t="shared" si="4"/>
        <v>19</v>
      </c>
      <c r="K75" s="53" t="s">
        <v>92</v>
      </c>
      <c r="M75" s="53" t="s">
        <v>93</v>
      </c>
    </row>
    <row r="76" spans="1:13" x14ac:dyDescent="0.2">
      <c r="A76" s="47">
        <f t="shared" si="4"/>
        <v>20</v>
      </c>
      <c r="E76" s="61" t="s">
        <v>94</v>
      </c>
      <c r="F76" s="61"/>
      <c r="G76" s="61" t="s">
        <v>95</v>
      </c>
      <c r="K76" s="53" t="s">
        <v>96</v>
      </c>
      <c r="M76" s="53" t="s">
        <v>97</v>
      </c>
    </row>
    <row r="77" spans="1:13" ht="12" thickBot="1" x14ac:dyDescent="0.25">
      <c r="A77" s="47">
        <f t="shared" si="4"/>
        <v>21</v>
      </c>
      <c r="E77" s="62" t="s">
        <v>98</v>
      </c>
      <c r="F77" s="61"/>
      <c r="G77" s="62" t="s">
        <v>98</v>
      </c>
      <c r="K77" s="62" t="s">
        <v>99</v>
      </c>
      <c r="M77" s="62" t="s">
        <v>100</v>
      </c>
    </row>
    <row r="78" spans="1:13" x14ac:dyDescent="0.2">
      <c r="A78" s="47">
        <f t="shared" si="4"/>
        <v>22</v>
      </c>
      <c r="C78" s="63" t="str">
        <f>E53</f>
        <v>Acct 2.380.00</v>
      </c>
      <c r="D78" s="63"/>
      <c r="E78" s="64">
        <f>'CAPGDS1000001232 Input'!J15</f>
        <v>2.2058823529411766E-2</v>
      </c>
      <c r="F78" s="64"/>
      <c r="G78" s="64">
        <f>E78/13</f>
        <v>1.6968325791855204E-3</v>
      </c>
      <c r="K78" s="72">
        <f>+'CAPGDS1000001232 Input'!L15</f>
        <v>3.7499999999999999E-2</v>
      </c>
      <c r="M78" s="73">
        <f>+'CAPGDS1000001232 Input'!N15</f>
        <v>0.21</v>
      </c>
    </row>
    <row r="79" spans="1:13" x14ac:dyDescent="0.2">
      <c r="A79" s="47">
        <f t="shared" si="4"/>
        <v>23</v>
      </c>
      <c r="H79" s="59"/>
      <c r="I79" s="55"/>
      <c r="K79" s="53" t="s">
        <v>126</v>
      </c>
    </row>
    <row r="80" spans="1:13" x14ac:dyDescent="0.2">
      <c r="A80" s="47">
        <f t="shared" si="4"/>
        <v>24</v>
      </c>
      <c r="H80" s="64"/>
      <c r="I80" s="55"/>
    </row>
    <row r="81" spans="1:13" x14ac:dyDescent="0.2">
      <c r="A81" s="47">
        <f t="shared" si="4"/>
        <v>25</v>
      </c>
    </row>
    <row r="82" spans="1:13" x14ac:dyDescent="0.2">
      <c r="A82" s="47">
        <f t="shared" si="4"/>
        <v>26</v>
      </c>
      <c r="H82" s="64"/>
      <c r="I82" s="55"/>
    </row>
    <row r="83" spans="1:13" x14ac:dyDescent="0.2">
      <c r="A83" s="44"/>
      <c r="B83" s="44"/>
      <c r="C83" s="45"/>
      <c r="D83" s="45"/>
      <c r="E83" s="45"/>
      <c r="F83" s="45"/>
      <c r="G83" s="45"/>
      <c r="H83" s="45"/>
      <c r="I83" s="45"/>
    </row>
    <row r="84" spans="1:13" x14ac:dyDescent="0.2">
      <c r="A84" s="44"/>
      <c r="B84" s="44"/>
      <c r="C84" s="45"/>
      <c r="D84" s="45"/>
      <c r="E84" s="45"/>
      <c r="F84" s="45"/>
      <c r="G84" s="45"/>
      <c r="H84" s="45"/>
      <c r="I84" s="45"/>
    </row>
    <row r="85" spans="1:13" x14ac:dyDescent="0.2">
      <c r="A85" s="44"/>
      <c r="B85" s="44"/>
      <c r="C85" s="45"/>
      <c r="D85" s="45"/>
      <c r="E85" s="45"/>
      <c r="F85" s="45"/>
      <c r="G85" s="45"/>
      <c r="H85" s="45"/>
      <c r="I85" s="45"/>
    </row>
    <row r="86" spans="1:13" x14ac:dyDescent="0.2">
      <c r="A86" s="44"/>
      <c r="B86" s="44"/>
      <c r="C86" s="45"/>
      <c r="D86" s="45"/>
      <c r="E86" s="45"/>
      <c r="F86" s="45"/>
      <c r="G86" s="45"/>
      <c r="H86" s="45"/>
      <c r="I86" s="45"/>
    </row>
    <row r="88" spans="1:13" x14ac:dyDescent="0.2">
      <c r="A88" s="125" t="str">
        <f>A6</f>
        <v>Pro-Forma Adjustment - Government Relocation</v>
      </c>
      <c r="B88" s="125"/>
      <c r="C88" s="125"/>
      <c r="D88" s="125"/>
      <c r="E88" s="125"/>
      <c r="F88" s="125"/>
      <c r="G88" s="125"/>
      <c r="H88" s="125"/>
      <c r="I88" s="125"/>
    </row>
    <row r="89" spans="1:13" x14ac:dyDescent="0.2">
      <c r="A89" s="48"/>
      <c r="B89" s="48"/>
      <c r="C89" s="46"/>
      <c r="D89" s="46"/>
      <c r="E89" s="46"/>
      <c r="F89" s="46"/>
      <c r="G89" s="46"/>
      <c r="H89" s="46"/>
      <c r="I89" s="46"/>
    </row>
    <row r="90" spans="1:13" x14ac:dyDescent="0.2">
      <c r="A90" s="48" t="str">
        <f>A8</f>
        <v>SFS: 42nd and 46th Sts</v>
      </c>
      <c r="B90" s="48"/>
      <c r="C90" s="46"/>
      <c r="D90" s="46"/>
      <c r="E90" s="46"/>
      <c r="F90" s="46"/>
      <c r="G90" s="46"/>
      <c r="H90" s="46"/>
      <c r="I90" s="46"/>
    </row>
    <row r="91" spans="1:13" x14ac:dyDescent="0.2">
      <c r="A91" s="48"/>
      <c r="B91" s="48"/>
      <c r="C91" s="46"/>
      <c r="D91" s="46"/>
      <c r="E91" s="46"/>
      <c r="F91" s="46"/>
      <c r="G91" s="46"/>
      <c r="H91" s="46"/>
      <c r="I91" s="46"/>
    </row>
    <row r="92" spans="1:13" x14ac:dyDescent="0.2">
      <c r="A92" s="48" t="s">
        <v>101</v>
      </c>
      <c r="B92" s="48"/>
      <c r="C92" s="46"/>
      <c r="D92" s="46"/>
      <c r="E92" s="46"/>
      <c r="F92" s="46"/>
      <c r="G92" s="46"/>
      <c r="H92" s="46"/>
      <c r="I92" s="46"/>
    </row>
    <row r="93" spans="1:13" x14ac:dyDescent="0.2">
      <c r="A93" s="48" t="s">
        <v>7</v>
      </c>
      <c r="B93" s="48"/>
      <c r="C93" s="46"/>
      <c r="D93" s="46"/>
      <c r="E93" s="46"/>
      <c r="F93" s="46"/>
      <c r="G93" s="46"/>
      <c r="H93" s="46"/>
      <c r="I93" s="46"/>
    </row>
    <row r="95" spans="1:13" ht="12" thickBot="1" x14ac:dyDescent="0.25">
      <c r="A95" s="63" t="s">
        <v>75</v>
      </c>
      <c r="E95" s="50" t="str">
        <f>E13</f>
        <v>Acct 2.380.00</v>
      </c>
      <c r="F95" s="50"/>
      <c r="G95" s="50"/>
      <c r="H95" s="50"/>
      <c r="I95" s="50"/>
      <c r="M95" s="53" t="s">
        <v>102</v>
      </c>
    </row>
    <row r="96" spans="1:13" ht="12" thickBot="1" x14ac:dyDescent="0.25">
      <c r="A96" s="79" t="s">
        <v>77</v>
      </c>
      <c r="B96" s="53"/>
      <c r="C96" s="51" t="s">
        <v>78</v>
      </c>
      <c r="D96" s="53"/>
      <c r="E96" s="51" t="s">
        <v>79</v>
      </c>
      <c r="F96" s="53"/>
      <c r="G96" s="51" t="s">
        <v>80</v>
      </c>
      <c r="H96" s="53"/>
      <c r="I96" s="51" t="s">
        <v>81</v>
      </c>
      <c r="M96" s="51" t="s">
        <v>103</v>
      </c>
    </row>
    <row r="97" spans="1:13" x14ac:dyDescent="0.2">
      <c r="A97" s="53"/>
      <c r="B97" s="53"/>
      <c r="C97" s="37" t="s">
        <v>4</v>
      </c>
      <c r="D97" s="53"/>
      <c r="E97" s="34" t="s">
        <v>5</v>
      </c>
      <c r="F97" s="53"/>
      <c r="G97" s="34" t="s">
        <v>6</v>
      </c>
      <c r="H97" s="31"/>
      <c r="I97" s="34" t="s">
        <v>39</v>
      </c>
      <c r="K97" s="17" t="s">
        <v>40</v>
      </c>
      <c r="M97" s="53" t="s">
        <v>41</v>
      </c>
    </row>
    <row r="98" spans="1:13" x14ac:dyDescent="0.2">
      <c r="A98" s="53"/>
      <c r="B98" s="53"/>
      <c r="C98" s="53"/>
      <c r="D98" s="53"/>
      <c r="E98" s="53"/>
      <c r="F98" s="53"/>
      <c r="G98" s="53"/>
      <c r="H98" s="53"/>
      <c r="I98" s="53"/>
    </row>
    <row r="99" spans="1:13" x14ac:dyDescent="0.2">
      <c r="A99" s="47">
        <v>1</v>
      </c>
      <c r="C99" s="54">
        <f>C17</f>
        <v>45641</v>
      </c>
      <c r="D99" s="54"/>
      <c r="E99" s="94">
        <f>E57</f>
        <v>0</v>
      </c>
      <c r="F99" s="7"/>
      <c r="G99" s="94">
        <f>G57</f>
        <v>72.66</v>
      </c>
      <c r="H99" s="7"/>
      <c r="I99" s="94">
        <f>G99-E99</f>
        <v>72.66</v>
      </c>
      <c r="J99" s="7"/>
      <c r="K99" s="7"/>
      <c r="L99" s="7"/>
      <c r="M99" s="94">
        <f>+M57</f>
        <v>10.68</v>
      </c>
    </row>
    <row r="100" spans="1:13" x14ac:dyDescent="0.2">
      <c r="A100" s="47">
        <f t="shared" ref="A100:A128" si="9">1+A99</f>
        <v>2</v>
      </c>
      <c r="C100" s="54">
        <f>C18</f>
        <v>45672</v>
      </c>
      <c r="D100" s="54"/>
      <c r="E100" s="71">
        <f>E57</f>
        <v>0</v>
      </c>
      <c r="F100" s="103"/>
      <c r="G100" s="71">
        <f>G57+G99</f>
        <v>145.32</v>
      </c>
      <c r="H100" s="103"/>
      <c r="I100" s="71">
        <f t="shared" ref="I100:I111" si="10">G100-E100</f>
        <v>145.32</v>
      </c>
      <c r="J100" s="103"/>
      <c r="K100" s="103"/>
      <c r="L100" s="103"/>
      <c r="M100" s="71">
        <f>+M57+M99</f>
        <v>21.36</v>
      </c>
    </row>
    <row r="101" spans="1:13" x14ac:dyDescent="0.2">
      <c r="A101" s="47">
        <f t="shared" si="9"/>
        <v>3</v>
      </c>
      <c r="C101" s="54">
        <f t="shared" ref="C101:C111" si="11">C100+31</f>
        <v>45703</v>
      </c>
      <c r="D101" s="54"/>
      <c r="E101" s="103">
        <f t="shared" ref="E101:E111" si="12">E100+E59</f>
        <v>0</v>
      </c>
      <c r="F101" s="103"/>
      <c r="G101" s="103">
        <f t="shared" ref="G101:G111" si="13">G100+G59</f>
        <v>217.98</v>
      </c>
      <c r="H101" s="103"/>
      <c r="I101" s="103">
        <f t="shared" si="10"/>
        <v>217.98</v>
      </c>
      <c r="J101" s="103"/>
      <c r="K101" s="103"/>
      <c r="L101" s="103"/>
      <c r="M101" s="103">
        <f t="shared" ref="M101:M111" si="14">+M100+M59</f>
        <v>32.04</v>
      </c>
    </row>
    <row r="102" spans="1:13" x14ac:dyDescent="0.2">
      <c r="A102" s="47">
        <f t="shared" si="9"/>
        <v>4</v>
      </c>
      <c r="C102" s="54">
        <f t="shared" si="11"/>
        <v>45734</v>
      </c>
      <c r="D102" s="54"/>
      <c r="E102" s="103">
        <f t="shared" si="12"/>
        <v>0</v>
      </c>
      <c r="F102" s="103"/>
      <c r="G102" s="103">
        <f t="shared" si="13"/>
        <v>290.64</v>
      </c>
      <c r="H102" s="103"/>
      <c r="I102" s="103">
        <f t="shared" si="10"/>
        <v>290.64</v>
      </c>
      <c r="J102" s="103"/>
      <c r="K102" s="103"/>
      <c r="L102" s="103"/>
      <c r="M102" s="103">
        <f t="shared" si="14"/>
        <v>42.72</v>
      </c>
    </row>
    <row r="103" spans="1:13" x14ac:dyDescent="0.2">
      <c r="A103" s="47">
        <f t="shared" si="9"/>
        <v>5</v>
      </c>
      <c r="C103" s="54">
        <f t="shared" si="11"/>
        <v>45765</v>
      </c>
      <c r="D103" s="54"/>
      <c r="E103" s="103">
        <f t="shared" si="12"/>
        <v>0</v>
      </c>
      <c r="F103" s="103"/>
      <c r="G103" s="103">
        <f t="shared" si="13"/>
        <v>363.29999999999995</v>
      </c>
      <c r="H103" s="103"/>
      <c r="I103" s="103">
        <f t="shared" si="10"/>
        <v>363.29999999999995</v>
      </c>
      <c r="J103" s="103"/>
      <c r="K103" s="103"/>
      <c r="L103" s="103"/>
      <c r="M103" s="103">
        <f t="shared" si="14"/>
        <v>53.4</v>
      </c>
    </row>
    <row r="104" spans="1:13" x14ac:dyDescent="0.2">
      <c r="A104" s="47">
        <f t="shared" si="9"/>
        <v>6</v>
      </c>
      <c r="C104" s="54">
        <f t="shared" si="11"/>
        <v>45796</v>
      </c>
      <c r="D104" s="54"/>
      <c r="E104" s="103">
        <f t="shared" si="12"/>
        <v>0</v>
      </c>
      <c r="F104" s="103"/>
      <c r="G104" s="103">
        <f t="shared" si="13"/>
        <v>435.95999999999992</v>
      </c>
      <c r="H104" s="103"/>
      <c r="I104" s="103">
        <f t="shared" si="10"/>
        <v>435.95999999999992</v>
      </c>
      <c r="J104" s="103"/>
      <c r="K104" s="103"/>
      <c r="L104" s="103"/>
      <c r="M104" s="103">
        <f t="shared" si="14"/>
        <v>64.08</v>
      </c>
    </row>
    <row r="105" spans="1:13" x14ac:dyDescent="0.2">
      <c r="A105" s="47">
        <f t="shared" si="9"/>
        <v>7</v>
      </c>
      <c r="C105" s="54">
        <f t="shared" si="11"/>
        <v>45827</v>
      </c>
      <c r="D105" s="54"/>
      <c r="E105" s="103">
        <f t="shared" si="12"/>
        <v>0</v>
      </c>
      <c r="F105" s="103"/>
      <c r="G105" s="103">
        <f t="shared" si="13"/>
        <v>508.61999999999989</v>
      </c>
      <c r="H105" s="103"/>
      <c r="I105" s="103">
        <f t="shared" si="10"/>
        <v>508.61999999999989</v>
      </c>
      <c r="J105" s="103"/>
      <c r="K105" s="103"/>
      <c r="L105" s="103"/>
      <c r="M105" s="103">
        <f t="shared" si="14"/>
        <v>74.759999999999991</v>
      </c>
    </row>
    <row r="106" spans="1:13" x14ac:dyDescent="0.2">
      <c r="A106" s="47">
        <f t="shared" si="9"/>
        <v>8</v>
      </c>
      <c r="C106" s="54">
        <f t="shared" si="11"/>
        <v>45858</v>
      </c>
      <c r="D106" s="54"/>
      <c r="E106" s="103">
        <f t="shared" si="12"/>
        <v>0</v>
      </c>
      <c r="F106" s="103"/>
      <c r="G106" s="103">
        <f t="shared" si="13"/>
        <v>581.27999999999986</v>
      </c>
      <c r="H106" s="103"/>
      <c r="I106" s="103">
        <f t="shared" si="10"/>
        <v>581.27999999999986</v>
      </c>
      <c r="J106" s="103"/>
      <c r="K106" s="103"/>
      <c r="L106" s="103"/>
      <c r="M106" s="103">
        <f t="shared" si="14"/>
        <v>85.44</v>
      </c>
    </row>
    <row r="107" spans="1:13" x14ac:dyDescent="0.2">
      <c r="A107" s="47">
        <f t="shared" si="9"/>
        <v>9</v>
      </c>
      <c r="C107" s="54">
        <f t="shared" si="11"/>
        <v>45889</v>
      </c>
      <c r="D107" s="54"/>
      <c r="E107" s="103">
        <f t="shared" si="12"/>
        <v>0</v>
      </c>
      <c r="F107" s="103"/>
      <c r="G107" s="103">
        <f t="shared" si="13"/>
        <v>653.93999999999983</v>
      </c>
      <c r="H107" s="103"/>
      <c r="I107" s="103">
        <f t="shared" si="10"/>
        <v>653.93999999999983</v>
      </c>
      <c r="J107" s="103"/>
      <c r="K107" s="103"/>
      <c r="L107" s="103"/>
      <c r="M107" s="103">
        <f t="shared" si="14"/>
        <v>96.12</v>
      </c>
    </row>
    <row r="108" spans="1:13" x14ac:dyDescent="0.2">
      <c r="A108" s="47">
        <f t="shared" si="9"/>
        <v>10</v>
      </c>
      <c r="C108" s="54">
        <f t="shared" si="11"/>
        <v>45920</v>
      </c>
      <c r="D108" s="54"/>
      <c r="E108" s="103">
        <f t="shared" si="12"/>
        <v>0</v>
      </c>
      <c r="F108" s="103"/>
      <c r="G108" s="103">
        <f t="shared" si="13"/>
        <v>726.5999999999998</v>
      </c>
      <c r="H108" s="103"/>
      <c r="I108" s="103">
        <f t="shared" si="10"/>
        <v>726.5999999999998</v>
      </c>
      <c r="J108" s="103"/>
      <c r="K108" s="103"/>
      <c r="L108" s="103"/>
      <c r="M108" s="103">
        <f t="shared" si="14"/>
        <v>106.81</v>
      </c>
    </row>
    <row r="109" spans="1:13" x14ac:dyDescent="0.2">
      <c r="A109" s="47">
        <f t="shared" si="9"/>
        <v>11</v>
      </c>
      <c r="C109" s="54">
        <f t="shared" si="11"/>
        <v>45951</v>
      </c>
      <c r="D109" s="54"/>
      <c r="E109" s="103">
        <f t="shared" si="12"/>
        <v>0</v>
      </c>
      <c r="F109" s="103"/>
      <c r="G109" s="103">
        <f t="shared" si="13"/>
        <v>799.25999999999976</v>
      </c>
      <c r="H109" s="103"/>
      <c r="I109" s="103">
        <f t="shared" si="10"/>
        <v>799.25999999999976</v>
      </c>
      <c r="J109" s="103"/>
      <c r="K109" s="103"/>
      <c r="L109" s="103"/>
      <c r="M109" s="103">
        <f t="shared" si="14"/>
        <v>117.5</v>
      </c>
    </row>
    <row r="110" spans="1:13" x14ac:dyDescent="0.2">
      <c r="A110" s="47">
        <f t="shared" si="9"/>
        <v>12</v>
      </c>
      <c r="C110" s="54">
        <f t="shared" si="11"/>
        <v>45982</v>
      </c>
      <c r="D110" s="54"/>
      <c r="E110" s="103">
        <f t="shared" si="12"/>
        <v>0</v>
      </c>
      <c r="F110" s="103"/>
      <c r="G110" s="103">
        <f t="shared" si="13"/>
        <v>871.91999999999973</v>
      </c>
      <c r="H110" s="103"/>
      <c r="I110" s="103">
        <f t="shared" si="10"/>
        <v>871.91999999999973</v>
      </c>
      <c r="J110" s="103"/>
      <c r="K110" s="103"/>
      <c r="L110" s="103"/>
      <c r="M110" s="103">
        <f t="shared" si="14"/>
        <v>128.19</v>
      </c>
    </row>
    <row r="111" spans="1:13" x14ac:dyDescent="0.2">
      <c r="A111" s="47">
        <f t="shared" si="9"/>
        <v>13</v>
      </c>
      <c r="C111" s="54">
        <f t="shared" si="11"/>
        <v>46013</v>
      </c>
      <c r="D111" s="54"/>
      <c r="E111" s="104">
        <f t="shared" si="12"/>
        <v>0</v>
      </c>
      <c r="F111" s="103"/>
      <c r="G111" s="104">
        <f t="shared" si="13"/>
        <v>944.5799999999997</v>
      </c>
      <c r="H111" s="103"/>
      <c r="I111" s="104">
        <f t="shared" si="10"/>
        <v>944.5799999999997</v>
      </c>
      <c r="J111" s="103"/>
      <c r="K111" s="103"/>
      <c r="L111" s="103"/>
      <c r="M111" s="104">
        <f t="shared" si="14"/>
        <v>138.88</v>
      </c>
    </row>
    <row r="112" spans="1:13" x14ac:dyDescent="0.2">
      <c r="A112" s="47">
        <f t="shared" si="9"/>
        <v>14</v>
      </c>
      <c r="C112" s="56" t="s">
        <v>44</v>
      </c>
      <c r="D112" s="56"/>
      <c r="E112" s="7">
        <f>SUM(E100:E111)</f>
        <v>0</v>
      </c>
      <c r="F112" s="7"/>
      <c r="G112" s="7">
        <f>SUM(G99:G111)</f>
        <v>6612.0599999999986</v>
      </c>
      <c r="H112" s="7"/>
      <c r="I112" s="7">
        <f>SUM(I99:I111)</f>
        <v>6612.0599999999986</v>
      </c>
      <c r="J112" s="7"/>
      <c r="K112" s="7"/>
      <c r="L112" s="7"/>
      <c r="M112" s="7">
        <f>SUM(M99:M111)</f>
        <v>971.9799999999999</v>
      </c>
    </row>
    <row r="113" spans="1:13" x14ac:dyDescent="0.2">
      <c r="A113" s="47">
        <f t="shared" si="9"/>
        <v>15</v>
      </c>
      <c r="E113" s="7"/>
      <c r="F113" s="7"/>
      <c r="G113" s="7"/>
      <c r="H113" s="7"/>
      <c r="I113" s="7"/>
      <c r="J113" s="7"/>
      <c r="K113" s="7"/>
      <c r="L113" s="7"/>
      <c r="M113" s="7"/>
    </row>
    <row r="114" spans="1:13" ht="12" thickBot="1" x14ac:dyDescent="0.25">
      <c r="A114" s="47">
        <f t="shared" si="9"/>
        <v>16</v>
      </c>
      <c r="C114" s="65" t="s">
        <v>120</v>
      </c>
      <c r="D114" s="65"/>
      <c r="E114" s="106">
        <f>ROUND(+E112/12,2)</f>
        <v>0</v>
      </c>
      <c r="F114" s="7"/>
      <c r="G114" s="106">
        <f>ROUND(+G112/13,2)</f>
        <v>508.62</v>
      </c>
      <c r="H114" s="7"/>
      <c r="I114" s="106">
        <f>ROUND(+I112/13,2)</f>
        <v>508.62</v>
      </c>
      <c r="J114" s="7"/>
      <c r="K114" s="7"/>
      <c r="L114" s="7"/>
      <c r="M114" s="106">
        <f>ROUND(+M112/13,2)</f>
        <v>74.77</v>
      </c>
    </row>
    <row r="115" spans="1:13" ht="12" thickTop="1" x14ac:dyDescent="0.2">
      <c r="A115" s="47">
        <f t="shared" si="9"/>
        <v>17</v>
      </c>
      <c r="E115" s="108" t="s">
        <v>7</v>
      </c>
      <c r="F115" s="108"/>
      <c r="G115" s="108" t="s">
        <v>7</v>
      </c>
      <c r="H115" s="108"/>
      <c r="I115" s="108" t="s">
        <v>7</v>
      </c>
      <c r="J115" s="7"/>
      <c r="K115" s="7"/>
      <c r="L115" s="7"/>
      <c r="M115" s="7"/>
    </row>
    <row r="116" spans="1:13" x14ac:dyDescent="0.2">
      <c r="A116" s="47">
        <f t="shared" si="9"/>
        <v>18</v>
      </c>
      <c r="E116" s="7"/>
      <c r="F116" s="7"/>
      <c r="G116" s="7"/>
      <c r="H116" s="7"/>
      <c r="I116" s="7"/>
      <c r="J116" s="7"/>
      <c r="K116" s="7"/>
      <c r="L116" s="7"/>
      <c r="M116" s="7"/>
    </row>
    <row r="117" spans="1:13" ht="12" thickBot="1" x14ac:dyDescent="0.25">
      <c r="A117" s="47">
        <f t="shared" si="9"/>
        <v>19</v>
      </c>
      <c r="C117" s="56" t="s">
        <v>83</v>
      </c>
      <c r="D117" s="56"/>
      <c r="E117" s="7"/>
      <c r="F117" s="7"/>
      <c r="G117" s="7"/>
      <c r="H117" s="7"/>
      <c r="I117" s="107">
        <f>I114</f>
        <v>508.62</v>
      </c>
      <c r="J117" s="7"/>
      <c r="K117" s="7"/>
      <c r="L117" s="7"/>
      <c r="M117" s="107">
        <f>+M114</f>
        <v>74.77</v>
      </c>
    </row>
    <row r="118" spans="1:13" ht="12" thickTop="1" x14ac:dyDescent="0.2">
      <c r="A118" s="47">
        <f t="shared" si="9"/>
        <v>20</v>
      </c>
      <c r="E118" s="55"/>
      <c r="F118" s="55"/>
      <c r="G118" s="55"/>
      <c r="H118" s="55"/>
      <c r="I118" s="56" t="s">
        <v>84</v>
      </c>
      <c r="M118" s="56" t="s">
        <v>84</v>
      </c>
    </row>
    <row r="119" spans="1:13" x14ac:dyDescent="0.2">
      <c r="A119" s="47">
        <f t="shared" si="9"/>
        <v>21</v>
      </c>
      <c r="I119" s="56" t="s">
        <v>135</v>
      </c>
      <c r="M119" s="56" t="s">
        <v>136</v>
      </c>
    </row>
    <row r="120" spans="1:13" x14ac:dyDescent="0.2">
      <c r="A120" s="47">
        <f t="shared" si="9"/>
        <v>22</v>
      </c>
    </row>
    <row r="121" spans="1:13" x14ac:dyDescent="0.2">
      <c r="A121" s="47">
        <f t="shared" si="9"/>
        <v>23</v>
      </c>
      <c r="E121" s="61" t="s">
        <v>94</v>
      </c>
      <c r="F121" s="61"/>
      <c r="G121" s="61" t="s">
        <v>95</v>
      </c>
    </row>
    <row r="122" spans="1:13" ht="12" thickBot="1" x14ac:dyDescent="0.25">
      <c r="A122" s="47">
        <f t="shared" si="9"/>
        <v>24</v>
      </c>
      <c r="E122" s="62" t="s">
        <v>98</v>
      </c>
      <c r="F122" s="61"/>
      <c r="G122" s="62" t="s">
        <v>98</v>
      </c>
    </row>
    <row r="123" spans="1:13" x14ac:dyDescent="0.2">
      <c r="A123" s="47">
        <f t="shared" si="9"/>
        <v>25</v>
      </c>
      <c r="C123" s="63" t="str">
        <f>C78</f>
        <v>Acct 2.380.00</v>
      </c>
      <c r="D123" s="63"/>
      <c r="E123" s="66">
        <f>E78</f>
        <v>2.2058823529411766E-2</v>
      </c>
      <c r="F123" s="66"/>
      <c r="G123" s="66">
        <f>G78</f>
        <v>1.6968325791855204E-3</v>
      </c>
    </row>
    <row r="124" spans="1:13" x14ac:dyDescent="0.2">
      <c r="A124" s="47">
        <f t="shared" si="9"/>
        <v>26</v>
      </c>
      <c r="E124" s="55"/>
      <c r="F124" s="55"/>
      <c r="G124" s="55"/>
      <c r="H124" s="55"/>
      <c r="I124" s="55"/>
    </row>
    <row r="125" spans="1:13" x14ac:dyDescent="0.2">
      <c r="A125" s="47">
        <f t="shared" si="9"/>
        <v>27</v>
      </c>
      <c r="H125" s="55"/>
      <c r="I125" s="55"/>
    </row>
    <row r="126" spans="1:13" x14ac:dyDescent="0.2">
      <c r="A126" s="47">
        <f t="shared" si="9"/>
        <v>28</v>
      </c>
    </row>
    <row r="127" spans="1:13" x14ac:dyDescent="0.2">
      <c r="A127" s="47">
        <f t="shared" si="9"/>
        <v>29</v>
      </c>
    </row>
    <row r="128" spans="1:13" x14ac:dyDescent="0.2">
      <c r="A128" s="47">
        <f t="shared" si="9"/>
        <v>30</v>
      </c>
    </row>
  </sheetData>
  <mergeCells count="5">
    <mergeCell ref="A4:I4"/>
    <mergeCell ref="A6:I6"/>
    <mergeCell ref="A8:I8"/>
    <mergeCell ref="A46:I46"/>
    <mergeCell ref="A88:I8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0" max="16383" man="1"/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1756-A3D1-4A3B-9B66-98775155D244}">
  <dimension ref="A1:M180"/>
  <sheetViews>
    <sheetView view="pageLayout" zoomScaleNormal="100" workbookViewId="0">
      <selection sqref="A1:H1"/>
    </sheetView>
  </sheetViews>
  <sheetFormatPr defaultColWidth="9.140625" defaultRowHeight="11.25" x14ac:dyDescent="0.2"/>
  <cols>
    <col min="1" max="1" width="4.140625" style="67" customWidth="1"/>
    <col min="2" max="2" width="0.85546875" style="67" customWidth="1"/>
    <col min="3" max="3" width="9.140625" style="67"/>
    <col min="4" max="4" width="0.85546875" style="67" customWidth="1"/>
    <col min="5" max="6" width="9.140625" style="67"/>
    <col min="7" max="7" width="17" style="67" customWidth="1"/>
    <col min="8" max="8" width="16.7109375" style="67" customWidth="1"/>
    <col min="9" max="9" width="14.42578125" style="67" customWidth="1"/>
    <col min="10" max="16384" width="9.140625" style="67"/>
  </cols>
  <sheetData>
    <row r="1" spans="1:13" ht="12.75" x14ac:dyDescent="0.2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</row>
    <row r="2" spans="1:13" ht="12.75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5"/>
      <c r="M2" s="115"/>
    </row>
    <row r="3" spans="1:13" ht="12.75" x14ac:dyDescent="0.2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8"/>
      <c r="L3" s="128"/>
      <c r="M3" s="128"/>
    </row>
    <row r="5" spans="1:13" ht="12.75" x14ac:dyDescent="0.2">
      <c r="A5" s="127" t="str">
        <f>'CAPGDS1000001232 Input'!A6:J6</f>
        <v>Pro-Forma Adjustment - Government Relocation</v>
      </c>
      <c r="B5" s="127"/>
      <c r="C5" s="127"/>
      <c r="D5" s="127"/>
      <c r="E5" s="127"/>
      <c r="F5" s="127"/>
      <c r="G5" s="127"/>
      <c r="H5" s="127"/>
      <c r="I5" s="127"/>
      <c r="J5" s="127"/>
      <c r="K5" s="128"/>
      <c r="L5" s="128"/>
      <c r="M5" s="128"/>
    </row>
    <row r="6" spans="1:13" ht="12.75" x14ac:dyDescent="0.2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8"/>
      <c r="L6" s="128"/>
      <c r="M6" s="128"/>
    </row>
    <row r="7" spans="1:13" ht="12.75" x14ac:dyDescent="0.2">
      <c r="A7" s="129" t="str">
        <f>'CAPGDS1000001232 Input'!F8</f>
        <v>SFS: 42nd and 46th Sts</v>
      </c>
      <c r="B7" s="129"/>
      <c r="C7" s="129"/>
      <c r="D7" s="129"/>
      <c r="E7" s="129"/>
      <c r="F7" s="129"/>
      <c r="G7" s="129"/>
      <c r="H7" s="129"/>
      <c r="I7" s="129"/>
      <c r="J7" s="129"/>
      <c r="K7" s="130"/>
      <c r="L7" s="130"/>
      <c r="M7" s="130"/>
    </row>
    <row r="59" spans="1:13" ht="12.75" x14ac:dyDescent="0.2">
      <c r="A59" s="127" t="s">
        <v>110</v>
      </c>
      <c r="B59" s="127"/>
      <c r="C59" s="127"/>
      <c r="D59" s="127"/>
      <c r="E59" s="127"/>
      <c r="F59" s="127"/>
      <c r="G59" s="127"/>
      <c r="H59" s="127"/>
      <c r="I59" s="127"/>
      <c r="J59" s="127"/>
      <c r="K59" s="128"/>
      <c r="L59" s="128"/>
      <c r="M59" s="128"/>
    </row>
    <row r="60" spans="1:13" ht="12.75" x14ac:dyDescent="0.2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8"/>
      <c r="L60" s="128"/>
      <c r="M60" s="128"/>
    </row>
    <row r="61" spans="1:13" ht="12.75" x14ac:dyDescent="0.2">
      <c r="A61" s="129" t="s">
        <v>125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30"/>
      <c r="L61" s="130"/>
      <c r="M61" s="130"/>
    </row>
    <row r="76" spans="1:13" ht="12.75" x14ac:dyDescent="0.2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8"/>
      <c r="L76" s="128"/>
      <c r="M76" s="128"/>
    </row>
    <row r="77" spans="1:13" ht="12.75" x14ac:dyDescent="0.2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8"/>
      <c r="L77" s="128"/>
      <c r="M77" s="128"/>
    </row>
    <row r="79" spans="1:13" ht="12.75" x14ac:dyDescent="0.2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8"/>
      <c r="L79" s="128"/>
      <c r="M79" s="128"/>
    </row>
    <row r="80" spans="1:13" ht="12.75" x14ac:dyDescent="0.2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8"/>
      <c r="L80" s="128"/>
      <c r="M80" s="128"/>
    </row>
    <row r="81" spans="1:13" ht="12.75" x14ac:dyDescent="0.2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30"/>
      <c r="L81" s="130"/>
      <c r="M81" s="130"/>
    </row>
    <row r="123" spans="5:8" x14ac:dyDescent="0.2">
      <c r="E123" s="67" t="s">
        <v>148</v>
      </c>
      <c r="H123" s="111">
        <v>85640.78</v>
      </c>
    </row>
    <row r="124" spans="5:8" x14ac:dyDescent="0.2">
      <c r="E124" s="67" t="s">
        <v>149</v>
      </c>
      <c r="H124" s="111">
        <v>19694.96</v>
      </c>
    </row>
    <row r="125" spans="5:8" x14ac:dyDescent="0.2">
      <c r="E125" s="67" t="s">
        <v>150</v>
      </c>
      <c r="H125" s="111">
        <f>SUM(H123:H124)</f>
        <v>105335.73999999999</v>
      </c>
    </row>
    <row r="135" spans="1:13" ht="12.75" x14ac:dyDescent="0.2">
      <c r="A135" s="127" t="s">
        <v>110</v>
      </c>
      <c r="B135" s="127"/>
      <c r="C135" s="127"/>
      <c r="D135" s="127"/>
      <c r="E135" s="127"/>
      <c r="F135" s="127"/>
      <c r="G135" s="127"/>
      <c r="H135" s="127"/>
      <c r="I135" s="127"/>
      <c r="J135" s="127"/>
      <c r="K135" s="128"/>
      <c r="L135" s="128"/>
      <c r="M135" s="128"/>
    </row>
    <row r="136" spans="1:13" ht="12.75" x14ac:dyDescent="0.2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8"/>
      <c r="L136" s="128"/>
      <c r="M136" s="128"/>
    </row>
    <row r="137" spans="1:13" ht="12.75" x14ac:dyDescent="0.2">
      <c r="A137" s="129" t="s">
        <v>125</v>
      </c>
      <c r="B137" s="129"/>
      <c r="C137" s="129"/>
      <c r="D137" s="129"/>
      <c r="E137" s="129"/>
      <c r="F137" s="129"/>
      <c r="G137" s="129"/>
      <c r="H137" s="129"/>
      <c r="I137" s="129"/>
      <c r="J137" s="129"/>
      <c r="K137" s="130"/>
      <c r="L137" s="130"/>
      <c r="M137" s="130"/>
    </row>
    <row r="178" spans="8:8" x14ac:dyDescent="0.2">
      <c r="H178" s="91"/>
    </row>
    <row r="179" spans="8:8" x14ac:dyDescent="0.2">
      <c r="H179" s="92"/>
    </row>
    <row r="180" spans="8:8" x14ac:dyDescent="0.2">
      <c r="H180" s="91"/>
    </row>
  </sheetData>
  <mergeCells count="16">
    <mergeCell ref="A135:M135"/>
    <mergeCell ref="A136:M136"/>
    <mergeCell ref="A137:M137"/>
    <mergeCell ref="A81:M81"/>
    <mergeCell ref="A7:M7"/>
    <mergeCell ref="A76:M76"/>
    <mergeCell ref="A77:M77"/>
    <mergeCell ref="A79:M79"/>
    <mergeCell ref="A59:M59"/>
    <mergeCell ref="A60:M60"/>
    <mergeCell ref="A61:M61"/>
    <mergeCell ref="A1:M1"/>
    <mergeCell ref="A3:M3"/>
    <mergeCell ref="A5:M5"/>
    <mergeCell ref="A6:M6"/>
    <mergeCell ref="A80:M80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53" max="12" man="1"/>
    <brk id="129" max="12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CDB9-83B2-4D0B-BE09-C39C45FE0D7F}">
  <dimension ref="A1:N40"/>
  <sheetViews>
    <sheetView view="pageLayout" zoomScaleNormal="100" workbookViewId="0">
      <selection sqref="A1:H1"/>
    </sheetView>
  </sheetViews>
  <sheetFormatPr defaultColWidth="8" defaultRowHeight="11.25" x14ac:dyDescent="0.2"/>
  <cols>
    <col min="1" max="1" width="4.140625" style="31" customWidth="1"/>
    <col min="2" max="2" width="13.7109375" style="31" customWidth="1"/>
    <col min="3" max="3" width="0.85546875" style="31" customWidth="1"/>
    <col min="4" max="4" width="16.85546875" style="31" customWidth="1"/>
    <col min="5" max="5" width="0.85546875" style="31" customWidth="1"/>
    <col min="6" max="6" width="10.140625" style="31" customWidth="1"/>
    <col min="7" max="7" width="0.85546875" style="31" customWidth="1"/>
    <col min="8" max="8" width="10.28515625" style="31" customWidth="1"/>
    <col min="9" max="9" width="0.85546875" style="31" customWidth="1"/>
    <col min="10" max="10" width="8" style="31"/>
    <col min="11" max="11" width="1.7109375" style="31" customWidth="1"/>
    <col min="12" max="12" width="8" style="31"/>
    <col min="13" max="13" width="1.7109375" style="31" customWidth="1"/>
    <col min="14" max="16384" width="8" style="31"/>
  </cols>
  <sheetData>
    <row r="1" spans="1:14" x14ac:dyDescent="0.2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4" ht="12" customHeight="1" x14ac:dyDescent="0.2">
      <c r="A2" s="123"/>
      <c r="B2" s="123"/>
      <c r="C2" s="123"/>
      <c r="D2" s="123"/>
      <c r="E2" s="123"/>
      <c r="F2" s="123"/>
      <c r="G2" s="123"/>
      <c r="H2" s="123"/>
      <c r="I2" s="123"/>
      <c r="J2" s="123"/>
    </row>
    <row r="3" spans="1:14" ht="12" customHeight="1" x14ac:dyDescent="0.2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4" ht="12" customHeight="1" x14ac:dyDescent="0.2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4" ht="12" customHeight="1" x14ac:dyDescent="0.2"/>
    <row r="6" spans="1:14" ht="12" customHeight="1" x14ac:dyDescent="0.2">
      <c r="A6" s="123" t="s">
        <v>109</v>
      </c>
      <c r="B6" s="123"/>
      <c r="C6" s="123"/>
      <c r="D6" s="123"/>
      <c r="E6" s="123"/>
      <c r="F6" s="123"/>
      <c r="G6" s="123"/>
      <c r="H6" s="123"/>
      <c r="I6" s="123"/>
      <c r="J6" s="123"/>
    </row>
    <row r="7" spans="1:14" x14ac:dyDescent="0.2">
      <c r="B7" s="131"/>
      <c r="C7" s="132"/>
      <c r="D7" s="132"/>
      <c r="F7" s="133"/>
      <c r="G7" s="133"/>
      <c r="H7" s="133"/>
    </row>
    <row r="8" spans="1:14" x14ac:dyDescent="0.2">
      <c r="B8" s="82" t="s">
        <v>54</v>
      </c>
      <c r="D8" s="83" t="s">
        <v>127</v>
      </c>
      <c r="E8" s="32"/>
      <c r="F8" s="134" t="s">
        <v>128</v>
      </c>
      <c r="G8" s="134"/>
      <c r="H8" s="134"/>
      <c r="I8" s="134"/>
      <c r="J8" s="134"/>
      <c r="K8" s="134"/>
    </row>
    <row r="9" spans="1:14" x14ac:dyDescent="0.2">
      <c r="B9" s="32" t="s">
        <v>55</v>
      </c>
      <c r="D9" s="84">
        <v>1</v>
      </c>
      <c r="F9" s="32" t="s">
        <v>56</v>
      </c>
      <c r="H9" s="84">
        <v>1</v>
      </c>
    </row>
    <row r="10" spans="1:14" x14ac:dyDescent="0.2">
      <c r="L10" s="34" t="s">
        <v>57</v>
      </c>
      <c r="N10" s="34" t="s">
        <v>45</v>
      </c>
    </row>
    <row r="11" spans="1:14" x14ac:dyDescent="0.2">
      <c r="A11" s="31" t="s">
        <v>0</v>
      </c>
      <c r="F11" s="33" t="s">
        <v>58</v>
      </c>
      <c r="G11" s="33"/>
      <c r="H11" s="33"/>
      <c r="J11" s="34" t="s">
        <v>48</v>
      </c>
      <c r="L11" s="34" t="s">
        <v>48</v>
      </c>
      <c r="N11" s="34" t="s">
        <v>59</v>
      </c>
    </row>
    <row r="12" spans="1:14" x14ac:dyDescent="0.2">
      <c r="A12" s="78" t="s">
        <v>108</v>
      </c>
      <c r="B12" s="85" t="s">
        <v>60</v>
      </c>
      <c r="D12" s="35" t="s">
        <v>61</v>
      </c>
      <c r="E12" s="36"/>
      <c r="F12" s="35" t="s">
        <v>62</v>
      </c>
      <c r="H12" s="35" t="s">
        <v>63</v>
      </c>
      <c r="J12" s="35" t="s">
        <v>64</v>
      </c>
      <c r="L12" s="35" t="s">
        <v>64</v>
      </c>
      <c r="N12" s="35" t="s">
        <v>65</v>
      </c>
    </row>
    <row r="13" spans="1:14" x14ac:dyDescent="0.2">
      <c r="B13" s="86" t="s">
        <v>4</v>
      </c>
      <c r="D13" s="34" t="s">
        <v>5</v>
      </c>
      <c r="E13" s="36"/>
      <c r="F13" s="34" t="s">
        <v>6</v>
      </c>
      <c r="H13" s="34" t="s">
        <v>39</v>
      </c>
      <c r="J13" s="34" t="s">
        <v>40</v>
      </c>
      <c r="L13" s="34" t="s">
        <v>41</v>
      </c>
      <c r="N13" s="34" t="s">
        <v>42</v>
      </c>
    </row>
    <row r="14" spans="1:14" x14ac:dyDescent="0.2">
      <c r="B14" s="87"/>
      <c r="D14" s="34"/>
      <c r="E14" s="36"/>
      <c r="F14" s="34"/>
      <c r="H14" s="34"/>
      <c r="J14" s="34"/>
    </row>
    <row r="15" spans="1:14" x14ac:dyDescent="0.2">
      <c r="A15" s="34">
        <v>1</v>
      </c>
      <c r="B15" s="38">
        <v>45641</v>
      </c>
      <c r="D15" s="42">
        <v>0</v>
      </c>
      <c r="E15" s="36"/>
      <c r="F15" s="34" t="s">
        <v>117</v>
      </c>
      <c r="H15" s="6">
        <v>1</v>
      </c>
      <c r="J15" s="41">
        <f>1.5/68</f>
        <v>2.2058823529411766E-2</v>
      </c>
      <c r="L15" s="41">
        <v>3.7499999999999999E-2</v>
      </c>
      <c r="N15" s="88">
        <v>0.21</v>
      </c>
    </row>
    <row r="16" spans="1:14" x14ac:dyDescent="0.2">
      <c r="A16" s="34">
        <v>2</v>
      </c>
      <c r="B16" s="39">
        <v>45672</v>
      </c>
      <c r="D16" s="42">
        <v>0</v>
      </c>
      <c r="E16" s="36"/>
      <c r="F16" s="34" t="s">
        <v>66</v>
      </c>
      <c r="H16" s="6">
        <v>0</v>
      </c>
      <c r="J16" s="41">
        <v>0</v>
      </c>
    </row>
    <row r="17" spans="1:10" x14ac:dyDescent="0.2">
      <c r="A17" s="34">
        <v>3</v>
      </c>
      <c r="B17" s="39">
        <f t="shared" ref="B17:B27" si="0">B16+30</f>
        <v>45702</v>
      </c>
      <c r="D17" s="42">
        <v>0</v>
      </c>
      <c r="E17" s="36"/>
      <c r="F17" s="34" t="s">
        <v>66</v>
      </c>
      <c r="H17" s="6">
        <v>0</v>
      </c>
      <c r="J17" s="41">
        <v>0</v>
      </c>
    </row>
    <row r="18" spans="1:10" x14ac:dyDescent="0.2">
      <c r="A18" s="34">
        <v>4</v>
      </c>
      <c r="B18" s="39">
        <f t="shared" si="0"/>
        <v>45732</v>
      </c>
      <c r="D18" s="42">
        <v>0</v>
      </c>
      <c r="E18" s="36"/>
      <c r="F18" s="34" t="s">
        <v>66</v>
      </c>
      <c r="H18" s="6">
        <v>0</v>
      </c>
      <c r="J18" s="41">
        <v>0</v>
      </c>
    </row>
    <row r="19" spans="1:10" x14ac:dyDescent="0.2">
      <c r="A19" s="34">
        <v>5</v>
      </c>
      <c r="B19" s="39">
        <f t="shared" si="0"/>
        <v>45762</v>
      </c>
      <c r="D19" s="42">
        <v>0</v>
      </c>
      <c r="E19" s="36"/>
      <c r="F19" s="34" t="s">
        <v>66</v>
      </c>
      <c r="H19" s="6">
        <v>0</v>
      </c>
      <c r="J19" s="41">
        <v>0</v>
      </c>
    </row>
    <row r="20" spans="1:10" x14ac:dyDescent="0.2">
      <c r="A20" s="34">
        <v>6</v>
      </c>
      <c r="B20" s="39">
        <f t="shared" si="0"/>
        <v>45792</v>
      </c>
      <c r="D20" s="42">
        <v>0</v>
      </c>
      <c r="E20" s="36"/>
      <c r="F20" s="34"/>
      <c r="H20" s="40" t="s">
        <v>7</v>
      </c>
      <c r="J20" s="41"/>
    </row>
    <row r="21" spans="1:10" x14ac:dyDescent="0.2">
      <c r="A21" s="34">
        <v>7</v>
      </c>
      <c r="B21" s="39">
        <f t="shared" si="0"/>
        <v>45822</v>
      </c>
      <c r="D21" s="42">
        <v>0</v>
      </c>
      <c r="E21" s="36"/>
      <c r="F21" s="34"/>
      <c r="H21" s="40" t="s">
        <v>7</v>
      </c>
      <c r="J21" s="41"/>
    </row>
    <row r="22" spans="1:10" x14ac:dyDescent="0.2">
      <c r="A22" s="34">
        <v>8</v>
      </c>
      <c r="B22" s="39">
        <f t="shared" si="0"/>
        <v>45852</v>
      </c>
      <c r="D22" s="42">
        <v>0</v>
      </c>
      <c r="E22" s="36"/>
      <c r="F22" s="34"/>
      <c r="H22" s="40" t="s">
        <v>7</v>
      </c>
      <c r="J22" s="41"/>
    </row>
    <row r="23" spans="1:10" x14ac:dyDescent="0.2">
      <c r="A23" s="34">
        <v>9</v>
      </c>
      <c r="B23" s="39">
        <f t="shared" si="0"/>
        <v>45882</v>
      </c>
      <c r="D23" s="42">
        <v>0</v>
      </c>
      <c r="E23" s="36"/>
      <c r="F23" s="34"/>
      <c r="H23" s="40" t="s">
        <v>7</v>
      </c>
      <c r="J23" s="41"/>
    </row>
    <row r="24" spans="1:10" x14ac:dyDescent="0.2">
      <c r="A24" s="34">
        <v>10</v>
      </c>
      <c r="B24" s="39">
        <f t="shared" si="0"/>
        <v>45912</v>
      </c>
      <c r="D24" s="42">
        <v>0</v>
      </c>
      <c r="E24" s="36"/>
      <c r="F24" s="34"/>
      <c r="H24" s="40" t="s">
        <v>7</v>
      </c>
      <c r="J24" s="41"/>
    </row>
    <row r="25" spans="1:10" x14ac:dyDescent="0.2">
      <c r="A25" s="34">
        <v>11</v>
      </c>
      <c r="B25" s="39">
        <f t="shared" si="0"/>
        <v>45942</v>
      </c>
      <c r="D25" s="42">
        <v>0</v>
      </c>
      <c r="E25" s="36"/>
      <c r="F25" s="34"/>
      <c r="H25" s="40" t="s">
        <v>7</v>
      </c>
      <c r="J25" s="41"/>
    </row>
    <row r="26" spans="1:10" x14ac:dyDescent="0.2">
      <c r="A26" s="34">
        <v>12</v>
      </c>
      <c r="B26" s="39">
        <f t="shared" si="0"/>
        <v>45972</v>
      </c>
      <c r="D26" s="42">
        <v>0</v>
      </c>
      <c r="E26" s="36"/>
      <c r="H26" s="40" t="s">
        <v>7</v>
      </c>
      <c r="J26" s="41"/>
    </row>
    <row r="27" spans="1:10" x14ac:dyDescent="0.2">
      <c r="A27" s="34">
        <v>13</v>
      </c>
      <c r="B27" s="39">
        <f t="shared" si="0"/>
        <v>46002</v>
      </c>
      <c r="D27" s="42">
        <v>0</v>
      </c>
      <c r="E27" s="36"/>
      <c r="H27" s="40"/>
      <c r="J27" s="41"/>
    </row>
    <row r="28" spans="1:10" x14ac:dyDescent="0.2">
      <c r="A28" s="34">
        <v>14</v>
      </c>
      <c r="D28" s="42"/>
      <c r="E28" s="36"/>
      <c r="J28" s="41"/>
    </row>
    <row r="29" spans="1:10" x14ac:dyDescent="0.2">
      <c r="A29" s="34">
        <v>15</v>
      </c>
      <c r="B29" s="32" t="s">
        <v>67</v>
      </c>
      <c r="D29" s="89">
        <v>46266</v>
      </c>
    </row>
    <row r="30" spans="1:10" x14ac:dyDescent="0.2">
      <c r="A30" s="34">
        <v>16</v>
      </c>
      <c r="B30" s="32" t="s">
        <v>68</v>
      </c>
      <c r="D30" s="90">
        <v>137847</v>
      </c>
    </row>
    <row r="32" spans="1:10" x14ac:dyDescent="0.2">
      <c r="B32" s="43" t="s">
        <v>69</v>
      </c>
    </row>
    <row r="33" spans="2:2" x14ac:dyDescent="0.2">
      <c r="B33" s="43" t="s">
        <v>70</v>
      </c>
    </row>
    <row r="34" spans="2:2" x14ac:dyDescent="0.2">
      <c r="B34" s="43" t="s">
        <v>164</v>
      </c>
    </row>
    <row r="35" spans="2:2" x14ac:dyDescent="0.2">
      <c r="B35" s="43" t="s">
        <v>165</v>
      </c>
    </row>
    <row r="36" spans="2:2" x14ac:dyDescent="0.2">
      <c r="B36" s="43" t="s">
        <v>166</v>
      </c>
    </row>
    <row r="37" spans="2:2" x14ac:dyDescent="0.2">
      <c r="B37" s="43" t="s">
        <v>167</v>
      </c>
    </row>
    <row r="38" spans="2:2" x14ac:dyDescent="0.2">
      <c r="B38" s="43" t="s">
        <v>168</v>
      </c>
    </row>
    <row r="39" spans="2:2" x14ac:dyDescent="0.2">
      <c r="B39" s="31" t="s">
        <v>146</v>
      </c>
    </row>
    <row r="40" spans="2:2" x14ac:dyDescent="0.2">
      <c r="B40" s="31" t="s">
        <v>73</v>
      </c>
    </row>
  </sheetData>
  <mergeCells count="6">
    <mergeCell ref="F8:K8"/>
    <mergeCell ref="A1:J1"/>
    <mergeCell ref="A2:J2"/>
    <mergeCell ref="A6:J6"/>
    <mergeCell ref="B7:D7"/>
    <mergeCell ref="F7:H7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8A790-63B7-495C-99D9-85444D21C3E5}">
  <sheetPr syncVertical="1" syncRef="A1" transitionEvaluation="1" transitionEntry="1"/>
  <dimension ref="A1:J435"/>
  <sheetViews>
    <sheetView view="pageLayout" zoomScaleNormal="100" workbookViewId="0">
      <selection sqref="A1:H1"/>
    </sheetView>
  </sheetViews>
  <sheetFormatPr defaultColWidth="11" defaultRowHeight="11.25" x14ac:dyDescent="0.2"/>
  <cols>
    <col min="1" max="1" width="4.85546875" style="47" customWidth="1"/>
    <col min="2" max="2" width="1" style="47" customWidth="1"/>
    <col min="3" max="3" width="14.7109375" style="47" customWidth="1"/>
    <col min="4" max="4" width="1" style="47" customWidth="1"/>
    <col min="5" max="5" width="17.85546875" style="47" customWidth="1"/>
    <col min="6" max="6" width="1" style="47" customWidth="1"/>
    <col min="7" max="7" width="17.85546875" style="47" customWidth="1"/>
    <col min="8" max="8" width="1" style="47" customWidth="1"/>
    <col min="9" max="9" width="15.85546875" style="47" customWidth="1"/>
    <col min="10" max="10" width="6.42578125" style="47" customWidth="1"/>
    <col min="11" max="11" width="4.85546875" style="47" customWidth="1"/>
    <col min="12" max="12" width="1" style="47" customWidth="1"/>
    <col min="13" max="13" width="25.140625" style="47" customWidth="1"/>
    <col min="14" max="14" width="1" style="47" customWidth="1"/>
    <col min="15" max="15" width="14.85546875" style="47" customWidth="1"/>
    <col min="16" max="16" width="1" style="47" customWidth="1"/>
    <col min="17" max="17" width="14.85546875" style="47" customWidth="1"/>
    <col min="18" max="18" width="1" style="47" customWidth="1"/>
    <col min="19" max="19" width="13.85546875" style="47" customWidth="1"/>
    <col min="20" max="20" width="6.42578125" style="47" customWidth="1"/>
    <col min="21" max="21" width="4.85546875" style="47" customWidth="1"/>
    <col min="22" max="22" width="1" style="47" customWidth="1"/>
    <col min="23" max="23" width="25.140625" style="47" customWidth="1"/>
    <col min="24" max="24" width="1" style="47" customWidth="1"/>
    <col min="25" max="25" width="14.85546875" style="47" customWidth="1"/>
    <col min="26" max="26" width="1" style="47" customWidth="1"/>
    <col min="27" max="27" width="14.85546875" style="47" customWidth="1"/>
    <col min="28" max="28" width="1" style="47" customWidth="1"/>
    <col min="29" max="29" width="13.85546875" style="47" customWidth="1"/>
    <col min="30" max="30" width="6.42578125" style="47" customWidth="1"/>
    <col min="31" max="31" width="4.85546875" style="47" customWidth="1"/>
    <col min="32" max="32" width="1" style="47" customWidth="1"/>
    <col min="33" max="33" width="25.140625" style="47" customWidth="1"/>
    <col min="34" max="34" width="1" style="47" customWidth="1"/>
    <col min="35" max="35" width="14.85546875" style="47" customWidth="1"/>
    <col min="36" max="36" width="1" style="47" customWidth="1"/>
    <col min="37" max="37" width="14.85546875" style="47" customWidth="1"/>
    <col min="38" max="38" width="1" style="47" customWidth="1"/>
    <col min="39" max="39" width="13.85546875" style="47" customWidth="1"/>
    <col min="40" max="40" width="6.42578125" style="47" customWidth="1"/>
    <col min="41" max="41" width="4.85546875" style="47" customWidth="1"/>
    <col min="42" max="42" width="1" style="47" customWidth="1"/>
    <col min="43" max="43" width="17.85546875" style="47" customWidth="1"/>
    <col min="44" max="44" width="1" style="47" customWidth="1"/>
    <col min="45" max="45" width="14.85546875" style="47" customWidth="1"/>
    <col min="46" max="46" width="1" style="47" customWidth="1"/>
    <col min="47" max="47" width="14.85546875" style="47" customWidth="1"/>
    <col min="48" max="48" width="1" style="47" customWidth="1"/>
    <col min="49" max="49" width="13.85546875" style="47" customWidth="1"/>
    <col min="50" max="16384" width="11" style="47"/>
  </cols>
  <sheetData>
    <row r="1" spans="1:10" x14ac:dyDescent="0.2">
      <c r="A1" s="44"/>
      <c r="B1" s="44"/>
      <c r="C1" s="45"/>
      <c r="D1" s="45"/>
      <c r="E1" s="45"/>
      <c r="F1" s="45"/>
      <c r="G1" s="45"/>
      <c r="H1" s="45"/>
      <c r="I1" s="45"/>
      <c r="J1" s="46" t="s">
        <v>7</v>
      </c>
    </row>
    <row r="2" spans="1:10" x14ac:dyDescent="0.2">
      <c r="A2" s="44"/>
      <c r="B2" s="44"/>
      <c r="C2" s="45"/>
      <c r="D2" s="45"/>
      <c r="E2" s="45"/>
      <c r="F2" s="45"/>
      <c r="G2" s="45"/>
      <c r="H2" s="45"/>
      <c r="I2" s="45"/>
      <c r="J2" s="46"/>
    </row>
    <row r="3" spans="1:10" x14ac:dyDescent="0.2">
      <c r="A3" s="44"/>
      <c r="B3" s="44"/>
      <c r="C3" s="45"/>
      <c r="D3" s="45"/>
      <c r="E3" s="45"/>
      <c r="F3" s="45"/>
      <c r="G3" s="45"/>
      <c r="H3" s="45"/>
      <c r="I3" s="45"/>
      <c r="J3" s="46"/>
    </row>
    <row r="4" spans="1:10" x14ac:dyDescent="0.2">
      <c r="A4" s="44"/>
      <c r="B4" s="44"/>
      <c r="C4" s="45"/>
      <c r="D4" s="45"/>
      <c r="E4" s="45"/>
      <c r="F4" s="45"/>
      <c r="G4" s="45"/>
      <c r="H4" s="45"/>
      <c r="I4" s="45"/>
      <c r="J4" s="46" t="s">
        <v>7</v>
      </c>
    </row>
    <row r="5" spans="1:10" x14ac:dyDescent="0.2">
      <c r="B5" s="44"/>
      <c r="C5" s="45"/>
      <c r="D5" s="45"/>
      <c r="E5" s="45"/>
      <c r="F5" s="45"/>
      <c r="G5" s="45"/>
      <c r="H5" s="45"/>
      <c r="I5" s="45"/>
      <c r="J5" s="46" t="s">
        <v>7</v>
      </c>
    </row>
    <row r="6" spans="1:10" x14ac:dyDescent="0.2">
      <c r="A6" s="81" t="str">
        <f>'CAPGDS1000001228 Input'!A6:J6</f>
        <v>Pro-Forma Adjustment - System Reliability</v>
      </c>
      <c r="B6" s="75"/>
      <c r="C6" s="75"/>
      <c r="D6" s="75"/>
      <c r="E6" s="75"/>
      <c r="F6" s="75"/>
      <c r="G6" s="75"/>
      <c r="H6" s="75"/>
      <c r="I6" s="75"/>
      <c r="J6" s="46"/>
    </row>
    <row r="7" spans="1:10" x14ac:dyDescent="0.2">
      <c r="A7" s="48"/>
      <c r="B7" s="48"/>
      <c r="C7" s="46"/>
      <c r="D7" s="46"/>
      <c r="E7" s="46"/>
      <c r="F7" s="46"/>
      <c r="G7" s="46"/>
      <c r="H7" s="46"/>
      <c r="I7" s="46"/>
      <c r="J7" s="46"/>
    </row>
    <row r="8" spans="1:10" x14ac:dyDescent="0.2">
      <c r="A8" s="124" t="str">
        <f>'CAPGDS1000001228 Input'!F8</f>
        <v>SFS - Hwy 11 and Hwy 42 Gas Main</v>
      </c>
      <c r="B8" s="124"/>
      <c r="C8" s="124"/>
      <c r="D8" s="124"/>
      <c r="E8" s="124"/>
      <c r="F8" s="124"/>
      <c r="G8" s="124"/>
      <c r="H8" s="124"/>
      <c r="I8" s="124"/>
      <c r="J8" s="46"/>
    </row>
    <row r="9" spans="1:10" x14ac:dyDescent="0.2">
      <c r="A9" s="48"/>
      <c r="B9" s="48"/>
      <c r="C9" s="46"/>
      <c r="D9" s="46"/>
      <c r="E9" s="46"/>
      <c r="F9" s="46"/>
      <c r="G9" s="46"/>
      <c r="H9" s="46"/>
      <c r="I9" s="46"/>
      <c r="J9" s="46"/>
    </row>
    <row r="10" spans="1:10" x14ac:dyDescent="0.2">
      <c r="A10" s="48" t="s">
        <v>74</v>
      </c>
      <c r="B10" s="48"/>
      <c r="C10" s="46"/>
      <c r="D10" s="46"/>
      <c r="E10" s="46"/>
      <c r="F10" s="46"/>
      <c r="G10" s="46"/>
      <c r="H10" s="46"/>
      <c r="I10" s="46"/>
      <c r="J10" s="46" t="s">
        <v>7</v>
      </c>
    </row>
    <row r="11" spans="1:10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  <c r="J11" s="46" t="s">
        <v>7</v>
      </c>
    </row>
    <row r="13" spans="1:10" ht="12" thickBot="1" x14ac:dyDescent="0.25">
      <c r="A13" s="63" t="s">
        <v>75</v>
      </c>
      <c r="E13" s="49" t="s">
        <v>76</v>
      </c>
      <c r="F13" s="50"/>
      <c r="G13" s="50"/>
      <c r="H13" s="50"/>
      <c r="I13" s="50"/>
    </row>
    <row r="14" spans="1:10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10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10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0" x14ac:dyDescent="0.2">
      <c r="A17" s="53">
        <v>1</v>
      </c>
      <c r="C17" s="54">
        <f>'CAPGDS1000001228 Input'!B15</f>
        <v>45641</v>
      </c>
      <c r="D17" s="54"/>
      <c r="E17" s="94">
        <f>'CAPGDS1000001228 Input'!D15*'CAPGDS1000001228 Input'!$D$9*'CAPGDS1000001228 Input'!$H$9</f>
        <v>0</v>
      </c>
      <c r="F17" s="95"/>
      <c r="G17" s="94">
        <f>'CAPGDS1000001228 Input'!D30*'CAPGDS1000001228 Input'!D9*'CAPGDS1000001228 Input'!H9</f>
        <v>137847</v>
      </c>
      <c r="H17" s="95"/>
      <c r="I17" s="94">
        <f t="shared" ref="I17:I29" si="0">G17-E17</f>
        <v>137847</v>
      </c>
    </row>
    <row r="18" spans="1:10" x14ac:dyDescent="0.2">
      <c r="A18" s="53">
        <f t="shared" ref="A18:A40" si="1">1+A17</f>
        <v>2</v>
      </c>
      <c r="C18" s="54">
        <f>'CAPGDS1000001228 Input'!B16</f>
        <v>45672</v>
      </c>
      <c r="D18" s="54"/>
      <c r="E18" s="71">
        <f>'CAPGDS1000001228 Input'!D16*'CAPGDS1000001228 Input'!$D$9*'CAPGDS1000001228 Input'!$H$9</f>
        <v>0</v>
      </c>
      <c r="F18" s="8"/>
      <c r="G18" s="71">
        <f>'CAPGDS1000001228 Input'!D30*'CAPGDS1000001228 Input'!D9*'CAPGDS1000001228 Input'!H9</f>
        <v>137847</v>
      </c>
      <c r="H18" s="8"/>
      <c r="I18" s="71">
        <f t="shared" si="0"/>
        <v>137847</v>
      </c>
    </row>
    <row r="19" spans="1:10" x14ac:dyDescent="0.2">
      <c r="A19" s="53">
        <f t="shared" si="1"/>
        <v>3</v>
      </c>
      <c r="C19" s="54">
        <f>'CAPGDS1000001228 Input'!B17</f>
        <v>45702</v>
      </c>
      <c r="D19" s="54"/>
      <c r="E19" s="71">
        <f>'CAPGDS1000001228 Input'!D17*'CAPGDS1000001228 Input'!$D$9*'CAPGDS1000001228 Input'!$H$9</f>
        <v>0</v>
      </c>
      <c r="F19" s="8"/>
      <c r="G19" s="8">
        <f t="shared" ref="G19:G29" si="2">$G$18</f>
        <v>137847</v>
      </c>
      <c r="H19" s="8"/>
      <c r="I19" s="8">
        <f t="shared" si="0"/>
        <v>137847</v>
      </c>
      <c r="J19" s="55"/>
    </row>
    <row r="20" spans="1:10" x14ac:dyDescent="0.2">
      <c r="A20" s="53">
        <f t="shared" si="1"/>
        <v>4</v>
      </c>
      <c r="C20" s="54">
        <f>'CAPGDS1000001228 Input'!B18</f>
        <v>45732</v>
      </c>
      <c r="D20" s="54"/>
      <c r="E20" s="71">
        <f>'CAPGDS1000001228 Input'!D18*'CAPGDS1000001228 Input'!$D$9*'CAPGDS1000001228 Input'!$H$9</f>
        <v>0</v>
      </c>
      <c r="F20" s="8"/>
      <c r="G20" s="8">
        <f t="shared" si="2"/>
        <v>137847</v>
      </c>
      <c r="H20" s="8"/>
      <c r="I20" s="8">
        <f t="shared" si="0"/>
        <v>137847</v>
      </c>
      <c r="J20" s="55"/>
    </row>
    <row r="21" spans="1:10" x14ac:dyDescent="0.2">
      <c r="A21" s="53">
        <f t="shared" si="1"/>
        <v>5</v>
      </c>
      <c r="C21" s="54">
        <f>'CAPGDS1000001228 Input'!B19</f>
        <v>45762</v>
      </c>
      <c r="D21" s="54"/>
      <c r="E21" s="71">
        <f>'CAPGDS1000001228 Input'!D19*'CAPGDS1000001228 Input'!$D$9*'CAPGDS1000001228 Input'!$H$9</f>
        <v>0</v>
      </c>
      <c r="F21" s="8"/>
      <c r="G21" s="8">
        <f t="shared" si="2"/>
        <v>137847</v>
      </c>
      <c r="H21" s="8"/>
      <c r="I21" s="8">
        <f t="shared" si="0"/>
        <v>137847</v>
      </c>
      <c r="J21" s="55"/>
    </row>
    <row r="22" spans="1:10" x14ac:dyDescent="0.2">
      <c r="A22" s="53">
        <f t="shared" si="1"/>
        <v>6</v>
      </c>
      <c r="C22" s="54">
        <f>'CAPGDS1000001228 Input'!B20</f>
        <v>45792</v>
      </c>
      <c r="D22" s="54"/>
      <c r="E22" s="71">
        <f>'CAPGDS1000001228 Input'!D20*'CAPGDS1000001228 Input'!$D$9*'CAPGDS1000001228 Input'!$H$9</f>
        <v>0</v>
      </c>
      <c r="F22" s="8"/>
      <c r="G22" s="8">
        <f t="shared" si="2"/>
        <v>137847</v>
      </c>
      <c r="H22" s="8"/>
      <c r="I22" s="8">
        <f t="shared" si="0"/>
        <v>137847</v>
      </c>
      <c r="J22" s="55"/>
    </row>
    <row r="23" spans="1:10" x14ac:dyDescent="0.2">
      <c r="A23" s="53">
        <f t="shared" si="1"/>
        <v>7</v>
      </c>
      <c r="C23" s="54">
        <f>'CAPGDS1000001228 Input'!B21</f>
        <v>45822</v>
      </c>
      <c r="D23" s="54"/>
      <c r="E23" s="71">
        <f>'CAPGDS1000001228 Input'!D21*'CAPGDS1000001228 Input'!$D$9*'CAPGDS1000001228 Input'!$H$9</f>
        <v>0</v>
      </c>
      <c r="F23" s="8"/>
      <c r="G23" s="8">
        <f t="shared" si="2"/>
        <v>137847</v>
      </c>
      <c r="H23" s="8"/>
      <c r="I23" s="8">
        <f t="shared" si="0"/>
        <v>137847</v>
      </c>
      <c r="J23" s="55"/>
    </row>
    <row r="24" spans="1:10" x14ac:dyDescent="0.2">
      <c r="A24" s="53">
        <f t="shared" si="1"/>
        <v>8</v>
      </c>
      <c r="C24" s="54">
        <f>'CAPGDS1000001228 Input'!B22</f>
        <v>45852</v>
      </c>
      <c r="D24" s="54"/>
      <c r="E24" s="71">
        <f>'CAPGDS1000001228 Input'!D22*'CAPGDS1000001228 Input'!$D$9*'CAPGDS1000001228 Input'!$H$9</f>
        <v>0</v>
      </c>
      <c r="F24" s="8"/>
      <c r="G24" s="8">
        <f t="shared" si="2"/>
        <v>137847</v>
      </c>
      <c r="H24" s="8"/>
      <c r="I24" s="8">
        <f t="shared" si="0"/>
        <v>137847</v>
      </c>
      <c r="J24" s="55"/>
    </row>
    <row r="25" spans="1:10" x14ac:dyDescent="0.2">
      <c r="A25" s="53">
        <f t="shared" si="1"/>
        <v>9</v>
      </c>
      <c r="C25" s="54">
        <f>'CAPGDS1000001228 Input'!B23</f>
        <v>45882</v>
      </c>
      <c r="D25" s="54"/>
      <c r="E25" s="71">
        <f>'CAPGDS1000001228 Input'!D23*'CAPGDS1000001228 Input'!$D$9*'CAPGDS1000001228 Input'!$H$9</f>
        <v>0</v>
      </c>
      <c r="F25" s="8"/>
      <c r="G25" s="8">
        <f t="shared" si="2"/>
        <v>137847</v>
      </c>
      <c r="H25" s="8"/>
      <c r="I25" s="8">
        <f t="shared" si="0"/>
        <v>137847</v>
      </c>
      <c r="J25" s="55"/>
    </row>
    <row r="26" spans="1:10" x14ac:dyDescent="0.2">
      <c r="A26" s="53">
        <f t="shared" si="1"/>
        <v>10</v>
      </c>
      <c r="C26" s="54">
        <f>'CAPGDS1000001228 Input'!B24</f>
        <v>45912</v>
      </c>
      <c r="D26" s="54"/>
      <c r="E26" s="71">
        <f>'CAPGDS1000001228 Input'!D24*'CAPGDS1000001228 Input'!$D$9*'CAPGDS1000001228 Input'!$H$9</f>
        <v>0</v>
      </c>
      <c r="F26" s="8"/>
      <c r="G26" s="8">
        <f t="shared" si="2"/>
        <v>137847</v>
      </c>
      <c r="H26" s="8"/>
      <c r="I26" s="8">
        <f t="shared" si="0"/>
        <v>137847</v>
      </c>
      <c r="J26" s="55"/>
    </row>
    <row r="27" spans="1:10" x14ac:dyDescent="0.2">
      <c r="A27" s="53">
        <f t="shared" si="1"/>
        <v>11</v>
      </c>
      <c r="C27" s="54">
        <f>'CAPGDS1000001228 Input'!B25</f>
        <v>45942</v>
      </c>
      <c r="D27" s="54"/>
      <c r="E27" s="71">
        <f>'CAPGDS1000001228 Input'!D25*'CAPGDS1000001228 Input'!$D$9*'CAPGDS1000001228 Input'!$H$9</f>
        <v>0</v>
      </c>
      <c r="F27" s="8"/>
      <c r="G27" s="8">
        <f t="shared" si="2"/>
        <v>137847</v>
      </c>
      <c r="H27" s="8"/>
      <c r="I27" s="8">
        <f t="shared" si="0"/>
        <v>137847</v>
      </c>
      <c r="J27" s="55"/>
    </row>
    <row r="28" spans="1:10" x14ac:dyDescent="0.2">
      <c r="A28" s="53">
        <f t="shared" si="1"/>
        <v>12</v>
      </c>
      <c r="C28" s="54">
        <f>'CAPGDS1000001228 Input'!B26</f>
        <v>45972</v>
      </c>
      <c r="D28" s="54"/>
      <c r="E28" s="71">
        <f>'CAPGDS1000001228 Input'!D26*'CAPGDS1000001228 Input'!$D$9*'CAPGDS1000001228 Input'!$H$9</f>
        <v>0</v>
      </c>
      <c r="F28" s="8"/>
      <c r="G28" s="8">
        <f t="shared" si="2"/>
        <v>137847</v>
      </c>
      <c r="H28" s="8"/>
      <c r="I28" s="8">
        <f t="shared" si="0"/>
        <v>137847</v>
      </c>
      <c r="J28" s="55"/>
    </row>
    <row r="29" spans="1:10" x14ac:dyDescent="0.2">
      <c r="A29" s="53">
        <f t="shared" si="1"/>
        <v>13</v>
      </c>
      <c r="C29" s="54">
        <f>'CAPGDS1000001228 Input'!B27</f>
        <v>46002</v>
      </c>
      <c r="D29" s="54"/>
      <c r="E29" s="99">
        <f>'CAPGDS1000001228 Input'!D27*'CAPGDS1000001228 Input'!$D$9*'CAPGDS1000001228 Input'!$H$9</f>
        <v>0</v>
      </c>
      <c r="F29" s="8"/>
      <c r="G29" s="100">
        <f t="shared" si="2"/>
        <v>137847</v>
      </c>
      <c r="H29" s="8"/>
      <c r="I29" s="100">
        <f t="shared" si="0"/>
        <v>137847</v>
      </c>
      <c r="J29" s="55"/>
    </row>
    <row r="30" spans="1:10" x14ac:dyDescent="0.2">
      <c r="A30" s="53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1792011</v>
      </c>
      <c r="H30" s="95"/>
      <c r="I30" s="95">
        <f>SUM(I17:I29)</f>
        <v>1792011</v>
      </c>
      <c r="J30" s="55"/>
    </row>
    <row r="31" spans="1:10" x14ac:dyDescent="0.2">
      <c r="A31" s="53">
        <f t="shared" si="1"/>
        <v>15</v>
      </c>
      <c r="E31" s="95"/>
      <c r="F31" s="95"/>
      <c r="G31" s="95"/>
      <c r="H31" s="95"/>
      <c r="I31" s="95"/>
      <c r="J31" s="55"/>
    </row>
    <row r="32" spans="1:10" ht="12" thickBot="1" x14ac:dyDescent="0.25">
      <c r="A32" s="53">
        <f t="shared" si="1"/>
        <v>16</v>
      </c>
      <c r="C32" s="58" t="s">
        <v>119</v>
      </c>
      <c r="D32" s="58"/>
      <c r="E32" s="97">
        <f>ROUND(+E30/12,2)</f>
        <v>0</v>
      </c>
      <c r="F32" s="95"/>
      <c r="G32" s="97">
        <f>ROUND(+G30/13,2)</f>
        <v>137847</v>
      </c>
      <c r="H32" s="95"/>
      <c r="I32" s="97">
        <f>ROUND(+I30/13,2)</f>
        <v>137847</v>
      </c>
      <c r="J32" s="57"/>
    </row>
    <row r="33" spans="1:10" ht="12" thickTop="1" x14ac:dyDescent="0.2">
      <c r="A33" s="53">
        <f t="shared" si="1"/>
        <v>17</v>
      </c>
      <c r="E33" s="95"/>
      <c r="F33" s="95"/>
      <c r="G33" s="95"/>
      <c r="H33" s="95"/>
      <c r="I33" s="95"/>
      <c r="J33" s="55"/>
    </row>
    <row r="34" spans="1:10" x14ac:dyDescent="0.2">
      <c r="A34" s="53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  <c r="J34" s="55"/>
    </row>
    <row r="35" spans="1:10" ht="12" thickBot="1" x14ac:dyDescent="0.25">
      <c r="A35" s="53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137847</v>
      </c>
      <c r="J35" s="55"/>
    </row>
    <row r="36" spans="1:10" ht="12" thickTop="1" x14ac:dyDescent="0.2">
      <c r="A36" s="53">
        <f t="shared" si="1"/>
        <v>20</v>
      </c>
      <c r="J36" s="55"/>
    </row>
    <row r="37" spans="1:10" x14ac:dyDescent="0.2">
      <c r="A37" s="53">
        <f t="shared" si="1"/>
        <v>21</v>
      </c>
      <c r="J37" s="55"/>
    </row>
    <row r="38" spans="1:10" x14ac:dyDescent="0.2">
      <c r="A38" s="53">
        <f t="shared" si="1"/>
        <v>22</v>
      </c>
      <c r="J38" s="55"/>
    </row>
    <row r="39" spans="1:10" x14ac:dyDescent="0.2">
      <c r="A39" s="53">
        <f t="shared" si="1"/>
        <v>23</v>
      </c>
      <c r="J39" s="55"/>
    </row>
    <row r="40" spans="1:10" x14ac:dyDescent="0.2">
      <c r="A40" s="53">
        <f t="shared" si="1"/>
        <v>24</v>
      </c>
      <c r="J40" s="55"/>
    </row>
    <row r="41" spans="1:10" x14ac:dyDescent="0.2">
      <c r="J41" s="55"/>
    </row>
    <row r="42" spans="1:10" x14ac:dyDescent="0.2">
      <c r="J42" s="55"/>
    </row>
    <row r="43" spans="1:10" x14ac:dyDescent="0.2">
      <c r="J43" s="55"/>
    </row>
    <row r="44" spans="1:10" x14ac:dyDescent="0.2">
      <c r="J44" s="55"/>
    </row>
    <row r="45" spans="1:10" x14ac:dyDescent="0.2">
      <c r="J45" s="55"/>
    </row>
    <row r="46" spans="1:10" x14ac:dyDescent="0.2">
      <c r="J46" s="55"/>
    </row>
    <row r="47" spans="1:10" x14ac:dyDescent="0.2">
      <c r="J47" s="55"/>
    </row>
    <row r="48" spans="1:10" x14ac:dyDescent="0.2">
      <c r="J48" s="55"/>
    </row>
    <row r="49" spans="10:10" x14ac:dyDescent="0.2">
      <c r="J49" s="55"/>
    </row>
    <row r="50" spans="10:10" x14ac:dyDescent="0.2">
      <c r="J50" s="55"/>
    </row>
    <row r="51" spans="10:10" x14ac:dyDescent="0.2">
      <c r="J51" s="55"/>
    </row>
    <row r="52" spans="10:10" x14ac:dyDescent="0.2">
      <c r="J52" s="55"/>
    </row>
    <row r="53" spans="10:10" x14ac:dyDescent="0.2">
      <c r="J53" s="55"/>
    </row>
    <row r="54" spans="10:10" x14ac:dyDescent="0.2">
      <c r="J54" s="55"/>
    </row>
    <row r="70" spans="10:10" x14ac:dyDescent="0.2">
      <c r="J70" s="46"/>
    </row>
    <row r="71" spans="10:10" x14ac:dyDescent="0.2">
      <c r="J71" s="46"/>
    </row>
    <row r="72" spans="10:10" x14ac:dyDescent="0.2">
      <c r="J72" s="46"/>
    </row>
    <row r="73" spans="10:10" x14ac:dyDescent="0.2">
      <c r="J73" s="46"/>
    </row>
    <row r="74" spans="10:10" x14ac:dyDescent="0.2">
      <c r="J74" s="46"/>
    </row>
    <row r="82" spans="10:10" x14ac:dyDescent="0.2">
      <c r="J82" s="57"/>
    </row>
    <row r="83" spans="10:10" x14ac:dyDescent="0.2">
      <c r="J83" s="55"/>
    </row>
    <row r="84" spans="10:10" x14ac:dyDescent="0.2">
      <c r="J84" s="55"/>
    </row>
    <row r="85" spans="10:10" x14ac:dyDescent="0.2">
      <c r="J85" s="55"/>
    </row>
    <row r="86" spans="10:10" x14ac:dyDescent="0.2">
      <c r="J86" s="55"/>
    </row>
    <row r="87" spans="10:10" x14ac:dyDescent="0.2">
      <c r="J87" s="55"/>
    </row>
    <row r="88" spans="10:10" x14ac:dyDescent="0.2">
      <c r="J88" s="55"/>
    </row>
    <row r="89" spans="10:10" x14ac:dyDescent="0.2">
      <c r="J89" s="55"/>
    </row>
    <row r="90" spans="10:10" x14ac:dyDescent="0.2">
      <c r="J90" s="55"/>
    </row>
    <row r="91" spans="10:10" x14ac:dyDescent="0.2">
      <c r="J91" s="55"/>
    </row>
    <row r="92" spans="10:10" x14ac:dyDescent="0.2">
      <c r="J92" s="55"/>
    </row>
    <row r="93" spans="10:10" x14ac:dyDescent="0.2">
      <c r="J93" s="55"/>
    </row>
    <row r="94" spans="10:10" x14ac:dyDescent="0.2">
      <c r="J94" s="55"/>
    </row>
    <row r="95" spans="10:10" x14ac:dyDescent="0.2">
      <c r="J95" s="57"/>
    </row>
    <row r="96" spans="10:10" x14ac:dyDescent="0.2">
      <c r="J96" s="55"/>
    </row>
    <row r="97" spans="10:10" x14ac:dyDescent="0.2">
      <c r="J97" s="55"/>
    </row>
    <row r="98" spans="10:10" x14ac:dyDescent="0.2">
      <c r="J98" s="55"/>
    </row>
    <row r="99" spans="10:10" x14ac:dyDescent="0.2">
      <c r="J99" s="55"/>
    </row>
    <row r="100" spans="10:10" x14ac:dyDescent="0.2">
      <c r="J100" s="55"/>
    </row>
    <row r="101" spans="10:10" x14ac:dyDescent="0.2">
      <c r="J101" s="55"/>
    </row>
    <row r="102" spans="10:10" x14ac:dyDescent="0.2">
      <c r="J102" s="55"/>
    </row>
    <row r="103" spans="10:10" x14ac:dyDescent="0.2">
      <c r="J103" s="55"/>
    </row>
    <row r="104" spans="10:10" x14ac:dyDescent="0.2">
      <c r="J104" s="55"/>
    </row>
    <row r="105" spans="10:10" x14ac:dyDescent="0.2">
      <c r="J105" s="55"/>
    </row>
    <row r="106" spans="10:10" x14ac:dyDescent="0.2">
      <c r="J106" s="55"/>
    </row>
    <row r="107" spans="10:10" x14ac:dyDescent="0.2">
      <c r="J107" s="55"/>
    </row>
    <row r="109" spans="10:10" x14ac:dyDescent="0.2">
      <c r="J109" s="55"/>
    </row>
    <row r="110" spans="10:10" x14ac:dyDescent="0.2">
      <c r="J110" s="55"/>
    </row>
    <row r="111" spans="10:10" x14ac:dyDescent="0.2">
      <c r="J111" s="55"/>
    </row>
    <row r="112" spans="10:10" x14ac:dyDescent="0.2">
      <c r="J112" s="55"/>
    </row>
    <row r="113" spans="10:10" x14ac:dyDescent="0.2">
      <c r="J113" s="55"/>
    </row>
    <row r="114" spans="10:10" x14ac:dyDescent="0.2">
      <c r="J114" s="55"/>
    </row>
    <row r="115" spans="10:10" x14ac:dyDescent="0.2">
      <c r="J115" s="55"/>
    </row>
    <row r="116" spans="10:10" x14ac:dyDescent="0.2">
      <c r="J116" s="55"/>
    </row>
    <row r="117" spans="10:10" x14ac:dyDescent="0.2">
      <c r="J117" s="55"/>
    </row>
    <row r="118" spans="10:10" x14ac:dyDescent="0.2">
      <c r="J118" s="55"/>
    </row>
    <row r="119" spans="10:10" x14ac:dyDescent="0.2">
      <c r="J119" s="55"/>
    </row>
    <row r="135" spans="10:10" x14ac:dyDescent="0.2">
      <c r="J135" s="46"/>
    </row>
    <row r="136" spans="10:10" x14ac:dyDescent="0.2">
      <c r="J136" s="46"/>
    </row>
    <row r="137" spans="10:10" x14ac:dyDescent="0.2">
      <c r="J137" s="46"/>
    </row>
    <row r="138" spans="10:10" x14ac:dyDescent="0.2">
      <c r="J138" s="46"/>
    </row>
    <row r="139" spans="10:10" x14ac:dyDescent="0.2">
      <c r="J139" s="46"/>
    </row>
    <row r="148" spans="10:10" x14ac:dyDescent="0.2">
      <c r="J148" s="55"/>
    </row>
    <row r="149" spans="10:10" x14ac:dyDescent="0.2">
      <c r="J149" s="55"/>
    </row>
    <row r="150" spans="10:10" x14ac:dyDescent="0.2">
      <c r="J150" s="55"/>
    </row>
    <row r="151" spans="10:10" x14ac:dyDescent="0.2">
      <c r="J151" s="55"/>
    </row>
    <row r="152" spans="10:10" x14ac:dyDescent="0.2">
      <c r="J152" s="55"/>
    </row>
    <row r="153" spans="10:10" x14ac:dyDescent="0.2">
      <c r="J153" s="55"/>
    </row>
    <row r="154" spans="10:10" x14ac:dyDescent="0.2">
      <c r="J154" s="55"/>
    </row>
    <row r="155" spans="10:10" x14ac:dyDescent="0.2">
      <c r="J155" s="55"/>
    </row>
    <row r="156" spans="10:10" x14ac:dyDescent="0.2">
      <c r="J156" s="55"/>
    </row>
    <row r="157" spans="10:10" x14ac:dyDescent="0.2">
      <c r="J157" s="55"/>
    </row>
    <row r="158" spans="10:10" x14ac:dyDescent="0.2">
      <c r="J158" s="55"/>
    </row>
    <row r="159" spans="10:10" x14ac:dyDescent="0.2">
      <c r="J159" s="55"/>
    </row>
    <row r="160" spans="10:10" x14ac:dyDescent="0.2">
      <c r="J160" s="55"/>
    </row>
    <row r="161" spans="10:10" x14ac:dyDescent="0.2">
      <c r="J161" s="57"/>
    </row>
    <row r="162" spans="10:10" x14ac:dyDescent="0.2">
      <c r="J162" s="55"/>
    </row>
    <row r="163" spans="10:10" x14ac:dyDescent="0.2">
      <c r="J163" s="55"/>
    </row>
    <row r="164" spans="10:10" x14ac:dyDescent="0.2">
      <c r="J164" s="55"/>
    </row>
    <row r="165" spans="10:10" x14ac:dyDescent="0.2">
      <c r="J165" s="55"/>
    </row>
    <row r="166" spans="10:10" x14ac:dyDescent="0.2">
      <c r="J166" s="55"/>
    </row>
    <row r="167" spans="10:10" x14ac:dyDescent="0.2">
      <c r="J167" s="55"/>
    </row>
    <row r="168" spans="10:10" x14ac:dyDescent="0.2">
      <c r="J168" s="55"/>
    </row>
    <row r="170" spans="10:10" x14ac:dyDescent="0.2">
      <c r="J170" s="55"/>
    </row>
    <row r="171" spans="10:10" x14ac:dyDescent="0.2">
      <c r="J171" s="55"/>
    </row>
    <row r="172" spans="10:10" x14ac:dyDescent="0.2">
      <c r="J172" s="55"/>
    </row>
    <row r="173" spans="10:10" x14ac:dyDescent="0.2">
      <c r="J173" s="55"/>
    </row>
    <row r="174" spans="10:10" x14ac:dyDescent="0.2">
      <c r="J174" s="55"/>
    </row>
    <row r="177" spans="10:10" x14ac:dyDescent="0.2">
      <c r="J177" s="55"/>
    </row>
    <row r="178" spans="10:10" x14ac:dyDescent="0.2">
      <c r="J178" s="55"/>
    </row>
    <row r="179" spans="10:10" x14ac:dyDescent="0.2">
      <c r="J179" s="55"/>
    </row>
    <row r="180" spans="10:10" x14ac:dyDescent="0.2">
      <c r="J180" s="55"/>
    </row>
    <row r="181" spans="10:10" x14ac:dyDescent="0.2">
      <c r="J181" s="55"/>
    </row>
    <row r="182" spans="10:10" x14ac:dyDescent="0.2">
      <c r="J182" s="55"/>
    </row>
    <row r="183" spans="10:10" x14ac:dyDescent="0.2">
      <c r="J183" s="55"/>
    </row>
    <row r="184" spans="10:10" x14ac:dyDescent="0.2">
      <c r="J184" s="55"/>
    </row>
    <row r="213" spans="10:10" x14ac:dyDescent="0.2">
      <c r="J213" s="55"/>
    </row>
    <row r="214" spans="10:10" x14ac:dyDescent="0.2">
      <c r="J214" s="55"/>
    </row>
    <row r="215" spans="10:10" x14ac:dyDescent="0.2">
      <c r="J215" s="55"/>
    </row>
    <row r="216" spans="10:10" x14ac:dyDescent="0.2">
      <c r="J216" s="55"/>
    </row>
    <row r="217" spans="10:10" x14ac:dyDescent="0.2">
      <c r="J217" s="55"/>
    </row>
    <row r="218" spans="10:10" x14ac:dyDescent="0.2">
      <c r="J218" s="55"/>
    </row>
    <row r="219" spans="10:10" x14ac:dyDescent="0.2">
      <c r="J219" s="55"/>
    </row>
    <row r="220" spans="10:10" x14ac:dyDescent="0.2">
      <c r="J220" s="55"/>
    </row>
    <row r="221" spans="10:10" x14ac:dyDescent="0.2">
      <c r="J221" s="55"/>
    </row>
    <row r="222" spans="10:10" x14ac:dyDescent="0.2">
      <c r="J222" s="55"/>
    </row>
    <row r="223" spans="10:10" x14ac:dyDescent="0.2">
      <c r="J223" s="55"/>
    </row>
    <row r="224" spans="10:10" x14ac:dyDescent="0.2">
      <c r="J224" s="55"/>
    </row>
    <row r="225" spans="10:10" x14ac:dyDescent="0.2">
      <c r="J225" s="55"/>
    </row>
    <row r="226" spans="10:10" x14ac:dyDescent="0.2">
      <c r="J226" s="57"/>
    </row>
    <row r="227" spans="10:10" x14ac:dyDescent="0.2">
      <c r="J227" s="55"/>
    </row>
    <row r="228" spans="10:10" x14ac:dyDescent="0.2">
      <c r="J228" s="55"/>
    </row>
    <row r="229" spans="10:10" x14ac:dyDescent="0.2">
      <c r="J229" s="55"/>
    </row>
    <row r="230" spans="10:10" x14ac:dyDescent="0.2">
      <c r="J230" s="55"/>
    </row>
    <row r="231" spans="10:10" x14ac:dyDescent="0.2">
      <c r="J231" s="55"/>
    </row>
    <row r="232" spans="10:10" x14ac:dyDescent="0.2">
      <c r="J232" s="55"/>
    </row>
    <row r="233" spans="10:10" x14ac:dyDescent="0.2">
      <c r="J233" s="55"/>
    </row>
    <row r="234" spans="10:10" x14ac:dyDescent="0.2">
      <c r="J234" s="55"/>
    </row>
    <row r="235" spans="10:10" x14ac:dyDescent="0.2">
      <c r="J235" s="55"/>
    </row>
    <row r="236" spans="10:10" x14ac:dyDescent="0.2">
      <c r="J236" s="55"/>
    </row>
    <row r="237" spans="10:10" x14ac:dyDescent="0.2">
      <c r="J237" s="55"/>
    </row>
    <row r="238" spans="10:10" x14ac:dyDescent="0.2">
      <c r="J238" s="55"/>
    </row>
    <row r="239" spans="10:10" x14ac:dyDescent="0.2">
      <c r="J239" s="55"/>
    </row>
    <row r="240" spans="10:10" x14ac:dyDescent="0.2">
      <c r="J240" s="55"/>
    </row>
    <row r="241" spans="10:10" x14ac:dyDescent="0.2">
      <c r="J241" s="55"/>
    </row>
    <row r="242" spans="10:10" x14ac:dyDescent="0.2">
      <c r="J242" s="55"/>
    </row>
    <row r="243" spans="10:10" x14ac:dyDescent="0.2">
      <c r="J243" s="55"/>
    </row>
    <row r="244" spans="10:10" x14ac:dyDescent="0.2">
      <c r="J244" s="55"/>
    </row>
    <row r="245" spans="10:10" x14ac:dyDescent="0.2">
      <c r="J245" s="55"/>
    </row>
    <row r="246" spans="10:10" x14ac:dyDescent="0.2">
      <c r="J246" s="55"/>
    </row>
    <row r="247" spans="10:10" x14ac:dyDescent="0.2">
      <c r="J247" s="55"/>
    </row>
    <row r="248" spans="10:10" x14ac:dyDescent="0.2">
      <c r="J248" s="55"/>
    </row>
    <row r="249" spans="10:10" x14ac:dyDescent="0.2">
      <c r="J249" s="55"/>
    </row>
    <row r="250" spans="10:10" x14ac:dyDescent="0.2">
      <c r="J250" s="55"/>
    </row>
    <row r="251" spans="10:10" x14ac:dyDescent="0.2">
      <c r="J251" s="55"/>
    </row>
    <row r="252" spans="10:10" x14ac:dyDescent="0.2">
      <c r="J252" s="55"/>
    </row>
    <row r="253" spans="10:10" x14ac:dyDescent="0.2">
      <c r="J253" s="55"/>
    </row>
    <row r="277" spans="3:10" x14ac:dyDescent="0.2">
      <c r="C277" s="54"/>
      <c r="D277" s="54"/>
      <c r="E277" s="57"/>
      <c r="F277" s="57"/>
      <c r="G277" s="57"/>
      <c r="H277" s="57"/>
      <c r="I277" s="57"/>
    </row>
    <row r="278" spans="3:10" x14ac:dyDescent="0.2">
      <c r="C278" s="54"/>
      <c r="D278" s="54"/>
      <c r="E278" s="55"/>
      <c r="F278" s="55"/>
      <c r="G278" s="55"/>
      <c r="H278" s="55"/>
      <c r="I278" s="55"/>
      <c r="J278" s="55"/>
    </row>
    <row r="279" spans="3:10" x14ac:dyDescent="0.2">
      <c r="C279" s="54"/>
      <c r="D279" s="54"/>
      <c r="E279" s="55"/>
      <c r="F279" s="55"/>
      <c r="G279" s="55"/>
      <c r="H279" s="55"/>
      <c r="I279" s="55"/>
      <c r="J279" s="55"/>
    </row>
    <row r="280" spans="3:10" x14ac:dyDescent="0.2">
      <c r="C280" s="54"/>
      <c r="D280" s="54"/>
      <c r="E280" s="55"/>
      <c r="F280" s="55"/>
      <c r="G280" s="55"/>
      <c r="H280" s="55"/>
      <c r="I280" s="55"/>
      <c r="J280" s="55"/>
    </row>
    <row r="281" spans="3:10" x14ac:dyDescent="0.2">
      <c r="C281" s="54"/>
      <c r="D281" s="54"/>
      <c r="E281" s="55"/>
      <c r="F281" s="55"/>
      <c r="G281" s="55"/>
      <c r="H281" s="55"/>
      <c r="I281" s="55"/>
      <c r="J281" s="55"/>
    </row>
    <row r="282" spans="3:10" x14ac:dyDescent="0.2">
      <c r="C282" s="54"/>
      <c r="D282" s="54"/>
      <c r="E282" s="55"/>
      <c r="F282" s="55"/>
      <c r="G282" s="55"/>
      <c r="H282" s="55"/>
      <c r="I282" s="55"/>
      <c r="J282" s="55"/>
    </row>
    <row r="283" spans="3:10" x14ac:dyDescent="0.2">
      <c r="C283" s="54"/>
      <c r="D283" s="54"/>
      <c r="E283" s="55"/>
      <c r="F283" s="55"/>
      <c r="G283" s="55"/>
      <c r="H283" s="55"/>
      <c r="I283" s="55"/>
      <c r="J283" s="55"/>
    </row>
    <row r="284" spans="3:10" x14ac:dyDescent="0.2">
      <c r="C284" s="54"/>
      <c r="D284" s="54"/>
      <c r="E284" s="55"/>
      <c r="F284" s="55"/>
      <c r="G284" s="55"/>
      <c r="H284" s="55"/>
      <c r="I284" s="55"/>
      <c r="J284" s="55"/>
    </row>
    <row r="285" spans="3:10" x14ac:dyDescent="0.2">
      <c r="C285" s="54"/>
      <c r="D285" s="54"/>
      <c r="E285" s="55"/>
      <c r="F285" s="55"/>
      <c r="G285" s="55"/>
      <c r="H285" s="55"/>
      <c r="I285" s="55"/>
      <c r="J285" s="55"/>
    </row>
    <row r="286" spans="3:10" x14ac:dyDescent="0.2">
      <c r="C286" s="54"/>
      <c r="D286" s="54"/>
      <c r="E286" s="55"/>
      <c r="F286" s="55"/>
      <c r="G286" s="55"/>
      <c r="H286" s="55"/>
      <c r="I286" s="55"/>
      <c r="J286" s="55"/>
    </row>
    <row r="287" spans="3:10" x14ac:dyDescent="0.2">
      <c r="C287" s="54"/>
      <c r="D287" s="54"/>
      <c r="E287" s="55"/>
      <c r="F287" s="55"/>
      <c r="G287" s="55"/>
      <c r="H287" s="55"/>
      <c r="I287" s="55"/>
      <c r="J287" s="55"/>
    </row>
    <row r="288" spans="3:10" x14ac:dyDescent="0.2">
      <c r="C288" s="54"/>
      <c r="D288" s="54"/>
      <c r="E288" s="55"/>
      <c r="F288" s="55"/>
      <c r="G288" s="55"/>
      <c r="H288" s="55"/>
      <c r="I288" s="55"/>
      <c r="J288" s="55"/>
    </row>
    <row r="289" spans="3:10" x14ac:dyDescent="0.2">
      <c r="C289" s="54"/>
      <c r="D289" s="54"/>
      <c r="E289" s="55"/>
      <c r="F289" s="55"/>
      <c r="G289" s="55"/>
      <c r="H289" s="55"/>
      <c r="I289" s="55"/>
      <c r="J289" s="55"/>
    </row>
    <row r="290" spans="3:10" x14ac:dyDescent="0.2">
      <c r="C290" s="54"/>
      <c r="D290" s="54"/>
      <c r="E290" s="55"/>
      <c r="F290" s="55"/>
      <c r="G290" s="55"/>
      <c r="H290" s="55"/>
      <c r="I290" s="55"/>
      <c r="J290" s="55"/>
    </row>
    <row r="291" spans="3:10" x14ac:dyDescent="0.2">
      <c r="E291" s="57"/>
      <c r="F291" s="57"/>
      <c r="G291" s="57"/>
      <c r="H291" s="57"/>
      <c r="I291" s="57"/>
      <c r="J291" s="57"/>
    </row>
    <row r="292" spans="3:10" x14ac:dyDescent="0.2">
      <c r="E292" s="55"/>
      <c r="F292" s="55"/>
      <c r="G292" s="55"/>
      <c r="H292" s="55"/>
      <c r="I292" s="55"/>
      <c r="J292" s="55"/>
    </row>
    <row r="293" spans="3:10" x14ac:dyDescent="0.2">
      <c r="E293" s="55"/>
      <c r="F293" s="55"/>
      <c r="G293" s="55"/>
      <c r="H293" s="55"/>
      <c r="I293" s="55"/>
      <c r="J293" s="55"/>
    </row>
    <row r="294" spans="3:10" x14ac:dyDescent="0.2">
      <c r="E294" s="57"/>
      <c r="F294" s="57"/>
      <c r="G294" s="57"/>
      <c r="H294" s="57"/>
      <c r="I294" s="57"/>
      <c r="J294" s="55"/>
    </row>
    <row r="295" spans="3:10" x14ac:dyDescent="0.2">
      <c r="E295" s="55"/>
      <c r="F295" s="55"/>
      <c r="G295" s="55"/>
      <c r="H295" s="55"/>
      <c r="I295" s="55"/>
      <c r="J295" s="55"/>
    </row>
    <row r="296" spans="3:10" x14ac:dyDescent="0.2">
      <c r="E296" s="55"/>
      <c r="F296" s="55"/>
      <c r="G296" s="55"/>
      <c r="H296" s="55"/>
      <c r="I296" s="55"/>
      <c r="J296" s="55"/>
    </row>
    <row r="297" spans="3:10" x14ac:dyDescent="0.2">
      <c r="E297" s="55"/>
      <c r="F297" s="55"/>
      <c r="G297" s="55"/>
      <c r="H297" s="55"/>
      <c r="I297" s="55"/>
      <c r="J297" s="55"/>
    </row>
    <row r="298" spans="3:10" x14ac:dyDescent="0.2">
      <c r="E298" s="55"/>
      <c r="F298" s="55"/>
      <c r="G298" s="55"/>
      <c r="H298" s="55"/>
      <c r="I298" s="55"/>
      <c r="J298" s="55"/>
    </row>
    <row r="299" spans="3:10" x14ac:dyDescent="0.2">
      <c r="E299" s="55"/>
      <c r="F299" s="55"/>
      <c r="G299" s="55"/>
      <c r="H299" s="55"/>
      <c r="I299" s="55"/>
      <c r="J299" s="55"/>
    </row>
    <row r="300" spans="3:10" x14ac:dyDescent="0.2">
      <c r="E300" s="55"/>
      <c r="F300" s="55"/>
      <c r="G300" s="55"/>
      <c r="H300" s="55"/>
      <c r="I300" s="55"/>
      <c r="J300" s="55"/>
    </row>
    <row r="301" spans="3:10" x14ac:dyDescent="0.2">
      <c r="E301" s="55"/>
      <c r="F301" s="55"/>
      <c r="G301" s="55"/>
      <c r="H301" s="55"/>
      <c r="I301" s="55"/>
      <c r="J301" s="55"/>
    </row>
    <row r="302" spans="3:10" x14ac:dyDescent="0.2">
      <c r="E302" s="55"/>
      <c r="F302" s="55"/>
      <c r="G302" s="55"/>
      <c r="H302" s="55"/>
      <c r="I302" s="55"/>
      <c r="J302" s="55"/>
    </row>
    <row r="303" spans="3:10" x14ac:dyDescent="0.2">
      <c r="E303" s="55"/>
      <c r="F303" s="55"/>
      <c r="G303" s="55"/>
      <c r="H303" s="55"/>
      <c r="I303" s="55"/>
      <c r="J303" s="55"/>
    </row>
    <row r="304" spans="3:10" x14ac:dyDescent="0.2">
      <c r="E304" s="55"/>
      <c r="F304" s="55"/>
      <c r="G304" s="55"/>
      <c r="H304" s="55"/>
      <c r="I304" s="55"/>
      <c r="J304" s="55"/>
    </row>
    <row r="305" spans="5:10" x14ac:dyDescent="0.2">
      <c r="E305" s="55"/>
      <c r="F305" s="55"/>
      <c r="G305" s="55"/>
      <c r="H305" s="55"/>
      <c r="I305" s="55"/>
      <c r="J305" s="55"/>
    </row>
    <row r="342" spans="3:10" x14ac:dyDescent="0.2">
      <c r="C342" s="54"/>
      <c r="D342" s="54"/>
      <c r="E342" s="57"/>
      <c r="F342" s="57"/>
      <c r="G342" s="57"/>
      <c r="H342" s="57"/>
      <c r="I342" s="57"/>
    </row>
    <row r="343" spans="3:10" x14ac:dyDescent="0.2">
      <c r="C343" s="54"/>
      <c r="D343" s="54"/>
      <c r="E343" s="55"/>
      <c r="F343" s="55"/>
      <c r="G343" s="55"/>
      <c r="H343" s="55"/>
      <c r="I343" s="55"/>
      <c r="J343" s="55"/>
    </row>
    <row r="344" spans="3:10" x14ac:dyDescent="0.2">
      <c r="C344" s="54"/>
      <c r="D344" s="54"/>
      <c r="E344" s="55"/>
      <c r="F344" s="55"/>
      <c r="G344" s="55"/>
      <c r="H344" s="55"/>
      <c r="I344" s="55"/>
      <c r="J344" s="55"/>
    </row>
    <row r="345" spans="3:10" x14ac:dyDescent="0.2">
      <c r="C345" s="54"/>
      <c r="D345" s="54"/>
      <c r="E345" s="55"/>
      <c r="F345" s="55"/>
      <c r="G345" s="55"/>
      <c r="H345" s="55"/>
      <c r="I345" s="55"/>
      <c r="J345" s="55"/>
    </row>
    <row r="346" spans="3:10" x14ac:dyDescent="0.2">
      <c r="C346" s="54"/>
      <c r="D346" s="54"/>
      <c r="E346" s="55"/>
      <c r="F346" s="55"/>
      <c r="G346" s="55"/>
      <c r="H346" s="55"/>
      <c r="I346" s="55"/>
      <c r="J346" s="55"/>
    </row>
    <row r="347" spans="3:10" x14ac:dyDescent="0.2">
      <c r="C347" s="54"/>
      <c r="D347" s="54"/>
      <c r="E347" s="55"/>
      <c r="F347" s="55"/>
      <c r="G347" s="55"/>
      <c r="H347" s="55"/>
      <c r="I347" s="55"/>
      <c r="J347" s="55"/>
    </row>
    <row r="348" spans="3:10" x14ac:dyDescent="0.2">
      <c r="C348" s="54"/>
      <c r="D348" s="54"/>
      <c r="E348" s="55"/>
      <c r="F348" s="55"/>
      <c r="G348" s="55"/>
      <c r="H348" s="55"/>
      <c r="I348" s="55"/>
      <c r="J348" s="55"/>
    </row>
    <row r="349" spans="3:10" x14ac:dyDescent="0.2">
      <c r="C349" s="54"/>
      <c r="D349" s="54"/>
      <c r="E349" s="55"/>
      <c r="F349" s="55"/>
      <c r="G349" s="55"/>
      <c r="H349" s="55"/>
      <c r="I349" s="55"/>
      <c r="J349" s="55"/>
    </row>
    <row r="350" spans="3:10" x14ac:dyDescent="0.2">
      <c r="C350" s="54"/>
      <c r="D350" s="54"/>
      <c r="E350" s="55"/>
      <c r="F350" s="55"/>
      <c r="G350" s="55"/>
      <c r="H350" s="55"/>
      <c r="I350" s="55"/>
      <c r="J350" s="55"/>
    </row>
    <row r="351" spans="3:10" x14ac:dyDescent="0.2">
      <c r="C351" s="54"/>
      <c r="D351" s="54"/>
      <c r="E351" s="55"/>
      <c r="F351" s="55"/>
      <c r="G351" s="55"/>
      <c r="H351" s="55"/>
      <c r="I351" s="55"/>
      <c r="J351" s="55"/>
    </row>
    <row r="352" spans="3:10" x14ac:dyDescent="0.2">
      <c r="C352" s="54"/>
      <c r="D352" s="54"/>
      <c r="E352" s="55"/>
      <c r="F352" s="55"/>
      <c r="G352" s="55"/>
      <c r="H352" s="55"/>
      <c r="I352" s="55"/>
      <c r="J352" s="55"/>
    </row>
    <row r="353" spans="3:10" x14ac:dyDescent="0.2">
      <c r="C353" s="54"/>
      <c r="D353" s="54"/>
      <c r="E353" s="55"/>
      <c r="F353" s="55"/>
      <c r="G353" s="55"/>
      <c r="H353" s="55"/>
      <c r="I353" s="55"/>
      <c r="J353" s="55"/>
    </row>
    <row r="354" spans="3:10" x14ac:dyDescent="0.2">
      <c r="C354" s="54"/>
      <c r="D354" s="54"/>
      <c r="E354" s="55"/>
      <c r="F354" s="55"/>
      <c r="G354" s="55"/>
      <c r="H354" s="55"/>
      <c r="I354" s="55"/>
      <c r="J354" s="55"/>
    </row>
    <row r="355" spans="3:10" x14ac:dyDescent="0.2">
      <c r="C355" s="54"/>
      <c r="D355" s="54"/>
      <c r="E355" s="55"/>
      <c r="F355" s="55"/>
      <c r="G355" s="55"/>
      <c r="H355" s="55"/>
      <c r="I355" s="55"/>
      <c r="J355" s="55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55"/>
      <c r="F357" s="55"/>
      <c r="G357" s="55"/>
      <c r="H357" s="55"/>
      <c r="I357" s="55"/>
      <c r="J357" s="55"/>
    </row>
    <row r="358" spans="3:10" x14ac:dyDescent="0.2">
      <c r="E358" s="55"/>
      <c r="F358" s="55"/>
      <c r="G358" s="55"/>
      <c r="H358" s="55"/>
      <c r="I358" s="55"/>
      <c r="J358" s="55"/>
    </row>
    <row r="359" spans="3:10" x14ac:dyDescent="0.2">
      <c r="E359" s="57"/>
      <c r="F359" s="57"/>
      <c r="G359" s="57"/>
      <c r="H359" s="57"/>
      <c r="I359" s="57"/>
      <c r="J359" s="55"/>
    </row>
    <row r="360" spans="3:10" x14ac:dyDescent="0.2">
      <c r="E360" s="55"/>
      <c r="F360" s="55"/>
      <c r="G360" s="55"/>
      <c r="H360" s="55"/>
      <c r="I360" s="55"/>
      <c r="J360" s="55"/>
    </row>
    <row r="361" spans="3:10" x14ac:dyDescent="0.2">
      <c r="E361" s="55"/>
      <c r="F361" s="55"/>
      <c r="G361" s="55"/>
      <c r="H361" s="55"/>
      <c r="I361" s="55"/>
      <c r="J361" s="55"/>
    </row>
    <row r="362" spans="3:10" x14ac:dyDescent="0.2">
      <c r="E362" s="55"/>
      <c r="F362" s="55"/>
      <c r="G362" s="55"/>
      <c r="H362" s="55"/>
      <c r="I362" s="55"/>
      <c r="J362" s="55"/>
    </row>
    <row r="363" spans="3:10" x14ac:dyDescent="0.2">
      <c r="E363" s="55"/>
      <c r="F363" s="55"/>
      <c r="G363" s="55"/>
      <c r="H363" s="55"/>
      <c r="I363" s="55"/>
      <c r="J363" s="55"/>
    </row>
    <row r="364" spans="3:10" x14ac:dyDescent="0.2">
      <c r="E364" s="55"/>
      <c r="F364" s="55"/>
      <c r="G364" s="55"/>
      <c r="H364" s="55"/>
      <c r="I364" s="55"/>
      <c r="J364" s="55"/>
    </row>
    <row r="365" spans="3:10" x14ac:dyDescent="0.2">
      <c r="E365" s="55"/>
      <c r="F365" s="55"/>
      <c r="G365" s="55"/>
      <c r="H365" s="55"/>
      <c r="I365" s="55"/>
      <c r="J365" s="55"/>
    </row>
    <row r="366" spans="3:10" x14ac:dyDescent="0.2">
      <c r="E366" s="55"/>
      <c r="F366" s="55"/>
      <c r="G366" s="55"/>
      <c r="H366" s="55"/>
      <c r="I366" s="55"/>
      <c r="J366" s="55"/>
    </row>
    <row r="367" spans="3:10" x14ac:dyDescent="0.2">
      <c r="E367" s="55"/>
      <c r="F367" s="55"/>
      <c r="G367" s="55"/>
      <c r="H367" s="55"/>
      <c r="I367" s="55"/>
      <c r="J367" s="55"/>
    </row>
    <row r="368" spans="3:10" x14ac:dyDescent="0.2">
      <c r="E368" s="55"/>
      <c r="F368" s="55"/>
      <c r="G368" s="55"/>
      <c r="H368" s="55"/>
      <c r="I368" s="55"/>
      <c r="J368" s="55"/>
    </row>
    <row r="369" spans="5:10" x14ac:dyDescent="0.2">
      <c r="E369" s="55"/>
      <c r="F369" s="55"/>
      <c r="G369" s="55"/>
      <c r="H369" s="55"/>
      <c r="I369" s="55"/>
      <c r="J369" s="55"/>
    </row>
    <row r="370" spans="5:10" x14ac:dyDescent="0.2">
      <c r="E370" s="55"/>
      <c r="F370" s="55"/>
      <c r="G370" s="55"/>
      <c r="H370" s="55"/>
      <c r="I370" s="55"/>
      <c r="J370" s="55"/>
    </row>
    <row r="407" spans="3:10" x14ac:dyDescent="0.2">
      <c r="C407" s="54"/>
      <c r="D407" s="54"/>
      <c r="E407" s="57"/>
      <c r="F407" s="57"/>
      <c r="G407" s="57"/>
      <c r="H407" s="57"/>
      <c r="I407" s="57"/>
    </row>
    <row r="408" spans="3:10" x14ac:dyDescent="0.2">
      <c r="C408" s="54"/>
      <c r="D408" s="54"/>
      <c r="E408" s="55"/>
      <c r="F408" s="55"/>
      <c r="G408" s="55"/>
      <c r="H408" s="55"/>
      <c r="I408" s="55"/>
      <c r="J408" s="55"/>
    </row>
    <row r="409" spans="3:10" x14ac:dyDescent="0.2">
      <c r="C409" s="54"/>
      <c r="D409" s="54"/>
      <c r="E409" s="55"/>
      <c r="F409" s="55"/>
      <c r="G409" s="55"/>
      <c r="H409" s="55"/>
      <c r="I409" s="55"/>
      <c r="J409" s="55"/>
    </row>
    <row r="410" spans="3:10" x14ac:dyDescent="0.2">
      <c r="C410" s="54"/>
      <c r="D410" s="54"/>
      <c r="E410" s="55"/>
      <c r="F410" s="55"/>
      <c r="G410" s="55"/>
      <c r="H410" s="55"/>
      <c r="I410" s="55"/>
      <c r="J410" s="55"/>
    </row>
    <row r="411" spans="3:10" x14ac:dyDescent="0.2">
      <c r="C411" s="54"/>
      <c r="D411" s="54"/>
      <c r="E411" s="55"/>
      <c r="F411" s="55"/>
      <c r="G411" s="55"/>
      <c r="H411" s="55"/>
      <c r="I411" s="55"/>
      <c r="J411" s="55"/>
    </row>
    <row r="412" spans="3:10" x14ac:dyDescent="0.2">
      <c r="C412" s="54"/>
      <c r="D412" s="54"/>
      <c r="E412" s="55"/>
      <c r="F412" s="55"/>
      <c r="G412" s="55"/>
      <c r="H412" s="55"/>
      <c r="I412" s="55"/>
      <c r="J412" s="55"/>
    </row>
    <row r="413" spans="3:10" x14ac:dyDescent="0.2">
      <c r="C413" s="54"/>
      <c r="D413" s="54"/>
      <c r="E413" s="55"/>
      <c r="F413" s="55"/>
      <c r="G413" s="55"/>
      <c r="H413" s="55"/>
      <c r="I413" s="55"/>
      <c r="J413" s="55"/>
    </row>
    <row r="414" spans="3:10" x14ac:dyDescent="0.2">
      <c r="C414" s="54"/>
      <c r="D414" s="54"/>
      <c r="E414" s="55"/>
      <c r="F414" s="55"/>
      <c r="G414" s="55"/>
      <c r="H414" s="55"/>
      <c r="I414" s="55"/>
      <c r="J414" s="55"/>
    </row>
    <row r="415" spans="3:10" x14ac:dyDescent="0.2">
      <c r="C415" s="54"/>
      <c r="D415" s="54"/>
      <c r="E415" s="55"/>
      <c r="F415" s="55"/>
      <c r="G415" s="55"/>
      <c r="H415" s="55"/>
      <c r="I415" s="55"/>
      <c r="J415" s="55"/>
    </row>
    <row r="416" spans="3:10" x14ac:dyDescent="0.2">
      <c r="C416" s="54"/>
      <c r="D416" s="54"/>
      <c r="E416" s="55"/>
      <c r="F416" s="55"/>
      <c r="G416" s="55"/>
      <c r="H416" s="55"/>
      <c r="I416" s="55"/>
      <c r="J416" s="55"/>
    </row>
    <row r="417" spans="3:10" x14ac:dyDescent="0.2">
      <c r="C417" s="54"/>
      <c r="D417" s="54"/>
      <c r="E417" s="55"/>
      <c r="F417" s="55"/>
      <c r="G417" s="55"/>
      <c r="H417" s="55"/>
      <c r="I417" s="55"/>
      <c r="J417" s="55"/>
    </row>
    <row r="418" spans="3:10" x14ac:dyDescent="0.2">
      <c r="C418" s="54"/>
      <c r="D418" s="54"/>
      <c r="E418" s="55"/>
      <c r="F418" s="55"/>
      <c r="G418" s="55"/>
      <c r="H418" s="55"/>
      <c r="I418" s="55"/>
      <c r="J418" s="55"/>
    </row>
    <row r="419" spans="3:10" x14ac:dyDescent="0.2">
      <c r="C419" s="54"/>
      <c r="D419" s="54"/>
      <c r="E419" s="55"/>
      <c r="F419" s="55"/>
      <c r="G419" s="55"/>
      <c r="H419" s="55"/>
      <c r="I419" s="55"/>
      <c r="J419" s="55"/>
    </row>
    <row r="420" spans="3:10" x14ac:dyDescent="0.2">
      <c r="C420" s="54"/>
      <c r="D420" s="54"/>
      <c r="E420" s="55"/>
      <c r="F420" s="55"/>
      <c r="G420" s="55"/>
      <c r="H420" s="55"/>
      <c r="I420" s="55"/>
      <c r="J420" s="55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55"/>
      <c r="F422" s="55"/>
      <c r="G422" s="55"/>
      <c r="H422" s="55"/>
      <c r="I422" s="55"/>
      <c r="J422" s="55"/>
    </row>
    <row r="423" spans="3:10" x14ac:dyDescent="0.2">
      <c r="E423" s="55"/>
      <c r="F423" s="55"/>
      <c r="G423" s="55"/>
      <c r="H423" s="55"/>
      <c r="I423" s="55"/>
      <c r="J423" s="55"/>
    </row>
    <row r="424" spans="3:10" x14ac:dyDescent="0.2">
      <c r="E424" s="57"/>
      <c r="F424" s="57"/>
      <c r="G424" s="57"/>
      <c r="H424" s="57"/>
      <c r="I424" s="57"/>
      <c r="J424" s="55"/>
    </row>
    <row r="425" spans="3:10" x14ac:dyDescent="0.2">
      <c r="E425" s="55"/>
      <c r="F425" s="55"/>
      <c r="G425" s="55"/>
      <c r="H425" s="55"/>
      <c r="I425" s="55"/>
      <c r="J425" s="55"/>
    </row>
    <row r="426" spans="3:10" x14ac:dyDescent="0.2">
      <c r="E426" s="55"/>
      <c r="F426" s="55"/>
      <c r="G426" s="55"/>
      <c r="H426" s="55"/>
      <c r="I426" s="55"/>
      <c r="J426" s="55"/>
    </row>
    <row r="427" spans="3:10" x14ac:dyDescent="0.2">
      <c r="E427" s="55"/>
      <c r="F427" s="55"/>
      <c r="G427" s="55"/>
      <c r="H427" s="55"/>
      <c r="I427" s="55"/>
      <c r="J427" s="55"/>
    </row>
    <row r="428" spans="3:10" x14ac:dyDescent="0.2">
      <c r="E428" s="55"/>
      <c r="F428" s="55"/>
      <c r="G428" s="55"/>
      <c r="H428" s="55"/>
      <c r="I428" s="55"/>
      <c r="J428" s="55"/>
    </row>
    <row r="429" spans="3:10" x14ac:dyDescent="0.2">
      <c r="E429" s="55"/>
      <c r="F429" s="55"/>
      <c r="G429" s="55"/>
      <c r="H429" s="55"/>
      <c r="I429" s="55"/>
      <c r="J429" s="55"/>
    </row>
    <row r="430" spans="3:10" x14ac:dyDescent="0.2">
      <c r="E430" s="55"/>
      <c r="F430" s="55"/>
      <c r="G430" s="55"/>
      <c r="H430" s="55"/>
      <c r="I430" s="55"/>
      <c r="J430" s="55"/>
    </row>
    <row r="431" spans="3:10" x14ac:dyDescent="0.2">
      <c r="E431" s="55"/>
      <c r="F431" s="55"/>
      <c r="G431" s="55"/>
      <c r="H431" s="55"/>
      <c r="I431" s="55"/>
      <c r="J431" s="55"/>
    </row>
    <row r="432" spans="3:10" x14ac:dyDescent="0.2">
      <c r="E432" s="55"/>
      <c r="F432" s="55"/>
      <c r="G432" s="55"/>
      <c r="H432" s="55"/>
      <c r="I432" s="55"/>
      <c r="J432" s="55"/>
    </row>
    <row r="433" spans="5:10" x14ac:dyDescent="0.2">
      <c r="E433" s="55"/>
      <c r="F433" s="55"/>
      <c r="G433" s="55"/>
      <c r="H433" s="55"/>
      <c r="I433" s="55"/>
      <c r="J433" s="55"/>
    </row>
    <row r="434" spans="5:10" x14ac:dyDescent="0.2">
      <c r="E434" s="55"/>
      <c r="F434" s="55"/>
      <c r="G434" s="55"/>
      <c r="H434" s="55"/>
      <c r="I434" s="55"/>
      <c r="J434" s="55"/>
    </row>
    <row r="435" spans="5:10" x14ac:dyDescent="0.2">
      <c r="E435" s="55"/>
      <c r="F435" s="55"/>
      <c r="G435" s="55"/>
      <c r="H435" s="55"/>
      <c r="I435" s="55"/>
      <c r="J435" s="55"/>
    </row>
  </sheetData>
  <mergeCells count="1">
    <mergeCell ref="A8:I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0" max="16383" man="1"/>
    <brk id="7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02480-D2EC-4E02-9752-6F6718A9AB92}">
  <dimension ref="A1:M128"/>
  <sheetViews>
    <sheetView view="pageLayout" zoomScaleNormal="100" workbookViewId="0">
      <selection sqref="A1:H1"/>
    </sheetView>
  </sheetViews>
  <sheetFormatPr defaultColWidth="10.28515625" defaultRowHeight="11.25" x14ac:dyDescent="0.2"/>
  <cols>
    <col min="1" max="1" width="4.85546875" style="47" customWidth="1"/>
    <col min="2" max="2" width="1" style="47" customWidth="1"/>
    <col min="3" max="3" width="20.7109375" style="47" customWidth="1"/>
    <col min="4" max="4" width="1" style="47" customWidth="1"/>
    <col min="5" max="5" width="15" style="47" customWidth="1"/>
    <col min="6" max="6" width="1" style="47" customWidth="1"/>
    <col min="7" max="7" width="15" style="47" customWidth="1"/>
    <col min="8" max="8" width="1" style="47" customWidth="1"/>
    <col min="9" max="9" width="15" style="47" customWidth="1"/>
    <col min="10" max="10" width="1.7109375" style="47" customWidth="1"/>
    <col min="11" max="11" width="11" style="47" customWidth="1"/>
    <col min="12" max="12" width="1.140625" style="47" customWidth="1"/>
    <col min="13" max="13" width="13.140625" style="47" customWidth="1"/>
    <col min="14" max="16384" width="10.28515625" style="47"/>
  </cols>
  <sheetData>
    <row r="1" spans="1:9" x14ac:dyDescent="0.2">
      <c r="A1" s="44"/>
      <c r="B1" s="44"/>
      <c r="C1" s="45"/>
      <c r="D1" s="45"/>
      <c r="E1" s="45"/>
      <c r="F1" s="45"/>
      <c r="G1" s="45"/>
      <c r="H1" s="45"/>
      <c r="I1" s="45"/>
    </row>
    <row r="2" spans="1:9" x14ac:dyDescent="0.2">
      <c r="A2" s="44"/>
      <c r="B2" s="44"/>
      <c r="C2" s="45"/>
      <c r="D2" s="45"/>
      <c r="E2" s="45"/>
      <c r="F2" s="45"/>
      <c r="G2" s="45"/>
      <c r="H2" s="45"/>
      <c r="I2" s="45"/>
    </row>
    <row r="3" spans="1:9" x14ac:dyDescent="0.2">
      <c r="A3" s="44"/>
      <c r="B3" s="44"/>
      <c r="C3" s="45"/>
      <c r="D3" s="45"/>
      <c r="E3" s="45"/>
      <c r="F3" s="45"/>
      <c r="G3" s="45"/>
      <c r="H3" s="45"/>
      <c r="I3" s="45"/>
    </row>
    <row r="4" spans="1:9" x14ac:dyDescent="0.2">
      <c r="A4" s="125"/>
      <c r="B4" s="125"/>
      <c r="C4" s="125"/>
      <c r="D4" s="125"/>
      <c r="E4" s="125"/>
      <c r="F4" s="125"/>
      <c r="G4" s="125"/>
      <c r="H4" s="125"/>
      <c r="I4" s="125"/>
    </row>
    <row r="6" spans="1:9" x14ac:dyDescent="0.2">
      <c r="A6" s="125" t="str">
        <f>'CAPGDS1000001228 Input'!A6:J6</f>
        <v>Pro-Forma Adjustment - System Reliability</v>
      </c>
      <c r="B6" s="125"/>
      <c r="C6" s="125"/>
      <c r="D6" s="125"/>
      <c r="E6" s="125"/>
      <c r="F6" s="125"/>
      <c r="G6" s="125"/>
      <c r="H6" s="125"/>
      <c r="I6" s="125"/>
    </row>
    <row r="7" spans="1:9" x14ac:dyDescent="0.2">
      <c r="A7" s="48"/>
      <c r="B7" s="48"/>
      <c r="C7" s="46"/>
      <c r="D7" s="46"/>
      <c r="E7" s="46"/>
      <c r="F7" s="46"/>
      <c r="G7" s="46"/>
      <c r="H7" s="46"/>
      <c r="I7" s="46"/>
    </row>
    <row r="8" spans="1:9" x14ac:dyDescent="0.2">
      <c r="A8" s="126" t="str">
        <f>'CAPGDS1000001228 Input'!F8</f>
        <v>SFS - Hwy 11 and Hwy 42 Gas Main</v>
      </c>
      <c r="B8" s="126"/>
      <c r="C8" s="126"/>
      <c r="D8" s="126"/>
      <c r="E8" s="126"/>
      <c r="F8" s="126"/>
      <c r="G8" s="126"/>
      <c r="H8" s="126"/>
      <c r="I8" s="126"/>
    </row>
    <row r="9" spans="1:9" x14ac:dyDescent="0.2">
      <c r="A9" s="60"/>
      <c r="B9" s="60"/>
      <c r="C9" s="60"/>
      <c r="D9" s="60"/>
      <c r="E9" s="60"/>
      <c r="F9" s="60"/>
      <c r="G9" s="60"/>
      <c r="H9" s="60"/>
      <c r="I9" s="60"/>
    </row>
    <row r="10" spans="1:9" x14ac:dyDescent="0.2">
      <c r="A10" s="48" t="str">
        <f>'CAPGDS1000001228 TotalWO'!A10</f>
        <v>PLANT IN SERVICE</v>
      </c>
      <c r="B10" s="48"/>
      <c r="C10" s="46"/>
      <c r="D10" s="46"/>
      <c r="E10" s="46"/>
      <c r="F10" s="46"/>
      <c r="G10" s="46"/>
      <c r="H10" s="46"/>
      <c r="I10" s="46"/>
    </row>
    <row r="11" spans="1:9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</row>
    <row r="13" spans="1:9" ht="12" thickBot="1" x14ac:dyDescent="0.25">
      <c r="A13" s="63" t="s">
        <v>75</v>
      </c>
      <c r="E13" s="50" t="str">
        <f>"Acct "&amp;'CAPGDS1000001228 Input'!F15</f>
        <v>Acct 2.376.00</v>
      </c>
      <c r="F13" s="50"/>
      <c r="G13" s="50"/>
      <c r="H13" s="50"/>
      <c r="I13" s="50"/>
    </row>
    <row r="14" spans="1:9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9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9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2" x14ac:dyDescent="0.2">
      <c r="A17" s="47">
        <v>1</v>
      </c>
      <c r="C17" s="54">
        <f>'CAPGDS1000001228 TotalWO'!C17</f>
        <v>45641</v>
      </c>
      <c r="D17" s="54"/>
      <c r="E17" s="94">
        <f>'CAPGDS1000001228 TotalWO'!E17*'CAPGDS1000001228 Input'!$H$15</f>
        <v>0</v>
      </c>
      <c r="F17" s="101"/>
      <c r="G17" s="94">
        <f>'CAPGDS1000001228 TotalWO'!G17*'CAPGDS1000001228 Input'!$H$15</f>
        <v>137847</v>
      </c>
      <c r="H17" s="95"/>
      <c r="I17" s="94">
        <f t="shared" ref="I17:I29" si="0">G17-E17</f>
        <v>137847</v>
      </c>
    </row>
    <row r="18" spans="1:12" x14ac:dyDescent="0.2">
      <c r="A18" s="47">
        <f t="shared" ref="A18:A40" si="1">1+A17</f>
        <v>2</v>
      </c>
      <c r="C18" s="54">
        <f>'CAPGDS1000001228 TotalWO'!C18</f>
        <v>45672</v>
      </c>
      <c r="D18" s="54"/>
      <c r="E18" s="71">
        <f>'CAPGDS1000001228 TotalWO'!E18*'CAPGDS1000001228 Input'!$H$15</f>
        <v>0</v>
      </c>
      <c r="F18" s="71"/>
      <c r="G18" s="71">
        <f>'CAPGDS1000001228 TotalWO'!G18*'CAPGDS1000001228 Input'!$H$15</f>
        <v>137847</v>
      </c>
      <c r="H18" s="8"/>
      <c r="I18" s="71">
        <f t="shared" si="0"/>
        <v>137847</v>
      </c>
      <c r="K18" s="71"/>
      <c r="L18" s="71"/>
    </row>
    <row r="19" spans="1:12" x14ac:dyDescent="0.2">
      <c r="A19" s="47">
        <f t="shared" si="1"/>
        <v>3</v>
      </c>
      <c r="C19" s="54">
        <f t="shared" ref="C19:C29" si="2">C18+31</f>
        <v>45703</v>
      </c>
      <c r="D19" s="54"/>
      <c r="E19" s="71">
        <f>'CAPGDS1000001228 TotalWO'!E19*'CAPGDS1000001228 Input'!$H$15</f>
        <v>0</v>
      </c>
      <c r="F19" s="71"/>
      <c r="G19" s="71">
        <f>'CAPGDS1000001228 TotalWO'!G19*'CAPGDS1000001228 Input'!$H$15</f>
        <v>137847</v>
      </c>
      <c r="H19" s="8"/>
      <c r="I19" s="8">
        <f t="shared" si="0"/>
        <v>137847</v>
      </c>
    </row>
    <row r="20" spans="1:12" x14ac:dyDescent="0.2">
      <c r="A20" s="47">
        <f t="shared" si="1"/>
        <v>4</v>
      </c>
      <c r="C20" s="54">
        <f t="shared" si="2"/>
        <v>45734</v>
      </c>
      <c r="D20" s="54"/>
      <c r="E20" s="71">
        <f>'CAPGDS1000001228 TotalWO'!E20*'CAPGDS1000001228 Input'!$H$15</f>
        <v>0</v>
      </c>
      <c r="F20" s="71"/>
      <c r="G20" s="71">
        <f>'CAPGDS1000001228 TotalWO'!G20*'CAPGDS1000001228 Input'!$H$15</f>
        <v>137847</v>
      </c>
      <c r="H20" s="8"/>
      <c r="I20" s="8">
        <f t="shared" si="0"/>
        <v>137847</v>
      </c>
    </row>
    <row r="21" spans="1:12" x14ac:dyDescent="0.2">
      <c r="A21" s="47">
        <f t="shared" si="1"/>
        <v>5</v>
      </c>
      <c r="C21" s="54">
        <f t="shared" si="2"/>
        <v>45765</v>
      </c>
      <c r="D21" s="54"/>
      <c r="E21" s="71">
        <f>'CAPGDS1000001228 TotalWO'!E21*'CAPGDS1000001228 Input'!$H$15</f>
        <v>0</v>
      </c>
      <c r="F21" s="71"/>
      <c r="G21" s="71">
        <f>'CAPGDS1000001228 TotalWO'!G21*'CAPGDS1000001228 Input'!$H$15</f>
        <v>137847</v>
      </c>
      <c r="H21" s="8"/>
      <c r="I21" s="8">
        <f t="shared" si="0"/>
        <v>137847</v>
      </c>
    </row>
    <row r="22" spans="1:12" x14ac:dyDescent="0.2">
      <c r="A22" s="47">
        <f t="shared" si="1"/>
        <v>6</v>
      </c>
      <c r="C22" s="54">
        <f t="shared" si="2"/>
        <v>45796</v>
      </c>
      <c r="D22" s="54"/>
      <c r="E22" s="71">
        <f>'CAPGDS1000001228 TotalWO'!E22*'CAPGDS1000001228 Input'!$H$15</f>
        <v>0</v>
      </c>
      <c r="F22" s="71"/>
      <c r="G22" s="71">
        <f>'CAPGDS1000001228 TotalWO'!G22*'CAPGDS1000001228 Input'!$H$15</f>
        <v>137847</v>
      </c>
      <c r="H22" s="8"/>
      <c r="I22" s="8">
        <f t="shared" si="0"/>
        <v>137847</v>
      </c>
    </row>
    <row r="23" spans="1:12" x14ac:dyDescent="0.2">
      <c r="A23" s="47">
        <f t="shared" si="1"/>
        <v>7</v>
      </c>
      <c r="C23" s="54">
        <f t="shared" si="2"/>
        <v>45827</v>
      </c>
      <c r="D23" s="54"/>
      <c r="E23" s="71">
        <f>'CAPGDS1000001228 TotalWO'!E23*'CAPGDS1000001228 Input'!$H$15</f>
        <v>0</v>
      </c>
      <c r="F23" s="71"/>
      <c r="G23" s="71">
        <f>'CAPGDS1000001228 TotalWO'!G23*'CAPGDS1000001228 Input'!$H$15</f>
        <v>137847</v>
      </c>
      <c r="H23" s="8"/>
      <c r="I23" s="8">
        <f t="shared" si="0"/>
        <v>137847</v>
      </c>
    </row>
    <row r="24" spans="1:12" x14ac:dyDescent="0.2">
      <c r="A24" s="47">
        <f t="shared" si="1"/>
        <v>8</v>
      </c>
      <c r="C24" s="54">
        <f t="shared" si="2"/>
        <v>45858</v>
      </c>
      <c r="D24" s="54"/>
      <c r="E24" s="71">
        <f>'CAPGDS1000001228 TotalWO'!E24*'CAPGDS1000001228 Input'!$H$15</f>
        <v>0</v>
      </c>
      <c r="F24" s="71"/>
      <c r="G24" s="71">
        <f>'CAPGDS1000001228 TotalWO'!G24*'CAPGDS1000001228 Input'!$H$15</f>
        <v>137847</v>
      </c>
      <c r="H24" s="8"/>
      <c r="I24" s="8">
        <f t="shared" si="0"/>
        <v>137847</v>
      </c>
    </row>
    <row r="25" spans="1:12" x14ac:dyDescent="0.2">
      <c r="A25" s="47">
        <f t="shared" si="1"/>
        <v>9</v>
      </c>
      <c r="C25" s="54">
        <f t="shared" si="2"/>
        <v>45889</v>
      </c>
      <c r="D25" s="54"/>
      <c r="E25" s="71">
        <f>'CAPGDS1000001228 TotalWO'!E25*'CAPGDS1000001228 Input'!$H$15</f>
        <v>0</v>
      </c>
      <c r="F25" s="71"/>
      <c r="G25" s="71">
        <f>'CAPGDS1000001228 TotalWO'!G25*'CAPGDS1000001228 Input'!$H$15</f>
        <v>137847</v>
      </c>
      <c r="H25" s="8"/>
      <c r="I25" s="8">
        <f t="shared" si="0"/>
        <v>137847</v>
      </c>
    </row>
    <row r="26" spans="1:12" x14ac:dyDescent="0.2">
      <c r="A26" s="47">
        <f t="shared" si="1"/>
        <v>10</v>
      </c>
      <c r="C26" s="54">
        <f t="shared" si="2"/>
        <v>45920</v>
      </c>
      <c r="D26" s="54"/>
      <c r="E26" s="71">
        <f>'CAPGDS1000001228 TotalWO'!E26*'CAPGDS1000001228 Input'!$H$15</f>
        <v>0</v>
      </c>
      <c r="F26" s="71"/>
      <c r="G26" s="71">
        <f>'CAPGDS1000001228 TotalWO'!G26*'CAPGDS1000001228 Input'!$H$15</f>
        <v>137847</v>
      </c>
      <c r="H26" s="8"/>
      <c r="I26" s="8">
        <f t="shared" si="0"/>
        <v>137847</v>
      </c>
    </row>
    <row r="27" spans="1:12" x14ac:dyDescent="0.2">
      <c r="A27" s="47">
        <f t="shared" si="1"/>
        <v>11</v>
      </c>
      <c r="C27" s="54">
        <f t="shared" si="2"/>
        <v>45951</v>
      </c>
      <c r="D27" s="54"/>
      <c r="E27" s="71">
        <f>'CAPGDS1000001228 TotalWO'!E27*'CAPGDS1000001228 Input'!$H$15</f>
        <v>0</v>
      </c>
      <c r="F27" s="71"/>
      <c r="G27" s="71">
        <f>'CAPGDS1000001228 TotalWO'!G27*'CAPGDS1000001228 Input'!$H$15</f>
        <v>137847</v>
      </c>
      <c r="H27" s="8"/>
      <c r="I27" s="8">
        <f t="shared" si="0"/>
        <v>137847</v>
      </c>
    </row>
    <row r="28" spans="1:12" x14ac:dyDescent="0.2">
      <c r="A28" s="47">
        <f t="shared" si="1"/>
        <v>12</v>
      </c>
      <c r="C28" s="54">
        <f t="shared" si="2"/>
        <v>45982</v>
      </c>
      <c r="D28" s="54"/>
      <c r="E28" s="71">
        <f>'CAPGDS1000001228 TotalWO'!E28*'CAPGDS1000001228 Input'!$H$15</f>
        <v>0</v>
      </c>
      <c r="F28" s="71"/>
      <c r="G28" s="71">
        <f>'CAPGDS1000001228 TotalWO'!G28*'CAPGDS1000001228 Input'!$H$15</f>
        <v>137847</v>
      </c>
      <c r="H28" s="8"/>
      <c r="I28" s="8">
        <f t="shared" si="0"/>
        <v>137847</v>
      </c>
    </row>
    <row r="29" spans="1:12" x14ac:dyDescent="0.2">
      <c r="A29" s="47">
        <f t="shared" si="1"/>
        <v>13</v>
      </c>
      <c r="C29" s="54">
        <f t="shared" si="2"/>
        <v>46013</v>
      </c>
      <c r="D29" s="54"/>
      <c r="E29" s="99">
        <f>'CAPGDS1000001228 TotalWO'!E29*'CAPGDS1000001228 Input'!$H$15</f>
        <v>0</v>
      </c>
      <c r="F29" s="71"/>
      <c r="G29" s="99">
        <f>'CAPGDS1000001228 TotalWO'!G29*'CAPGDS1000001228 Input'!$H$15</f>
        <v>137847</v>
      </c>
      <c r="H29" s="8"/>
      <c r="I29" s="100">
        <f t="shared" si="0"/>
        <v>137847</v>
      </c>
    </row>
    <row r="30" spans="1:12" x14ac:dyDescent="0.2">
      <c r="A30" s="47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1792011</v>
      </c>
      <c r="H30" s="95"/>
      <c r="I30" s="95">
        <f>SUM(I17:I29)</f>
        <v>1792011</v>
      </c>
    </row>
    <row r="31" spans="1:12" x14ac:dyDescent="0.2">
      <c r="A31" s="47">
        <f t="shared" si="1"/>
        <v>15</v>
      </c>
      <c r="E31" s="95"/>
      <c r="F31" s="95"/>
      <c r="G31" s="95"/>
      <c r="H31" s="95"/>
      <c r="I31" s="95"/>
    </row>
    <row r="32" spans="1:12" ht="12" thickBot="1" x14ac:dyDescent="0.25">
      <c r="A32" s="47">
        <f t="shared" si="1"/>
        <v>16</v>
      </c>
      <c r="C32" s="58" t="s">
        <v>119</v>
      </c>
      <c r="D32" s="58"/>
      <c r="E32" s="97">
        <f>ROUND(+E30/12,2)</f>
        <v>0</v>
      </c>
      <c r="F32" s="95"/>
      <c r="G32" s="97">
        <f>ROUND(+G30/13,2)</f>
        <v>137847</v>
      </c>
      <c r="H32" s="95"/>
      <c r="I32" s="97">
        <f>ROUND(+I30/13,2)</f>
        <v>137847</v>
      </c>
    </row>
    <row r="33" spans="1:9" ht="12" thickTop="1" x14ac:dyDescent="0.2">
      <c r="A33" s="47">
        <f t="shared" si="1"/>
        <v>17</v>
      </c>
      <c r="E33" s="95"/>
      <c r="F33" s="95"/>
      <c r="G33" s="95"/>
      <c r="H33" s="95"/>
      <c r="I33" s="95"/>
    </row>
    <row r="34" spans="1:9" x14ac:dyDescent="0.2">
      <c r="A34" s="47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</row>
    <row r="35" spans="1:9" ht="12" thickBot="1" x14ac:dyDescent="0.25">
      <c r="A35" s="47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137847</v>
      </c>
    </row>
    <row r="36" spans="1:9" ht="12" thickTop="1" x14ac:dyDescent="0.2">
      <c r="A36" s="47">
        <f t="shared" si="1"/>
        <v>20</v>
      </c>
    </row>
    <row r="37" spans="1:9" x14ac:dyDescent="0.2">
      <c r="A37" s="47">
        <f t="shared" si="1"/>
        <v>21</v>
      </c>
      <c r="I37" s="56" t="s">
        <v>84</v>
      </c>
    </row>
    <row r="38" spans="1:9" x14ac:dyDescent="0.2">
      <c r="A38" s="47">
        <f t="shared" si="1"/>
        <v>22</v>
      </c>
      <c r="I38" s="56" t="s">
        <v>106</v>
      </c>
    </row>
    <row r="39" spans="1:9" x14ac:dyDescent="0.2">
      <c r="A39" s="47">
        <f t="shared" si="1"/>
        <v>23</v>
      </c>
    </row>
    <row r="40" spans="1:9" x14ac:dyDescent="0.2">
      <c r="A40" s="47">
        <f t="shared" si="1"/>
        <v>24</v>
      </c>
    </row>
    <row r="41" spans="1:9" x14ac:dyDescent="0.2">
      <c r="A41" s="44"/>
      <c r="B41" s="44"/>
      <c r="C41" s="45"/>
      <c r="D41" s="45"/>
      <c r="E41" s="45"/>
      <c r="F41" s="45"/>
      <c r="G41" s="45"/>
      <c r="H41" s="45"/>
      <c r="I41" s="45"/>
    </row>
    <row r="42" spans="1:9" x14ac:dyDescent="0.2">
      <c r="A42" s="44"/>
      <c r="B42" s="44"/>
      <c r="C42" s="45"/>
      <c r="D42" s="45"/>
      <c r="E42" s="45"/>
      <c r="F42" s="45"/>
      <c r="G42" s="45"/>
      <c r="H42" s="45"/>
      <c r="I42" s="45"/>
    </row>
    <row r="43" spans="1:9" x14ac:dyDescent="0.2">
      <c r="A43" s="44"/>
      <c r="B43" s="44"/>
      <c r="C43" s="45"/>
      <c r="D43" s="45"/>
      <c r="E43" s="45"/>
      <c r="F43" s="45"/>
      <c r="G43" s="45"/>
      <c r="H43" s="45"/>
      <c r="I43" s="45"/>
    </row>
    <row r="44" spans="1:9" x14ac:dyDescent="0.2">
      <c r="A44" s="44"/>
      <c r="B44" s="44"/>
      <c r="C44" s="45"/>
      <c r="D44" s="45"/>
      <c r="E44" s="45"/>
      <c r="F44" s="45"/>
      <c r="G44" s="45"/>
      <c r="H44" s="45"/>
      <c r="I44" s="45"/>
    </row>
    <row r="46" spans="1:9" x14ac:dyDescent="0.2">
      <c r="A46" s="125" t="str">
        <f>A6</f>
        <v>Pro-Forma Adjustment - System Reliability</v>
      </c>
      <c r="B46" s="125"/>
      <c r="C46" s="125"/>
      <c r="D46" s="125"/>
      <c r="E46" s="125"/>
      <c r="F46" s="125"/>
      <c r="G46" s="125"/>
      <c r="H46" s="125"/>
      <c r="I46" s="125"/>
    </row>
    <row r="47" spans="1:9" x14ac:dyDescent="0.2">
      <c r="A47" s="48"/>
      <c r="B47" s="48"/>
      <c r="C47" s="46"/>
      <c r="D47" s="46"/>
      <c r="E47" s="46"/>
      <c r="F47" s="46"/>
      <c r="G47" s="46"/>
      <c r="H47" s="46"/>
      <c r="I47" s="46"/>
    </row>
    <row r="48" spans="1:9" x14ac:dyDescent="0.2">
      <c r="A48" s="48" t="str">
        <f>A8</f>
        <v>SFS - Hwy 11 and Hwy 42 Gas Main</v>
      </c>
      <c r="B48" s="48"/>
      <c r="C48" s="46"/>
      <c r="D48" s="46"/>
      <c r="E48" s="46"/>
      <c r="F48" s="46"/>
      <c r="G48" s="46"/>
      <c r="H48" s="46"/>
      <c r="I48" s="46"/>
    </row>
    <row r="49" spans="1:13" x14ac:dyDescent="0.2">
      <c r="A49" s="48"/>
      <c r="B49" s="48"/>
      <c r="C49" s="46"/>
      <c r="D49" s="46"/>
      <c r="E49" s="46"/>
      <c r="F49" s="46"/>
      <c r="G49" s="46"/>
      <c r="H49" s="46"/>
      <c r="I49" s="46"/>
    </row>
    <row r="50" spans="1:13" x14ac:dyDescent="0.2">
      <c r="A50" s="48" t="s">
        <v>86</v>
      </c>
      <c r="B50" s="48"/>
      <c r="C50" s="46"/>
      <c r="D50" s="46"/>
      <c r="E50" s="46"/>
      <c r="F50" s="46"/>
      <c r="G50" s="46"/>
      <c r="H50" s="46"/>
      <c r="I50" s="46"/>
    </row>
    <row r="51" spans="1:13" x14ac:dyDescent="0.2">
      <c r="A51" s="48" t="s">
        <v>7</v>
      </c>
      <c r="B51" s="48"/>
      <c r="C51" s="46"/>
      <c r="D51" s="46"/>
      <c r="E51" s="46"/>
      <c r="F51" s="46"/>
      <c r="G51" s="46"/>
      <c r="H51" s="46"/>
      <c r="I51" s="46"/>
    </row>
    <row r="52" spans="1:13" x14ac:dyDescent="0.2">
      <c r="K52" s="53" t="s">
        <v>87</v>
      </c>
      <c r="M52" s="53" t="s">
        <v>87</v>
      </c>
    </row>
    <row r="53" spans="1:13" ht="12" thickBot="1" x14ac:dyDescent="0.25">
      <c r="A53" s="63" t="s">
        <v>75</v>
      </c>
      <c r="E53" s="50" t="str">
        <f>E13</f>
        <v>Acct 2.376.00</v>
      </c>
      <c r="F53" s="50"/>
      <c r="G53" s="50"/>
      <c r="H53" s="50"/>
      <c r="I53" s="50"/>
      <c r="K53" s="53" t="s">
        <v>88</v>
      </c>
      <c r="M53" s="53" t="s">
        <v>89</v>
      </c>
    </row>
    <row r="54" spans="1:13" ht="12" thickBot="1" x14ac:dyDescent="0.25">
      <c r="A54" s="79" t="s">
        <v>77</v>
      </c>
      <c r="B54" s="53"/>
      <c r="C54" s="51" t="s">
        <v>78</v>
      </c>
      <c r="D54" s="53"/>
      <c r="E54" s="51" t="s">
        <v>79</v>
      </c>
      <c r="F54" s="53"/>
      <c r="G54" s="51" t="s">
        <v>80</v>
      </c>
      <c r="H54" s="53"/>
      <c r="I54" s="51" t="s">
        <v>81</v>
      </c>
      <c r="K54" s="51" t="s">
        <v>90</v>
      </c>
      <c r="M54" s="51" t="s">
        <v>91</v>
      </c>
    </row>
    <row r="55" spans="1:13" x14ac:dyDescent="0.2">
      <c r="A55" s="53"/>
      <c r="B55" s="53"/>
      <c r="C55" s="37" t="s">
        <v>4</v>
      </c>
      <c r="D55" s="53"/>
      <c r="E55" s="34" t="s">
        <v>5</v>
      </c>
      <c r="F55" s="53"/>
      <c r="G55" s="34" t="s">
        <v>6</v>
      </c>
      <c r="H55" s="31"/>
      <c r="I55" s="34" t="s">
        <v>39</v>
      </c>
      <c r="K55" s="17" t="s">
        <v>40</v>
      </c>
      <c r="M55" s="53" t="s">
        <v>41</v>
      </c>
    </row>
    <row r="56" spans="1:13" x14ac:dyDescent="0.2">
      <c r="A56" s="53"/>
      <c r="B56" s="53"/>
      <c r="C56" s="53"/>
      <c r="D56" s="53"/>
      <c r="E56" s="53"/>
      <c r="F56" s="53"/>
      <c r="G56" s="53"/>
      <c r="H56" s="53"/>
      <c r="I56" s="53"/>
    </row>
    <row r="57" spans="1:13" x14ac:dyDescent="0.2">
      <c r="A57" s="47">
        <v>1</v>
      </c>
      <c r="B57" s="53"/>
      <c r="C57" s="54">
        <f>C17</f>
        <v>45641</v>
      </c>
      <c r="D57" s="53"/>
      <c r="E57" s="94">
        <f>ROUND(E17*$G$78,2)</f>
        <v>0</v>
      </c>
      <c r="F57" s="95"/>
      <c r="G57" s="94">
        <f t="shared" ref="G57:G69" si="3">ROUND(+G17*$G$78,2)</f>
        <v>233.9</v>
      </c>
      <c r="H57" s="95"/>
      <c r="I57" s="95">
        <f>G57-E57</f>
        <v>233.9</v>
      </c>
      <c r="J57" s="95"/>
      <c r="K57" s="96"/>
      <c r="L57" s="95"/>
      <c r="M57" s="7">
        <f>+ROUND(M72/13,2)</f>
        <v>34.380000000000003</v>
      </c>
    </row>
    <row r="58" spans="1:13" x14ac:dyDescent="0.2">
      <c r="A58" s="47">
        <f t="shared" ref="A58:A81" si="4">1+A57</f>
        <v>2</v>
      </c>
      <c r="C58" s="54">
        <f>C18</f>
        <v>45672</v>
      </c>
      <c r="D58" s="54"/>
      <c r="E58" s="71">
        <f t="shared" ref="E58:E69" si="5">ROUND(E17*$G$78,2)</f>
        <v>0</v>
      </c>
      <c r="F58" s="71"/>
      <c r="G58" s="71">
        <f t="shared" si="3"/>
        <v>233.9</v>
      </c>
      <c r="H58" s="8"/>
      <c r="I58" s="8">
        <f t="shared" ref="I58" si="6">G58-E58</f>
        <v>233.9</v>
      </c>
      <c r="J58" s="8"/>
      <c r="K58" s="8"/>
      <c r="L58" s="8"/>
      <c r="M58" s="8">
        <f>+M57</f>
        <v>34.380000000000003</v>
      </c>
    </row>
    <row r="59" spans="1:13" x14ac:dyDescent="0.2">
      <c r="A59" s="47">
        <f t="shared" si="4"/>
        <v>3</v>
      </c>
      <c r="C59" s="54">
        <f t="shared" ref="C59:C69" si="7">C58+31</f>
        <v>45703</v>
      </c>
      <c r="D59" s="54"/>
      <c r="E59" s="71">
        <f t="shared" si="5"/>
        <v>0</v>
      </c>
      <c r="F59" s="71"/>
      <c r="G59" s="71">
        <f t="shared" si="3"/>
        <v>233.9</v>
      </c>
      <c r="H59" s="8"/>
      <c r="I59" s="8">
        <f t="shared" ref="I59:I69" si="8">G59-E59</f>
        <v>233.9</v>
      </c>
      <c r="J59" s="8"/>
      <c r="K59" s="8"/>
      <c r="L59" s="8"/>
      <c r="M59" s="8">
        <f>+M57</f>
        <v>34.380000000000003</v>
      </c>
    </row>
    <row r="60" spans="1:13" x14ac:dyDescent="0.2">
      <c r="A60" s="47">
        <f t="shared" si="4"/>
        <v>4</v>
      </c>
      <c r="C60" s="54">
        <f t="shared" si="7"/>
        <v>45734</v>
      </c>
      <c r="D60" s="54"/>
      <c r="E60" s="71">
        <f t="shared" si="5"/>
        <v>0</v>
      </c>
      <c r="F60" s="71"/>
      <c r="G60" s="71">
        <f t="shared" si="3"/>
        <v>233.9</v>
      </c>
      <c r="H60" s="8"/>
      <c r="I60" s="8">
        <f t="shared" si="8"/>
        <v>233.9</v>
      </c>
      <c r="J60" s="8"/>
      <c r="K60" s="8"/>
      <c r="L60" s="8"/>
      <c r="M60" s="8">
        <f t="shared" ref="M60:M65" si="9">+M59</f>
        <v>34.380000000000003</v>
      </c>
    </row>
    <row r="61" spans="1:13" x14ac:dyDescent="0.2">
      <c r="A61" s="47">
        <f t="shared" si="4"/>
        <v>5</v>
      </c>
      <c r="C61" s="54">
        <f t="shared" si="7"/>
        <v>45765</v>
      </c>
      <c r="D61" s="54"/>
      <c r="E61" s="71">
        <f t="shared" si="5"/>
        <v>0</v>
      </c>
      <c r="F61" s="71"/>
      <c r="G61" s="71">
        <f t="shared" si="3"/>
        <v>233.9</v>
      </c>
      <c r="H61" s="8"/>
      <c r="I61" s="8">
        <f t="shared" si="8"/>
        <v>233.9</v>
      </c>
      <c r="J61" s="8"/>
      <c r="K61" s="8"/>
      <c r="L61" s="8"/>
      <c r="M61" s="8">
        <f t="shared" si="9"/>
        <v>34.380000000000003</v>
      </c>
    </row>
    <row r="62" spans="1:13" x14ac:dyDescent="0.2">
      <c r="A62" s="47">
        <f t="shared" si="4"/>
        <v>6</v>
      </c>
      <c r="C62" s="54">
        <f t="shared" si="7"/>
        <v>45796</v>
      </c>
      <c r="D62" s="54"/>
      <c r="E62" s="71">
        <f t="shared" si="5"/>
        <v>0</v>
      </c>
      <c r="F62" s="71"/>
      <c r="G62" s="71">
        <f t="shared" si="3"/>
        <v>233.9</v>
      </c>
      <c r="H62" s="8"/>
      <c r="I62" s="8">
        <f t="shared" si="8"/>
        <v>233.9</v>
      </c>
      <c r="J62" s="8"/>
      <c r="K62" s="8"/>
      <c r="L62" s="8"/>
      <c r="M62" s="8">
        <f t="shared" si="9"/>
        <v>34.380000000000003</v>
      </c>
    </row>
    <row r="63" spans="1:13" x14ac:dyDescent="0.2">
      <c r="A63" s="47">
        <f t="shared" si="4"/>
        <v>7</v>
      </c>
      <c r="C63" s="54">
        <f t="shared" si="7"/>
        <v>45827</v>
      </c>
      <c r="D63" s="54"/>
      <c r="E63" s="71">
        <f t="shared" si="5"/>
        <v>0</v>
      </c>
      <c r="F63" s="71"/>
      <c r="G63" s="71">
        <f t="shared" si="3"/>
        <v>233.9</v>
      </c>
      <c r="H63" s="8"/>
      <c r="I63" s="8">
        <f t="shared" si="8"/>
        <v>233.9</v>
      </c>
      <c r="J63" s="8"/>
      <c r="K63" s="8"/>
      <c r="L63" s="8"/>
      <c r="M63" s="8">
        <f t="shared" si="9"/>
        <v>34.380000000000003</v>
      </c>
    </row>
    <row r="64" spans="1:13" x14ac:dyDescent="0.2">
      <c r="A64" s="47">
        <f t="shared" si="4"/>
        <v>8</v>
      </c>
      <c r="C64" s="54">
        <f t="shared" si="7"/>
        <v>45858</v>
      </c>
      <c r="D64" s="54"/>
      <c r="E64" s="71">
        <f t="shared" si="5"/>
        <v>0</v>
      </c>
      <c r="F64" s="71"/>
      <c r="G64" s="71">
        <f t="shared" si="3"/>
        <v>233.9</v>
      </c>
      <c r="H64" s="8"/>
      <c r="I64" s="8">
        <f t="shared" si="8"/>
        <v>233.9</v>
      </c>
      <c r="J64" s="8"/>
      <c r="K64" s="8"/>
      <c r="L64" s="8"/>
      <c r="M64" s="8">
        <f t="shared" si="9"/>
        <v>34.380000000000003</v>
      </c>
    </row>
    <row r="65" spans="1:13" x14ac:dyDescent="0.2">
      <c r="A65" s="47">
        <f t="shared" si="4"/>
        <v>9</v>
      </c>
      <c r="C65" s="54">
        <f t="shared" si="7"/>
        <v>45889</v>
      </c>
      <c r="D65" s="54"/>
      <c r="E65" s="71">
        <f t="shared" si="5"/>
        <v>0</v>
      </c>
      <c r="F65" s="71"/>
      <c r="G65" s="71">
        <f t="shared" si="3"/>
        <v>233.9</v>
      </c>
      <c r="H65" s="8"/>
      <c r="I65" s="8">
        <f t="shared" si="8"/>
        <v>233.9</v>
      </c>
      <c r="J65" s="8"/>
      <c r="K65" s="8"/>
      <c r="L65" s="8"/>
      <c r="M65" s="8">
        <f t="shared" si="9"/>
        <v>34.380000000000003</v>
      </c>
    </row>
    <row r="66" spans="1:13" x14ac:dyDescent="0.2">
      <c r="A66" s="47">
        <f t="shared" si="4"/>
        <v>10</v>
      </c>
      <c r="C66" s="54">
        <f t="shared" si="7"/>
        <v>45920</v>
      </c>
      <c r="D66" s="54"/>
      <c r="E66" s="71">
        <f t="shared" si="5"/>
        <v>0</v>
      </c>
      <c r="F66" s="71"/>
      <c r="G66" s="71">
        <f t="shared" si="3"/>
        <v>233.9</v>
      </c>
      <c r="H66" s="8"/>
      <c r="I66" s="8">
        <f t="shared" si="8"/>
        <v>233.9</v>
      </c>
      <c r="J66" s="8"/>
      <c r="K66" s="8"/>
      <c r="L66" s="8"/>
      <c r="M66" s="8">
        <f>+M65+0.01</f>
        <v>34.39</v>
      </c>
    </row>
    <row r="67" spans="1:13" x14ac:dyDescent="0.2">
      <c r="A67" s="47">
        <f t="shared" si="4"/>
        <v>11</v>
      </c>
      <c r="C67" s="54">
        <f t="shared" si="7"/>
        <v>45951</v>
      </c>
      <c r="D67" s="54"/>
      <c r="E67" s="71">
        <f t="shared" si="5"/>
        <v>0</v>
      </c>
      <c r="F67" s="71"/>
      <c r="G67" s="71">
        <f t="shared" si="3"/>
        <v>233.9</v>
      </c>
      <c r="H67" s="8"/>
      <c r="I67" s="8">
        <f t="shared" si="8"/>
        <v>233.9</v>
      </c>
      <c r="J67" s="8"/>
      <c r="K67" s="8"/>
      <c r="L67" s="8"/>
      <c r="M67" s="8">
        <f>+M66</f>
        <v>34.39</v>
      </c>
    </row>
    <row r="68" spans="1:13" x14ac:dyDescent="0.2">
      <c r="A68" s="47">
        <f t="shared" si="4"/>
        <v>12</v>
      </c>
      <c r="C68" s="54">
        <f t="shared" si="7"/>
        <v>45982</v>
      </c>
      <c r="D68" s="54"/>
      <c r="E68" s="71">
        <f t="shared" si="5"/>
        <v>0</v>
      </c>
      <c r="F68" s="71"/>
      <c r="G68" s="71">
        <f t="shared" si="3"/>
        <v>233.9</v>
      </c>
      <c r="H68" s="8"/>
      <c r="I68" s="8">
        <f t="shared" si="8"/>
        <v>233.9</v>
      </c>
      <c r="J68" s="8"/>
      <c r="K68" s="8"/>
      <c r="L68" s="8"/>
      <c r="M68" s="8">
        <f>+M67</f>
        <v>34.39</v>
      </c>
    </row>
    <row r="69" spans="1:13" x14ac:dyDescent="0.2">
      <c r="A69" s="47">
        <f t="shared" si="4"/>
        <v>13</v>
      </c>
      <c r="C69" s="54">
        <f t="shared" si="7"/>
        <v>46013</v>
      </c>
      <c r="D69" s="54"/>
      <c r="E69" s="99">
        <f t="shared" si="5"/>
        <v>0</v>
      </c>
      <c r="F69" s="71"/>
      <c r="G69" s="100">
        <f t="shared" si="3"/>
        <v>233.9</v>
      </c>
      <c r="H69" s="8"/>
      <c r="I69" s="100">
        <f t="shared" si="8"/>
        <v>233.9</v>
      </c>
      <c r="J69" s="8"/>
      <c r="K69" s="8"/>
      <c r="L69" s="8"/>
      <c r="M69" s="100">
        <f>+M68</f>
        <v>34.39</v>
      </c>
    </row>
    <row r="70" spans="1:13" x14ac:dyDescent="0.2">
      <c r="A70" s="47">
        <f t="shared" si="4"/>
        <v>14</v>
      </c>
      <c r="C70" s="56" t="s">
        <v>44</v>
      </c>
      <c r="D70" s="56"/>
      <c r="E70" s="95">
        <f>SUM(E57:E69)</f>
        <v>0</v>
      </c>
      <c r="F70" s="95"/>
      <c r="G70" s="95">
        <f>SUM(G57:G69)</f>
        <v>3040.7000000000007</v>
      </c>
      <c r="H70" s="95"/>
      <c r="I70" s="95">
        <f>SUM(I57:I69)</f>
        <v>3040.7000000000007</v>
      </c>
      <c r="J70" s="95"/>
      <c r="K70" s="95"/>
      <c r="L70" s="95"/>
      <c r="M70" s="95">
        <f>SUM(M57:M69)</f>
        <v>446.97999999999996</v>
      </c>
    </row>
    <row r="71" spans="1:13" x14ac:dyDescent="0.2">
      <c r="A71" s="47">
        <f t="shared" si="4"/>
        <v>15</v>
      </c>
      <c r="E71" s="98" t="s">
        <v>7</v>
      </c>
      <c r="F71" s="98"/>
      <c r="G71" s="98" t="s">
        <v>7</v>
      </c>
      <c r="H71" s="98"/>
      <c r="I71" s="98" t="s">
        <v>7</v>
      </c>
      <c r="J71" s="95"/>
      <c r="K71" s="95"/>
      <c r="L71" s="95"/>
      <c r="M71" s="95"/>
    </row>
    <row r="72" spans="1:13" ht="12" thickBot="1" x14ac:dyDescent="0.25">
      <c r="A72" s="47">
        <f t="shared" si="4"/>
        <v>16</v>
      </c>
      <c r="C72" s="56" t="s">
        <v>83</v>
      </c>
      <c r="D72" s="56"/>
      <c r="E72" s="95"/>
      <c r="F72" s="95"/>
      <c r="G72" s="95"/>
      <c r="H72" s="95"/>
      <c r="I72" s="97">
        <f>I70</f>
        <v>3040.7000000000007</v>
      </c>
      <c r="J72" s="95"/>
      <c r="K72" s="97">
        <f>ROUND(G18*K78,2)</f>
        <v>5169.26</v>
      </c>
      <c r="L72" s="95"/>
      <c r="M72" s="97">
        <f>ROUND(+(K72-I72)*M78,2)</f>
        <v>447</v>
      </c>
    </row>
    <row r="73" spans="1:13" ht="12" thickTop="1" x14ac:dyDescent="0.2">
      <c r="A73" s="47">
        <f t="shared" si="4"/>
        <v>17</v>
      </c>
      <c r="E73" s="55"/>
      <c r="F73" s="55"/>
      <c r="G73" s="55"/>
      <c r="H73" s="55"/>
      <c r="I73" s="56" t="s">
        <v>84</v>
      </c>
    </row>
    <row r="74" spans="1:13" x14ac:dyDescent="0.2">
      <c r="A74" s="47">
        <f t="shared" si="4"/>
        <v>18</v>
      </c>
      <c r="I74" s="56" t="s">
        <v>137</v>
      </c>
      <c r="M74" s="53" t="s">
        <v>87</v>
      </c>
    </row>
    <row r="75" spans="1:13" x14ac:dyDescent="0.2">
      <c r="A75" s="47">
        <f t="shared" si="4"/>
        <v>19</v>
      </c>
      <c r="K75" s="53" t="s">
        <v>92</v>
      </c>
      <c r="M75" s="53" t="s">
        <v>93</v>
      </c>
    </row>
    <row r="76" spans="1:13" x14ac:dyDescent="0.2">
      <c r="A76" s="47">
        <f t="shared" si="4"/>
        <v>20</v>
      </c>
      <c r="E76" s="61" t="s">
        <v>94</v>
      </c>
      <c r="F76" s="61"/>
      <c r="G76" s="61" t="s">
        <v>95</v>
      </c>
      <c r="K76" s="53" t="s">
        <v>96</v>
      </c>
      <c r="M76" s="53" t="s">
        <v>97</v>
      </c>
    </row>
    <row r="77" spans="1:13" ht="12" thickBot="1" x14ac:dyDescent="0.25">
      <c r="A77" s="47">
        <f t="shared" si="4"/>
        <v>21</v>
      </c>
      <c r="E77" s="62" t="s">
        <v>98</v>
      </c>
      <c r="F77" s="61"/>
      <c r="G77" s="62" t="s">
        <v>98</v>
      </c>
      <c r="K77" s="62" t="s">
        <v>99</v>
      </c>
      <c r="M77" s="62" t="s">
        <v>100</v>
      </c>
    </row>
    <row r="78" spans="1:13" x14ac:dyDescent="0.2">
      <c r="A78" s="47">
        <f t="shared" si="4"/>
        <v>22</v>
      </c>
      <c r="C78" s="63" t="str">
        <f>E53</f>
        <v>Acct 2.376.00</v>
      </c>
      <c r="D78" s="63"/>
      <c r="E78" s="64">
        <f>'CAPGDS1000001228 Input'!J15</f>
        <v>2.2058823529411766E-2</v>
      </c>
      <c r="F78" s="64"/>
      <c r="G78" s="64">
        <f>E78/13</f>
        <v>1.6968325791855204E-3</v>
      </c>
      <c r="K78" s="72">
        <f>+'CAPGDS1000001228 Input'!L15</f>
        <v>3.7499999999999999E-2</v>
      </c>
      <c r="M78" s="73">
        <f>+'CAPGDS1000001228 Input'!N15</f>
        <v>0.21</v>
      </c>
    </row>
    <row r="79" spans="1:13" x14ac:dyDescent="0.2">
      <c r="A79" s="47">
        <f t="shared" si="4"/>
        <v>23</v>
      </c>
      <c r="H79" s="59"/>
      <c r="I79" s="55"/>
      <c r="K79" s="53" t="s">
        <v>126</v>
      </c>
    </row>
    <row r="80" spans="1:13" x14ac:dyDescent="0.2">
      <c r="A80" s="47">
        <f t="shared" si="4"/>
        <v>24</v>
      </c>
      <c r="H80" s="64"/>
      <c r="I80" s="55"/>
    </row>
    <row r="81" spans="1:13" x14ac:dyDescent="0.2">
      <c r="A81" s="47">
        <f t="shared" si="4"/>
        <v>25</v>
      </c>
    </row>
    <row r="82" spans="1:13" x14ac:dyDescent="0.2">
      <c r="H82" s="64"/>
      <c r="I82" s="55"/>
    </row>
    <row r="83" spans="1:13" x14ac:dyDescent="0.2">
      <c r="A83" s="44"/>
      <c r="B83" s="44"/>
      <c r="C83" s="45"/>
      <c r="D83" s="45"/>
      <c r="E83" s="45"/>
      <c r="F83" s="45"/>
      <c r="G83" s="45"/>
      <c r="H83" s="45"/>
      <c r="I83" s="45"/>
    </row>
    <row r="84" spans="1:13" x14ac:dyDescent="0.2">
      <c r="A84" s="44"/>
      <c r="B84" s="44"/>
      <c r="C84" s="45"/>
      <c r="D84" s="45"/>
      <c r="E84" s="45"/>
      <c r="F84" s="45"/>
      <c r="G84" s="45"/>
      <c r="H84" s="45"/>
      <c r="I84" s="45"/>
    </row>
    <row r="85" spans="1:13" x14ac:dyDescent="0.2">
      <c r="A85" s="44"/>
      <c r="B85" s="44"/>
      <c r="C85" s="45"/>
      <c r="D85" s="45"/>
      <c r="E85" s="45"/>
      <c r="F85" s="45"/>
      <c r="G85" s="45"/>
      <c r="H85" s="45"/>
      <c r="I85" s="45"/>
    </row>
    <row r="86" spans="1:13" x14ac:dyDescent="0.2">
      <c r="A86" s="44"/>
      <c r="B86" s="44"/>
      <c r="C86" s="45"/>
      <c r="D86" s="45"/>
      <c r="E86" s="45"/>
      <c r="F86" s="45"/>
      <c r="G86" s="45"/>
      <c r="H86" s="45"/>
      <c r="I86" s="45"/>
    </row>
    <row r="88" spans="1:13" x14ac:dyDescent="0.2">
      <c r="A88" s="125" t="str">
        <f>A6</f>
        <v>Pro-Forma Adjustment - System Reliability</v>
      </c>
      <c r="B88" s="125"/>
      <c r="C88" s="125"/>
      <c r="D88" s="125"/>
      <c r="E88" s="125"/>
      <c r="F88" s="125"/>
      <c r="G88" s="125"/>
      <c r="H88" s="125"/>
      <c r="I88" s="125"/>
    </row>
    <row r="89" spans="1:13" x14ac:dyDescent="0.2">
      <c r="A89" s="48"/>
      <c r="B89" s="48"/>
      <c r="C89" s="46"/>
      <c r="D89" s="46"/>
      <c r="E89" s="46"/>
      <c r="F89" s="46"/>
      <c r="G89" s="46"/>
      <c r="H89" s="46"/>
      <c r="I89" s="46"/>
    </row>
    <row r="90" spans="1:13" x14ac:dyDescent="0.2">
      <c r="A90" s="48" t="str">
        <f>A8</f>
        <v>SFS - Hwy 11 and Hwy 42 Gas Main</v>
      </c>
      <c r="B90" s="48"/>
      <c r="C90" s="46"/>
      <c r="D90" s="46"/>
      <c r="E90" s="46"/>
      <c r="F90" s="46"/>
      <c r="G90" s="46"/>
      <c r="H90" s="46"/>
      <c r="I90" s="46"/>
    </row>
    <row r="91" spans="1:13" x14ac:dyDescent="0.2">
      <c r="A91" s="48"/>
      <c r="B91" s="48"/>
      <c r="C91" s="46"/>
      <c r="D91" s="46"/>
      <c r="E91" s="46"/>
      <c r="F91" s="46"/>
      <c r="G91" s="46"/>
      <c r="H91" s="46"/>
      <c r="I91" s="46"/>
    </row>
    <row r="92" spans="1:13" x14ac:dyDescent="0.2">
      <c r="A92" s="48" t="s">
        <v>101</v>
      </c>
      <c r="B92" s="48"/>
      <c r="C92" s="46"/>
      <c r="D92" s="46"/>
      <c r="E92" s="46"/>
      <c r="F92" s="46"/>
      <c r="G92" s="46"/>
      <c r="H92" s="46"/>
      <c r="I92" s="46"/>
    </row>
    <row r="93" spans="1:13" x14ac:dyDescent="0.2">
      <c r="A93" s="48" t="s">
        <v>7</v>
      </c>
      <c r="B93" s="48"/>
      <c r="C93" s="46"/>
      <c r="D93" s="46"/>
      <c r="E93" s="46"/>
      <c r="F93" s="46"/>
      <c r="G93" s="46"/>
      <c r="H93" s="46"/>
      <c r="I93" s="46"/>
    </row>
    <row r="95" spans="1:13" ht="12" thickBot="1" x14ac:dyDescent="0.25">
      <c r="A95" s="63" t="s">
        <v>75</v>
      </c>
      <c r="E95" s="50" t="str">
        <f>E13</f>
        <v>Acct 2.376.00</v>
      </c>
      <c r="F95" s="50"/>
      <c r="G95" s="50"/>
      <c r="H95" s="50"/>
      <c r="I95" s="50"/>
      <c r="M95" s="53" t="s">
        <v>102</v>
      </c>
    </row>
    <row r="96" spans="1:13" ht="12" thickBot="1" x14ac:dyDescent="0.25">
      <c r="A96" s="79" t="s">
        <v>77</v>
      </c>
      <c r="B96" s="53"/>
      <c r="C96" s="51" t="s">
        <v>78</v>
      </c>
      <c r="D96" s="53"/>
      <c r="E96" s="51" t="s">
        <v>79</v>
      </c>
      <c r="F96" s="53"/>
      <c r="G96" s="51" t="s">
        <v>80</v>
      </c>
      <c r="H96" s="53"/>
      <c r="I96" s="51" t="s">
        <v>81</v>
      </c>
      <c r="M96" s="51" t="s">
        <v>103</v>
      </c>
    </row>
    <row r="97" spans="1:13" x14ac:dyDescent="0.2">
      <c r="A97" s="53"/>
      <c r="B97" s="53"/>
      <c r="C97" s="37" t="s">
        <v>4</v>
      </c>
      <c r="D97" s="53"/>
      <c r="E97" s="34" t="s">
        <v>5</v>
      </c>
      <c r="F97" s="53"/>
      <c r="G97" s="34" t="s">
        <v>6</v>
      </c>
      <c r="H97" s="31"/>
      <c r="I97" s="34" t="s">
        <v>39</v>
      </c>
      <c r="K97" s="17" t="s">
        <v>40</v>
      </c>
      <c r="M97" s="53" t="s">
        <v>41</v>
      </c>
    </row>
    <row r="98" spans="1:13" x14ac:dyDescent="0.2">
      <c r="A98" s="53"/>
      <c r="B98" s="53"/>
      <c r="C98" s="53"/>
      <c r="D98" s="53"/>
      <c r="E98" s="53"/>
      <c r="F98" s="53"/>
      <c r="G98" s="53"/>
      <c r="H98" s="53"/>
      <c r="I98" s="53"/>
    </row>
    <row r="99" spans="1:13" x14ac:dyDescent="0.2">
      <c r="A99" s="53">
        <v>1</v>
      </c>
      <c r="C99" s="54">
        <f>C17</f>
        <v>45641</v>
      </c>
      <c r="D99" s="54"/>
      <c r="E99" s="94">
        <f>E57</f>
        <v>0</v>
      </c>
      <c r="F99" s="7"/>
      <c r="G99" s="94">
        <f>G57</f>
        <v>233.9</v>
      </c>
      <c r="H99" s="7"/>
      <c r="I99" s="94">
        <f>G99-E99</f>
        <v>233.9</v>
      </c>
      <c r="J99" s="7"/>
      <c r="K99" s="7"/>
      <c r="L99" s="7"/>
      <c r="M99" s="94">
        <f>+M57</f>
        <v>34.380000000000003</v>
      </c>
    </row>
    <row r="100" spans="1:13" x14ac:dyDescent="0.2">
      <c r="A100" s="53">
        <f t="shared" ref="A100:A128" si="10">1+A99</f>
        <v>2</v>
      </c>
      <c r="C100" s="54">
        <f>C18</f>
        <v>45672</v>
      </c>
      <c r="D100" s="54"/>
      <c r="E100" s="103">
        <f t="shared" ref="E100:E111" si="11">E99+E59</f>
        <v>0</v>
      </c>
      <c r="F100" s="103"/>
      <c r="G100" s="103">
        <f t="shared" ref="G100:G111" si="12">G99+G59</f>
        <v>467.8</v>
      </c>
      <c r="H100" s="103"/>
      <c r="I100" s="103">
        <f>G100-E100</f>
        <v>467.8</v>
      </c>
      <c r="J100" s="103"/>
      <c r="K100" s="103"/>
      <c r="L100" s="103"/>
      <c r="M100" s="103">
        <f t="shared" ref="M100:M111" si="13">+M99+M59</f>
        <v>68.760000000000005</v>
      </c>
    </row>
    <row r="101" spans="1:13" x14ac:dyDescent="0.2">
      <c r="A101" s="53">
        <f t="shared" si="10"/>
        <v>3</v>
      </c>
      <c r="C101" s="54">
        <f t="shared" ref="C101:C111" si="14">C100+31</f>
        <v>45703</v>
      </c>
      <c r="D101" s="54"/>
      <c r="E101" s="103">
        <f t="shared" si="11"/>
        <v>0</v>
      </c>
      <c r="F101" s="103"/>
      <c r="G101" s="103">
        <f t="shared" si="12"/>
        <v>701.7</v>
      </c>
      <c r="H101" s="103"/>
      <c r="I101" s="103">
        <f>G101-E101</f>
        <v>701.7</v>
      </c>
      <c r="J101" s="103"/>
      <c r="K101" s="103"/>
      <c r="L101" s="103"/>
      <c r="M101" s="103">
        <f t="shared" si="13"/>
        <v>103.14000000000001</v>
      </c>
    </row>
    <row r="102" spans="1:13" x14ac:dyDescent="0.2">
      <c r="A102" s="53">
        <f t="shared" si="10"/>
        <v>4</v>
      </c>
      <c r="C102" s="54">
        <f t="shared" si="14"/>
        <v>45734</v>
      </c>
      <c r="D102" s="54"/>
      <c r="E102" s="103">
        <f t="shared" si="11"/>
        <v>0</v>
      </c>
      <c r="F102" s="103"/>
      <c r="G102" s="103">
        <f t="shared" si="12"/>
        <v>935.6</v>
      </c>
      <c r="H102" s="103"/>
      <c r="I102" s="103">
        <f t="shared" ref="I102:I111" si="15">G102-E102</f>
        <v>935.6</v>
      </c>
      <c r="J102" s="103"/>
      <c r="K102" s="103"/>
      <c r="L102" s="103"/>
      <c r="M102" s="103">
        <f t="shared" si="13"/>
        <v>137.52000000000001</v>
      </c>
    </row>
    <row r="103" spans="1:13" x14ac:dyDescent="0.2">
      <c r="A103" s="53">
        <f t="shared" si="10"/>
        <v>5</v>
      </c>
      <c r="C103" s="54">
        <f t="shared" si="14"/>
        <v>45765</v>
      </c>
      <c r="D103" s="54"/>
      <c r="E103" s="103">
        <f t="shared" si="11"/>
        <v>0</v>
      </c>
      <c r="F103" s="103"/>
      <c r="G103" s="103">
        <f t="shared" si="12"/>
        <v>1169.5</v>
      </c>
      <c r="H103" s="103"/>
      <c r="I103" s="103">
        <f t="shared" si="15"/>
        <v>1169.5</v>
      </c>
      <c r="J103" s="103"/>
      <c r="K103" s="103"/>
      <c r="L103" s="103"/>
      <c r="M103" s="103">
        <f t="shared" si="13"/>
        <v>171.9</v>
      </c>
    </row>
    <row r="104" spans="1:13" x14ac:dyDescent="0.2">
      <c r="A104" s="53">
        <f t="shared" si="10"/>
        <v>6</v>
      </c>
      <c r="C104" s="54">
        <f t="shared" si="14"/>
        <v>45796</v>
      </c>
      <c r="D104" s="54"/>
      <c r="E104" s="103">
        <f t="shared" si="11"/>
        <v>0</v>
      </c>
      <c r="F104" s="103"/>
      <c r="G104" s="103">
        <f t="shared" si="12"/>
        <v>1403.4</v>
      </c>
      <c r="H104" s="103"/>
      <c r="I104" s="103">
        <f t="shared" si="15"/>
        <v>1403.4</v>
      </c>
      <c r="J104" s="103"/>
      <c r="K104" s="103"/>
      <c r="L104" s="103"/>
      <c r="M104" s="103">
        <f t="shared" si="13"/>
        <v>206.28</v>
      </c>
    </row>
    <row r="105" spans="1:13" x14ac:dyDescent="0.2">
      <c r="A105" s="53">
        <f t="shared" si="10"/>
        <v>7</v>
      </c>
      <c r="C105" s="54">
        <f t="shared" si="14"/>
        <v>45827</v>
      </c>
      <c r="D105" s="54"/>
      <c r="E105" s="103">
        <f t="shared" si="11"/>
        <v>0</v>
      </c>
      <c r="F105" s="103"/>
      <c r="G105" s="103">
        <f t="shared" si="12"/>
        <v>1637.3000000000002</v>
      </c>
      <c r="H105" s="103"/>
      <c r="I105" s="103">
        <f t="shared" si="15"/>
        <v>1637.3000000000002</v>
      </c>
      <c r="J105" s="103"/>
      <c r="K105" s="103"/>
      <c r="L105" s="103"/>
      <c r="M105" s="103">
        <f t="shared" si="13"/>
        <v>240.66</v>
      </c>
    </row>
    <row r="106" spans="1:13" x14ac:dyDescent="0.2">
      <c r="A106" s="53">
        <f t="shared" si="10"/>
        <v>8</v>
      </c>
      <c r="C106" s="54">
        <f t="shared" si="14"/>
        <v>45858</v>
      </c>
      <c r="D106" s="54"/>
      <c r="E106" s="103">
        <f t="shared" si="11"/>
        <v>0</v>
      </c>
      <c r="F106" s="103"/>
      <c r="G106" s="103">
        <f t="shared" si="12"/>
        <v>1871.2000000000003</v>
      </c>
      <c r="H106" s="103"/>
      <c r="I106" s="103">
        <f t="shared" si="15"/>
        <v>1871.2000000000003</v>
      </c>
      <c r="J106" s="103"/>
      <c r="K106" s="103"/>
      <c r="L106" s="103"/>
      <c r="M106" s="103">
        <f t="shared" si="13"/>
        <v>275.04000000000002</v>
      </c>
    </row>
    <row r="107" spans="1:13" x14ac:dyDescent="0.2">
      <c r="A107" s="53">
        <f t="shared" si="10"/>
        <v>9</v>
      </c>
      <c r="C107" s="54">
        <f t="shared" si="14"/>
        <v>45889</v>
      </c>
      <c r="D107" s="54"/>
      <c r="E107" s="103">
        <f t="shared" si="11"/>
        <v>0</v>
      </c>
      <c r="F107" s="103"/>
      <c r="G107" s="103">
        <f t="shared" si="12"/>
        <v>2105.1000000000004</v>
      </c>
      <c r="H107" s="103"/>
      <c r="I107" s="103">
        <f t="shared" si="15"/>
        <v>2105.1000000000004</v>
      </c>
      <c r="J107" s="103"/>
      <c r="K107" s="103"/>
      <c r="L107" s="103"/>
      <c r="M107" s="103">
        <f t="shared" si="13"/>
        <v>309.43</v>
      </c>
    </row>
    <row r="108" spans="1:13" x14ac:dyDescent="0.2">
      <c r="A108" s="53">
        <f t="shared" si="10"/>
        <v>10</v>
      </c>
      <c r="C108" s="54">
        <f t="shared" si="14"/>
        <v>45920</v>
      </c>
      <c r="D108" s="54"/>
      <c r="E108" s="103">
        <f t="shared" si="11"/>
        <v>0</v>
      </c>
      <c r="F108" s="103"/>
      <c r="G108" s="103">
        <f t="shared" si="12"/>
        <v>2339.0000000000005</v>
      </c>
      <c r="H108" s="103"/>
      <c r="I108" s="103">
        <f t="shared" si="15"/>
        <v>2339.0000000000005</v>
      </c>
      <c r="J108" s="103"/>
      <c r="K108" s="103"/>
      <c r="L108" s="103"/>
      <c r="M108" s="103">
        <f t="shared" si="13"/>
        <v>343.82</v>
      </c>
    </row>
    <row r="109" spans="1:13" x14ac:dyDescent="0.2">
      <c r="A109" s="53">
        <f t="shared" si="10"/>
        <v>11</v>
      </c>
      <c r="C109" s="54">
        <f t="shared" si="14"/>
        <v>45951</v>
      </c>
      <c r="D109" s="54"/>
      <c r="E109" s="103">
        <f t="shared" si="11"/>
        <v>0</v>
      </c>
      <c r="F109" s="103"/>
      <c r="G109" s="103">
        <f t="shared" si="12"/>
        <v>2572.9000000000005</v>
      </c>
      <c r="H109" s="103"/>
      <c r="I109" s="103">
        <f t="shared" si="15"/>
        <v>2572.9000000000005</v>
      </c>
      <c r="J109" s="103"/>
      <c r="K109" s="103"/>
      <c r="L109" s="103"/>
      <c r="M109" s="103">
        <f t="shared" si="13"/>
        <v>378.21</v>
      </c>
    </row>
    <row r="110" spans="1:13" x14ac:dyDescent="0.2">
      <c r="A110" s="53">
        <f t="shared" si="10"/>
        <v>12</v>
      </c>
      <c r="C110" s="54">
        <f t="shared" si="14"/>
        <v>45982</v>
      </c>
      <c r="D110" s="54"/>
      <c r="E110" s="103">
        <f t="shared" si="11"/>
        <v>0</v>
      </c>
      <c r="F110" s="103"/>
      <c r="G110" s="103">
        <f t="shared" si="12"/>
        <v>2806.8000000000006</v>
      </c>
      <c r="H110" s="103"/>
      <c r="I110" s="103">
        <f t="shared" si="15"/>
        <v>2806.8000000000006</v>
      </c>
      <c r="J110" s="103"/>
      <c r="K110" s="103"/>
      <c r="L110" s="103"/>
      <c r="M110" s="103">
        <f t="shared" si="13"/>
        <v>412.59999999999997</v>
      </c>
    </row>
    <row r="111" spans="1:13" x14ac:dyDescent="0.2">
      <c r="A111" s="53">
        <f t="shared" si="10"/>
        <v>13</v>
      </c>
      <c r="C111" s="54">
        <f t="shared" si="14"/>
        <v>46013</v>
      </c>
      <c r="D111" s="54"/>
      <c r="E111" s="109">
        <f t="shared" si="11"/>
        <v>0</v>
      </c>
      <c r="F111" s="110"/>
      <c r="G111" s="104">
        <f t="shared" si="12"/>
        <v>5847.5000000000018</v>
      </c>
      <c r="H111" s="103"/>
      <c r="I111" s="104">
        <f t="shared" si="15"/>
        <v>5847.5000000000018</v>
      </c>
      <c r="J111" s="103"/>
      <c r="K111" s="103"/>
      <c r="L111" s="103"/>
      <c r="M111" s="104">
        <f t="shared" si="13"/>
        <v>859.57999999999993</v>
      </c>
    </row>
    <row r="112" spans="1:13" x14ac:dyDescent="0.2">
      <c r="A112" s="53">
        <f t="shared" si="10"/>
        <v>14</v>
      </c>
      <c r="C112" s="56" t="s">
        <v>44</v>
      </c>
      <c r="D112" s="56"/>
      <c r="E112" s="7">
        <f>SUM(E99:E111)</f>
        <v>0</v>
      </c>
      <c r="F112" s="7"/>
      <c r="G112" s="7">
        <f>SUM(G99:G111)</f>
        <v>24091.700000000004</v>
      </c>
      <c r="H112" s="7"/>
      <c r="I112" s="7">
        <f>SUM(I99:I111)</f>
        <v>24091.700000000004</v>
      </c>
      <c r="J112" s="7"/>
      <c r="K112" s="7"/>
      <c r="L112" s="7"/>
      <c r="M112" s="7">
        <f>SUM(M99:M111)</f>
        <v>3541.3199999999997</v>
      </c>
    </row>
    <row r="113" spans="1:13" x14ac:dyDescent="0.2">
      <c r="A113" s="53">
        <f t="shared" si="10"/>
        <v>15</v>
      </c>
      <c r="E113" s="7"/>
      <c r="F113" s="7"/>
      <c r="G113" s="7"/>
      <c r="H113" s="7"/>
      <c r="I113" s="7"/>
      <c r="J113" s="7"/>
      <c r="K113" s="7"/>
      <c r="L113" s="7"/>
      <c r="M113" s="7"/>
    </row>
    <row r="114" spans="1:13" ht="12" thickBot="1" x14ac:dyDescent="0.25">
      <c r="A114" s="53">
        <f t="shared" si="10"/>
        <v>16</v>
      </c>
      <c r="C114" s="65" t="s">
        <v>120</v>
      </c>
      <c r="D114" s="65"/>
      <c r="E114" s="106">
        <f>ROUND(+E112/12,2)</f>
        <v>0</v>
      </c>
      <c r="F114" s="7"/>
      <c r="G114" s="106">
        <f>ROUND(+G112/13,2)</f>
        <v>1853.21</v>
      </c>
      <c r="H114" s="7"/>
      <c r="I114" s="106">
        <f>ROUND(+I112/13,2)</f>
        <v>1853.21</v>
      </c>
      <c r="J114" s="7"/>
      <c r="K114" s="7"/>
      <c r="L114" s="7"/>
      <c r="M114" s="106">
        <f>ROUND(+M112/13,2)</f>
        <v>272.41000000000003</v>
      </c>
    </row>
    <row r="115" spans="1:13" ht="12" thickTop="1" x14ac:dyDescent="0.2">
      <c r="A115" s="53">
        <f t="shared" si="10"/>
        <v>17</v>
      </c>
      <c r="E115" s="108" t="s">
        <v>7</v>
      </c>
      <c r="F115" s="108"/>
      <c r="G115" s="108" t="s">
        <v>7</v>
      </c>
      <c r="H115" s="108"/>
      <c r="I115" s="108" t="s">
        <v>7</v>
      </c>
      <c r="J115" s="7"/>
      <c r="K115" s="7"/>
      <c r="L115" s="7"/>
      <c r="M115" s="7"/>
    </row>
    <row r="116" spans="1:13" x14ac:dyDescent="0.2">
      <c r="A116" s="53">
        <f t="shared" si="10"/>
        <v>18</v>
      </c>
      <c r="E116" s="7"/>
      <c r="F116" s="7"/>
      <c r="G116" s="7"/>
      <c r="H116" s="7"/>
      <c r="I116" s="7"/>
      <c r="J116" s="7"/>
      <c r="K116" s="7"/>
      <c r="L116" s="7"/>
      <c r="M116" s="7"/>
    </row>
    <row r="117" spans="1:13" ht="12" thickBot="1" x14ac:dyDescent="0.25">
      <c r="A117" s="53">
        <f t="shared" si="10"/>
        <v>19</v>
      </c>
      <c r="C117" s="56" t="s">
        <v>83</v>
      </c>
      <c r="D117" s="56"/>
      <c r="E117" s="7"/>
      <c r="F117" s="7"/>
      <c r="G117" s="7"/>
      <c r="H117" s="7"/>
      <c r="I117" s="107">
        <f>I114</f>
        <v>1853.21</v>
      </c>
      <c r="J117" s="7"/>
      <c r="K117" s="7"/>
      <c r="L117" s="7"/>
      <c r="M117" s="107">
        <f>+M114</f>
        <v>272.41000000000003</v>
      </c>
    </row>
    <row r="118" spans="1:13" ht="12" thickTop="1" x14ac:dyDescent="0.2">
      <c r="A118" s="53">
        <f t="shared" si="10"/>
        <v>20</v>
      </c>
      <c r="E118" s="55"/>
      <c r="F118" s="55"/>
      <c r="G118" s="55"/>
      <c r="H118" s="55"/>
      <c r="I118" s="56" t="s">
        <v>84</v>
      </c>
      <c r="M118" s="56" t="s">
        <v>84</v>
      </c>
    </row>
    <row r="119" spans="1:13" x14ac:dyDescent="0.2">
      <c r="A119" s="53">
        <f t="shared" si="10"/>
        <v>21</v>
      </c>
      <c r="I119" s="56" t="s">
        <v>138</v>
      </c>
      <c r="M119" s="56" t="s">
        <v>139</v>
      </c>
    </row>
    <row r="120" spans="1:13" x14ac:dyDescent="0.2">
      <c r="A120" s="53">
        <f t="shared" si="10"/>
        <v>22</v>
      </c>
    </row>
    <row r="121" spans="1:13" x14ac:dyDescent="0.2">
      <c r="A121" s="53">
        <f t="shared" si="10"/>
        <v>23</v>
      </c>
      <c r="E121" s="61" t="s">
        <v>94</v>
      </c>
      <c r="F121" s="61"/>
      <c r="G121" s="61" t="s">
        <v>95</v>
      </c>
    </row>
    <row r="122" spans="1:13" ht="12" thickBot="1" x14ac:dyDescent="0.25">
      <c r="A122" s="53">
        <f t="shared" si="10"/>
        <v>24</v>
      </c>
      <c r="E122" s="62" t="s">
        <v>98</v>
      </c>
      <c r="F122" s="61"/>
      <c r="G122" s="62" t="s">
        <v>98</v>
      </c>
    </row>
    <row r="123" spans="1:13" x14ac:dyDescent="0.2">
      <c r="A123" s="53">
        <f t="shared" si="10"/>
        <v>25</v>
      </c>
      <c r="C123" s="63" t="str">
        <f>C78</f>
        <v>Acct 2.376.00</v>
      </c>
      <c r="D123" s="63"/>
      <c r="E123" s="66">
        <f>E78</f>
        <v>2.2058823529411766E-2</v>
      </c>
      <c r="F123" s="66"/>
      <c r="G123" s="66">
        <f>G78</f>
        <v>1.6968325791855204E-3</v>
      </c>
    </row>
    <row r="124" spans="1:13" x14ac:dyDescent="0.2">
      <c r="A124" s="53">
        <f t="shared" si="10"/>
        <v>26</v>
      </c>
      <c r="E124" s="55"/>
      <c r="F124" s="55"/>
      <c r="G124" s="55"/>
      <c r="H124" s="55"/>
      <c r="I124" s="55"/>
    </row>
    <row r="125" spans="1:13" x14ac:dyDescent="0.2">
      <c r="A125" s="53">
        <f t="shared" si="10"/>
        <v>27</v>
      </c>
      <c r="H125" s="55"/>
      <c r="I125" s="55"/>
    </row>
    <row r="126" spans="1:13" x14ac:dyDescent="0.2">
      <c r="A126" s="53">
        <f t="shared" si="10"/>
        <v>28</v>
      </c>
    </row>
    <row r="127" spans="1:13" x14ac:dyDescent="0.2">
      <c r="A127" s="53">
        <f t="shared" si="10"/>
        <v>29</v>
      </c>
    </row>
    <row r="128" spans="1:13" x14ac:dyDescent="0.2">
      <c r="A128" s="53">
        <f t="shared" si="10"/>
        <v>30</v>
      </c>
    </row>
  </sheetData>
  <mergeCells count="5">
    <mergeCell ref="A4:I4"/>
    <mergeCell ref="A6:I6"/>
    <mergeCell ref="A8:I8"/>
    <mergeCell ref="A46:I46"/>
    <mergeCell ref="A88:I8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0" max="16383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2"/>
  <sheetViews>
    <sheetView view="pageLayout" zoomScaleNormal="100" workbookViewId="0">
      <selection sqref="A1:R1"/>
    </sheetView>
  </sheetViews>
  <sheetFormatPr defaultColWidth="8" defaultRowHeight="11.25" x14ac:dyDescent="0.2"/>
  <cols>
    <col min="1" max="1" width="3.85546875" style="11" bestFit="1" customWidth="1"/>
    <col min="2" max="2" width="55.7109375" style="11" customWidth="1"/>
    <col min="3" max="3" width="0.85546875" style="11" customWidth="1"/>
    <col min="4" max="4" width="5.5703125" style="11" bestFit="1" customWidth="1"/>
    <col min="5" max="5" width="0.85546875" style="11" customWidth="1"/>
    <col min="6" max="6" width="12" style="11" bestFit="1" customWidth="1"/>
    <col min="7" max="7" width="0.85546875" style="11" customWidth="1"/>
    <col min="8" max="8" width="10.85546875" style="11" bestFit="1" customWidth="1"/>
    <col min="9" max="9" width="2.5703125" style="11" bestFit="1" customWidth="1"/>
    <col min="10" max="10" width="13.28515625" style="11" bestFit="1" customWidth="1"/>
    <col min="11" max="11" width="0.85546875" style="11" customWidth="1"/>
    <col min="12" max="12" width="12" style="11" bestFit="1" customWidth="1"/>
    <col min="13" max="13" width="0.85546875" style="11" customWidth="1"/>
    <col min="14" max="14" width="8.28515625" style="11" bestFit="1" customWidth="1"/>
    <col min="15" max="15" width="0.85546875" style="11" customWidth="1"/>
    <col min="16" max="16" width="12" style="11" bestFit="1" customWidth="1"/>
    <col min="17" max="17" width="0.85546875" style="11" customWidth="1"/>
    <col min="18" max="18" width="12.5703125" style="11" bestFit="1" customWidth="1"/>
    <col min="19" max="19" width="0.85546875" style="11" customWidth="1"/>
    <col min="20" max="20" width="12.7109375" style="11" bestFit="1" customWidth="1"/>
    <col min="21" max="16384" width="8" style="11"/>
  </cols>
  <sheetData>
    <row r="1" spans="1:18" ht="12.75" customHeight="1" x14ac:dyDescent="0.2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</row>
    <row r="2" spans="1:18" ht="12.7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ht="12.7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1:18" ht="12.75" customHeight="1" x14ac:dyDescent="0.2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</row>
    <row r="5" spans="1:18" ht="12.75" customHeight="1" x14ac:dyDescent="0.2">
      <c r="A5" s="120" t="str">
        <f>'WP E, pg 1'!A5:H5</f>
        <v>Pro-Forma Adjustment - Government Relocation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</row>
    <row r="6" spans="1:18" ht="12.75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</row>
    <row r="7" spans="1:18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8" x14ac:dyDescent="0.2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8" ht="12" thickBot="1" x14ac:dyDescent="0.25">
      <c r="F9" s="27" t="s">
        <v>25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8" x14ac:dyDescent="0.2">
      <c r="A10" s="11" t="s">
        <v>0</v>
      </c>
      <c r="F10" s="13" t="s">
        <v>26</v>
      </c>
      <c r="H10" s="13" t="s">
        <v>27</v>
      </c>
      <c r="J10" s="13" t="s">
        <v>28</v>
      </c>
      <c r="L10" s="13" t="s">
        <v>29</v>
      </c>
      <c r="N10" s="13" t="s">
        <v>30</v>
      </c>
    </row>
    <row r="11" spans="1:18" ht="12" thickBot="1" x14ac:dyDescent="0.25">
      <c r="A11" s="77" t="s">
        <v>108</v>
      </c>
      <c r="B11" s="14" t="s">
        <v>31</v>
      </c>
      <c r="C11" s="14"/>
      <c r="D11" s="14" t="s">
        <v>32</v>
      </c>
      <c r="F11" s="15" t="s">
        <v>33</v>
      </c>
      <c r="H11" s="15" t="s">
        <v>34</v>
      </c>
      <c r="J11" s="15" t="s">
        <v>35</v>
      </c>
      <c r="L11" s="15" t="s">
        <v>36</v>
      </c>
      <c r="N11" s="15" t="s">
        <v>37</v>
      </c>
      <c r="P11" s="14" t="s">
        <v>38</v>
      </c>
    </row>
    <row r="12" spans="1:18" x14ac:dyDescent="0.2">
      <c r="B12" s="13" t="s">
        <v>4</v>
      </c>
      <c r="C12" s="13"/>
      <c r="D12" s="13" t="s">
        <v>5</v>
      </c>
      <c r="F12" s="30" t="s">
        <v>6</v>
      </c>
      <c r="H12" s="30" t="s">
        <v>39</v>
      </c>
      <c r="J12" s="30" t="s">
        <v>40</v>
      </c>
      <c r="L12" s="30" t="s">
        <v>41</v>
      </c>
      <c r="N12" s="30" t="s">
        <v>42</v>
      </c>
      <c r="P12" s="13" t="s">
        <v>43</v>
      </c>
    </row>
    <row r="13" spans="1:18" x14ac:dyDescent="0.2">
      <c r="B13" s="13"/>
      <c r="C13" s="13"/>
      <c r="D13" s="13"/>
      <c r="F13" s="30"/>
      <c r="H13" s="30"/>
      <c r="J13" s="30"/>
      <c r="L13" s="30"/>
      <c r="N13" s="30"/>
      <c r="P13" s="13"/>
    </row>
    <row r="14" spans="1:18" x14ac:dyDescent="0.2">
      <c r="A14" s="20">
        <v>1</v>
      </c>
      <c r="B14" s="11" t="s">
        <v>112</v>
      </c>
      <c r="C14" s="16"/>
      <c r="D14" s="17">
        <v>2026</v>
      </c>
      <c r="F14" s="7">
        <v>0</v>
      </c>
      <c r="G14" s="93"/>
      <c r="H14" s="7">
        <v>0</v>
      </c>
      <c r="I14" s="93" t="s">
        <v>7</v>
      </c>
      <c r="J14" s="7">
        <v>0</v>
      </c>
      <c r="K14" s="93"/>
      <c r="L14" s="7">
        <f>'CAPGDS1000001180 Acct1'!I35</f>
        <v>143088</v>
      </c>
      <c r="M14" s="93"/>
      <c r="N14" s="7">
        <v>0</v>
      </c>
      <c r="O14" s="93"/>
      <c r="P14" s="7">
        <f t="shared" ref="P14:P18" si="0">SUM(F14:N14)</f>
        <v>143088</v>
      </c>
    </row>
    <row r="15" spans="1:18" x14ac:dyDescent="0.2">
      <c r="A15" s="20">
        <f>A14+1</f>
        <v>2</v>
      </c>
      <c r="B15" s="11" t="s">
        <v>111</v>
      </c>
      <c r="C15" s="16"/>
      <c r="D15" s="17">
        <v>2026</v>
      </c>
      <c r="F15" s="4">
        <v>0</v>
      </c>
      <c r="G15" s="8"/>
      <c r="H15" s="4">
        <v>0</v>
      </c>
      <c r="I15" s="8"/>
      <c r="J15" s="4">
        <v>0</v>
      </c>
      <c r="K15" s="8"/>
      <c r="L15" s="4">
        <f>'CAPGDS1000001207 Acct1'!I35+'CAPGDS1000001207 Acct2'!I35</f>
        <v>127580</v>
      </c>
      <c r="M15" s="8"/>
      <c r="N15" s="4">
        <v>0</v>
      </c>
      <c r="O15" s="8"/>
      <c r="P15" s="4">
        <f t="shared" si="0"/>
        <v>127580</v>
      </c>
    </row>
    <row r="16" spans="1:18" x14ac:dyDescent="0.2">
      <c r="A16" s="20">
        <f t="shared" ref="A16:A18" si="1">A15+1</f>
        <v>3</v>
      </c>
      <c r="B16" s="11" t="s">
        <v>113</v>
      </c>
      <c r="C16" s="16"/>
      <c r="D16" s="17">
        <v>2026</v>
      </c>
      <c r="F16" s="4">
        <v>0</v>
      </c>
      <c r="G16" s="8"/>
      <c r="H16" s="4">
        <v>0</v>
      </c>
      <c r="I16" s="8"/>
      <c r="J16" s="4">
        <v>0</v>
      </c>
      <c r="K16" s="8"/>
      <c r="L16" s="4">
        <f>'CAPGDS1000001232 Acct1'!I35+'CAPGDS1000001232 Acct2'!I35</f>
        <v>85640.78</v>
      </c>
      <c r="M16" s="8"/>
      <c r="N16" s="4">
        <v>0</v>
      </c>
      <c r="O16" s="8"/>
      <c r="P16" s="4">
        <f t="shared" si="0"/>
        <v>85640.78</v>
      </c>
    </row>
    <row r="17" spans="1:18" x14ac:dyDescent="0.2">
      <c r="A17" s="20">
        <f t="shared" si="1"/>
        <v>4</v>
      </c>
      <c r="B17" s="11" t="s">
        <v>114</v>
      </c>
      <c r="C17" s="16"/>
      <c r="D17" s="17">
        <v>2026</v>
      </c>
      <c r="F17" s="4">
        <v>0</v>
      </c>
      <c r="G17" s="8"/>
      <c r="H17" s="4">
        <v>0</v>
      </c>
      <c r="I17" s="8"/>
      <c r="J17" s="4">
        <v>0</v>
      </c>
      <c r="K17" s="8"/>
      <c r="L17" s="4">
        <f>'CAPGDS1000001228 Acct1'!I35</f>
        <v>137847</v>
      </c>
      <c r="M17" s="8"/>
      <c r="N17" s="4">
        <v>0</v>
      </c>
      <c r="O17" s="8"/>
      <c r="P17" s="4">
        <f t="shared" si="0"/>
        <v>137847</v>
      </c>
    </row>
    <row r="18" spans="1:18" x14ac:dyDescent="0.2">
      <c r="A18" s="20">
        <f t="shared" si="1"/>
        <v>5</v>
      </c>
      <c r="B18" s="11" t="s">
        <v>115</v>
      </c>
      <c r="C18" s="16"/>
      <c r="D18" s="17">
        <v>2026</v>
      </c>
      <c r="F18" s="4">
        <v>0</v>
      </c>
      <c r="G18" s="8"/>
      <c r="H18" s="4">
        <v>0</v>
      </c>
      <c r="I18" s="8"/>
      <c r="J18" s="4">
        <v>0</v>
      </c>
      <c r="K18" s="8"/>
      <c r="L18" s="4">
        <f>'CAPGDS1000001237 Acct1'!I35</f>
        <v>251185</v>
      </c>
      <c r="M18" s="8"/>
      <c r="N18" s="4">
        <v>0</v>
      </c>
      <c r="O18" s="8"/>
      <c r="P18" s="4">
        <f t="shared" si="0"/>
        <v>251185</v>
      </c>
    </row>
    <row r="19" spans="1:18" x14ac:dyDescent="0.2">
      <c r="A19" s="20"/>
      <c r="C19" s="16"/>
      <c r="D19" s="17"/>
      <c r="F19" s="7"/>
      <c r="G19" s="93"/>
      <c r="H19" s="7"/>
      <c r="I19" s="93"/>
      <c r="J19" s="7"/>
      <c r="K19" s="93"/>
      <c r="L19" s="7"/>
      <c r="M19" s="93"/>
      <c r="N19" s="7"/>
      <c r="O19" s="93"/>
      <c r="P19" s="7"/>
    </row>
    <row r="20" spans="1:18" ht="12" thickBot="1" x14ac:dyDescent="0.25">
      <c r="A20" s="20"/>
      <c r="B20" s="19" t="s">
        <v>44</v>
      </c>
      <c r="D20" s="20" t="s">
        <v>7</v>
      </c>
      <c r="F20" s="74">
        <f>SUM(F14:F19)</f>
        <v>0</v>
      </c>
      <c r="G20" s="93"/>
      <c r="H20" s="74">
        <f>SUM(H14:H19)</f>
        <v>0</v>
      </c>
      <c r="I20" s="93"/>
      <c r="J20" s="74">
        <f>SUM(J14:J19)</f>
        <v>0</v>
      </c>
      <c r="K20" s="93"/>
      <c r="L20" s="74">
        <f>SUM(L14:L19)</f>
        <v>745340.78</v>
      </c>
      <c r="M20" s="93"/>
      <c r="N20" s="74">
        <f>SUM(N14:N19)</f>
        <v>0</v>
      </c>
      <c r="O20" s="93"/>
      <c r="P20" s="74">
        <f>SUM(P14:P19)</f>
        <v>745340.78</v>
      </c>
    </row>
    <row r="21" spans="1:18" ht="12" thickTop="1" x14ac:dyDescent="0.2">
      <c r="B21" s="11" t="s">
        <v>7</v>
      </c>
      <c r="D21" s="20" t="s">
        <v>7</v>
      </c>
      <c r="F21" s="21"/>
      <c r="G21" s="18"/>
      <c r="H21" s="21"/>
      <c r="I21" s="18"/>
      <c r="J21" s="21"/>
      <c r="K21" s="18"/>
      <c r="L21" s="21"/>
      <c r="M21" s="18"/>
      <c r="N21" s="21"/>
      <c r="O21" s="18"/>
      <c r="P21" s="21" t="s">
        <v>7</v>
      </c>
    </row>
    <row r="22" spans="1:18" x14ac:dyDescent="0.2">
      <c r="B22" s="11" t="s">
        <v>7</v>
      </c>
      <c r="D22" s="20" t="s">
        <v>7</v>
      </c>
      <c r="F22" s="21"/>
      <c r="G22" s="18"/>
      <c r="H22" s="21"/>
      <c r="I22" s="18"/>
      <c r="J22" s="21"/>
      <c r="K22" s="18"/>
      <c r="L22" s="21"/>
      <c r="M22" s="18"/>
      <c r="N22" s="21"/>
      <c r="O22" s="18"/>
      <c r="P22" s="21" t="s">
        <v>7</v>
      </c>
    </row>
    <row r="23" spans="1:18" x14ac:dyDescent="0.2">
      <c r="B23" s="11" t="s">
        <v>7</v>
      </c>
      <c r="D23" s="20" t="s">
        <v>7</v>
      </c>
      <c r="F23" s="21"/>
      <c r="G23" s="18"/>
      <c r="H23" s="21"/>
      <c r="I23" s="18"/>
      <c r="J23" s="21"/>
      <c r="K23" s="18"/>
      <c r="L23" s="21"/>
      <c r="M23" s="18"/>
      <c r="N23" s="21"/>
      <c r="O23" s="18"/>
      <c r="P23" s="21" t="s">
        <v>7</v>
      </c>
    </row>
    <row r="24" spans="1:18" x14ac:dyDescent="0.2">
      <c r="B24" s="11" t="s">
        <v>7</v>
      </c>
      <c r="D24" s="20" t="s">
        <v>7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8" x14ac:dyDescent="0.2">
      <c r="B25" s="11" t="s">
        <v>7</v>
      </c>
      <c r="D25" s="20" t="s">
        <v>7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8" x14ac:dyDescent="0.2"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 t="s">
        <v>7</v>
      </c>
    </row>
    <row r="27" spans="1:18" x14ac:dyDescent="0.2"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8" x14ac:dyDescent="0.2"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8" x14ac:dyDescent="0.2"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8" ht="12.75" customHeight="1" x14ac:dyDescent="0.2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</row>
    <row r="31" spans="1:18" ht="12.75" customHeight="1" x14ac:dyDescent="0.2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</row>
    <row r="32" spans="1:18" ht="12.75" customHeight="1" x14ac:dyDescent="0.2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</row>
    <row r="33" spans="1:20" ht="12.75" customHeight="1" x14ac:dyDescent="0.2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</row>
    <row r="34" spans="1:20" ht="12.75" customHeight="1" x14ac:dyDescent="0.2">
      <c r="A34" s="120" t="str">
        <f>'WP E, pg 1'!A5:H5</f>
        <v>Pro-Forma Adjustment - Government Relocation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</row>
    <row r="35" spans="1:20" ht="12.75" customHeight="1" x14ac:dyDescent="0.2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</row>
    <row r="36" spans="1:20" x14ac:dyDescent="0.2"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T36" s="13" t="s">
        <v>45</v>
      </c>
    </row>
    <row r="37" spans="1:20" x14ac:dyDescent="0.2"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T37" s="13" t="s">
        <v>46</v>
      </c>
    </row>
    <row r="38" spans="1:20" ht="12" thickBot="1" x14ac:dyDescent="0.25">
      <c r="A38" s="11" t="s">
        <v>0</v>
      </c>
      <c r="F38" s="27" t="s">
        <v>47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R38" s="13" t="s">
        <v>48</v>
      </c>
      <c r="T38" s="13" t="s">
        <v>49</v>
      </c>
    </row>
    <row r="39" spans="1:20" ht="12" thickBot="1" x14ac:dyDescent="0.25">
      <c r="A39" s="76" t="s">
        <v>108</v>
      </c>
      <c r="B39" s="28" t="s">
        <v>31</v>
      </c>
      <c r="D39" s="28" t="s">
        <v>32</v>
      </c>
      <c r="F39" s="22" t="s">
        <v>26</v>
      </c>
      <c r="H39" s="22" t="s">
        <v>27</v>
      </c>
      <c r="J39" s="22" t="s">
        <v>28</v>
      </c>
      <c r="L39" s="22" t="s">
        <v>29</v>
      </c>
      <c r="N39" s="22" t="s">
        <v>30</v>
      </c>
      <c r="P39" s="22" t="s">
        <v>38</v>
      </c>
      <c r="R39" s="14" t="s">
        <v>50</v>
      </c>
      <c r="T39" s="14" t="s">
        <v>51</v>
      </c>
    </row>
    <row r="40" spans="1:20" x14ac:dyDescent="0.2">
      <c r="B40" s="13" t="s">
        <v>4</v>
      </c>
      <c r="C40" s="13"/>
      <c r="D40" s="13" t="s">
        <v>5</v>
      </c>
      <c r="F40" s="30" t="s">
        <v>6</v>
      </c>
      <c r="H40" s="30" t="s">
        <v>39</v>
      </c>
      <c r="J40" s="30" t="s">
        <v>40</v>
      </c>
      <c r="L40" s="30" t="s">
        <v>41</v>
      </c>
      <c r="N40" s="30" t="s">
        <v>42</v>
      </c>
      <c r="P40" s="13" t="s">
        <v>43</v>
      </c>
      <c r="R40" s="13" t="s">
        <v>52</v>
      </c>
      <c r="T40" s="13" t="s">
        <v>53</v>
      </c>
    </row>
    <row r="41" spans="1:20" x14ac:dyDescent="0.2">
      <c r="B41" s="13"/>
      <c r="D41" s="13"/>
      <c r="F41" s="13"/>
      <c r="H41" s="13"/>
      <c r="J41" s="13"/>
      <c r="L41" s="13"/>
      <c r="N41" s="13"/>
      <c r="P41" s="13"/>
      <c r="R41" s="13"/>
    </row>
    <row r="42" spans="1:20" x14ac:dyDescent="0.2">
      <c r="A42" s="20">
        <f>A18+1</f>
        <v>6</v>
      </c>
      <c r="B42" s="16" t="str">
        <f>B14</f>
        <v>CAPGDS1000001180: SFS - Gov Arrowhead Pkwy and Veterans Pkwy Gas Main</v>
      </c>
      <c r="C42" s="16"/>
      <c r="D42" s="23">
        <f>D14</f>
        <v>2026</v>
      </c>
      <c r="F42" s="91">
        <v>0</v>
      </c>
      <c r="G42" s="93"/>
      <c r="H42" s="91">
        <v>0</v>
      </c>
      <c r="I42" s="93"/>
      <c r="J42" s="91">
        <v>0</v>
      </c>
      <c r="K42" s="93"/>
      <c r="L42" s="91">
        <f>'CAPGDS1000001180 Acct1'!I117</f>
        <v>1699.6</v>
      </c>
      <c r="M42" s="93"/>
      <c r="N42" s="91">
        <v>0</v>
      </c>
      <c r="O42" s="93"/>
      <c r="P42" s="91">
        <f t="shared" ref="P42:P46" si="2">SUM(F42:N42)</f>
        <v>1699.6</v>
      </c>
      <c r="Q42" s="93"/>
      <c r="R42" s="91">
        <f>'CAPGDS1000001180 Acct1'!I72</f>
        <v>3156.4000000000005</v>
      </c>
      <c r="S42" s="93"/>
      <c r="T42" s="93">
        <f>+'CAPGDS1000001180 Acct1'!M117</f>
        <v>249.83</v>
      </c>
    </row>
    <row r="43" spans="1:20" x14ac:dyDescent="0.2">
      <c r="A43" s="20">
        <f>A42+1</f>
        <v>7</v>
      </c>
      <c r="B43" s="16" t="str">
        <f>B15</f>
        <v>CAPGDS1000001207: SFS - Gov Main Relocate Willow St</v>
      </c>
      <c r="C43" s="16"/>
      <c r="D43" s="23">
        <f>D15</f>
        <v>2026</v>
      </c>
      <c r="F43" s="4">
        <v>0</v>
      </c>
      <c r="G43" s="8"/>
      <c r="H43" s="4">
        <v>0</v>
      </c>
      <c r="I43" s="8"/>
      <c r="J43" s="4">
        <v>0</v>
      </c>
      <c r="K43" s="8"/>
      <c r="L43" s="4">
        <f>'CAPGDS1000001207 Acct1'!I117+'CAPGDS1000001207 Acct2'!I117</f>
        <v>1515.3600000000001</v>
      </c>
      <c r="M43" s="8"/>
      <c r="N43" s="4">
        <v>0</v>
      </c>
      <c r="O43" s="8"/>
      <c r="P43" s="4">
        <f t="shared" si="2"/>
        <v>1515.3600000000001</v>
      </c>
      <c r="Q43" s="8"/>
      <c r="R43" s="4">
        <f>'CAPGDS1000001207 Acct1'!I72+'CAPGDS1000001207 Acct2'!I72</f>
        <v>2814.24</v>
      </c>
      <c r="S43" s="8"/>
      <c r="T43" s="4">
        <f>+'CAPGDS1000001207 Acct1'!M117+'CAPGDS1000001207 Acct2'!M117</f>
        <v>222.82999999999998</v>
      </c>
    </row>
    <row r="44" spans="1:20" x14ac:dyDescent="0.2">
      <c r="A44" s="20">
        <f t="shared" ref="A44" si="3">A43+1</f>
        <v>8</v>
      </c>
      <c r="B44" s="16" t="str">
        <f>B16</f>
        <v>CAPGDS1000001232: SFS - 42nd and 46th Sts</v>
      </c>
      <c r="C44" s="16"/>
      <c r="D44" s="23">
        <f>D16</f>
        <v>2026</v>
      </c>
      <c r="F44" s="4">
        <v>0</v>
      </c>
      <c r="G44" s="8"/>
      <c r="H44" s="4">
        <v>0</v>
      </c>
      <c r="I44" s="8"/>
      <c r="J44" s="4">
        <v>0</v>
      </c>
      <c r="K44" s="8"/>
      <c r="L44" s="4">
        <f>'CAPGDS1000001232 Acct1'!I117+'CAPGDS1000001232 Acct2'!I117</f>
        <v>1017.24</v>
      </c>
      <c r="M44" s="8"/>
      <c r="N44" s="4">
        <v>0</v>
      </c>
      <c r="O44" s="8"/>
      <c r="P44" s="4">
        <f t="shared" si="2"/>
        <v>1017.24</v>
      </c>
      <c r="Q44" s="8"/>
      <c r="R44" s="4">
        <f>'CAPGDS1000001232 Acct1'!I72+'CAPGDS1000001232 Acct2'!I72</f>
        <v>1889.1599999999994</v>
      </c>
      <c r="S44" s="8"/>
      <c r="T44" s="4">
        <f>'CAPGDS1000001232 Acct1'!M117+'CAPGDS1000001232 Acct2'!M117</f>
        <v>149.54</v>
      </c>
    </row>
    <row r="45" spans="1:20" x14ac:dyDescent="0.2">
      <c r="A45" s="20">
        <f t="shared" ref="A45:A46" si="4">A44+1</f>
        <v>9</v>
      </c>
      <c r="B45" s="16" t="str">
        <f>B17</f>
        <v>CAPGDS1000001228: SFS - Gov Hwy 11 and Hwy 42 Gas Main</v>
      </c>
      <c r="C45" s="16"/>
      <c r="D45" s="23">
        <f>D17</f>
        <v>2026</v>
      </c>
      <c r="F45" s="4">
        <v>0</v>
      </c>
      <c r="G45" s="8"/>
      <c r="H45" s="4">
        <v>0</v>
      </c>
      <c r="I45" s="8"/>
      <c r="J45" s="4">
        <v>0</v>
      </c>
      <c r="K45" s="8"/>
      <c r="L45" s="4">
        <f>'CAPGDS1000001228 Acct1'!I117</f>
        <v>1853.21</v>
      </c>
      <c r="M45" s="8"/>
      <c r="N45" s="4">
        <v>0</v>
      </c>
      <c r="O45" s="8"/>
      <c r="P45" s="4">
        <f t="shared" si="2"/>
        <v>1853.21</v>
      </c>
      <c r="Q45" s="8"/>
      <c r="R45" s="4">
        <f>'CAPGDS1000001228 Acct1'!I72</f>
        <v>3040.7000000000007</v>
      </c>
      <c r="S45" s="8"/>
      <c r="T45" s="4">
        <f>+'CAPGDS1000001228 Acct1'!M117</f>
        <v>272.41000000000003</v>
      </c>
    </row>
    <row r="46" spans="1:20" x14ac:dyDescent="0.2">
      <c r="A46" s="20">
        <f t="shared" si="4"/>
        <v>10</v>
      </c>
      <c r="B46" s="16" t="str">
        <f>B18</f>
        <v>CAPGDS1000001237: SFS - Hwy 50 Yankton</v>
      </c>
      <c r="C46" s="16"/>
      <c r="D46" s="23">
        <f>D18</f>
        <v>2026</v>
      </c>
      <c r="F46" s="4">
        <v>0</v>
      </c>
      <c r="G46" s="8"/>
      <c r="H46" s="4">
        <v>0</v>
      </c>
      <c r="I46" s="8"/>
      <c r="J46" s="4">
        <v>0</v>
      </c>
      <c r="K46" s="8"/>
      <c r="L46" s="4">
        <f>'CAPGDS1000001237 Acct1'!I117</f>
        <v>2983.54</v>
      </c>
      <c r="M46" s="8"/>
      <c r="N46" s="4">
        <v>0</v>
      </c>
      <c r="O46" s="8"/>
      <c r="P46" s="4">
        <f t="shared" si="2"/>
        <v>2983.54</v>
      </c>
      <c r="Q46" s="8"/>
      <c r="R46" s="4">
        <f>'CAPGDS1000001237 Acct1'!I72</f>
        <v>5540.8600000000024</v>
      </c>
      <c r="S46" s="8"/>
      <c r="T46" s="4">
        <f>+'CAPGDS1000001237 Acct1'!M117</f>
        <v>438.56</v>
      </c>
    </row>
    <row r="47" spans="1:20" x14ac:dyDescent="0.2">
      <c r="A47" s="20"/>
      <c r="B47" s="16"/>
      <c r="C47" s="16"/>
      <c r="D47" s="23"/>
      <c r="F47" s="91"/>
      <c r="G47" s="93"/>
      <c r="H47" s="91"/>
      <c r="I47" s="93"/>
      <c r="J47" s="91"/>
      <c r="K47" s="93"/>
      <c r="L47" s="91"/>
      <c r="M47" s="93"/>
      <c r="N47" s="91"/>
      <c r="O47" s="93"/>
      <c r="P47" s="91"/>
      <c r="Q47" s="93"/>
      <c r="R47" s="91"/>
      <c r="S47" s="93"/>
      <c r="T47" s="93"/>
    </row>
    <row r="48" spans="1:20" ht="12" thickBot="1" x14ac:dyDescent="0.25">
      <c r="B48" s="24" t="str">
        <f t="shared" ref="B48:B53" si="5">B20</f>
        <v>TOTAL</v>
      </c>
      <c r="D48" s="17" t="str">
        <f>D20</f>
        <v xml:space="preserve"> </v>
      </c>
      <c r="F48" s="74">
        <f>SUM(F42:F47)</f>
        <v>0</v>
      </c>
      <c r="G48" s="93"/>
      <c r="H48" s="74">
        <f>SUM(H42:H47)</f>
        <v>0</v>
      </c>
      <c r="I48" s="93"/>
      <c r="J48" s="74">
        <f>SUM(J42:J47)</f>
        <v>0</v>
      </c>
      <c r="K48" s="93"/>
      <c r="L48" s="74">
        <f>SUM(L42:L47)</f>
        <v>9068.9500000000007</v>
      </c>
      <c r="M48" s="93"/>
      <c r="N48" s="74">
        <f>SUM(N42:N47)</f>
        <v>0</v>
      </c>
      <c r="O48" s="93"/>
      <c r="P48" s="74">
        <f>SUM(P42:P47)</f>
        <v>9068.9500000000007</v>
      </c>
      <c r="Q48" s="93"/>
      <c r="R48" s="74">
        <f>SUM(R42:R47)</f>
        <v>16441.36</v>
      </c>
      <c r="S48" s="93"/>
      <c r="T48" s="74">
        <f>SUM(T42:T47)</f>
        <v>1333.1699999999998</v>
      </c>
    </row>
    <row r="49" spans="2:18" ht="12" thickTop="1" x14ac:dyDescent="0.2">
      <c r="B49" s="16" t="str">
        <f t="shared" si="5"/>
        <v xml:space="preserve"> </v>
      </c>
      <c r="D49" s="17" t="str">
        <f>D21</f>
        <v xml:space="preserve"> </v>
      </c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 t="s">
        <v>7</v>
      </c>
      <c r="Q49" s="25"/>
      <c r="R49" s="25"/>
    </row>
    <row r="50" spans="2:18" x14ac:dyDescent="0.2">
      <c r="B50" s="16" t="str">
        <f t="shared" si="5"/>
        <v xml:space="preserve"> </v>
      </c>
      <c r="D50" s="17" t="str">
        <f>D22</f>
        <v xml:space="preserve"> 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25" t="s">
        <v>7</v>
      </c>
      <c r="R50" s="18"/>
    </row>
    <row r="51" spans="2:18" x14ac:dyDescent="0.2">
      <c r="B51" s="16" t="str">
        <f t="shared" si="5"/>
        <v xml:space="preserve"> 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25" t="s">
        <v>7</v>
      </c>
      <c r="R51" s="18"/>
    </row>
    <row r="52" spans="2:18" x14ac:dyDescent="0.2">
      <c r="B52" s="16" t="str">
        <f t="shared" si="5"/>
        <v xml:space="preserve"> 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25" t="s">
        <v>7</v>
      </c>
      <c r="R52" s="18"/>
    </row>
    <row r="53" spans="2:18" x14ac:dyDescent="0.2">
      <c r="B53" s="16" t="str">
        <f t="shared" si="5"/>
        <v xml:space="preserve"> 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25" t="s">
        <v>7</v>
      </c>
      <c r="R53" s="18"/>
    </row>
    <row r="54" spans="2:18" x14ac:dyDescent="0.2"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R54" s="18"/>
    </row>
    <row r="55" spans="2:18" x14ac:dyDescent="0.2"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R55" s="18"/>
    </row>
    <row r="56" spans="2:18" x14ac:dyDescent="0.2"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R56" s="18"/>
    </row>
    <row r="57" spans="2:18" x14ac:dyDescent="0.2"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R57" s="18"/>
    </row>
    <row r="58" spans="2:18" x14ac:dyDescent="0.2"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R58" s="18"/>
    </row>
    <row r="59" spans="2:18" x14ac:dyDescent="0.2"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R59" s="18"/>
    </row>
    <row r="62" spans="2:18" x14ac:dyDescent="0.2">
      <c r="R62" s="18"/>
    </row>
  </sheetData>
  <mergeCells count="8">
    <mergeCell ref="A33:R33"/>
    <mergeCell ref="A34:R34"/>
    <mergeCell ref="A35:R35"/>
    <mergeCell ref="A1:R1"/>
    <mergeCell ref="A4:R4"/>
    <mergeCell ref="A5:R5"/>
    <mergeCell ref="A6:R6"/>
    <mergeCell ref="A30:R30"/>
  </mergeCells>
  <pageMargins left="0.75" right="0.75" top="1" bottom="1" header="0.5" footer="0.5"/>
  <pageSetup fitToHeight="2"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1" manualBreakCount="1">
    <brk id="29" max="1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491A-3221-468A-AA92-6BCCFC284F8F}">
  <dimension ref="A1:N170"/>
  <sheetViews>
    <sheetView view="pageLayout" zoomScaleNormal="100" workbookViewId="0">
      <selection sqref="A1:H1"/>
    </sheetView>
  </sheetViews>
  <sheetFormatPr defaultColWidth="9.140625" defaultRowHeight="11.25" x14ac:dyDescent="0.2"/>
  <cols>
    <col min="1" max="1" width="4.42578125" style="67" customWidth="1"/>
    <col min="2" max="2" width="9.140625" style="67"/>
    <col min="3" max="3" width="0.85546875" style="67" customWidth="1"/>
    <col min="4" max="4" width="14.7109375" style="67" customWidth="1"/>
    <col min="5" max="5" width="5.85546875" style="67" customWidth="1"/>
    <col min="6" max="6" width="9.140625" style="67"/>
    <col min="7" max="7" width="11.28515625" style="67" bestFit="1" customWidth="1"/>
    <col min="8" max="16384" width="9.140625" style="67"/>
  </cols>
  <sheetData>
    <row r="1" spans="1:14" ht="12.75" x14ac:dyDescent="0.2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  <c r="N1" s="128"/>
    </row>
    <row r="2" spans="1:14" ht="12.75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5"/>
      <c r="M2" s="115"/>
      <c r="N2" s="115"/>
    </row>
    <row r="3" spans="1:14" ht="12.75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5"/>
      <c r="L3" s="115"/>
      <c r="M3" s="115"/>
      <c r="N3" s="115"/>
    </row>
    <row r="4" spans="1:14" ht="12.75" x14ac:dyDescent="0.2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8"/>
      <c r="L4" s="128"/>
      <c r="M4" s="128"/>
      <c r="N4" s="128"/>
    </row>
    <row r="6" spans="1:14" ht="12.75" x14ac:dyDescent="0.2">
      <c r="A6" s="127" t="str">
        <f>'CAPGDS1000001228 Input'!A6:J6</f>
        <v>Pro-Forma Adjustment - System Reliability</v>
      </c>
      <c r="B6" s="127"/>
      <c r="C6" s="127"/>
      <c r="D6" s="127"/>
      <c r="E6" s="127"/>
      <c r="F6" s="127"/>
      <c r="G6" s="127"/>
      <c r="H6" s="127"/>
      <c r="I6" s="127"/>
      <c r="J6" s="127"/>
      <c r="K6" s="128"/>
      <c r="L6" s="128"/>
      <c r="M6" s="128"/>
      <c r="N6" s="128"/>
    </row>
    <row r="7" spans="1:14" ht="12.75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8"/>
      <c r="L7" s="128"/>
      <c r="M7" s="128"/>
      <c r="N7" s="128"/>
    </row>
    <row r="8" spans="1:14" ht="12.75" x14ac:dyDescent="0.2">
      <c r="A8" s="129" t="str">
        <f>'CAPGDS1000001228 Input'!F8</f>
        <v>SFS - Hwy 11 and Hwy 42 Gas Main</v>
      </c>
      <c r="B8" s="129"/>
      <c r="C8" s="129"/>
      <c r="D8" s="129"/>
      <c r="E8" s="129"/>
      <c r="F8" s="129"/>
      <c r="G8" s="129"/>
      <c r="H8" s="129"/>
      <c r="I8" s="129"/>
      <c r="J8" s="129"/>
      <c r="K8" s="130"/>
      <c r="L8" s="130"/>
      <c r="M8" s="130"/>
      <c r="N8" s="130"/>
    </row>
    <row r="11" spans="1:14" x14ac:dyDescent="0.2">
      <c r="B11" s="68"/>
      <c r="D11" s="69"/>
    </row>
    <row r="12" spans="1:14" x14ac:dyDescent="0.2">
      <c r="B12" s="68"/>
      <c r="D12" s="69"/>
    </row>
    <row r="15" spans="1:14" x14ac:dyDescent="0.2">
      <c r="B15" s="68"/>
      <c r="D15" s="69"/>
    </row>
    <row r="16" spans="1:14" x14ac:dyDescent="0.2">
      <c r="B16" s="68"/>
      <c r="D16" s="69"/>
    </row>
    <row r="17" spans="2:4" x14ac:dyDescent="0.2">
      <c r="B17" s="68"/>
      <c r="D17" s="69"/>
    </row>
    <row r="18" spans="2:4" x14ac:dyDescent="0.2">
      <c r="B18" s="68"/>
      <c r="D18" s="69"/>
    </row>
    <row r="19" spans="2:4" x14ac:dyDescent="0.2">
      <c r="B19" s="68"/>
      <c r="D19" s="69"/>
    </row>
    <row r="20" spans="2:4" x14ac:dyDescent="0.2">
      <c r="B20" s="68"/>
      <c r="D20" s="69"/>
    </row>
    <row r="21" spans="2:4" x14ac:dyDescent="0.2">
      <c r="B21" s="68"/>
      <c r="D21" s="69"/>
    </row>
    <row r="22" spans="2:4" x14ac:dyDescent="0.2">
      <c r="B22" s="68"/>
      <c r="D22" s="69"/>
    </row>
    <row r="23" spans="2:4" x14ac:dyDescent="0.2">
      <c r="B23" s="68"/>
      <c r="D23" s="69"/>
    </row>
    <row r="24" spans="2:4" x14ac:dyDescent="0.2">
      <c r="B24" s="68"/>
      <c r="D24" s="69"/>
    </row>
    <row r="25" spans="2:4" x14ac:dyDescent="0.2">
      <c r="B25" s="68"/>
      <c r="D25" s="69"/>
    </row>
    <row r="26" spans="2:4" x14ac:dyDescent="0.2">
      <c r="B26" s="68"/>
      <c r="D26" s="69"/>
    </row>
    <row r="27" spans="2:4" x14ac:dyDescent="0.2">
      <c r="B27" s="68"/>
      <c r="D27" s="69"/>
    </row>
    <row r="28" spans="2:4" x14ac:dyDescent="0.2">
      <c r="B28" s="68"/>
      <c r="D28" s="69"/>
    </row>
    <row r="29" spans="2:4" x14ac:dyDescent="0.2">
      <c r="B29" s="68"/>
      <c r="D29" s="69"/>
    </row>
    <row r="30" spans="2:4" x14ac:dyDescent="0.2">
      <c r="B30" s="68"/>
      <c r="D30" s="69"/>
    </row>
    <row r="31" spans="2:4" x14ac:dyDescent="0.2">
      <c r="B31" s="68"/>
      <c r="D31" s="69"/>
    </row>
    <row r="32" spans="2:4" x14ac:dyDescent="0.2">
      <c r="B32" s="68"/>
      <c r="D32" s="69"/>
    </row>
    <row r="33" spans="2:4" x14ac:dyDescent="0.2">
      <c r="B33" s="68"/>
      <c r="D33" s="69"/>
    </row>
    <row r="34" spans="2:4" x14ac:dyDescent="0.2">
      <c r="B34" s="68"/>
      <c r="D34" s="69"/>
    </row>
    <row r="35" spans="2:4" x14ac:dyDescent="0.2">
      <c r="B35" s="68"/>
      <c r="D35" s="69"/>
    </row>
    <row r="36" spans="2:4" x14ac:dyDescent="0.2">
      <c r="B36" s="68"/>
      <c r="D36" s="69"/>
    </row>
    <row r="37" spans="2:4" x14ac:dyDescent="0.2">
      <c r="B37" s="68"/>
      <c r="D37" s="69"/>
    </row>
    <row r="38" spans="2:4" x14ac:dyDescent="0.2">
      <c r="B38" s="68"/>
      <c r="D38" s="69"/>
    </row>
    <row r="39" spans="2:4" x14ac:dyDescent="0.2">
      <c r="B39" s="68"/>
      <c r="D39" s="69"/>
    </row>
    <row r="40" spans="2:4" x14ac:dyDescent="0.2">
      <c r="B40" s="68"/>
      <c r="D40" s="69"/>
    </row>
    <row r="41" spans="2:4" x14ac:dyDescent="0.2">
      <c r="B41" s="68"/>
      <c r="D41" s="69"/>
    </row>
    <row r="42" spans="2:4" x14ac:dyDescent="0.2">
      <c r="B42" s="68"/>
      <c r="D42" s="69"/>
    </row>
    <row r="43" spans="2:4" x14ac:dyDescent="0.2">
      <c r="B43" s="68"/>
      <c r="D43" s="69"/>
    </row>
    <row r="44" spans="2:4" x14ac:dyDescent="0.2">
      <c r="B44" s="68"/>
      <c r="D44" s="69"/>
    </row>
    <row r="45" spans="2:4" x14ac:dyDescent="0.2">
      <c r="B45" s="68"/>
      <c r="D45" s="69"/>
    </row>
    <row r="46" spans="2:4" x14ac:dyDescent="0.2">
      <c r="B46" s="68"/>
      <c r="D46" s="69"/>
    </row>
    <row r="47" spans="2:4" x14ac:dyDescent="0.2">
      <c r="B47" s="68"/>
      <c r="D47" s="69"/>
    </row>
    <row r="48" spans="2:4" x14ac:dyDescent="0.2">
      <c r="B48" s="68"/>
      <c r="D48" s="69"/>
    </row>
    <row r="49" spans="1:14" x14ac:dyDescent="0.2">
      <c r="B49" s="68"/>
      <c r="D49" s="69"/>
    </row>
    <row r="50" spans="1:14" x14ac:dyDescent="0.2">
      <c r="B50" s="68"/>
      <c r="D50" s="69"/>
    </row>
    <row r="51" spans="1:14" ht="12.75" x14ac:dyDescent="0.2">
      <c r="A51" s="127" t="s">
        <v>109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8"/>
      <c r="L51" s="128"/>
      <c r="M51" s="128"/>
      <c r="N51" s="128"/>
    </row>
    <row r="52" spans="1:14" ht="12.75" x14ac:dyDescent="0.2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8"/>
      <c r="L52" s="128"/>
      <c r="M52" s="128"/>
      <c r="N52" s="128"/>
    </row>
    <row r="53" spans="1:14" ht="12.75" x14ac:dyDescent="0.2">
      <c r="A53" s="129" t="s">
        <v>128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30"/>
      <c r="L53" s="130"/>
      <c r="M53" s="130"/>
      <c r="N53" s="130"/>
    </row>
    <row r="54" spans="1:14" x14ac:dyDescent="0.2">
      <c r="B54" s="68"/>
      <c r="D54" s="69"/>
    </row>
    <row r="55" spans="1:14" x14ac:dyDescent="0.2">
      <c r="B55" s="68"/>
      <c r="D55" s="69"/>
    </row>
    <row r="56" spans="1:14" x14ac:dyDescent="0.2">
      <c r="B56" s="68"/>
      <c r="D56" s="69"/>
    </row>
    <row r="57" spans="1:14" x14ac:dyDescent="0.2">
      <c r="B57" s="68"/>
      <c r="D57" s="69"/>
    </row>
    <row r="58" spans="1:14" x14ac:dyDescent="0.2">
      <c r="B58" s="68"/>
      <c r="D58" s="69"/>
    </row>
    <row r="59" spans="1:14" x14ac:dyDescent="0.2">
      <c r="B59" s="68"/>
      <c r="D59" s="69"/>
    </row>
    <row r="60" spans="1:14" x14ac:dyDescent="0.2">
      <c r="B60" s="68"/>
      <c r="D60" s="69"/>
    </row>
    <row r="61" spans="1:14" x14ac:dyDescent="0.2">
      <c r="B61" s="68"/>
      <c r="D61" s="69"/>
    </row>
    <row r="62" spans="1:14" x14ac:dyDescent="0.2">
      <c r="B62" s="68"/>
      <c r="D62" s="69"/>
    </row>
    <row r="63" spans="1:14" x14ac:dyDescent="0.2">
      <c r="B63" s="68"/>
      <c r="D63" s="69"/>
    </row>
    <row r="64" spans="1:14" x14ac:dyDescent="0.2">
      <c r="B64" s="68"/>
      <c r="D64" s="69"/>
    </row>
    <row r="73" spans="1:14" ht="12.75" x14ac:dyDescent="0.2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8"/>
      <c r="L73" s="128"/>
      <c r="M73" s="128"/>
      <c r="N73" s="128"/>
    </row>
    <row r="74" spans="1:14" ht="12.75" x14ac:dyDescent="0.2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8"/>
      <c r="L74" s="128"/>
      <c r="M74" s="128"/>
      <c r="N74" s="128"/>
    </row>
    <row r="76" spans="1:14" ht="12.75" x14ac:dyDescent="0.2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8"/>
      <c r="L76" s="128"/>
      <c r="M76" s="128"/>
      <c r="N76" s="128"/>
    </row>
    <row r="77" spans="1:14" ht="12.75" x14ac:dyDescent="0.2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8"/>
      <c r="L77" s="128"/>
      <c r="M77" s="128"/>
      <c r="N77" s="128"/>
    </row>
    <row r="78" spans="1:14" ht="12.75" x14ac:dyDescent="0.2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30"/>
      <c r="L78" s="130"/>
      <c r="M78" s="130"/>
      <c r="N78" s="130"/>
    </row>
    <row r="114" spans="1:14" ht="12.75" x14ac:dyDescent="0.2">
      <c r="A114" s="127" t="s">
        <v>109</v>
      </c>
      <c r="B114" s="127"/>
      <c r="C114" s="127"/>
      <c r="D114" s="127"/>
      <c r="E114" s="127"/>
      <c r="F114" s="127"/>
      <c r="G114" s="127"/>
      <c r="H114" s="127"/>
      <c r="I114" s="127"/>
      <c r="J114" s="127"/>
      <c r="K114" s="128"/>
      <c r="L114" s="128"/>
      <c r="M114" s="128"/>
      <c r="N114" s="128"/>
    </row>
    <row r="115" spans="1:14" ht="12.75" x14ac:dyDescent="0.2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8"/>
      <c r="L115" s="128"/>
      <c r="M115" s="128"/>
      <c r="N115" s="128"/>
    </row>
    <row r="116" spans="1:14" ht="12.75" x14ac:dyDescent="0.2">
      <c r="A116" s="129" t="s">
        <v>128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30"/>
      <c r="L116" s="130"/>
      <c r="M116" s="130"/>
      <c r="N116" s="130"/>
    </row>
    <row r="168" spans="9:9" x14ac:dyDescent="0.2">
      <c r="I168" s="91"/>
    </row>
    <row r="169" spans="9:9" x14ac:dyDescent="0.2">
      <c r="I169" s="92"/>
    </row>
    <row r="170" spans="9:9" x14ac:dyDescent="0.2">
      <c r="I170" s="91"/>
    </row>
  </sheetData>
  <mergeCells count="16">
    <mergeCell ref="A114:N114"/>
    <mergeCell ref="A115:N115"/>
    <mergeCell ref="A116:N116"/>
    <mergeCell ref="A1:N1"/>
    <mergeCell ref="A4:N4"/>
    <mergeCell ref="A6:N6"/>
    <mergeCell ref="A7:N7"/>
    <mergeCell ref="A77:N77"/>
    <mergeCell ref="A51:N51"/>
    <mergeCell ref="A52:N52"/>
    <mergeCell ref="A53:N53"/>
    <mergeCell ref="A78:N78"/>
    <mergeCell ref="A8:N8"/>
    <mergeCell ref="A73:N73"/>
    <mergeCell ref="A74:N74"/>
    <mergeCell ref="A76:N7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5" max="13" man="1"/>
    <brk id="108" max="1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9"/>
  <sheetViews>
    <sheetView view="pageLayout" zoomScaleNormal="100" workbookViewId="0">
      <selection sqref="A1:H1"/>
    </sheetView>
  </sheetViews>
  <sheetFormatPr defaultColWidth="8" defaultRowHeight="11.25" x14ac:dyDescent="0.2"/>
  <cols>
    <col min="1" max="1" width="4.140625" style="31" customWidth="1"/>
    <col min="2" max="2" width="13.7109375" style="31" customWidth="1"/>
    <col min="3" max="3" width="0.85546875" style="31" customWidth="1"/>
    <col min="4" max="4" width="15.28515625" style="31" customWidth="1"/>
    <col min="5" max="5" width="0.85546875" style="31" customWidth="1"/>
    <col min="6" max="6" width="10.140625" style="31" customWidth="1"/>
    <col min="7" max="7" width="0.85546875" style="31" customWidth="1"/>
    <col min="8" max="8" width="10.28515625" style="31" customWidth="1"/>
    <col min="9" max="9" width="0.85546875" style="31" customWidth="1"/>
    <col min="10" max="10" width="8" style="31"/>
    <col min="11" max="11" width="1.7109375" style="31" customWidth="1"/>
    <col min="12" max="12" width="8" style="31"/>
    <col min="13" max="13" width="1.7109375" style="31" customWidth="1"/>
    <col min="14" max="16384" width="8" style="31"/>
  </cols>
  <sheetData>
    <row r="1" spans="1:14" x14ac:dyDescent="0.2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4" x14ac:dyDescent="0.2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4" ht="12" customHeight="1" x14ac:dyDescent="0.2">
      <c r="A3" s="123"/>
      <c r="B3" s="123"/>
      <c r="C3" s="123"/>
      <c r="D3" s="123"/>
      <c r="E3" s="123"/>
      <c r="F3" s="123"/>
      <c r="G3" s="123"/>
      <c r="H3" s="123"/>
      <c r="I3" s="123"/>
      <c r="J3" s="123"/>
    </row>
    <row r="4" spans="1:14" ht="12" customHeight="1" x14ac:dyDescent="0.2"/>
    <row r="5" spans="1:14" ht="12" customHeight="1" x14ac:dyDescent="0.2">
      <c r="A5" s="123" t="str">
        <f>'WP E, pg 1'!A5:H5</f>
        <v>Pro-Forma Adjustment - Government Relocation</v>
      </c>
      <c r="B5" s="123"/>
      <c r="C5" s="123"/>
      <c r="D5" s="123"/>
      <c r="E5" s="123"/>
      <c r="F5" s="123"/>
      <c r="G5" s="123"/>
      <c r="H5" s="123"/>
      <c r="I5" s="123"/>
      <c r="J5" s="123"/>
    </row>
    <row r="6" spans="1:14" x14ac:dyDescent="0.2">
      <c r="B6" s="131"/>
      <c r="C6" s="132"/>
      <c r="D6" s="132"/>
      <c r="F6" s="133"/>
      <c r="G6" s="133"/>
      <c r="H6" s="133"/>
    </row>
    <row r="7" spans="1:14" x14ac:dyDescent="0.2">
      <c r="B7" s="82" t="s">
        <v>54</v>
      </c>
      <c r="D7" s="83" t="s">
        <v>129</v>
      </c>
      <c r="E7" s="32"/>
      <c r="F7" s="121" t="s">
        <v>130</v>
      </c>
      <c r="G7" s="122"/>
      <c r="H7" s="122"/>
      <c r="I7" s="122"/>
      <c r="J7" s="122"/>
    </row>
    <row r="8" spans="1:14" x14ac:dyDescent="0.2">
      <c r="B8" s="32" t="s">
        <v>55</v>
      </c>
      <c r="D8" s="84">
        <v>1</v>
      </c>
      <c r="F8" s="32" t="s">
        <v>56</v>
      </c>
      <c r="H8" s="84">
        <v>1</v>
      </c>
    </row>
    <row r="9" spans="1:14" x14ac:dyDescent="0.2">
      <c r="L9" s="34" t="s">
        <v>57</v>
      </c>
      <c r="N9" s="34" t="s">
        <v>45</v>
      </c>
    </row>
    <row r="10" spans="1:14" x14ac:dyDescent="0.2">
      <c r="A10" s="31" t="s">
        <v>0</v>
      </c>
      <c r="F10" s="33" t="s">
        <v>58</v>
      </c>
      <c r="G10" s="33"/>
      <c r="H10" s="33"/>
      <c r="J10" s="34" t="s">
        <v>48</v>
      </c>
      <c r="L10" s="34" t="s">
        <v>48</v>
      </c>
      <c r="N10" s="34" t="s">
        <v>59</v>
      </c>
    </row>
    <row r="11" spans="1:14" x14ac:dyDescent="0.2">
      <c r="A11" s="78" t="s">
        <v>108</v>
      </c>
      <c r="B11" s="85" t="s">
        <v>60</v>
      </c>
      <c r="D11" s="35" t="s">
        <v>61</v>
      </c>
      <c r="E11" s="36"/>
      <c r="F11" s="35" t="s">
        <v>62</v>
      </c>
      <c r="H11" s="35" t="s">
        <v>63</v>
      </c>
      <c r="J11" s="35" t="s">
        <v>64</v>
      </c>
      <c r="L11" s="35" t="s">
        <v>64</v>
      </c>
      <c r="N11" s="35" t="s">
        <v>65</v>
      </c>
    </row>
    <row r="12" spans="1:14" x14ac:dyDescent="0.2">
      <c r="B12" s="86" t="s">
        <v>4</v>
      </c>
      <c r="D12" s="34" t="s">
        <v>5</v>
      </c>
      <c r="E12" s="36"/>
      <c r="F12" s="34" t="s">
        <v>6</v>
      </c>
      <c r="H12" s="34" t="s">
        <v>39</v>
      </c>
      <c r="J12" s="34" t="s">
        <v>40</v>
      </c>
      <c r="L12" s="34" t="s">
        <v>41</v>
      </c>
      <c r="N12" s="34" t="s">
        <v>42</v>
      </c>
    </row>
    <row r="13" spans="1:14" x14ac:dyDescent="0.2">
      <c r="B13" s="87"/>
      <c r="D13" s="34"/>
      <c r="E13" s="36"/>
      <c r="F13" s="34"/>
      <c r="H13" s="34"/>
      <c r="J13" s="34"/>
    </row>
    <row r="14" spans="1:14" x14ac:dyDescent="0.2">
      <c r="A14" s="34">
        <v>1</v>
      </c>
      <c r="B14" s="38">
        <v>45641</v>
      </c>
      <c r="D14" s="42">
        <v>0</v>
      </c>
      <c r="E14" s="36"/>
      <c r="F14" s="34" t="s">
        <v>117</v>
      </c>
      <c r="H14" s="6">
        <v>1</v>
      </c>
      <c r="J14" s="41">
        <f>1.5/68</f>
        <v>2.2058823529411766E-2</v>
      </c>
      <c r="L14" s="41">
        <v>3.7499999999999999E-2</v>
      </c>
      <c r="N14" s="88">
        <v>0.21</v>
      </c>
    </row>
    <row r="15" spans="1:14" x14ac:dyDescent="0.2">
      <c r="A15" s="34">
        <v>2</v>
      </c>
      <c r="B15" s="39">
        <v>45672</v>
      </c>
      <c r="D15" s="42">
        <v>0</v>
      </c>
      <c r="E15" s="36"/>
      <c r="F15" s="34" t="s">
        <v>66</v>
      </c>
      <c r="H15" s="6">
        <v>0</v>
      </c>
      <c r="J15" s="41">
        <v>0</v>
      </c>
    </row>
    <row r="16" spans="1:14" x14ac:dyDescent="0.2">
      <c r="A16" s="34">
        <v>3</v>
      </c>
      <c r="B16" s="39">
        <f>B15+30</f>
        <v>45702</v>
      </c>
      <c r="D16" s="42">
        <v>0</v>
      </c>
      <c r="E16" s="36"/>
      <c r="F16" s="34" t="s">
        <v>66</v>
      </c>
      <c r="H16" s="6">
        <v>0</v>
      </c>
      <c r="J16" s="41">
        <v>0</v>
      </c>
    </row>
    <row r="17" spans="1:10" x14ac:dyDescent="0.2">
      <c r="A17" s="34">
        <v>4</v>
      </c>
      <c r="B17" s="39">
        <f t="shared" ref="B17:B26" si="0">B16+30</f>
        <v>45732</v>
      </c>
      <c r="D17" s="42">
        <v>0</v>
      </c>
      <c r="E17" s="36"/>
      <c r="F17" s="34" t="s">
        <v>66</v>
      </c>
      <c r="H17" s="6">
        <v>0</v>
      </c>
      <c r="J17" s="41">
        <v>0</v>
      </c>
    </row>
    <row r="18" spans="1:10" x14ac:dyDescent="0.2">
      <c r="A18" s="34">
        <v>5</v>
      </c>
      <c r="B18" s="39">
        <f t="shared" si="0"/>
        <v>45762</v>
      </c>
      <c r="D18" s="42">
        <v>0</v>
      </c>
      <c r="E18" s="36"/>
      <c r="F18" s="34" t="s">
        <v>66</v>
      </c>
      <c r="H18" s="6">
        <v>0</v>
      </c>
      <c r="J18" s="41">
        <v>0</v>
      </c>
    </row>
    <row r="19" spans="1:10" x14ac:dyDescent="0.2">
      <c r="A19" s="34">
        <v>6</v>
      </c>
      <c r="B19" s="39">
        <f t="shared" si="0"/>
        <v>45792</v>
      </c>
      <c r="D19" s="42">
        <v>0</v>
      </c>
      <c r="E19" s="36"/>
      <c r="F19" s="34"/>
      <c r="H19" s="40" t="s">
        <v>7</v>
      </c>
      <c r="J19" s="41"/>
    </row>
    <row r="20" spans="1:10" x14ac:dyDescent="0.2">
      <c r="A20" s="34">
        <v>7</v>
      </c>
      <c r="B20" s="39">
        <f t="shared" si="0"/>
        <v>45822</v>
      </c>
      <c r="D20" s="42">
        <v>0</v>
      </c>
      <c r="E20" s="36"/>
      <c r="F20" s="34"/>
      <c r="H20" s="40" t="s">
        <v>7</v>
      </c>
      <c r="J20" s="41"/>
    </row>
    <row r="21" spans="1:10" x14ac:dyDescent="0.2">
      <c r="A21" s="34">
        <v>8</v>
      </c>
      <c r="B21" s="39">
        <f t="shared" si="0"/>
        <v>45852</v>
      </c>
      <c r="D21" s="42">
        <v>0</v>
      </c>
      <c r="E21" s="36"/>
      <c r="F21" s="34"/>
      <c r="H21" s="40" t="s">
        <v>7</v>
      </c>
      <c r="J21" s="41"/>
    </row>
    <row r="22" spans="1:10" x14ac:dyDescent="0.2">
      <c r="A22" s="34">
        <v>9</v>
      </c>
      <c r="B22" s="39">
        <f t="shared" si="0"/>
        <v>45882</v>
      </c>
      <c r="D22" s="42">
        <v>0</v>
      </c>
      <c r="E22" s="36"/>
      <c r="F22" s="34"/>
      <c r="H22" s="40" t="s">
        <v>7</v>
      </c>
      <c r="J22" s="41"/>
    </row>
    <row r="23" spans="1:10" x14ac:dyDescent="0.2">
      <c r="A23" s="34">
        <v>10</v>
      </c>
      <c r="B23" s="39">
        <f t="shared" si="0"/>
        <v>45912</v>
      </c>
      <c r="D23" s="42">
        <v>0</v>
      </c>
      <c r="E23" s="36"/>
      <c r="F23" s="34"/>
      <c r="H23" s="40" t="s">
        <v>7</v>
      </c>
      <c r="J23" s="41"/>
    </row>
    <row r="24" spans="1:10" x14ac:dyDescent="0.2">
      <c r="A24" s="34">
        <v>11</v>
      </c>
      <c r="B24" s="39">
        <f t="shared" si="0"/>
        <v>45942</v>
      </c>
      <c r="D24" s="42">
        <v>0</v>
      </c>
      <c r="E24" s="36"/>
      <c r="F24" s="34"/>
      <c r="H24" s="40" t="s">
        <v>7</v>
      </c>
      <c r="J24" s="41"/>
    </row>
    <row r="25" spans="1:10" x14ac:dyDescent="0.2">
      <c r="A25" s="34">
        <v>12</v>
      </c>
      <c r="B25" s="39">
        <f t="shared" si="0"/>
        <v>45972</v>
      </c>
      <c r="D25" s="42">
        <v>0</v>
      </c>
      <c r="E25" s="36"/>
      <c r="H25" s="40" t="s">
        <v>7</v>
      </c>
      <c r="J25" s="41"/>
    </row>
    <row r="26" spans="1:10" x14ac:dyDescent="0.2">
      <c r="A26" s="34">
        <v>13</v>
      </c>
      <c r="B26" s="39">
        <f t="shared" si="0"/>
        <v>46002</v>
      </c>
      <c r="D26" s="42">
        <v>0</v>
      </c>
      <c r="E26" s="36"/>
      <c r="H26" s="40"/>
      <c r="J26" s="41"/>
    </row>
    <row r="27" spans="1:10" x14ac:dyDescent="0.2">
      <c r="A27" s="34">
        <v>14</v>
      </c>
      <c r="D27" s="42"/>
      <c r="E27" s="36"/>
      <c r="J27" s="41"/>
    </row>
    <row r="28" spans="1:10" x14ac:dyDescent="0.2">
      <c r="A28" s="34">
        <v>15</v>
      </c>
      <c r="B28" s="32" t="s">
        <v>67</v>
      </c>
      <c r="D28" s="89">
        <v>46296</v>
      </c>
    </row>
    <row r="29" spans="1:10" x14ac:dyDescent="0.2">
      <c r="A29" s="34">
        <v>16</v>
      </c>
      <c r="B29" s="32" t="s">
        <v>68</v>
      </c>
      <c r="D29" s="90">
        <v>251185</v>
      </c>
    </row>
    <row r="31" spans="1:10" x14ac:dyDescent="0.2">
      <c r="B31" s="43" t="s">
        <v>69</v>
      </c>
    </row>
    <row r="32" spans="1:10" x14ac:dyDescent="0.2">
      <c r="B32" s="43" t="s">
        <v>70</v>
      </c>
    </row>
    <row r="33" spans="2:2" x14ac:dyDescent="0.2">
      <c r="B33" s="43" t="s">
        <v>169</v>
      </c>
    </row>
    <row r="34" spans="2:2" x14ac:dyDescent="0.2">
      <c r="B34" s="43" t="s">
        <v>170</v>
      </c>
    </row>
    <row r="35" spans="2:2" x14ac:dyDescent="0.2">
      <c r="B35" s="43" t="s">
        <v>171</v>
      </c>
    </row>
    <row r="36" spans="2:2" x14ac:dyDescent="0.2">
      <c r="B36" s="43" t="s">
        <v>172</v>
      </c>
    </row>
    <row r="37" spans="2:2" x14ac:dyDescent="0.2">
      <c r="B37" s="43" t="s">
        <v>173</v>
      </c>
    </row>
    <row r="38" spans="2:2" x14ac:dyDescent="0.2">
      <c r="B38" s="31" t="s">
        <v>146</v>
      </c>
    </row>
    <row r="39" spans="2:2" x14ac:dyDescent="0.2">
      <c r="B39" s="31" t="s">
        <v>73</v>
      </c>
    </row>
  </sheetData>
  <mergeCells count="6">
    <mergeCell ref="F7:J7"/>
    <mergeCell ref="A1:J1"/>
    <mergeCell ref="A3:J3"/>
    <mergeCell ref="A5:J5"/>
    <mergeCell ref="B6:D6"/>
    <mergeCell ref="F6:H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 transitionEntry="1"/>
  <dimension ref="A1:J435"/>
  <sheetViews>
    <sheetView view="pageLayout" zoomScaleNormal="100" workbookViewId="0">
      <selection sqref="A1:H1"/>
    </sheetView>
  </sheetViews>
  <sheetFormatPr defaultColWidth="11" defaultRowHeight="11.25" x14ac:dyDescent="0.2"/>
  <cols>
    <col min="1" max="1" width="4.85546875" style="47" customWidth="1"/>
    <col min="2" max="2" width="1" style="47" customWidth="1"/>
    <col min="3" max="3" width="14.7109375" style="47" customWidth="1"/>
    <col min="4" max="4" width="1" style="47" customWidth="1"/>
    <col min="5" max="5" width="17.85546875" style="47" customWidth="1"/>
    <col min="6" max="6" width="1" style="47" customWidth="1"/>
    <col min="7" max="7" width="17.85546875" style="47" customWidth="1"/>
    <col min="8" max="8" width="1" style="47" customWidth="1"/>
    <col min="9" max="9" width="15.85546875" style="47" customWidth="1"/>
    <col min="10" max="10" width="6.42578125" style="47" customWidth="1"/>
    <col min="11" max="11" width="4.85546875" style="47" customWidth="1"/>
    <col min="12" max="12" width="1" style="47" customWidth="1"/>
    <col min="13" max="13" width="25.140625" style="47" customWidth="1"/>
    <col min="14" max="14" width="1" style="47" customWidth="1"/>
    <col min="15" max="15" width="14.85546875" style="47" customWidth="1"/>
    <col min="16" max="16" width="1" style="47" customWidth="1"/>
    <col min="17" max="17" width="14.85546875" style="47" customWidth="1"/>
    <col min="18" max="18" width="1" style="47" customWidth="1"/>
    <col min="19" max="19" width="13.85546875" style="47" customWidth="1"/>
    <col min="20" max="20" width="6.42578125" style="47" customWidth="1"/>
    <col min="21" max="21" width="4.85546875" style="47" customWidth="1"/>
    <col min="22" max="22" width="1" style="47" customWidth="1"/>
    <col min="23" max="23" width="25.140625" style="47" customWidth="1"/>
    <col min="24" max="24" width="1" style="47" customWidth="1"/>
    <col min="25" max="25" width="14.85546875" style="47" customWidth="1"/>
    <col min="26" max="26" width="1" style="47" customWidth="1"/>
    <col min="27" max="27" width="14.85546875" style="47" customWidth="1"/>
    <col min="28" max="28" width="1" style="47" customWidth="1"/>
    <col min="29" max="29" width="13.85546875" style="47" customWidth="1"/>
    <col min="30" max="30" width="6.42578125" style="47" customWidth="1"/>
    <col min="31" max="31" width="4.85546875" style="47" customWidth="1"/>
    <col min="32" max="32" width="1" style="47" customWidth="1"/>
    <col min="33" max="33" width="25.140625" style="47" customWidth="1"/>
    <col min="34" max="34" width="1" style="47" customWidth="1"/>
    <col min="35" max="35" width="14.85546875" style="47" customWidth="1"/>
    <col min="36" max="36" width="1" style="47" customWidth="1"/>
    <col min="37" max="37" width="14.85546875" style="47" customWidth="1"/>
    <col min="38" max="38" width="1" style="47" customWidth="1"/>
    <col min="39" max="39" width="13.85546875" style="47" customWidth="1"/>
    <col min="40" max="40" width="6.42578125" style="47" customWidth="1"/>
    <col min="41" max="41" width="4.85546875" style="47" customWidth="1"/>
    <col min="42" max="42" width="1" style="47" customWidth="1"/>
    <col min="43" max="43" width="17.85546875" style="47" customWidth="1"/>
    <col min="44" max="44" width="1" style="47" customWidth="1"/>
    <col min="45" max="45" width="14.85546875" style="47" customWidth="1"/>
    <col min="46" max="46" width="1" style="47" customWidth="1"/>
    <col min="47" max="47" width="14.85546875" style="47" customWidth="1"/>
    <col min="48" max="48" width="1" style="47" customWidth="1"/>
    <col min="49" max="49" width="13.85546875" style="47" customWidth="1"/>
    <col min="50" max="16384" width="11" style="47"/>
  </cols>
  <sheetData>
    <row r="1" spans="1:10" x14ac:dyDescent="0.2">
      <c r="A1" s="44"/>
      <c r="B1" s="44"/>
      <c r="C1" s="45"/>
      <c r="D1" s="45"/>
      <c r="E1" s="45"/>
      <c r="F1" s="45"/>
      <c r="G1" s="45"/>
      <c r="H1" s="45"/>
      <c r="I1" s="45"/>
      <c r="J1" s="46" t="s">
        <v>7</v>
      </c>
    </row>
    <row r="2" spans="1:10" x14ac:dyDescent="0.2">
      <c r="A2" s="44"/>
      <c r="B2" s="44"/>
      <c r="C2" s="45"/>
      <c r="D2" s="45"/>
      <c r="E2" s="45"/>
      <c r="F2" s="45"/>
      <c r="G2" s="45"/>
      <c r="H2" s="45"/>
      <c r="I2" s="45"/>
      <c r="J2" s="46"/>
    </row>
    <row r="3" spans="1:10" x14ac:dyDescent="0.2">
      <c r="A3" s="44"/>
      <c r="B3" s="44"/>
      <c r="C3" s="45"/>
      <c r="D3" s="45"/>
      <c r="E3" s="45"/>
      <c r="F3" s="45"/>
      <c r="G3" s="45"/>
      <c r="H3" s="45"/>
      <c r="I3" s="45"/>
      <c r="J3" s="46"/>
    </row>
    <row r="4" spans="1:10" x14ac:dyDescent="0.2">
      <c r="A4" s="44"/>
      <c r="B4" s="44"/>
      <c r="C4" s="45"/>
      <c r="D4" s="45"/>
      <c r="E4" s="45"/>
      <c r="F4" s="45"/>
      <c r="G4" s="45"/>
      <c r="H4" s="45"/>
      <c r="I4" s="45"/>
      <c r="J4" s="46" t="s">
        <v>7</v>
      </c>
    </row>
    <row r="5" spans="1:10" x14ac:dyDescent="0.2">
      <c r="B5" s="44"/>
      <c r="C5" s="45"/>
      <c r="D5" s="45"/>
      <c r="E5" s="45"/>
      <c r="F5" s="45"/>
      <c r="G5" s="45"/>
      <c r="H5" s="45"/>
      <c r="I5" s="45"/>
      <c r="J5" s="46" t="s">
        <v>7</v>
      </c>
    </row>
    <row r="6" spans="1:10" x14ac:dyDescent="0.2">
      <c r="A6" s="125" t="str">
        <f>'CAPGDS1000001237 Input'!A5:J5</f>
        <v>Pro-Forma Adjustment - Government Relocation</v>
      </c>
      <c r="B6" s="125"/>
      <c r="C6" s="125"/>
      <c r="D6" s="125"/>
      <c r="E6" s="125"/>
      <c r="F6" s="125"/>
      <c r="G6" s="125"/>
      <c r="H6" s="125"/>
      <c r="I6" s="125"/>
      <c r="J6" s="46"/>
    </row>
    <row r="7" spans="1:10" x14ac:dyDescent="0.2">
      <c r="A7" s="48"/>
      <c r="B7" s="48"/>
      <c r="C7" s="46"/>
      <c r="D7" s="46"/>
      <c r="E7" s="46"/>
      <c r="F7" s="46"/>
      <c r="G7" s="46"/>
      <c r="H7" s="46"/>
      <c r="I7" s="46"/>
      <c r="J7" s="46"/>
    </row>
    <row r="8" spans="1:10" x14ac:dyDescent="0.2">
      <c r="A8" s="124" t="str">
        <f>'CAPGDS1000001237 Input'!F7</f>
        <v>SFS - Hwy 50 Yankton</v>
      </c>
      <c r="B8" s="124"/>
      <c r="C8" s="124"/>
      <c r="D8" s="124"/>
      <c r="E8" s="124"/>
      <c r="F8" s="124"/>
      <c r="G8" s="124"/>
      <c r="H8" s="124"/>
      <c r="I8" s="124"/>
      <c r="J8" s="46"/>
    </row>
    <row r="9" spans="1:10" x14ac:dyDescent="0.2">
      <c r="A9" s="48"/>
      <c r="B9" s="48"/>
      <c r="C9" s="46"/>
      <c r="D9" s="46"/>
      <c r="E9" s="46"/>
      <c r="F9" s="46"/>
      <c r="G9" s="46"/>
      <c r="H9" s="46"/>
      <c r="I9" s="46"/>
      <c r="J9" s="46"/>
    </row>
    <row r="10" spans="1:10" x14ac:dyDescent="0.2">
      <c r="A10" s="48" t="s">
        <v>74</v>
      </c>
      <c r="B10" s="48"/>
      <c r="C10" s="46"/>
      <c r="D10" s="46"/>
      <c r="E10" s="46"/>
      <c r="F10" s="46"/>
      <c r="G10" s="46"/>
      <c r="H10" s="46"/>
      <c r="I10" s="46"/>
      <c r="J10" s="46" t="s">
        <v>7</v>
      </c>
    </row>
    <row r="11" spans="1:10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  <c r="J11" s="46" t="s">
        <v>7</v>
      </c>
    </row>
    <row r="13" spans="1:10" ht="12" thickBot="1" x14ac:dyDescent="0.25">
      <c r="A13" s="63" t="s">
        <v>75</v>
      </c>
      <c r="E13" s="49" t="s">
        <v>76</v>
      </c>
      <c r="F13" s="50"/>
      <c r="G13" s="50"/>
      <c r="H13" s="50"/>
      <c r="I13" s="50"/>
    </row>
    <row r="14" spans="1:10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10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10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0" x14ac:dyDescent="0.2">
      <c r="A17" s="53">
        <v>1</v>
      </c>
      <c r="C17" s="54">
        <f>'CAPGDS1000001237 Input'!B14</f>
        <v>45641</v>
      </c>
      <c r="D17" s="54"/>
      <c r="E17" s="94">
        <f>'CAPGDS1000001237 Input'!D14*'CAPGDS1000001237 Input'!$D$8*'CAPGDS1000001237 Input'!$H$8</f>
        <v>0</v>
      </c>
      <c r="F17" s="95"/>
      <c r="G17" s="94">
        <f>'CAPGDS1000001237 Input'!D29*'CAPGDS1000001237 Input'!D8*'CAPGDS1000001237 Input'!H8</f>
        <v>251185</v>
      </c>
      <c r="H17" s="95"/>
      <c r="I17" s="94">
        <f t="shared" ref="I17:I29" si="0">G17-E17</f>
        <v>251185</v>
      </c>
    </row>
    <row r="18" spans="1:10" x14ac:dyDescent="0.2">
      <c r="A18" s="53">
        <f t="shared" ref="A18:A40" si="1">1+A17</f>
        <v>2</v>
      </c>
      <c r="C18" s="54">
        <f>'CAPGDS1000001237 Input'!B15</f>
        <v>45672</v>
      </c>
      <c r="D18" s="54"/>
      <c r="E18" s="71">
        <f>'CAPGDS1000001237 Input'!D15*'CAPGDS1000001237 Input'!$D$8*'CAPGDS1000001237 Input'!$H$8</f>
        <v>0</v>
      </c>
      <c r="F18" s="8"/>
      <c r="G18" s="71">
        <f>'CAPGDS1000001237 Input'!D29*'CAPGDS1000001237 Input'!D8*'CAPGDS1000001237 Input'!H8</f>
        <v>251185</v>
      </c>
      <c r="H18" s="8"/>
      <c r="I18" s="71">
        <f t="shared" si="0"/>
        <v>251185</v>
      </c>
    </row>
    <row r="19" spans="1:10" x14ac:dyDescent="0.2">
      <c r="A19" s="53">
        <f t="shared" si="1"/>
        <v>3</v>
      </c>
      <c r="C19" s="54">
        <f>'CAPGDS1000001237 Input'!B16</f>
        <v>45702</v>
      </c>
      <c r="D19" s="54"/>
      <c r="E19" s="71">
        <f>'CAPGDS1000001237 Input'!D16*'CAPGDS1000001237 Input'!$D$8*'CAPGDS1000001237 Input'!$H$8</f>
        <v>0</v>
      </c>
      <c r="F19" s="8"/>
      <c r="G19" s="8">
        <f t="shared" ref="G19:G29" si="2">$G$18</f>
        <v>251185</v>
      </c>
      <c r="H19" s="8"/>
      <c r="I19" s="8">
        <f t="shared" si="0"/>
        <v>251185</v>
      </c>
      <c r="J19" s="55"/>
    </row>
    <row r="20" spans="1:10" x14ac:dyDescent="0.2">
      <c r="A20" s="53">
        <f t="shared" si="1"/>
        <v>4</v>
      </c>
      <c r="C20" s="54">
        <f>'CAPGDS1000001237 Input'!B17</f>
        <v>45732</v>
      </c>
      <c r="D20" s="54"/>
      <c r="E20" s="71">
        <f>'CAPGDS1000001237 Input'!D17*'CAPGDS1000001237 Input'!$D$8*'CAPGDS1000001237 Input'!$H$8</f>
        <v>0</v>
      </c>
      <c r="F20" s="8"/>
      <c r="G20" s="8">
        <f t="shared" si="2"/>
        <v>251185</v>
      </c>
      <c r="H20" s="8"/>
      <c r="I20" s="8">
        <f t="shared" si="0"/>
        <v>251185</v>
      </c>
      <c r="J20" s="55"/>
    </row>
    <row r="21" spans="1:10" x14ac:dyDescent="0.2">
      <c r="A21" s="53">
        <f t="shared" si="1"/>
        <v>5</v>
      </c>
      <c r="C21" s="54">
        <f>'CAPGDS1000001237 Input'!B18</f>
        <v>45762</v>
      </c>
      <c r="D21" s="54"/>
      <c r="E21" s="71">
        <f>'CAPGDS1000001237 Input'!D18*'CAPGDS1000001237 Input'!$D$8*'CAPGDS1000001237 Input'!$H$8</f>
        <v>0</v>
      </c>
      <c r="F21" s="8"/>
      <c r="G21" s="8">
        <f t="shared" si="2"/>
        <v>251185</v>
      </c>
      <c r="H21" s="8"/>
      <c r="I21" s="8">
        <f t="shared" si="0"/>
        <v>251185</v>
      </c>
      <c r="J21" s="55"/>
    </row>
    <row r="22" spans="1:10" x14ac:dyDescent="0.2">
      <c r="A22" s="53">
        <f t="shared" si="1"/>
        <v>6</v>
      </c>
      <c r="C22" s="54">
        <f>'CAPGDS1000001237 Input'!B19</f>
        <v>45792</v>
      </c>
      <c r="D22" s="54"/>
      <c r="E22" s="71">
        <f>'CAPGDS1000001237 Input'!D19*'CAPGDS1000001237 Input'!$D$8*'CAPGDS1000001237 Input'!$H$8</f>
        <v>0</v>
      </c>
      <c r="F22" s="8"/>
      <c r="G22" s="8">
        <f t="shared" si="2"/>
        <v>251185</v>
      </c>
      <c r="H22" s="8"/>
      <c r="I22" s="8">
        <f t="shared" si="0"/>
        <v>251185</v>
      </c>
      <c r="J22" s="55"/>
    </row>
    <row r="23" spans="1:10" x14ac:dyDescent="0.2">
      <c r="A23" s="53">
        <f t="shared" si="1"/>
        <v>7</v>
      </c>
      <c r="C23" s="54">
        <f>'CAPGDS1000001237 Input'!B20</f>
        <v>45822</v>
      </c>
      <c r="D23" s="54"/>
      <c r="E23" s="71">
        <f>'CAPGDS1000001237 Input'!D20*'CAPGDS1000001237 Input'!$D$8*'CAPGDS1000001237 Input'!$H$8</f>
        <v>0</v>
      </c>
      <c r="F23" s="8"/>
      <c r="G23" s="8">
        <f t="shared" si="2"/>
        <v>251185</v>
      </c>
      <c r="H23" s="8"/>
      <c r="I23" s="8">
        <f t="shared" si="0"/>
        <v>251185</v>
      </c>
      <c r="J23" s="55"/>
    </row>
    <row r="24" spans="1:10" x14ac:dyDescent="0.2">
      <c r="A24" s="53">
        <f t="shared" si="1"/>
        <v>8</v>
      </c>
      <c r="C24" s="54">
        <f>'CAPGDS1000001237 Input'!B21</f>
        <v>45852</v>
      </c>
      <c r="D24" s="54"/>
      <c r="E24" s="71">
        <f>'CAPGDS1000001237 Input'!D21*'CAPGDS1000001237 Input'!$D$8*'CAPGDS1000001237 Input'!$H$8</f>
        <v>0</v>
      </c>
      <c r="F24" s="8"/>
      <c r="G24" s="8">
        <f t="shared" si="2"/>
        <v>251185</v>
      </c>
      <c r="H24" s="8"/>
      <c r="I24" s="8">
        <f t="shared" si="0"/>
        <v>251185</v>
      </c>
      <c r="J24" s="55"/>
    </row>
    <row r="25" spans="1:10" x14ac:dyDescent="0.2">
      <c r="A25" s="53">
        <f t="shared" si="1"/>
        <v>9</v>
      </c>
      <c r="C25" s="54">
        <f>'CAPGDS1000001237 Input'!B22</f>
        <v>45882</v>
      </c>
      <c r="D25" s="54"/>
      <c r="E25" s="71">
        <f>'CAPGDS1000001237 Input'!D22*'CAPGDS1000001237 Input'!$D$8*'CAPGDS1000001237 Input'!$H$8</f>
        <v>0</v>
      </c>
      <c r="F25" s="8"/>
      <c r="G25" s="8">
        <f t="shared" si="2"/>
        <v>251185</v>
      </c>
      <c r="H25" s="8"/>
      <c r="I25" s="8">
        <f t="shared" si="0"/>
        <v>251185</v>
      </c>
      <c r="J25" s="55"/>
    </row>
    <row r="26" spans="1:10" x14ac:dyDescent="0.2">
      <c r="A26" s="53">
        <f t="shared" si="1"/>
        <v>10</v>
      </c>
      <c r="C26" s="54">
        <f>'CAPGDS1000001237 Input'!B23</f>
        <v>45912</v>
      </c>
      <c r="D26" s="54"/>
      <c r="E26" s="71">
        <f>'CAPGDS1000001237 Input'!D23*'CAPGDS1000001237 Input'!$D$8*'CAPGDS1000001237 Input'!$H$8</f>
        <v>0</v>
      </c>
      <c r="F26" s="8"/>
      <c r="G26" s="8">
        <f t="shared" si="2"/>
        <v>251185</v>
      </c>
      <c r="H26" s="8"/>
      <c r="I26" s="8">
        <f t="shared" si="0"/>
        <v>251185</v>
      </c>
      <c r="J26" s="55"/>
    </row>
    <row r="27" spans="1:10" x14ac:dyDescent="0.2">
      <c r="A27" s="53">
        <f t="shared" si="1"/>
        <v>11</v>
      </c>
      <c r="C27" s="54">
        <f>'CAPGDS1000001237 Input'!B24</f>
        <v>45942</v>
      </c>
      <c r="D27" s="54"/>
      <c r="E27" s="71">
        <f>'CAPGDS1000001237 Input'!D24*'CAPGDS1000001237 Input'!$D$8*'CAPGDS1000001237 Input'!$H$8</f>
        <v>0</v>
      </c>
      <c r="F27" s="8"/>
      <c r="G27" s="8">
        <f t="shared" si="2"/>
        <v>251185</v>
      </c>
      <c r="H27" s="8"/>
      <c r="I27" s="8">
        <f t="shared" si="0"/>
        <v>251185</v>
      </c>
      <c r="J27" s="55"/>
    </row>
    <row r="28" spans="1:10" x14ac:dyDescent="0.2">
      <c r="A28" s="53">
        <f t="shared" si="1"/>
        <v>12</v>
      </c>
      <c r="C28" s="54">
        <f>'CAPGDS1000001237 Input'!B25</f>
        <v>45972</v>
      </c>
      <c r="D28" s="54"/>
      <c r="E28" s="71">
        <f>'CAPGDS1000001237 Input'!D25*'CAPGDS1000001237 Input'!$D$8*'CAPGDS1000001237 Input'!$H$8</f>
        <v>0</v>
      </c>
      <c r="F28" s="8"/>
      <c r="G28" s="8">
        <f t="shared" si="2"/>
        <v>251185</v>
      </c>
      <c r="H28" s="8"/>
      <c r="I28" s="8">
        <f t="shared" si="0"/>
        <v>251185</v>
      </c>
      <c r="J28" s="55"/>
    </row>
    <row r="29" spans="1:10" x14ac:dyDescent="0.2">
      <c r="A29" s="53">
        <f t="shared" si="1"/>
        <v>13</v>
      </c>
      <c r="C29" s="54">
        <f>'CAPGDS1000001237 Input'!B26</f>
        <v>46002</v>
      </c>
      <c r="D29" s="54"/>
      <c r="E29" s="99">
        <f>'CAPGDS1000001237 Input'!D26*'CAPGDS1000001237 Input'!$D$8*'CAPGDS1000001237 Input'!$H$8</f>
        <v>0</v>
      </c>
      <c r="F29" s="8"/>
      <c r="G29" s="100">
        <f t="shared" si="2"/>
        <v>251185</v>
      </c>
      <c r="H29" s="8"/>
      <c r="I29" s="100">
        <f t="shared" si="0"/>
        <v>251185</v>
      </c>
      <c r="J29" s="55"/>
    </row>
    <row r="30" spans="1:10" x14ac:dyDescent="0.2">
      <c r="A30" s="53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3265405</v>
      </c>
      <c r="H30" s="95"/>
      <c r="I30" s="95">
        <f>SUM(I17:I29)</f>
        <v>3265405</v>
      </c>
      <c r="J30" s="55"/>
    </row>
    <row r="31" spans="1:10" x14ac:dyDescent="0.2">
      <c r="A31" s="53">
        <f t="shared" si="1"/>
        <v>15</v>
      </c>
      <c r="E31" s="95"/>
      <c r="F31" s="95"/>
      <c r="G31" s="95"/>
      <c r="H31" s="95"/>
      <c r="I31" s="95"/>
      <c r="J31" s="55"/>
    </row>
    <row r="32" spans="1:10" ht="12" thickBot="1" x14ac:dyDescent="0.25">
      <c r="A32" s="53">
        <f t="shared" si="1"/>
        <v>16</v>
      </c>
      <c r="C32" s="58" t="s">
        <v>119</v>
      </c>
      <c r="D32" s="58"/>
      <c r="E32" s="97">
        <f>ROUND(+E30/12,2)</f>
        <v>0</v>
      </c>
      <c r="F32" s="95"/>
      <c r="G32" s="97">
        <f>ROUND(+G30/13,2)</f>
        <v>251185</v>
      </c>
      <c r="H32" s="95"/>
      <c r="I32" s="97">
        <f>ROUND(+I30/13,2)</f>
        <v>251185</v>
      </c>
      <c r="J32" s="57"/>
    </row>
    <row r="33" spans="1:10" ht="12" thickTop="1" x14ac:dyDescent="0.2">
      <c r="A33" s="53">
        <f t="shared" si="1"/>
        <v>17</v>
      </c>
      <c r="E33" s="95"/>
      <c r="F33" s="95"/>
      <c r="G33" s="95"/>
      <c r="H33" s="95"/>
      <c r="I33" s="95"/>
      <c r="J33" s="55"/>
    </row>
    <row r="34" spans="1:10" x14ac:dyDescent="0.2">
      <c r="A34" s="53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  <c r="J34" s="55"/>
    </row>
    <row r="35" spans="1:10" ht="12" thickBot="1" x14ac:dyDescent="0.25">
      <c r="A35" s="53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251185</v>
      </c>
      <c r="J35" s="55"/>
    </row>
    <row r="36" spans="1:10" ht="12" thickTop="1" x14ac:dyDescent="0.2">
      <c r="A36" s="53">
        <f t="shared" si="1"/>
        <v>20</v>
      </c>
      <c r="J36" s="55"/>
    </row>
    <row r="37" spans="1:10" x14ac:dyDescent="0.2">
      <c r="A37" s="53">
        <f t="shared" si="1"/>
        <v>21</v>
      </c>
      <c r="J37" s="55"/>
    </row>
    <row r="38" spans="1:10" x14ac:dyDescent="0.2">
      <c r="A38" s="53">
        <f t="shared" si="1"/>
        <v>22</v>
      </c>
      <c r="J38" s="55"/>
    </row>
    <row r="39" spans="1:10" x14ac:dyDescent="0.2">
      <c r="A39" s="53">
        <f t="shared" si="1"/>
        <v>23</v>
      </c>
      <c r="J39" s="55"/>
    </row>
    <row r="40" spans="1:10" x14ac:dyDescent="0.2">
      <c r="A40" s="53">
        <f t="shared" si="1"/>
        <v>24</v>
      </c>
      <c r="J40" s="55"/>
    </row>
    <row r="41" spans="1:10" x14ac:dyDescent="0.2">
      <c r="J41" s="55"/>
    </row>
    <row r="42" spans="1:10" x14ac:dyDescent="0.2">
      <c r="J42" s="55"/>
    </row>
    <row r="43" spans="1:10" x14ac:dyDescent="0.2">
      <c r="J43" s="55"/>
    </row>
    <row r="44" spans="1:10" x14ac:dyDescent="0.2">
      <c r="J44" s="55"/>
    </row>
    <row r="45" spans="1:10" x14ac:dyDescent="0.2">
      <c r="J45" s="55"/>
    </row>
    <row r="46" spans="1:10" x14ac:dyDescent="0.2">
      <c r="J46" s="55"/>
    </row>
    <row r="47" spans="1:10" x14ac:dyDescent="0.2">
      <c r="J47" s="55"/>
    </row>
    <row r="48" spans="1:10" x14ac:dyDescent="0.2">
      <c r="J48" s="55"/>
    </row>
    <row r="49" spans="10:10" x14ac:dyDescent="0.2">
      <c r="J49" s="55"/>
    </row>
    <row r="50" spans="10:10" x14ac:dyDescent="0.2">
      <c r="J50" s="55"/>
    </row>
    <row r="51" spans="10:10" x14ac:dyDescent="0.2">
      <c r="J51" s="55"/>
    </row>
    <row r="52" spans="10:10" x14ac:dyDescent="0.2">
      <c r="J52" s="55"/>
    </row>
    <row r="53" spans="10:10" x14ac:dyDescent="0.2">
      <c r="J53" s="55"/>
    </row>
    <row r="54" spans="10:10" x14ac:dyDescent="0.2">
      <c r="J54" s="55"/>
    </row>
    <row r="70" spans="10:10" x14ac:dyDescent="0.2">
      <c r="J70" s="46"/>
    </row>
    <row r="71" spans="10:10" x14ac:dyDescent="0.2">
      <c r="J71" s="46"/>
    </row>
    <row r="72" spans="10:10" x14ac:dyDescent="0.2">
      <c r="J72" s="46"/>
    </row>
    <row r="73" spans="10:10" x14ac:dyDescent="0.2">
      <c r="J73" s="46"/>
    </row>
    <row r="74" spans="10:10" x14ac:dyDescent="0.2">
      <c r="J74" s="46"/>
    </row>
    <row r="82" spans="10:10" x14ac:dyDescent="0.2">
      <c r="J82" s="57"/>
    </row>
    <row r="83" spans="10:10" x14ac:dyDescent="0.2">
      <c r="J83" s="55"/>
    </row>
    <row r="84" spans="10:10" x14ac:dyDescent="0.2">
      <c r="J84" s="55"/>
    </row>
    <row r="85" spans="10:10" x14ac:dyDescent="0.2">
      <c r="J85" s="55"/>
    </row>
    <row r="86" spans="10:10" x14ac:dyDescent="0.2">
      <c r="J86" s="55"/>
    </row>
    <row r="87" spans="10:10" x14ac:dyDescent="0.2">
      <c r="J87" s="55"/>
    </row>
    <row r="88" spans="10:10" x14ac:dyDescent="0.2">
      <c r="J88" s="55"/>
    </row>
    <row r="89" spans="10:10" x14ac:dyDescent="0.2">
      <c r="J89" s="55"/>
    </row>
    <row r="90" spans="10:10" x14ac:dyDescent="0.2">
      <c r="J90" s="55"/>
    </row>
    <row r="91" spans="10:10" x14ac:dyDescent="0.2">
      <c r="J91" s="55"/>
    </row>
    <row r="92" spans="10:10" x14ac:dyDescent="0.2">
      <c r="J92" s="55"/>
    </row>
    <row r="93" spans="10:10" x14ac:dyDescent="0.2">
      <c r="J93" s="55"/>
    </row>
    <row r="94" spans="10:10" x14ac:dyDescent="0.2">
      <c r="J94" s="55"/>
    </row>
    <row r="95" spans="10:10" x14ac:dyDescent="0.2">
      <c r="J95" s="57"/>
    </row>
    <row r="96" spans="10:10" x14ac:dyDescent="0.2">
      <c r="J96" s="55"/>
    </row>
    <row r="97" spans="10:10" x14ac:dyDescent="0.2">
      <c r="J97" s="55"/>
    </row>
    <row r="98" spans="10:10" x14ac:dyDescent="0.2">
      <c r="J98" s="55"/>
    </row>
    <row r="99" spans="10:10" x14ac:dyDescent="0.2">
      <c r="J99" s="55"/>
    </row>
    <row r="100" spans="10:10" x14ac:dyDescent="0.2">
      <c r="J100" s="55"/>
    </row>
    <row r="101" spans="10:10" x14ac:dyDescent="0.2">
      <c r="J101" s="55"/>
    </row>
    <row r="102" spans="10:10" x14ac:dyDescent="0.2">
      <c r="J102" s="55"/>
    </row>
    <row r="103" spans="10:10" x14ac:dyDescent="0.2">
      <c r="J103" s="55"/>
    </row>
    <row r="104" spans="10:10" x14ac:dyDescent="0.2">
      <c r="J104" s="55"/>
    </row>
    <row r="105" spans="10:10" x14ac:dyDescent="0.2">
      <c r="J105" s="55"/>
    </row>
    <row r="106" spans="10:10" x14ac:dyDescent="0.2">
      <c r="J106" s="55"/>
    </row>
    <row r="107" spans="10:10" x14ac:dyDescent="0.2">
      <c r="J107" s="55"/>
    </row>
    <row r="109" spans="10:10" x14ac:dyDescent="0.2">
      <c r="J109" s="55"/>
    </row>
    <row r="110" spans="10:10" x14ac:dyDescent="0.2">
      <c r="J110" s="55"/>
    </row>
    <row r="111" spans="10:10" x14ac:dyDescent="0.2">
      <c r="J111" s="55"/>
    </row>
    <row r="112" spans="10:10" x14ac:dyDescent="0.2">
      <c r="J112" s="55"/>
    </row>
    <row r="113" spans="10:10" x14ac:dyDescent="0.2">
      <c r="J113" s="55"/>
    </row>
    <row r="114" spans="10:10" x14ac:dyDescent="0.2">
      <c r="J114" s="55"/>
    </row>
    <row r="115" spans="10:10" x14ac:dyDescent="0.2">
      <c r="J115" s="55"/>
    </row>
    <row r="116" spans="10:10" x14ac:dyDescent="0.2">
      <c r="J116" s="55"/>
    </row>
    <row r="117" spans="10:10" x14ac:dyDescent="0.2">
      <c r="J117" s="55"/>
    </row>
    <row r="118" spans="10:10" x14ac:dyDescent="0.2">
      <c r="J118" s="55"/>
    </row>
    <row r="119" spans="10:10" x14ac:dyDescent="0.2">
      <c r="J119" s="55"/>
    </row>
    <row r="135" spans="10:10" x14ac:dyDescent="0.2">
      <c r="J135" s="46"/>
    </row>
    <row r="136" spans="10:10" x14ac:dyDescent="0.2">
      <c r="J136" s="46"/>
    </row>
    <row r="137" spans="10:10" x14ac:dyDescent="0.2">
      <c r="J137" s="46"/>
    </row>
    <row r="138" spans="10:10" x14ac:dyDescent="0.2">
      <c r="J138" s="46"/>
    </row>
    <row r="139" spans="10:10" x14ac:dyDescent="0.2">
      <c r="J139" s="46"/>
    </row>
    <row r="148" spans="10:10" x14ac:dyDescent="0.2">
      <c r="J148" s="55"/>
    </row>
    <row r="149" spans="10:10" x14ac:dyDescent="0.2">
      <c r="J149" s="55"/>
    </row>
    <row r="150" spans="10:10" x14ac:dyDescent="0.2">
      <c r="J150" s="55"/>
    </row>
    <row r="151" spans="10:10" x14ac:dyDescent="0.2">
      <c r="J151" s="55"/>
    </row>
    <row r="152" spans="10:10" x14ac:dyDescent="0.2">
      <c r="J152" s="55"/>
    </row>
    <row r="153" spans="10:10" x14ac:dyDescent="0.2">
      <c r="J153" s="55"/>
    </row>
    <row r="154" spans="10:10" x14ac:dyDescent="0.2">
      <c r="J154" s="55"/>
    </row>
    <row r="155" spans="10:10" x14ac:dyDescent="0.2">
      <c r="J155" s="55"/>
    </row>
    <row r="156" spans="10:10" x14ac:dyDescent="0.2">
      <c r="J156" s="55"/>
    </row>
    <row r="157" spans="10:10" x14ac:dyDescent="0.2">
      <c r="J157" s="55"/>
    </row>
    <row r="158" spans="10:10" x14ac:dyDescent="0.2">
      <c r="J158" s="55"/>
    </row>
    <row r="159" spans="10:10" x14ac:dyDescent="0.2">
      <c r="J159" s="55"/>
    </row>
    <row r="160" spans="10:10" x14ac:dyDescent="0.2">
      <c r="J160" s="55"/>
    </row>
    <row r="161" spans="10:10" x14ac:dyDescent="0.2">
      <c r="J161" s="57"/>
    </row>
    <row r="162" spans="10:10" x14ac:dyDescent="0.2">
      <c r="J162" s="55"/>
    </row>
    <row r="163" spans="10:10" x14ac:dyDescent="0.2">
      <c r="J163" s="55"/>
    </row>
    <row r="164" spans="10:10" x14ac:dyDescent="0.2">
      <c r="J164" s="55"/>
    </row>
    <row r="165" spans="10:10" x14ac:dyDescent="0.2">
      <c r="J165" s="55"/>
    </row>
    <row r="166" spans="10:10" x14ac:dyDescent="0.2">
      <c r="J166" s="55"/>
    </row>
    <row r="167" spans="10:10" x14ac:dyDescent="0.2">
      <c r="J167" s="55"/>
    </row>
    <row r="168" spans="10:10" x14ac:dyDescent="0.2">
      <c r="J168" s="55"/>
    </row>
    <row r="170" spans="10:10" x14ac:dyDescent="0.2">
      <c r="J170" s="55"/>
    </row>
    <row r="171" spans="10:10" x14ac:dyDescent="0.2">
      <c r="J171" s="55"/>
    </row>
    <row r="172" spans="10:10" x14ac:dyDescent="0.2">
      <c r="J172" s="55"/>
    </row>
    <row r="173" spans="10:10" x14ac:dyDescent="0.2">
      <c r="J173" s="55"/>
    </row>
    <row r="174" spans="10:10" x14ac:dyDescent="0.2">
      <c r="J174" s="55"/>
    </row>
    <row r="177" spans="10:10" x14ac:dyDescent="0.2">
      <c r="J177" s="55"/>
    </row>
    <row r="178" spans="10:10" x14ac:dyDescent="0.2">
      <c r="J178" s="55"/>
    </row>
    <row r="179" spans="10:10" x14ac:dyDescent="0.2">
      <c r="J179" s="55"/>
    </row>
    <row r="180" spans="10:10" x14ac:dyDescent="0.2">
      <c r="J180" s="55"/>
    </row>
    <row r="181" spans="10:10" x14ac:dyDescent="0.2">
      <c r="J181" s="55"/>
    </row>
    <row r="182" spans="10:10" x14ac:dyDescent="0.2">
      <c r="J182" s="55"/>
    </row>
    <row r="183" spans="10:10" x14ac:dyDescent="0.2">
      <c r="J183" s="55"/>
    </row>
    <row r="184" spans="10:10" x14ac:dyDescent="0.2">
      <c r="J184" s="55"/>
    </row>
    <row r="213" spans="10:10" x14ac:dyDescent="0.2">
      <c r="J213" s="55"/>
    </row>
    <row r="214" spans="10:10" x14ac:dyDescent="0.2">
      <c r="J214" s="55"/>
    </row>
    <row r="215" spans="10:10" x14ac:dyDescent="0.2">
      <c r="J215" s="55"/>
    </row>
    <row r="216" spans="10:10" x14ac:dyDescent="0.2">
      <c r="J216" s="55"/>
    </row>
    <row r="217" spans="10:10" x14ac:dyDescent="0.2">
      <c r="J217" s="55"/>
    </row>
    <row r="218" spans="10:10" x14ac:dyDescent="0.2">
      <c r="J218" s="55"/>
    </row>
    <row r="219" spans="10:10" x14ac:dyDescent="0.2">
      <c r="J219" s="55"/>
    </row>
    <row r="220" spans="10:10" x14ac:dyDescent="0.2">
      <c r="J220" s="55"/>
    </row>
    <row r="221" spans="10:10" x14ac:dyDescent="0.2">
      <c r="J221" s="55"/>
    </row>
    <row r="222" spans="10:10" x14ac:dyDescent="0.2">
      <c r="J222" s="55"/>
    </row>
    <row r="223" spans="10:10" x14ac:dyDescent="0.2">
      <c r="J223" s="55"/>
    </row>
    <row r="224" spans="10:10" x14ac:dyDescent="0.2">
      <c r="J224" s="55"/>
    </row>
    <row r="225" spans="10:10" x14ac:dyDescent="0.2">
      <c r="J225" s="55"/>
    </row>
    <row r="226" spans="10:10" x14ac:dyDescent="0.2">
      <c r="J226" s="57"/>
    </row>
    <row r="227" spans="10:10" x14ac:dyDescent="0.2">
      <c r="J227" s="55"/>
    </row>
    <row r="228" spans="10:10" x14ac:dyDescent="0.2">
      <c r="J228" s="55"/>
    </row>
    <row r="229" spans="10:10" x14ac:dyDescent="0.2">
      <c r="J229" s="55"/>
    </row>
    <row r="230" spans="10:10" x14ac:dyDescent="0.2">
      <c r="J230" s="55"/>
    </row>
    <row r="231" spans="10:10" x14ac:dyDescent="0.2">
      <c r="J231" s="55"/>
    </row>
    <row r="232" spans="10:10" x14ac:dyDescent="0.2">
      <c r="J232" s="55"/>
    </row>
    <row r="233" spans="10:10" x14ac:dyDescent="0.2">
      <c r="J233" s="55"/>
    </row>
    <row r="234" spans="10:10" x14ac:dyDescent="0.2">
      <c r="J234" s="55"/>
    </row>
    <row r="235" spans="10:10" x14ac:dyDescent="0.2">
      <c r="J235" s="55"/>
    </row>
    <row r="236" spans="10:10" x14ac:dyDescent="0.2">
      <c r="J236" s="55"/>
    </row>
    <row r="237" spans="10:10" x14ac:dyDescent="0.2">
      <c r="J237" s="55"/>
    </row>
    <row r="238" spans="10:10" x14ac:dyDescent="0.2">
      <c r="J238" s="55"/>
    </row>
    <row r="239" spans="10:10" x14ac:dyDescent="0.2">
      <c r="J239" s="55"/>
    </row>
    <row r="240" spans="10:10" x14ac:dyDescent="0.2">
      <c r="J240" s="55"/>
    </row>
    <row r="241" spans="10:10" x14ac:dyDescent="0.2">
      <c r="J241" s="55"/>
    </row>
    <row r="242" spans="10:10" x14ac:dyDescent="0.2">
      <c r="J242" s="55"/>
    </row>
    <row r="243" spans="10:10" x14ac:dyDescent="0.2">
      <c r="J243" s="55"/>
    </row>
    <row r="244" spans="10:10" x14ac:dyDescent="0.2">
      <c r="J244" s="55"/>
    </row>
    <row r="245" spans="10:10" x14ac:dyDescent="0.2">
      <c r="J245" s="55"/>
    </row>
    <row r="246" spans="10:10" x14ac:dyDescent="0.2">
      <c r="J246" s="55"/>
    </row>
    <row r="247" spans="10:10" x14ac:dyDescent="0.2">
      <c r="J247" s="55"/>
    </row>
    <row r="248" spans="10:10" x14ac:dyDescent="0.2">
      <c r="J248" s="55"/>
    </row>
    <row r="249" spans="10:10" x14ac:dyDescent="0.2">
      <c r="J249" s="55"/>
    </row>
    <row r="250" spans="10:10" x14ac:dyDescent="0.2">
      <c r="J250" s="55"/>
    </row>
    <row r="251" spans="10:10" x14ac:dyDescent="0.2">
      <c r="J251" s="55"/>
    </row>
    <row r="252" spans="10:10" x14ac:dyDescent="0.2">
      <c r="J252" s="55"/>
    </row>
    <row r="253" spans="10:10" x14ac:dyDescent="0.2">
      <c r="J253" s="55"/>
    </row>
    <row r="277" spans="3:10" x14ac:dyDescent="0.2">
      <c r="C277" s="54"/>
      <c r="D277" s="54"/>
      <c r="E277" s="57"/>
      <c r="F277" s="57"/>
      <c r="G277" s="57"/>
      <c r="H277" s="57"/>
      <c r="I277" s="57"/>
    </row>
    <row r="278" spans="3:10" x14ac:dyDescent="0.2">
      <c r="C278" s="54"/>
      <c r="D278" s="54"/>
      <c r="E278" s="55"/>
      <c r="F278" s="55"/>
      <c r="G278" s="55"/>
      <c r="H278" s="55"/>
      <c r="I278" s="55"/>
      <c r="J278" s="55"/>
    </row>
    <row r="279" spans="3:10" x14ac:dyDescent="0.2">
      <c r="C279" s="54"/>
      <c r="D279" s="54"/>
      <c r="E279" s="55"/>
      <c r="F279" s="55"/>
      <c r="G279" s="55"/>
      <c r="H279" s="55"/>
      <c r="I279" s="55"/>
      <c r="J279" s="55"/>
    </row>
    <row r="280" spans="3:10" x14ac:dyDescent="0.2">
      <c r="C280" s="54"/>
      <c r="D280" s="54"/>
      <c r="E280" s="55"/>
      <c r="F280" s="55"/>
      <c r="G280" s="55"/>
      <c r="H280" s="55"/>
      <c r="I280" s="55"/>
      <c r="J280" s="55"/>
    </row>
    <row r="281" spans="3:10" x14ac:dyDescent="0.2">
      <c r="C281" s="54"/>
      <c r="D281" s="54"/>
      <c r="E281" s="55"/>
      <c r="F281" s="55"/>
      <c r="G281" s="55"/>
      <c r="H281" s="55"/>
      <c r="I281" s="55"/>
      <c r="J281" s="55"/>
    </row>
    <row r="282" spans="3:10" x14ac:dyDescent="0.2">
      <c r="C282" s="54"/>
      <c r="D282" s="54"/>
      <c r="E282" s="55"/>
      <c r="F282" s="55"/>
      <c r="G282" s="55"/>
      <c r="H282" s="55"/>
      <c r="I282" s="55"/>
      <c r="J282" s="55"/>
    </row>
    <row r="283" spans="3:10" x14ac:dyDescent="0.2">
      <c r="C283" s="54"/>
      <c r="D283" s="54"/>
      <c r="E283" s="55"/>
      <c r="F283" s="55"/>
      <c r="G283" s="55"/>
      <c r="H283" s="55"/>
      <c r="I283" s="55"/>
      <c r="J283" s="55"/>
    </row>
    <row r="284" spans="3:10" x14ac:dyDescent="0.2">
      <c r="C284" s="54"/>
      <c r="D284" s="54"/>
      <c r="E284" s="55"/>
      <c r="F284" s="55"/>
      <c r="G284" s="55"/>
      <c r="H284" s="55"/>
      <c r="I284" s="55"/>
      <c r="J284" s="55"/>
    </row>
    <row r="285" spans="3:10" x14ac:dyDescent="0.2">
      <c r="C285" s="54"/>
      <c r="D285" s="54"/>
      <c r="E285" s="55"/>
      <c r="F285" s="55"/>
      <c r="G285" s="55"/>
      <c r="H285" s="55"/>
      <c r="I285" s="55"/>
      <c r="J285" s="55"/>
    </row>
    <row r="286" spans="3:10" x14ac:dyDescent="0.2">
      <c r="C286" s="54"/>
      <c r="D286" s="54"/>
      <c r="E286" s="55"/>
      <c r="F286" s="55"/>
      <c r="G286" s="55"/>
      <c r="H286" s="55"/>
      <c r="I286" s="55"/>
      <c r="J286" s="55"/>
    </row>
    <row r="287" spans="3:10" x14ac:dyDescent="0.2">
      <c r="C287" s="54"/>
      <c r="D287" s="54"/>
      <c r="E287" s="55"/>
      <c r="F287" s="55"/>
      <c r="G287" s="55"/>
      <c r="H287" s="55"/>
      <c r="I287" s="55"/>
      <c r="J287" s="55"/>
    </row>
    <row r="288" spans="3:10" x14ac:dyDescent="0.2">
      <c r="C288" s="54"/>
      <c r="D288" s="54"/>
      <c r="E288" s="55"/>
      <c r="F288" s="55"/>
      <c r="G288" s="55"/>
      <c r="H288" s="55"/>
      <c r="I288" s="55"/>
      <c r="J288" s="55"/>
    </row>
    <row r="289" spans="3:10" x14ac:dyDescent="0.2">
      <c r="C289" s="54"/>
      <c r="D289" s="54"/>
      <c r="E289" s="55"/>
      <c r="F289" s="55"/>
      <c r="G289" s="55"/>
      <c r="H289" s="55"/>
      <c r="I289" s="55"/>
      <c r="J289" s="55"/>
    </row>
    <row r="290" spans="3:10" x14ac:dyDescent="0.2">
      <c r="C290" s="54"/>
      <c r="D290" s="54"/>
      <c r="E290" s="55"/>
      <c r="F290" s="55"/>
      <c r="G290" s="55"/>
      <c r="H290" s="55"/>
      <c r="I290" s="55"/>
      <c r="J290" s="55"/>
    </row>
    <row r="291" spans="3:10" x14ac:dyDescent="0.2">
      <c r="E291" s="57"/>
      <c r="F291" s="57"/>
      <c r="G291" s="57"/>
      <c r="H291" s="57"/>
      <c r="I291" s="57"/>
      <c r="J291" s="57"/>
    </row>
    <row r="292" spans="3:10" x14ac:dyDescent="0.2">
      <c r="E292" s="55"/>
      <c r="F292" s="55"/>
      <c r="G292" s="55"/>
      <c r="H292" s="55"/>
      <c r="I292" s="55"/>
      <c r="J292" s="55"/>
    </row>
    <row r="293" spans="3:10" x14ac:dyDescent="0.2">
      <c r="E293" s="55"/>
      <c r="F293" s="55"/>
      <c r="G293" s="55"/>
      <c r="H293" s="55"/>
      <c r="I293" s="55"/>
      <c r="J293" s="55"/>
    </row>
    <row r="294" spans="3:10" x14ac:dyDescent="0.2">
      <c r="E294" s="57"/>
      <c r="F294" s="57"/>
      <c r="G294" s="57"/>
      <c r="H294" s="57"/>
      <c r="I294" s="57"/>
      <c r="J294" s="55"/>
    </row>
    <row r="295" spans="3:10" x14ac:dyDescent="0.2">
      <c r="E295" s="55"/>
      <c r="F295" s="55"/>
      <c r="G295" s="55"/>
      <c r="H295" s="55"/>
      <c r="I295" s="55"/>
      <c r="J295" s="55"/>
    </row>
    <row r="296" spans="3:10" x14ac:dyDescent="0.2">
      <c r="E296" s="55"/>
      <c r="F296" s="55"/>
      <c r="G296" s="55"/>
      <c r="H296" s="55"/>
      <c r="I296" s="55"/>
      <c r="J296" s="55"/>
    </row>
    <row r="297" spans="3:10" x14ac:dyDescent="0.2">
      <c r="E297" s="55"/>
      <c r="F297" s="55"/>
      <c r="G297" s="55"/>
      <c r="H297" s="55"/>
      <c r="I297" s="55"/>
      <c r="J297" s="55"/>
    </row>
    <row r="298" spans="3:10" x14ac:dyDescent="0.2">
      <c r="E298" s="55"/>
      <c r="F298" s="55"/>
      <c r="G298" s="55"/>
      <c r="H298" s="55"/>
      <c r="I298" s="55"/>
      <c r="J298" s="55"/>
    </row>
    <row r="299" spans="3:10" x14ac:dyDescent="0.2">
      <c r="E299" s="55"/>
      <c r="F299" s="55"/>
      <c r="G299" s="55"/>
      <c r="H299" s="55"/>
      <c r="I299" s="55"/>
      <c r="J299" s="55"/>
    </row>
    <row r="300" spans="3:10" x14ac:dyDescent="0.2">
      <c r="E300" s="55"/>
      <c r="F300" s="55"/>
      <c r="G300" s="55"/>
      <c r="H300" s="55"/>
      <c r="I300" s="55"/>
      <c r="J300" s="55"/>
    </row>
    <row r="301" spans="3:10" x14ac:dyDescent="0.2">
      <c r="E301" s="55"/>
      <c r="F301" s="55"/>
      <c r="G301" s="55"/>
      <c r="H301" s="55"/>
      <c r="I301" s="55"/>
      <c r="J301" s="55"/>
    </row>
    <row r="302" spans="3:10" x14ac:dyDescent="0.2">
      <c r="E302" s="55"/>
      <c r="F302" s="55"/>
      <c r="G302" s="55"/>
      <c r="H302" s="55"/>
      <c r="I302" s="55"/>
      <c r="J302" s="55"/>
    </row>
    <row r="303" spans="3:10" x14ac:dyDescent="0.2">
      <c r="E303" s="55"/>
      <c r="F303" s="55"/>
      <c r="G303" s="55"/>
      <c r="H303" s="55"/>
      <c r="I303" s="55"/>
      <c r="J303" s="55"/>
    </row>
    <row r="304" spans="3:10" x14ac:dyDescent="0.2">
      <c r="E304" s="55"/>
      <c r="F304" s="55"/>
      <c r="G304" s="55"/>
      <c r="H304" s="55"/>
      <c r="I304" s="55"/>
      <c r="J304" s="55"/>
    </row>
    <row r="305" spans="5:10" x14ac:dyDescent="0.2">
      <c r="E305" s="55"/>
      <c r="F305" s="55"/>
      <c r="G305" s="55"/>
      <c r="H305" s="55"/>
      <c r="I305" s="55"/>
      <c r="J305" s="55"/>
    </row>
    <row r="342" spans="3:10" x14ac:dyDescent="0.2">
      <c r="C342" s="54"/>
      <c r="D342" s="54"/>
      <c r="E342" s="57"/>
      <c r="F342" s="57"/>
      <c r="G342" s="57"/>
      <c r="H342" s="57"/>
      <c r="I342" s="57"/>
    </row>
    <row r="343" spans="3:10" x14ac:dyDescent="0.2">
      <c r="C343" s="54"/>
      <c r="D343" s="54"/>
      <c r="E343" s="55"/>
      <c r="F343" s="55"/>
      <c r="G343" s="55"/>
      <c r="H343" s="55"/>
      <c r="I343" s="55"/>
      <c r="J343" s="55"/>
    </row>
    <row r="344" spans="3:10" x14ac:dyDescent="0.2">
      <c r="C344" s="54"/>
      <c r="D344" s="54"/>
      <c r="E344" s="55"/>
      <c r="F344" s="55"/>
      <c r="G344" s="55"/>
      <c r="H344" s="55"/>
      <c r="I344" s="55"/>
      <c r="J344" s="55"/>
    </row>
    <row r="345" spans="3:10" x14ac:dyDescent="0.2">
      <c r="C345" s="54"/>
      <c r="D345" s="54"/>
      <c r="E345" s="55"/>
      <c r="F345" s="55"/>
      <c r="G345" s="55"/>
      <c r="H345" s="55"/>
      <c r="I345" s="55"/>
      <c r="J345" s="55"/>
    </row>
    <row r="346" spans="3:10" x14ac:dyDescent="0.2">
      <c r="C346" s="54"/>
      <c r="D346" s="54"/>
      <c r="E346" s="55"/>
      <c r="F346" s="55"/>
      <c r="G346" s="55"/>
      <c r="H346" s="55"/>
      <c r="I346" s="55"/>
      <c r="J346" s="55"/>
    </row>
    <row r="347" spans="3:10" x14ac:dyDescent="0.2">
      <c r="C347" s="54"/>
      <c r="D347" s="54"/>
      <c r="E347" s="55"/>
      <c r="F347" s="55"/>
      <c r="G347" s="55"/>
      <c r="H347" s="55"/>
      <c r="I347" s="55"/>
      <c r="J347" s="55"/>
    </row>
    <row r="348" spans="3:10" x14ac:dyDescent="0.2">
      <c r="C348" s="54"/>
      <c r="D348" s="54"/>
      <c r="E348" s="55"/>
      <c r="F348" s="55"/>
      <c r="G348" s="55"/>
      <c r="H348" s="55"/>
      <c r="I348" s="55"/>
      <c r="J348" s="55"/>
    </row>
    <row r="349" spans="3:10" x14ac:dyDescent="0.2">
      <c r="C349" s="54"/>
      <c r="D349" s="54"/>
      <c r="E349" s="55"/>
      <c r="F349" s="55"/>
      <c r="G349" s="55"/>
      <c r="H349" s="55"/>
      <c r="I349" s="55"/>
      <c r="J349" s="55"/>
    </row>
    <row r="350" spans="3:10" x14ac:dyDescent="0.2">
      <c r="C350" s="54"/>
      <c r="D350" s="54"/>
      <c r="E350" s="55"/>
      <c r="F350" s="55"/>
      <c r="G350" s="55"/>
      <c r="H350" s="55"/>
      <c r="I350" s="55"/>
      <c r="J350" s="55"/>
    </row>
    <row r="351" spans="3:10" x14ac:dyDescent="0.2">
      <c r="C351" s="54"/>
      <c r="D351" s="54"/>
      <c r="E351" s="55"/>
      <c r="F351" s="55"/>
      <c r="G351" s="55"/>
      <c r="H351" s="55"/>
      <c r="I351" s="55"/>
      <c r="J351" s="55"/>
    </row>
    <row r="352" spans="3:10" x14ac:dyDescent="0.2">
      <c r="C352" s="54"/>
      <c r="D352" s="54"/>
      <c r="E352" s="55"/>
      <c r="F352" s="55"/>
      <c r="G352" s="55"/>
      <c r="H352" s="55"/>
      <c r="I352" s="55"/>
      <c r="J352" s="55"/>
    </row>
    <row r="353" spans="3:10" x14ac:dyDescent="0.2">
      <c r="C353" s="54"/>
      <c r="D353" s="54"/>
      <c r="E353" s="55"/>
      <c r="F353" s="55"/>
      <c r="G353" s="55"/>
      <c r="H353" s="55"/>
      <c r="I353" s="55"/>
      <c r="J353" s="55"/>
    </row>
    <row r="354" spans="3:10" x14ac:dyDescent="0.2">
      <c r="C354" s="54"/>
      <c r="D354" s="54"/>
      <c r="E354" s="55"/>
      <c r="F354" s="55"/>
      <c r="G354" s="55"/>
      <c r="H354" s="55"/>
      <c r="I354" s="55"/>
      <c r="J354" s="55"/>
    </row>
    <row r="355" spans="3:10" x14ac:dyDescent="0.2">
      <c r="C355" s="54"/>
      <c r="D355" s="54"/>
      <c r="E355" s="55"/>
      <c r="F355" s="55"/>
      <c r="G355" s="55"/>
      <c r="H355" s="55"/>
      <c r="I355" s="55"/>
      <c r="J355" s="55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55"/>
      <c r="F357" s="55"/>
      <c r="G357" s="55"/>
      <c r="H357" s="55"/>
      <c r="I357" s="55"/>
      <c r="J357" s="55"/>
    </row>
    <row r="358" spans="3:10" x14ac:dyDescent="0.2">
      <c r="E358" s="55"/>
      <c r="F358" s="55"/>
      <c r="G358" s="55"/>
      <c r="H358" s="55"/>
      <c r="I358" s="55"/>
      <c r="J358" s="55"/>
    </row>
    <row r="359" spans="3:10" x14ac:dyDescent="0.2">
      <c r="E359" s="57"/>
      <c r="F359" s="57"/>
      <c r="G359" s="57"/>
      <c r="H359" s="57"/>
      <c r="I359" s="57"/>
      <c r="J359" s="55"/>
    </row>
    <row r="360" spans="3:10" x14ac:dyDescent="0.2">
      <c r="E360" s="55"/>
      <c r="F360" s="55"/>
      <c r="G360" s="55"/>
      <c r="H360" s="55"/>
      <c r="I360" s="55"/>
      <c r="J360" s="55"/>
    </row>
    <row r="361" spans="3:10" x14ac:dyDescent="0.2">
      <c r="E361" s="55"/>
      <c r="F361" s="55"/>
      <c r="G361" s="55"/>
      <c r="H361" s="55"/>
      <c r="I361" s="55"/>
      <c r="J361" s="55"/>
    </row>
    <row r="362" spans="3:10" x14ac:dyDescent="0.2">
      <c r="E362" s="55"/>
      <c r="F362" s="55"/>
      <c r="G362" s="55"/>
      <c r="H362" s="55"/>
      <c r="I362" s="55"/>
      <c r="J362" s="55"/>
    </row>
    <row r="363" spans="3:10" x14ac:dyDescent="0.2">
      <c r="E363" s="55"/>
      <c r="F363" s="55"/>
      <c r="G363" s="55"/>
      <c r="H363" s="55"/>
      <c r="I363" s="55"/>
      <c r="J363" s="55"/>
    </row>
    <row r="364" spans="3:10" x14ac:dyDescent="0.2">
      <c r="E364" s="55"/>
      <c r="F364" s="55"/>
      <c r="G364" s="55"/>
      <c r="H364" s="55"/>
      <c r="I364" s="55"/>
      <c r="J364" s="55"/>
    </row>
    <row r="365" spans="3:10" x14ac:dyDescent="0.2">
      <c r="E365" s="55"/>
      <c r="F365" s="55"/>
      <c r="G365" s="55"/>
      <c r="H365" s="55"/>
      <c r="I365" s="55"/>
      <c r="J365" s="55"/>
    </row>
    <row r="366" spans="3:10" x14ac:dyDescent="0.2">
      <c r="E366" s="55"/>
      <c r="F366" s="55"/>
      <c r="G366" s="55"/>
      <c r="H366" s="55"/>
      <c r="I366" s="55"/>
      <c r="J366" s="55"/>
    </row>
    <row r="367" spans="3:10" x14ac:dyDescent="0.2">
      <c r="E367" s="55"/>
      <c r="F367" s="55"/>
      <c r="G367" s="55"/>
      <c r="H367" s="55"/>
      <c r="I367" s="55"/>
      <c r="J367" s="55"/>
    </row>
    <row r="368" spans="3:10" x14ac:dyDescent="0.2">
      <c r="E368" s="55"/>
      <c r="F368" s="55"/>
      <c r="G368" s="55"/>
      <c r="H368" s="55"/>
      <c r="I368" s="55"/>
      <c r="J368" s="55"/>
    </row>
    <row r="369" spans="5:10" x14ac:dyDescent="0.2">
      <c r="E369" s="55"/>
      <c r="F369" s="55"/>
      <c r="G369" s="55"/>
      <c r="H369" s="55"/>
      <c r="I369" s="55"/>
      <c r="J369" s="55"/>
    </row>
    <row r="370" spans="5:10" x14ac:dyDescent="0.2">
      <c r="E370" s="55"/>
      <c r="F370" s="55"/>
      <c r="G370" s="55"/>
      <c r="H370" s="55"/>
      <c r="I370" s="55"/>
      <c r="J370" s="55"/>
    </row>
    <row r="407" spans="3:10" x14ac:dyDescent="0.2">
      <c r="C407" s="54"/>
      <c r="D407" s="54"/>
      <c r="E407" s="57"/>
      <c r="F407" s="57"/>
      <c r="G407" s="57"/>
      <c r="H407" s="57"/>
      <c r="I407" s="57"/>
    </row>
    <row r="408" spans="3:10" x14ac:dyDescent="0.2">
      <c r="C408" s="54"/>
      <c r="D408" s="54"/>
      <c r="E408" s="55"/>
      <c r="F408" s="55"/>
      <c r="G408" s="55"/>
      <c r="H408" s="55"/>
      <c r="I408" s="55"/>
      <c r="J408" s="55"/>
    </row>
    <row r="409" spans="3:10" x14ac:dyDescent="0.2">
      <c r="C409" s="54"/>
      <c r="D409" s="54"/>
      <c r="E409" s="55"/>
      <c r="F409" s="55"/>
      <c r="G409" s="55"/>
      <c r="H409" s="55"/>
      <c r="I409" s="55"/>
      <c r="J409" s="55"/>
    </row>
    <row r="410" spans="3:10" x14ac:dyDescent="0.2">
      <c r="C410" s="54"/>
      <c r="D410" s="54"/>
      <c r="E410" s="55"/>
      <c r="F410" s="55"/>
      <c r="G410" s="55"/>
      <c r="H410" s="55"/>
      <c r="I410" s="55"/>
      <c r="J410" s="55"/>
    </row>
    <row r="411" spans="3:10" x14ac:dyDescent="0.2">
      <c r="C411" s="54"/>
      <c r="D411" s="54"/>
      <c r="E411" s="55"/>
      <c r="F411" s="55"/>
      <c r="G411" s="55"/>
      <c r="H411" s="55"/>
      <c r="I411" s="55"/>
      <c r="J411" s="55"/>
    </row>
    <row r="412" spans="3:10" x14ac:dyDescent="0.2">
      <c r="C412" s="54"/>
      <c r="D412" s="54"/>
      <c r="E412" s="55"/>
      <c r="F412" s="55"/>
      <c r="G412" s="55"/>
      <c r="H412" s="55"/>
      <c r="I412" s="55"/>
      <c r="J412" s="55"/>
    </row>
    <row r="413" spans="3:10" x14ac:dyDescent="0.2">
      <c r="C413" s="54"/>
      <c r="D413" s="54"/>
      <c r="E413" s="55"/>
      <c r="F413" s="55"/>
      <c r="G413" s="55"/>
      <c r="H413" s="55"/>
      <c r="I413" s="55"/>
      <c r="J413" s="55"/>
    </row>
    <row r="414" spans="3:10" x14ac:dyDescent="0.2">
      <c r="C414" s="54"/>
      <c r="D414" s="54"/>
      <c r="E414" s="55"/>
      <c r="F414" s="55"/>
      <c r="G414" s="55"/>
      <c r="H414" s="55"/>
      <c r="I414" s="55"/>
      <c r="J414" s="55"/>
    </row>
    <row r="415" spans="3:10" x14ac:dyDescent="0.2">
      <c r="C415" s="54"/>
      <c r="D415" s="54"/>
      <c r="E415" s="55"/>
      <c r="F415" s="55"/>
      <c r="G415" s="55"/>
      <c r="H415" s="55"/>
      <c r="I415" s="55"/>
      <c r="J415" s="55"/>
    </row>
    <row r="416" spans="3:10" x14ac:dyDescent="0.2">
      <c r="C416" s="54"/>
      <c r="D416" s="54"/>
      <c r="E416" s="55"/>
      <c r="F416" s="55"/>
      <c r="G416" s="55"/>
      <c r="H416" s="55"/>
      <c r="I416" s="55"/>
      <c r="J416" s="55"/>
    </row>
    <row r="417" spans="3:10" x14ac:dyDescent="0.2">
      <c r="C417" s="54"/>
      <c r="D417" s="54"/>
      <c r="E417" s="55"/>
      <c r="F417" s="55"/>
      <c r="G417" s="55"/>
      <c r="H417" s="55"/>
      <c r="I417" s="55"/>
      <c r="J417" s="55"/>
    </row>
    <row r="418" spans="3:10" x14ac:dyDescent="0.2">
      <c r="C418" s="54"/>
      <c r="D418" s="54"/>
      <c r="E418" s="55"/>
      <c r="F418" s="55"/>
      <c r="G418" s="55"/>
      <c r="H418" s="55"/>
      <c r="I418" s="55"/>
      <c r="J418" s="55"/>
    </row>
    <row r="419" spans="3:10" x14ac:dyDescent="0.2">
      <c r="C419" s="54"/>
      <c r="D419" s="54"/>
      <c r="E419" s="55"/>
      <c r="F419" s="55"/>
      <c r="G419" s="55"/>
      <c r="H419" s="55"/>
      <c r="I419" s="55"/>
      <c r="J419" s="55"/>
    </row>
    <row r="420" spans="3:10" x14ac:dyDescent="0.2">
      <c r="C420" s="54"/>
      <c r="D420" s="54"/>
      <c r="E420" s="55"/>
      <c r="F420" s="55"/>
      <c r="G420" s="55"/>
      <c r="H420" s="55"/>
      <c r="I420" s="55"/>
      <c r="J420" s="55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55"/>
      <c r="F422" s="55"/>
      <c r="G422" s="55"/>
      <c r="H422" s="55"/>
      <c r="I422" s="55"/>
      <c r="J422" s="55"/>
    </row>
    <row r="423" spans="3:10" x14ac:dyDescent="0.2">
      <c r="E423" s="55"/>
      <c r="F423" s="55"/>
      <c r="G423" s="55"/>
      <c r="H423" s="55"/>
      <c r="I423" s="55"/>
      <c r="J423" s="55"/>
    </row>
    <row r="424" spans="3:10" x14ac:dyDescent="0.2">
      <c r="E424" s="57"/>
      <c r="F424" s="57"/>
      <c r="G424" s="57"/>
      <c r="H424" s="57"/>
      <c r="I424" s="57"/>
      <c r="J424" s="55"/>
    </row>
    <row r="425" spans="3:10" x14ac:dyDescent="0.2">
      <c r="E425" s="55"/>
      <c r="F425" s="55"/>
      <c r="G425" s="55"/>
      <c r="H425" s="55"/>
      <c r="I425" s="55"/>
      <c r="J425" s="55"/>
    </row>
    <row r="426" spans="3:10" x14ac:dyDescent="0.2">
      <c r="E426" s="55"/>
      <c r="F426" s="55"/>
      <c r="G426" s="55"/>
      <c r="H426" s="55"/>
      <c r="I426" s="55"/>
      <c r="J426" s="55"/>
    </row>
    <row r="427" spans="3:10" x14ac:dyDescent="0.2">
      <c r="E427" s="55"/>
      <c r="F427" s="55"/>
      <c r="G427" s="55"/>
      <c r="H427" s="55"/>
      <c r="I427" s="55"/>
      <c r="J427" s="55"/>
    </row>
    <row r="428" spans="3:10" x14ac:dyDescent="0.2">
      <c r="E428" s="55"/>
      <c r="F428" s="55"/>
      <c r="G428" s="55"/>
      <c r="H428" s="55"/>
      <c r="I428" s="55"/>
      <c r="J428" s="55"/>
    </row>
    <row r="429" spans="3:10" x14ac:dyDescent="0.2">
      <c r="E429" s="55"/>
      <c r="F429" s="55"/>
      <c r="G429" s="55"/>
      <c r="H429" s="55"/>
      <c r="I429" s="55"/>
      <c r="J429" s="55"/>
    </row>
    <row r="430" spans="3:10" x14ac:dyDescent="0.2">
      <c r="E430" s="55"/>
      <c r="F430" s="55"/>
      <c r="G430" s="55"/>
      <c r="H430" s="55"/>
      <c r="I430" s="55"/>
      <c r="J430" s="55"/>
    </row>
    <row r="431" spans="3:10" x14ac:dyDescent="0.2">
      <c r="E431" s="55"/>
      <c r="F431" s="55"/>
      <c r="G431" s="55"/>
      <c r="H431" s="55"/>
      <c r="I431" s="55"/>
      <c r="J431" s="55"/>
    </row>
    <row r="432" spans="3:10" x14ac:dyDescent="0.2">
      <c r="E432" s="55"/>
      <c r="F432" s="55"/>
      <c r="G432" s="55"/>
      <c r="H432" s="55"/>
      <c r="I432" s="55"/>
      <c r="J432" s="55"/>
    </row>
    <row r="433" spans="5:10" x14ac:dyDescent="0.2">
      <c r="E433" s="55"/>
      <c r="F433" s="55"/>
      <c r="G433" s="55"/>
      <c r="H433" s="55"/>
      <c r="I433" s="55"/>
      <c r="J433" s="55"/>
    </row>
    <row r="434" spans="5:10" x14ac:dyDescent="0.2">
      <c r="E434" s="55"/>
      <c r="F434" s="55"/>
      <c r="G434" s="55"/>
      <c r="H434" s="55"/>
      <c r="I434" s="55"/>
      <c r="J434" s="55"/>
    </row>
    <row r="435" spans="5:10" x14ac:dyDescent="0.2">
      <c r="E435" s="55"/>
      <c r="F435" s="55"/>
      <c r="G435" s="55"/>
      <c r="H435" s="55"/>
      <c r="I435" s="55"/>
      <c r="J435" s="55"/>
    </row>
  </sheetData>
  <mergeCells count="2">
    <mergeCell ref="A8:I8"/>
    <mergeCell ref="A6:I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0" max="16383" man="1"/>
    <brk id="7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28"/>
  <sheetViews>
    <sheetView view="pageLayout" zoomScaleNormal="100" workbookViewId="0">
      <selection sqref="A1:H1"/>
    </sheetView>
  </sheetViews>
  <sheetFormatPr defaultColWidth="10.28515625" defaultRowHeight="11.25" x14ac:dyDescent="0.2"/>
  <cols>
    <col min="1" max="1" width="4.85546875" style="47" customWidth="1"/>
    <col min="2" max="2" width="1" style="47" customWidth="1"/>
    <col min="3" max="3" width="20.7109375" style="47" customWidth="1"/>
    <col min="4" max="4" width="1" style="47" customWidth="1"/>
    <col min="5" max="5" width="15" style="47" customWidth="1"/>
    <col min="6" max="6" width="1" style="47" customWidth="1"/>
    <col min="7" max="7" width="15" style="47" customWidth="1"/>
    <col min="8" max="8" width="1" style="47" customWidth="1"/>
    <col min="9" max="9" width="15" style="47" customWidth="1"/>
    <col min="10" max="10" width="0.85546875" style="47" customWidth="1"/>
    <col min="11" max="11" width="11" style="47" customWidth="1"/>
    <col min="12" max="12" width="0.85546875" style="47" customWidth="1"/>
    <col min="13" max="13" width="13.140625" style="47" customWidth="1"/>
    <col min="14" max="16384" width="10.28515625" style="47"/>
  </cols>
  <sheetData>
    <row r="1" spans="1:9" x14ac:dyDescent="0.2">
      <c r="A1" s="44"/>
      <c r="B1" s="44"/>
      <c r="C1" s="45"/>
      <c r="D1" s="45"/>
      <c r="E1" s="45"/>
      <c r="F1" s="45"/>
      <c r="G1" s="45"/>
      <c r="H1" s="45"/>
      <c r="I1" s="45"/>
    </row>
    <row r="2" spans="1:9" x14ac:dyDescent="0.2">
      <c r="A2" s="44"/>
      <c r="B2" s="44"/>
      <c r="C2" s="45"/>
      <c r="D2" s="45"/>
      <c r="E2" s="45"/>
      <c r="F2" s="45"/>
      <c r="G2" s="45"/>
      <c r="H2" s="45"/>
      <c r="I2" s="45"/>
    </row>
    <row r="3" spans="1:9" x14ac:dyDescent="0.2">
      <c r="A3" s="44"/>
      <c r="B3" s="44"/>
      <c r="C3" s="45"/>
      <c r="D3" s="45"/>
      <c r="E3" s="45"/>
      <c r="F3" s="45"/>
      <c r="G3" s="45"/>
      <c r="H3" s="45"/>
      <c r="I3" s="45"/>
    </row>
    <row r="4" spans="1:9" x14ac:dyDescent="0.2">
      <c r="A4" s="125"/>
      <c r="B4" s="125"/>
      <c r="C4" s="125"/>
      <c r="D4" s="125"/>
      <c r="E4" s="125"/>
      <c r="F4" s="125"/>
      <c r="G4" s="125"/>
      <c r="H4" s="125"/>
      <c r="I4" s="125"/>
    </row>
    <row r="6" spans="1:9" x14ac:dyDescent="0.2">
      <c r="A6" s="125" t="str">
        <f>'CAPGDS1000001237 Input'!A5:J5</f>
        <v>Pro-Forma Adjustment - Government Relocation</v>
      </c>
      <c r="B6" s="125"/>
      <c r="C6" s="125"/>
      <c r="D6" s="125"/>
      <c r="E6" s="125"/>
      <c r="F6" s="125"/>
      <c r="G6" s="125"/>
      <c r="H6" s="125"/>
      <c r="I6" s="125"/>
    </row>
    <row r="7" spans="1:9" x14ac:dyDescent="0.2">
      <c r="A7" s="48"/>
      <c r="B7" s="48"/>
      <c r="C7" s="46"/>
      <c r="D7" s="46"/>
      <c r="E7" s="46"/>
      <c r="F7" s="46"/>
      <c r="G7" s="46"/>
      <c r="H7" s="46"/>
      <c r="I7" s="46"/>
    </row>
    <row r="8" spans="1:9" x14ac:dyDescent="0.2">
      <c r="A8" s="126" t="str">
        <f>'CAPGDS1000001237 Input'!F7</f>
        <v>SFS - Hwy 50 Yankton</v>
      </c>
      <c r="B8" s="126"/>
      <c r="C8" s="126"/>
      <c r="D8" s="126"/>
      <c r="E8" s="126"/>
      <c r="F8" s="126"/>
      <c r="G8" s="126"/>
      <c r="H8" s="126"/>
      <c r="I8" s="126"/>
    </row>
    <row r="9" spans="1:9" x14ac:dyDescent="0.2">
      <c r="A9" s="60"/>
      <c r="B9" s="60"/>
      <c r="C9" s="60"/>
      <c r="D9" s="60"/>
      <c r="E9" s="60"/>
      <c r="F9" s="60"/>
      <c r="G9" s="60"/>
      <c r="H9" s="60"/>
      <c r="I9" s="60"/>
    </row>
    <row r="10" spans="1:9" x14ac:dyDescent="0.2">
      <c r="A10" s="48" t="str">
        <f>'CAPGDS1000001237 TotalWO'!A10</f>
        <v>PLANT IN SERVICE</v>
      </c>
      <c r="B10" s="48"/>
      <c r="C10" s="46"/>
      <c r="D10" s="46"/>
      <c r="E10" s="46"/>
      <c r="F10" s="46"/>
      <c r="G10" s="46"/>
      <c r="H10" s="46"/>
      <c r="I10" s="46"/>
    </row>
    <row r="11" spans="1:9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</row>
    <row r="13" spans="1:9" ht="12" thickBot="1" x14ac:dyDescent="0.25">
      <c r="A13" s="63" t="s">
        <v>75</v>
      </c>
      <c r="E13" s="50" t="str">
        <f>"Acct "&amp;'CAPGDS1000001237 Input'!F14</f>
        <v>Acct 2.376.00</v>
      </c>
      <c r="F13" s="50"/>
      <c r="G13" s="50"/>
      <c r="H13" s="50"/>
      <c r="I13" s="50"/>
    </row>
    <row r="14" spans="1:9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9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9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2" x14ac:dyDescent="0.2">
      <c r="A17" s="53">
        <v>1</v>
      </c>
      <c r="C17" s="54">
        <f>'CAPGDS1000001237 TotalWO'!C17</f>
        <v>45641</v>
      </c>
      <c r="D17" s="54"/>
      <c r="E17" s="94">
        <f>'CAPGDS1000001237 TotalWO'!E17*'CAPGDS1000001237 Input'!$H$14</f>
        <v>0</v>
      </c>
      <c r="F17" s="101"/>
      <c r="G17" s="94">
        <f>'CAPGDS1000001237 TotalWO'!G17*'CAPGDS1000001237 Input'!$H$14</f>
        <v>251185</v>
      </c>
      <c r="H17" s="95"/>
      <c r="I17" s="94">
        <f t="shared" ref="I17:I29" si="0">G17-E17</f>
        <v>251185</v>
      </c>
    </row>
    <row r="18" spans="1:12" x14ac:dyDescent="0.2">
      <c r="A18" s="53">
        <f t="shared" ref="A18:A40" si="1">1+A17</f>
        <v>2</v>
      </c>
      <c r="C18" s="54">
        <f>'CAPGDS1000001237 TotalWO'!C18</f>
        <v>45672</v>
      </c>
      <c r="D18" s="54"/>
      <c r="E18" s="71">
        <f>'CAPGDS1000001237 TotalWO'!E18*'CAPGDS1000001237 Input'!$H$14</f>
        <v>0</v>
      </c>
      <c r="F18" s="71"/>
      <c r="G18" s="71">
        <f>'CAPGDS1000001237 TotalWO'!G18*'CAPGDS1000001237 Input'!$H$14</f>
        <v>251185</v>
      </c>
      <c r="H18" s="8"/>
      <c r="I18" s="71">
        <f t="shared" si="0"/>
        <v>251185</v>
      </c>
      <c r="K18" s="71"/>
      <c r="L18" s="71"/>
    </row>
    <row r="19" spans="1:12" x14ac:dyDescent="0.2">
      <c r="A19" s="53">
        <f t="shared" si="1"/>
        <v>3</v>
      </c>
      <c r="C19" s="54">
        <f t="shared" ref="C19:C29" si="2">C18+31</f>
        <v>45703</v>
      </c>
      <c r="D19" s="54"/>
      <c r="E19" s="71">
        <f>'CAPGDS1000001237 TotalWO'!E19*'CAPGDS1000001237 Input'!$H$14</f>
        <v>0</v>
      </c>
      <c r="F19" s="71"/>
      <c r="G19" s="71">
        <f>'CAPGDS1000001237 TotalWO'!G19*'CAPGDS1000001237 Input'!$H$14</f>
        <v>251185</v>
      </c>
      <c r="H19" s="8"/>
      <c r="I19" s="8">
        <f t="shared" si="0"/>
        <v>251185</v>
      </c>
    </row>
    <row r="20" spans="1:12" x14ac:dyDescent="0.2">
      <c r="A20" s="53">
        <f t="shared" si="1"/>
        <v>4</v>
      </c>
      <c r="C20" s="54">
        <f t="shared" si="2"/>
        <v>45734</v>
      </c>
      <c r="D20" s="54"/>
      <c r="E20" s="71">
        <f>'CAPGDS1000001237 TotalWO'!E20*'CAPGDS1000001237 Input'!$H$14</f>
        <v>0</v>
      </c>
      <c r="F20" s="71"/>
      <c r="G20" s="71">
        <f>'CAPGDS1000001237 TotalWO'!G20*'CAPGDS1000001237 Input'!$H$14</f>
        <v>251185</v>
      </c>
      <c r="H20" s="8"/>
      <c r="I20" s="8">
        <f t="shared" si="0"/>
        <v>251185</v>
      </c>
    </row>
    <row r="21" spans="1:12" x14ac:dyDescent="0.2">
      <c r="A21" s="53">
        <f t="shared" si="1"/>
        <v>5</v>
      </c>
      <c r="C21" s="54">
        <f t="shared" si="2"/>
        <v>45765</v>
      </c>
      <c r="D21" s="54"/>
      <c r="E21" s="71">
        <f>'CAPGDS1000001237 TotalWO'!E21*'CAPGDS1000001237 Input'!$H$14</f>
        <v>0</v>
      </c>
      <c r="F21" s="71"/>
      <c r="G21" s="71">
        <f>'CAPGDS1000001237 TotalWO'!G21*'CAPGDS1000001237 Input'!$H$14</f>
        <v>251185</v>
      </c>
      <c r="H21" s="8"/>
      <c r="I21" s="8">
        <f t="shared" si="0"/>
        <v>251185</v>
      </c>
    </row>
    <row r="22" spans="1:12" x14ac:dyDescent="0.2">
      <c r="A22" s="53">
        <f t="shared" si="1"/>
        <v>6</v>
      </c>
      <c r="C22" s="54">
        <f t="shared" si="2"/>
        <v>45796</v>
      </c>
      <c r="D22" s="54"/>
      <c r="E22" s="71">
        <f>'CAPGDS1000001237 TotalWO'!E22*'CAPGDS1000001237 Input'!$H$14</f>
        <v>0</v>
      </c>
      <c r="F22" s="71"/>
      <c r="G22" s="71">
        <f>'CAPGDS1000001237 TotalWO'!G22*'CAPGDS1000001237 Input'!$H$14</f>
        <v>251185</v>
      </c>
      <c r="H22" s="8"/>
      <c r="I22" s="8">
        <f t="shared" si="0"/>
        <v>251185</v>
      </c>
    </row>
    <row r="23" spans="1:12" x14ac:dyDescent="0.2">
      <c r="A23" s="53">
        <f t="shared" si="1"/>
        <v>7</v>
      </c>
      <c r="C23" s="54">
        <f t="shared" si="2"/>
        <v>45827</v>
      </c>
      <c r="D23" s="54"/>
      <c r="E23" s="71">
        <f>'CAPGDS1000001237 TotalWO'!E23*'CAPGDS1000001237 Input'!$H$14</f>
        <v>0</v>
      </c>
      <c r="F23" s="71"/>
      <c r="G23" s="71">
        <f>'CAPGDS1000001237 TotalWO'!G23*'CAPGDS1000001237 Input'!$H$14</f>
        <v>251185</v>
      </c>
      <c r="H23" s="8"/>
      <c r="I23" s="8">
        <f t="shared" si="0"/>
        <v>251185</v>
      </c>
    </row>
    <row r="24" spans="1:12" x14ac:dyDescent="0.2">
      <c r="A24" s="53">
        <f t="shared" si="1"/>
        <v>8</v>
      </c>
      <c r="C24" s="54">
        <f t="shared" si="2"/>
        <v>45858</v>
      </c>
      <c r="D24" s="54"/>
      <c r="E24" s="71">
        <f>'CAPGDS1000001237 TotalWO'!E24*'CAPGDS1000001237 Input'!$H$14</f>
        <v>0</v>
      </c>
      <c r="F24" s="71"/>
      <c r="G24" s="71">
        <f>'CAPGDS1000001237 TotalWO'!G24*'CAPGDS1000001237 Input'!$H$14</f>
        <v>251185</v>
      </c>
      <c r="H24" s="8"/>
      <c r="I24" s="8">
        <f t="shared" si="0"/>
        <v>251185</v>
      </c>
    </row>
    <row r="25" spans="1:12" x14ac:dyDescent="0.2">
      <c r="A25" s="53">
        <f t="shared" si="1"/>
        <v>9</v>
      </c>
      <c r="C25" s="54">
        <f t="shared" si="2"/>
        <v>45889</v>
      </c>
      <c r="D25" s="54"/>
      <c r="E25" s="71">
        <f>'CAPGDS1000001237 TotalWO'!E25*'CAPGDS1000001237 Input'!$H$14</f>
        <v>0</v>
      </c>
      <c r="F25" s="71"/>
      <c r="G25" s="71">
        <f>'CAPGDS1000001237 TotalWO'!G25*'CAPGDS1000001237 Input'!$H$14</f>
        <v>251185</v>
      </c>
      <c r="H25" s="8"/>
      <c r="I25" s="8">
        <f t="shared" si="0"/>
        <v>251185</v>
      </c>
    </row>
    <row r="26" spans="1:12" x14ac:dyDescent="0.2">
      <c r="A26" s="53">
        <f t="shared" si="1"/>
        <v>10</v>
      </c>
      <c r="C26" s="54">
        <f t="shared" si="2"/>
        <v>45920</v>
      </c>
      <c r="D26" s="54"/>
      <c r="E26" s="71">
        <f>'CAPGDS1000001237 TotalWO'!E26*'CAPGDS1000001237 Input'!$H$14</f>
        <v>0</v>
      </c>
      <c r="F26" s="71"/>
      <c r="G26" s="71">
        <f>'CAPGDS1000001237 TotalWO'!G26*'CAPGDS1000001237 Input'!$H$14</f>
        <v>251185</v>
      </c>
      <c r="H26" s="8"/>
      <c r="I26" s="8">
        <f t="shared" si="0"/>
        <v>251185</v>
      </c>
    </row>
    <row r="27" spans="1:12" x14ac:dyDescent="0.2">
      <c r="A27" s="53">
        <f t="shared" si="1"/>
        <v>11</v>
      </c>
      <c r="C27" s="54">
        <f t="shared" si="2"/>
        <v>45951</v>
      </c>
      <c r="D27" s="54"/>
      <c r="E27" s="71">
        <f>'CAPGDS1000001237 TotalWO'!E27*'CAPGDS1000001237 Input'!$H$14</f>
        <v>0</v>
      </c>
      <c r="F27" s="71"/>
      <c r="G27" s="71">
        <f>'CAPGDS1000001237 TotalWO'!G27*'CAPGDS1000001237 Input'!$H$14</f>
        <v>251185</v>
      </c>
      <c r="H27" s="8"/>
      <c r="I27" s="8">
        <f t="shared" si="0"/>
        <v>251185</v>
      </c>
    </row>
    <row r="28" spans="1:12" x14ac:dyDescent="0.2">
      <c r="A28" s="53">
        <f t="shared" si="1"/>
        <v>12</v>
      </c>
      <c r="C28" s="54">
        <f t="shared" si="2"/>
        <v>45982</v>
      </c>
      <c r="D28" s="54"/>
      <c r="E28" s="71">
        <f>'CAPGDS1000001237 TotalWO'!E28*'CAPGDS1000001237 Input'!$H$14</f>
        <v>0</v>
      </c>
      <c r="F28" s="71"/>
      <c r="G28" s="71">
        <f>'CAPGDS1000001237 TotalWO'!G28*'CAPGDS1000001237 Input'!$H$14</f>
        <v>251185</v>
      </c>
      <c r="H28" s="8"/>
      <c r="I28" s="8">
        <f t="shared" si="0"/>
        <v>251185</v>
      </c>
    </row>
    <row r="29" spans="1:12" x14ac:dyDescent="0.2">
      <c r="A29" s="53">
        <f t="shared" si="1"/>
        <v>13</v>
      </c>
      <c r="C29" s="54">
        <f t="shared" si="2"/>
        <v>46013</v>
      </c>
      <c r="D29" s="54"/>
      <c r="E29" s="99">
        <f>'CAPGDS1000001237 TotalWO'!E29*'CAPGDS1000001237 Input'!$H$14</f>
        <v>0</v>
      </c>
      <c r="F29" s="71"/>
      <c r="G29" s="99">
        <f>'CAPGDS1000001237 TotalWO'!G29*'CAPGDS1000001237 Input'!$H$14</f>
        <v>251185</v>
      </c>
      <c r="H29" s="8"/>
      <c r="I29" s="100">
        <f t="shared" si="0"/>
        <v>251185</v>
      </c>
    </row>
    <row r="30" spans="1:12" x14ac:dyDescent="0.2">
      <c r="A30" s="53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3265405</v>
      </c>
      <c r="H30" s="95"/>
      <c r="I30" s="95">
        <f>SUM(I17:I29)</f>
        <v>3265405</v>
      </c>
    </row>
    <row r="31" spans="1:12" x14ac:dyDescent="0.2">
      <c r="A31" s="53">
        <f t="shared" si="1"/>
        <v>15</v>
      </c>
      <c r="E31" s="95"/>
      <c r="F31" s="95"/>
      <c r="G31" s="95"/>
      <c r="H31" s="95"/>
      <c r="I31" s="95"/>
    </row>
    <row r="32" spans="1:12" ht="12" thickBot="1" x14ac:dyDescent="0.25">
      <c r="A32" s="53">
        <f t="shared" si="1"/>
        <v>16</v>
      </c>
      <c r="C32" s="58" t="s">
        <v>82</v>
      </c>
      <c r="D32" s="58"/>
      <c r="E32" s="97">
        <f>ROUND(+E30/12,2)</f>
        <v>0</v>
      </c>
      <c r="F32" s="95"/>
      <c r="G32" s="97">
        <f>ROUND(+G30/13,2)</f>
        <v>251185</v>
      </c>
      <c r="H32" s="95"/>
      <c r="I32" s="97">
        <f>ROUND(+I30/13,2)</f>
        <v>251185</v>
      </c>
    </row>
    <row r="33" spans="1:9" ht="12" thickTop="1" x14ac:dyDescent="0.2">
      <c r="A33" s="53">
        <f t="shared" si="1"/>
        <v>17</v>
      </c>
      <c r="E33" s="95"/>
      <c r="F33" s="95"/>
      <c r="G33" s="95"/>
      <c r="H33" s="95"/>
      <c r="I33" s="95"/>
    </row>
    <row r="34" spans="1:9" x14ac:dyDescent="0.2">
      <c r="A34" s="53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</row>
    <row r="35" spans="1:9" ht="12" thickBot="1" x14ac:dyDescent="0.25">
      <c r="A35" s="53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251185</v>
      </c>
    </row>
    <row r="36" spans="1:9" ht="12" thickTop="1" x14ac:dyDescent="0.2">
      <c r="A36" s="53">
        <f t="shared" si="1"/>
        <v>20</v>
      </c>
    </row>
    <row r="37" spans="1:9" x14ac:dyDescent="0.2">
      <c r="A37" s="53">
        <f t="shared" si="1"/>
        <v>21</v>
      </c>
      <c r="I37" s="56" t="s">
        <v>84</v>
      </c>
    </row>
    <row r="38" spans="1:9" x14ac:dyDescent="0.2">
      <c r="A38" s="53">
        <f t="shared" si="1"/>
        <v>22</v>
      </c>
      <c r="I38" s="56" t="s">
        <v>107</v>
      </c>
    </row>
    <row r="39" spans="1:9" x14ac:dyDescent="0.2">
      <c r="A39" s="53">
        <f t="shared" si="1"/>
        <v>23</v>
      </c>
    </row>
    <row r="40" spans="1:9" x14ac:dyDescent="0.2">
      <c r="A40" s="53">
        <f t="shared" si="1"/>
        <v>24</v>
      </c>
    </row>
    <row r="41" spans="1:9" ht="13.9" customHeight="1" x14ac:dyDescent="0.2">
      <c r="A41" s="44"/>
      <c r="B41" s="44"/>
      <c r="C41" s="45"/>
      <c r="D41" s="45"/>
      <c r="E41" s="45"/>
      <c r="F41" s="45"/>
      <c r="G41" s="45"/>
      <c r="H41" s="45"/>
      <c r="I41" s="45"/>
    </row>
    <row r="42" spans="1:9" ht="13.9" customHeight="1" x14ac:dyDescent="0.2">
      <c r="A42" s="44"/>
      <c r="B42" s="44"/>
      <c r="C42" s="45"/>
      <c r="D42" s="45"/>
      <c r="E42" s="45"/>
      <c r="F42" s="45"/>
      <c r="G42" s="45"/>
      <c r="H42" s="45"/>
      <c r="I42" s="45"/>
    </row>
    <row r="43" spans="1:9" ht="13.9" customHeight="1" x14ac:dyDescent="0.2">
      <c r="A43" s="44"/>
      <c r="B43" s="44"/>
      <c r="C43" s="45"/>
      <c r="D43" s="45"/>
      <c r="E43" s="45"/>
      <c r="F43" s="45"/>
      <c r="G43" s="45"/>
      <c r="H43" s="45"/>
      <c r="I43" s="45"/>
    </row>
    <row r="44" spans="1:9" x14ac:dyDescent="0.2">
      <c r="A44" s="44"/>
      <c r="B44" s="44"/>
      <c r="C44" s="45"/>
      <c r="D44" s="45"/>
      <c r="E44" s="45"/>
      <c r="F44" s="45"/>
      <c r="G44" s="45"/>
      <c r="H44" s="45"/>
      <c r="I44" s="45"/>
    </row>
    <row r="46" spans="1:9" x14ac:dyDescent="0.2">
      <c r="A46" s="125" t="str">
        <f>A6</f>
        <v>Pro-Forma Adjustment - Government Relocation</v>
      </c>
      <c r="B46" s="125"/>
      <c r="C46" s="125"/>
      <c r="D46" s="125"/>
      <c r="E46" s="125"/>
      <c r="F46" s="125"/>
      <c r="G46" s="125"/>
      <c r="H46" s="125"/>
      <c r="I46" s="125"/>
    </row>
    <row r="47" spans="1:9" x14ac:dyDescent="0.2">
      <c r="A47" s="48"/>
      <c r="B47" s="48"/>
      <c r="C47" s="46"/>
      <c r="D47" s="46"/>
      <c r="E47" s="46"/>
      <c r="F47" s="46"/>
      <c r="G47" s="46"/>
      <c r="H47" s="46"/>
      <c r="I47" s="46"/>
    </row>
    <row r="48" spans="1:9" x14ac:dyDescent="0.2">
      <c r="A48" s="48" t="str">
        <f>A8</f>
        <v>SFS - Hwy 50 Yankton</v>
      </c>
      <c r="B48" s="48"/>
      <c r="C48" s="46"/>
      <c r="D48" s="46"/>
      <c r="E48" s="46"/>
      <c r="F48" s="46"/>
      <c r="G48" s="46"/>
      <c r="H48" s="46"/>
      <c r="I48" s="46"/>
    </row>
    <row r="49" spans="1:13" x14ac:dyDescent="0.2">
      <c r="A49" s="48"/>
      <c r="B49" s="48"/>
      <c r="C49" s="46"/>
      <c r="D49" s="46"/>
      <c r="E49" s="46"/>
      <c r="F49" s="46"/>
      <c r="G49" s="46"/>
      <c r="H49" s="46"/>
      <c r="I49" s="46"/>
    </row>
    <row r="50" spans="1:13" x14ac:dyDescent="0.2">
      <c r="A50" s="48" t="s">
        <v>86</v>
      </c>
      <c r="B50" s="48"/>
      <c r="C50" s="46"/>
      <c r="D50" s="46"/>
      <c r="E50" s="46"/>
      <c r="F50" s="46"/>
      <c r="G50" s="46"/>
      <c r="H50" s="46"/>
      <c r="I50" s="46"/>
    </row>
    <row r="51" spans="1:13" x14ac:dyDescent="0.2">
      <c r="A51" s="48" t="s">
        <v>7</v>
      </c>
      <c r="B51" s="48"/>
      <c r="C51" s="46"/>
      <c r="D51" s="46"/>
      <c r="E51" s="46"/>
      <c r="F51" s="46"/>
      <c r="G51" s="46"/>
      <c r="H51" s="46"/>
      <c r="I51" s="46"/>
    </row>
    <row r="52" spans="1:13" x14ac:dyDescent="0.2">
      <c r="K52" s="53" t="s">
        <v>87</v>
      </c>
      <c r="M52" s="53" t="s">
        <v>87</v>
      </c>
    </row>
    <row r="53" spans="1:13" ht="12" thickBot="1" x14ac:dyDescent="0.25">
      <c r="A53" s="63" t="s">
        <v>75</v>
      </c>
      <c r="E53" s="50" t="str">
        <f>E13</f>
        <v>Acct 2.376.00</v>
      </c>
      <c r="F53" s="50"/>
      <c r="G53" s="50"/>
      <c r="H53" s="50"/>
      <c r="I53" s="50"/>
      <c r="K53" s="53" t="s">
        <v>88</v>
      </c>
      <c r="M53" s="53" t="s">
        <v>89</v>
      </c>
    </row>
    <row r="54" spans="1:13" ht="12" thickBot="1" x14ac:dyDescent="0.25">
      <c r="A54" s="79" t="s">
        <v>77</v>
      </c>
      <c r="B54" s="53"/>
      <c r="C54" s="51" t="s">
        <v>78</v>
      </c>
      <c r="D54" s="53"/>
      <c r="E54" s="51" t="s">
        <v>79</v>
      </c>
      <c r="F54" s="53"/>
      <c r="G54" s="51" t="s">
        <v>80</v>
      </c>
      <c r="H54" s="53"/>
      <c r="I54" s="51" t="s">
        <v>81</v>
      </c>
      <c r="K54" s="51" t="s">
        <v>90</v>
      </c>
      <c r="M54" s="51" t="s">
        <v>91</v>
      </c>
    </row>
    <row r="55" spans="1:13" x14ac:dyDescent="0.2">
      <c r="A55" s="53"/>
      <c r="B55" s="53"/>
      <c r="C55" s="37" t="s">
        <v>4</v>
      </c>
      <c r="D55" s="53"/>
      <c r="E55" s="34" t="s">
        <v>5</v>
      </c>
      <c r="F55" s="53"/>
      <c r="G55" s="34" t="s">
        <v>6</v>
      </c>
      <c r="H55" s="31"/>
      <c r="I55" s="34" t="s">
        <v>39</v>
      </c>
      <c r="K55" s="17" t="s">
        <v>40</v>
      </c>
      <c r="M55" s="53" t="s">
        <v>41</v>
      </c>
    </row>
    <row r="56" spans="1:13" x14ac:dyDescent="0.2">
      <c r="A56" s="53"/>
      <c r="B56" s="53"/>
      <c r="C56" s="53"/>
      <c r="D56" s="53"/>
      <c r="E56" s="53"/>
      <c r="F56" s="53"/>
      <c r="G56" s="53"/>
      <c r="H56" s="53"/>
      <c r="I56" s="53"/>
    </row>
    <row r="57" spans="1:13" x14ac:dyDescent="0.2">
      <c r="A57" s="47">
        <v>1</v>
      </c>
      <c r="B57" s="53"/>
      <c r="C57" s="54">
        <f>C17</f>
        <v>45641</v>
      </c>
      <c r="D57" s="53"/>
      <c r="E57" s="94">
        <f>ROUND(E17*$G$78,2)</f>
        <v>0</v>
      </c>
      <c r="F57" s="95"/>
      <c r="G57" s="94">
        <f>ROUND(+G18*$G$78,2)</f>
        <v>426.22</v>
      </c>
      <c r="H57" s="95"/>
      <c r="I57" s="95">
        <f>G57-E57</f>
        <v>426.22</v>
      </c>
      <c r="J57" s="95"/>
      <c r="K57" s="96"/>
      <c r="L57" s="95"/>
      <c r="M57" s="95">
        <f>+ROUND(I57/I$72*M$72,2)</f>
        <v>62.65</v>
      </c>
    </row>
    <row r="58" spans="1:13" x14ac:dyDescent="0.2">
      <c r="A58" s="47">
        <f t="shared" ref="A58:A82" si="3">1+A57</f>
        <v>2</v>
      </c>
      <c r="C58" s="54">
        <f>C18</f>
        <v>45672</v>
      </c>
      <c r="D58" s="54"/>
      <c r="E58" s="71">
        <f t="shared" ref="E58:E69" si="4">ROUND(E17*$G$78,2)</f>
        <v>0</v>
      </c>
      <c r="F58" s="71"/>
      <c r="G58" s="71">
        <f t="shared" ref="G58:G69" si="5">ROUND(+G17*$G$78,2)</f>
        <v>426.22</v>
      </c>
      <c r="H58" s="8"/>
      <c r="I58" s="8">
        <f t="shared" ref="I58" si="6">G58-E58</f>
        <v>426.22</v>
      </c>
      <c r="J58" s="8"/>
      <c r="K58" s="8"/>
      <c r="L58" s="8"/>
      <c r="M58" s="8">
        <f t="shared" ref="M58" si="7">+ROUND(I58/I$72*M$72,2)</f>
        <v>62.65</v>
      </c>
    </row>
    <row r="59" spans="1:13" x14ac:dyDescent="0.2">
      <c r="A59" s="47">
        <f t="shared" si="3"/>
        <v>3</v>
      </c>
      <c r="C59" s="54">
        <f t="shared" ref="C59:C69" si="8">C58+31</f>
        <v>45703</v>
      </c>
      <c r="D59" s="54"/>
      <c r="E59" s="71">
        <f t="shared" si="4"/>
        <v>0</v>
      </c>
      <c r="F59" s="71"/>
      <c r="G59" s="71">
        <f t="shared" si="5"/>
        <v>426.22</v>
      </c>
      <c r="H59" s="8"/>
      <c r="I59" s="8">
        <f t="shared" ref="I59:I69" si="9">G59-E59</f>
        <v>426.22</v>
      </c>
      <c r="J59" s="8"/>
      <c r="K59" s="8"/>
      <c r="L59" s="8"/>
      <c r="M59" s="8">
        <f t="shared" ref="M59:M69" si="10">+ROUND(I59/I$72*M$72,2)</f>
        <v>62.65</v>
      </c>
    </row>
    <row r="60" spans="1:13" x14ac:dyDescent="0.2">
      <c r="A60" s="47">
        <f t="shared" si="3"/>
        <v>4</v>
      </c>
      <c r="C60" s="54">
        <f t="shared" si="8"/>
        <v>45734</v>
      </c>
      <c r="D60" s="54"/>
      <c r="E60" s="71">
        <f t="shared" si="4"/>
        <v>0</v>
      </c>
      <c r="F60" s="71"/>
      <c r="G60" s="71">
        <f t="shared" si="5"/>
        <v>426.22</v>
      </c>
      <c r="H60" s="8"/>
      <c r="I60" s="8">
        <f t="shared" si="9"/>
        <v>426.22</v>
      </c>
      <c r="J60" s="8"/>
      <c r="K60" s="8"/>
      <c r="L60" s="8"/>
      <c r="M60" s="8">
        <f t="shared" si="10"/>
        <v>62.65</v>
      </c>
    </row>
    <row r="61" spans="1:13" x14ac:dyDescent="0.2">
      <c r="A61" s="47">
        <f t="shared" si="3"/>
        <v>5</v>
      </c>
      <c r="C61" s="54">
        <f t="shared" si="8"/>
        <v>45765</v>
      </c>
      <c r="D61" s="54"/>
      <c r="E61" s="71">
        <f t="shared" si="4"/>
        <v>0</v>
      </c>
      <c r="F61" s="71"/>
      <c r="G61" s="71">
        <f t="shared" si="5"/>
        <v>426.22</v>
      </c>
      <c r="H61" s="8"/>
      <c r="I61" s="8">
        <f t="shared" si="9"/>
        <v>426.22</v>
      </c>
      <c r="J61" s="8"/>
      <c r="K61" s="8"/>
      <c r="L61" s="8"/>
      <c r="M61" s="8">
        <f t="shared" si="10"/>
        <v>62.65</v>
      </c>
    </row>
    <row r="62" spans="1:13" x14ac:dyDescent="0.2">
      <c r="A62" s="47">
        <f t="shared" si="3"/>
        <v>6</v>
      </c>
      <c r="C62" s="54">
        <f t="shared" si="8"/>
        <v>45796</v>
      </c>
      <c r="D62" s="54"/>
      <c r="E62" s="71">
        <f t="shared" si="4"/>
        <v>0</v>
      </c>
      <c r="F62" s="71"/>
      <c r="G62" s="71">
        <f t="shared" si="5"/>
        <v>426.22</v>
      </c>
      <c r="H62" s="8"/>
      <c r="I62" s="8">
        <f t="shared" si="9"/>
        <v>426.22</v>
      </c>
      <c r="J62" s="8"/>
      <c r="K62" s="8"/>
      <c r="L62" s="8"/>
      <c r="M62" s="8">
        <f t="shared" si="10"/>
        <v>62.65</v>
      </c>
    </row>
    <row r="63" spans="1:13" x14ac:dyDescent="0.2">
      <c r="A63" s="47">
        <f t="shared" si="3"/>
        <v>7</v>
      </c>
      <c r="C63" s="54">
        <f t="shared" si="8"/>
        <v>45827</v>
      </c>
      <c r="D63" s="54"/>
      <c r="E63" s="71">
        <f t="shared" si="4"/>
        <v>0</v>
      </c>
      <c r="F63" s="71"/>
      <c r="G63" s="71">
        <f t="shared" si="5"/>
        <v>426.22</v>
      </c>
      <c r="H63" s="8"/>
      <c r="I63" s="8">
        <f t="shared" si="9"/>
        <v>426.22</v>
      </c>
      <c r="J63" s="8"/>
      <c r="K63" s="8"/>
      <c r="L63" s="8"/>
      <c r="M63" s="8">
        <f>+ROUND(I63/I$72*M$72,2)+0.01</f>
        <v>62.66</v>
      </c>
    </row>
    <row r="64" spans="1:13" x14ac:dyDescent="0.2">
      <c r="A64" s="47">
        <f t="shared" si="3"/>
        <v>8</v>
      </c>
      <c r="C64" s="54">
        <f t="shared" si="8"/>
        <v>45858</v>
      </c>
      <c r="D64" s="54"/>
      <c r="E64" s="71">
        <f t="shared" si="4"/>
        <v>0</v>
      </c>
      <c r="F64" s="71"/>
      <c r="G64" s="71">
        <f t="shared" si="5"/>
        <v>426.22</v>
      </c>
      <c r="H64" s="8"/>
      <c r="I64" s="8">
        <f t="shared" si="9"/>
        <v>426.22</v>
      </c>
      <c r="J64" s="8"/>
      <c r="K64" s="8"/>
      <c r="L64" s="8"/>
      <c r="M64" s="8">
        <f>+ROUND(I64/I$72*M$72,2)+0.01</f>
        <v>62.66</v>
      </c>
    </row>
    <row r="65" spans="1:13" x14ac:dyDescent="0.2">
      <c r="A65" s="47">
        <f t="shared" si="3"/>
        <v>9</v>
      </c>
      <c r="C65" s="54">
        <f t="shared" si="8"/>
        <v>45889</v>
      </c>
      <c r="D65" s="54"/>
      <c r="E65" s="71">
        <f t="shared" si="4"/>
        <v>0</v>
      </c>
      <c r="F65" s="71"/>
      <c r="G65" s="71">
        <f t="shared" si="5"/>
        <v>426.22</v>
      </c>
      <c r="H65" s="8"/>
      <c r="I65" s="8">
        <f t="shared" si="9"/>
        <v>426.22</v>
      </c>
      <c r="J65" s="8"/>
      <c r="K65" s="8"/>
      <c r="L65" s="8"/>
      <c r="M65" s="8">
        <f>+ROUND(I65/I$72*M$72,2)+0.01</f>
        <v>62.66</v>
      </c>
    </row>
    <row r="66" spans="1:13" x14ac:dyDescent="0.2">
      <c r="A66" s="47">
        <f t="shared" si="3"/>
        <v>10</v>
      </c>
      <c r="C66" s="54">
        <f t="shared" si="8"/>
        <v>45920</v>
      </c>
      <c r="D66" s="54"/>
      <c r="E66" s="71">
        <f t="shared" si="4"/>
        <v>0</v>
      </c>
      <c r="F66" s="71"/>
      <c r="G66" s="71">
        <f t="shared" si="5"/>
        <v>426.22</v>
      </c>
      <c r="H66" s="8"/>
      <c r="I66" s="8">
        <f t="shared" si="9"/>
        <v>426.22</v>
      </c>
      <c r="J66" s="8"/>
      <c r="K66" s="8"/>
      <c r="L66" s="8"/>
      <c r="M66" s="8">
        <f t="shared" si="10"/>
        <v>62.65</v>
      </c>
    </row>
    <row r="67" spans="1:13" x14ac:dyDescent="0.2">
      <c r="A67" s="47">
        <f t="shared" si="3"/>
        <v>11</v>
      </c>
      <c r="C67" s="54">
        <f t="shared" si="8"/>
        <v>45951</v>
      </c>
      <c r="D67" s="54"/>
      <c r="E67" s="71">
        <f t="shared" si="4"/>
        <v>0</v>
      </c>
      <c r="F67" s="71"/>
      <c r="G67" s="71">
        <f t="shared" si="5"/>
        <v>426.22</v>
      </c>
      <c r="H67" s="8"/>
      <c r="I67" s="8">
        <f t="shared" si="9"/>
        <v>426.22</v>
      </c>
      <c r="J67" s="8"/>
      <c r="K67" s="8"/>
      <c r="L67" s="8"/>
      <c r="M67" s="8">
        <f t="shared" si="10"/>
        <v>62.65</v>
      </c>
    </row>
    <row r="68" spans="1:13" x14ac:dyDescent="0.2">
      <c r="A68" s="47">
        <f t="shared" si="3"/>
        <v>12</v>
      </c>
      <c r="C68" s="54">
        <f t="shared" si="8"/>
        <v>45982</v>
      </c>
      <c r="D68" s="54"/>
      <c r="E68" s="71">
        <f t="shared" si="4"/>
        <v>0</v>
      </c>
      <c r="F68" s="71"/>
      <c r="G68" s="71">
        <f t="shared" si="5"/>
        <v>426.22</v>
      </c>
      <c r="H68" s="8"/>
      <c r="I68" s="8">
        <f t="shared" si="9"/>
        <v>426.22</v>
      </c>
      <c r="J68" s="8"/>
      <c r="K68" s="8"/>
      <c r="L68" s="8"/>
      <c r="M68" s="8">
        <f t="shared" si="10"/>
        <v>62.65</v>
      </c>
    </row>
    <row r="69" spans="1:13" x14ac:dyDescent="0.2">
      <c r="A69" s="47">
        <f t="shared" si="3"/>
        <v>13</v>
      </c>
      <c r="C69" s="54">
        <f t="shared" si="8"/>
        <v>46013</v>
      </c>
      <c r="D69" s="54"/>
      <c r="E69" s="99">
        <f t="shared" si="4"/>
        <v>0</v>
      </c>
      <c r="F69" s="71"/>
      <c r="G69" s="100">
        <f t="shared" si="5"/>
        <v>426.22</v>
      </c>
      <c r="H69" s="8"/>
      <c r="I69" s="100">
        <f t="shared" si="9"/>
        <v>426.22</v>
      </c>
      <c r="J69" s="8"/>
      <c r="K69" s="8"/>
      <c r="L69" s="8"/>
      <c r="M69" s="100">
        <f t="shared" si="10"/>
        <v>62.65</v>
      </c>
    </row>
    <row r="70" spans="1:13" x14ac:dyDescent="0.2">
      <c r="A70" s="47">
        <f t="shared" si="3"/>
        <v>14</v>
      </c>
      <c r="C70" s="56" t="s">
        <v>44</v>
      </c>
      <c r="D70" s="56"/>
      <c r="E70" s="95">
        <f>SUM(E57:E69)</f>
        <v>0</v>
      </c>
      <c r="F70" s="95"/>
      <c r="G70" s="95">
        <f>SUM(G57:G69)</f>
        <v>5540.8600000000024</v>
      </c>
      <c r="H70" s="95"/>
      <c r="I70" s="95">
        <f>SUM(I57:I69)</f>
        <v>5540.8600000000024</v>
      </c>
      <c r="J70" s="95"/>
      <c r="K70" s="95"/>
      <c r="L70" s="95"/>
      <c r="M70" s="95">
        <f>SUM(M57:M69)</f>
        <v>814.47999999999979</v>
      </c>
    </row>
    <row r="71" spans="1:13" x14ac:dyDescent="0.2">
      <c r="A71" s="47">
        <f t="shared" si="3"/>
        <v>15</v>
      </c>
      <c r="E71" s="98" t="s">
        <v>7</v>
      </c>
      <c r="F71" s="98"/>
      <c r="G71" s="98" t="s">
        <v>7</v>
      </c>
      <c r="H71" s="98"/>
      <c r="I71" s="98" t="s">
        <v>7</v>
      </c>
      <c r="J71" s="95"/>
      <c r="K71" s="95"/>
      <c r="L71" s="95"/>
      <c r="M71" s="95"/>
    </row>
    <row r="72" spans="1:13" ht="12" thickBot="1" x14ac:dyDescent="0.25">
      <c r="A72" s="47">
        <f t="shared" si="3"/>
        <v>16</v>
      </c>
      <c r="C72" s="56" t="s">
        <v>83</v>
      </c>
      <c r="D72" s="56"/>
      <c r="E72" s="95"/>
      <c r="F72" s="95"/>
      <c r="G72" s="95"/>
      <c r="H72" s="95"/>
      <c r="I72" s="97">
        <f>I70</f>
        <v>5540.8600000000024</v>
      </c>
      <c r="J72" s="95"/>
      <c r="K72" s="97">
        <f>ROUND(G18*K78,2)</f>
        <v>9419.44</v>
      </c>
      <c r="L72" s="95"/>
      <c r="M72" s="97">
        <f>ROUND(+(K72-I72)*M78,2)</f>
        <v>814.5</v>
      </c>
    </row>
    <row r="73" spans="1:13" ht="12" thickTop="1" x14ac:dyDescent="0.2">
      <c r="A73" s="47">
        <f t="shared" si="3"/>
        <v>17</v>
      </c>
      <c r="E73" s="55"/>
      <c r="F73" s="55"/>
      <c r="G73" s="55"/>
      <c r="H73" s="55"/>
      <c r="I73" s="56" t="s">
        <v>84</v>
      </c>
    </row>
    <row r="74" spans="1:13" x14ac:dyDescent="0.2">
      <c r="A74" s="47">
        <f t="shared" si="3"/>
        <v>18</v>
      </c>
      <c r="I74" s="56" t="s">
        <v>140</v>
      </c>
      <c r="M74" s="53" t="s">
        <v>87</v>
      </c>
    </row>
    <row r="75" spans="1:13" x14ac:dyDescent="0.2">
      <c r="A75" s="47">
        <f t="shared" si="3"/>
        <v>19</v>
      </c>
      <c r="K75" s="53" t="s">
        <v>92</v>
      </c>
      <c r="M75" s="53" t="s">
        <v>93</v>
      </c>
    </row>
    <row r="76" spans="1:13" x14ac:dyDescent="0.2">
      <c r="A76" s="47">
        <f t="shared" si="3"/>
        <v>20</v>
      </c>
      <c r="E76" s="61" t="s">
        <v>94</v>
      </c>
      <c r="F76" s="61"/>
      <c r="G76" s="61" t="s">
        <v>95</v>
      </c>
      <c r="K76" s="53" t="s">
        <v>96</v>
      </c>
      <c r="M76" s="53" t="s">
        <v>97</v>
      </c>
    </row>
    <row r="77" spans="1:13" ht="12" thickBot="1" x14ac:dyDescent="0.25">
      <c r="A77" s="47">
        <f t="shared" si="3"/>
        <v>21</v>
      </c>
      <c r="E77" s="62" t="s">
        <v>98</v>
      </c>
      <c r="F77" s="61"/>
      <c r="G77" s="62" t="s">
        <v>98</v>
      </c>
      <c r="K77" s="62" t="s">
        <v>99</v>
      </c>
      <c r="M77" s="62" t="s">
        <v>100</v>
      </c>
    </row>
    <row r="78" spans="1:13" x14ac:dyDescent="0.2">
      <c r="A78" s="47">
        <f t="shared" si="3"/>
        <v>22</v>
      </c>
      <c r="C78" s="63" t="str">
        <f>E53</f>
        <v>Acct 2.376.00</v>
      </c>
      <c r="D78" s="63"/>
      <c r="E78" s="64">
        <f>'CAPGDS1000001237 Input'!J14</f>
        <v>2.2058823529411766E-2</v>
      </c>
      <c r="F78" s="64"/>
      <c r="G78" s="64">
        <f>E78/13</f>
        <v>1.6968325791855204E-3</v>
      </c>
      <c r="K78" s="72">
        <f>+'CAPGDS1000001237 Input'!L14</f>
        <v>3.7499999999999999E-2</v>
      </c>
      <c r="M78" s="73">
        <f>+'CAPGDS1000001237 Input'!N14</f>
        <v>0.21</v>
      </c>
    </row>
    <row r="79" spans="1:13" x14ac:dyDescent="0.2">
      <c r="A79" s="47">
        <f t="shared" si="3"/>
        <v>23</v>
      </c>
      <c r="H79" s="59"/>
      <c r="I79" s="55"/>
      <c r="K79" s="53" t="s">
        <v>126</v>
      </c>
    </row>
    <row r="80" spans="1:13" x14ac:dyDescent="0.2">
      <c r="A80" s="47">
        <f t="shared" si="3"/>
        <v>24</v>
      </c>
      <c r="H80" s="64"/>
      <c r="I80" s="55"/>
    </row>
    <row r="81" spans="1:13" x14ac:dyDescent="0.2">
      <c r="A81" s="47">
        <f t="shared" si="3"/>
        <v>25</v>
      </c>
    </row>
    <row r="82" spans="1:13" x14ac:dyDescent="0.2">
      <c r="A82" s="47">
        <f t="shared" si="3"/>
        <v>26</v>
      </c>
      <c r="H82" s="64"/>
      <c r="I82" s="55"/>
    </row>
    <row r="83" spans="1:13" x14ac:dyDescent="0.2">
      <c r="A83" s="44"/>
      <c r="B83" s="44"/>
      <c r="C83" s="45"/>
      <c r="D83" s="45"/>
      <c r="E83" s="45"/>
      <c r="F83" s="45"/>
      <c r="G83" s="45"/>
      <c r="H83" s="45"/>
      <c r="I83" s="45"/>
    </row>
    <row r="84" spans="1:13" x14ac:dyDescent="0.2">
      <c r="A84" s="44"/>
      <c r="B84" s="44"/>
      <c r="C84" s="45"/>
      <c r="D84" s="45"/>
      <c r="E84" s="45"/>
      <c r="F84" s="45"/>
      <c r="G84" s="45"/>
      <c r="H84" s="45"/>
      <c r="I84" s="45"/>
    </row>
    <row r="85" spans="1:13" x14ac:dyDescent="0.2">
      <c r="A85" s="44"/>
      <c r="B85" s="44"/>
      <c r="C85" s="45"/>
      <c r="D85" s="45"/>
      <c r="E85" s="45"/>
      <c r="F85" s="45"/>
      <c r="G85" s="45"/>
      <c r="H85" s="45"/>
      <c r="I85" s="45"/>
    </row>
    <row r="86" spans="1:13" x14ac:dyDescent="0.2">
      <c r="A86" s="44"/>
      <c r="B86" s="44"/>
      <c r="C86" s="45"/>
      <c r="D86" s="45"/>
      <c r="E86" s="45"/>
      <c r="F86" s="45"/>
      <c r="G86" s="45"/>
      <c r="H86" s="45"/>
      <c r="I86" s="45"/>
    </row>
    <row r="88" spans="1:13" x14ac:dyDescent="0.2">
      <c r="A88" s="125" t="str">
        <f>A6</f>
        <v>Pro-Forma Adjustment - Government Relocation</v>
      </c>
      <c r="B88" s="125"/>
      <c r="C88" s="125"/>
      <c r="D88" s="125"/>
      <c r="E88" s="125"/>
      <c r="F88" s="125"/>
      <c r="G88" s="125"/>
      <c r="H88" s="125"/>
      <c r="I88" s="125"/>
    </row>
    <row r="89" spans="1:13" x14ac:dyDescent="0.2">
      <c r="A89" s="48"/>
      <c r="B89" s="48"/>
      <c r="C89" s="46"/>
      <c r="D89" s="46"/>
      <c r="E89" s="46"/>
      <c r="F89" s="46"/>
      <c r="G89" s="46"/>
      <c r="H89" s="46"/>
      <c r="I89" s="46"/>
    </row>
    <row r="90" spans="1:13" x14ac:dyDescent="0.2">
      <c r="A90" s="48" t="str">
        <f>A8</f>
        <v>SFS - Hwy 50 Yankton</v>
      </c>
      <c r="B90" s="48"/>
      <c r="C90" s="46"/>
      <c r="D90" s="46"/>
      <c r="E90" s="46"/>
      <c r="F90" s="46"/>
      <c r="G90" s="46"/>
      <c r="H90" s="46"/>
      <c r="I90" s="46"/>
    </row>
    <row r="91" spans="1:13" x14ac:dyDescent="0.2">
      <c r="A91" s="48"/>
      <c r="B91" s="48"/>
      <c r="C91" s="46"/>
      <c r="D91" s="46"/>
      <c r="E91" s="46"/>
      <c r="F91" s="46"/>
      <c r="G91" s="46"/>
      <c r="H91" s="46"/>
      <c r="I91" s="46"/>
    </row>
    <row r="92" spans="1:13" x14ac:dyDescent="0.2">
      <c r="A92" s="48" t="s">
        <v>101</v>
      </c>
      <c r="B92" s="48"/>
      <c r="C92" s="46"/>
      <c r="D92" s="46"/>
      <c r="E92" s="46"/>
      <c r="F92" s="46"/>
      <c r="G92" s="46"/>
      <c r="H92" s="46"/>
      <c r="I92" s="46"/>
    </row>
    <row r="93" spans="1:13" x14ac:dyDescent="0.2">
      <c r="A93" s="48" t="s">
        <v>7</v>
      </c>
      <c r="B93" s="48"/>
      <c r="C93" s="46"/>
      <c r="D93" s="46"/>
      <c r="E93" s="46"/>
      <c r="F93" s="46"/>
      <c r="G93" s="46"/>
      <c r="H93" s="46"/>
      <c r="I93" s="46"/>
    </row>
    <row r="95" spans="1:13" ht="12" thickBot="1" x14ac:dyDescent="0.25">
      <c r="A95" s="63" t="s">
        <v>75</v>
      </c>
      <c r="E95" s="50" t="str">
        <f>E13</f>
        <v>Acct 2.376.00</v>
      </c>
      <c r="F95" s="50"/>
      <c r="G95" s="50"/>
      <c r="H95" s="50"/>
      <c r="I95" s="50"/>
      <c r="M95" s="53" t="s">
        <v>102</v>
      </c>
    </row>
    <row r="96" spans="1:13" ht="12" thickBot="1" x14ac:dyDescent="0.25">
      <c r="A96" s="79" t="s">
        <v>77</v>
      </c>
      <c r="B96" s="53"/>
      <c r="C96" s="51" t="s">
        <v>78</v>
      </c>
      <c r="D96" s="53"/>
      <c r="E96" s="51" t="s">
        <v>79</v>
      </c>
      <c r="F96" s="53"/>
      <c r="G96" s="51" t="s">
        <v>80</v>
      </c>
      <c r="H96" s="53"/>
      <c r="I96" s="51" t="s">
        <v>81</v>
      </c>
      <c r="M96" s="51" t="s">
        <v>103</v>
      </c>
    </row>
    <row r="97" spans="1:13" x14ac:dyDescent="0.2">
      <c r="A97" s="53"/>
      <c r="B97" s="53"/>
      <c r="C97" s="37" t="s">
        <v>4</v>
      </c>
      <c r="D97" s="53"/>
      <c r="E97" s="34" t="s">
        <v>5</v>
      </c>
      <c r="F97" s="53"/>
      <c r="G97" s="34" t="s">
        <v>6</v>
      </c>
      <c r="H97" s="31"/>
      <c r="I97" s="34" t="s">
        <v>39</v>
      </c>
      <c r="K97" s="17" t="s">
        <v>40</v>
      </c>
      <c r="M97" s="53" t="s">
        <v>41</v>
      </c>
    </row>
    <row r="98" spans="1:13" x14ac:dyDescent="0.2">
      <c r="A98" s="53"/>
      <c r="B98" s="53"/>
      <c r="C98" s="53"/>
      <c r="D98" s="53"/>
      <c r="E98" s="53"/>
      <c r="F98" s="53"/>
      <c r="G98" s="53"/>
      <c r="H98" s="53"/>
      <c r="I98" s="53"/>
    </row>
    <row r="99" spans="1:13" x14ac:dyDescent="0.2">
      <c r="A99" s="47">
        <v>1</v>
      </c>
      <c r="C99" s="54">
        <f>C17</f>
        <v>45641</v>
      </c>
      <c r="D99" s="54"/>
      <c r="E99" s="94">
        <f>E56</f>
        <v>0</v>
      </c>
      <c r="F99" s="7"/>
      <c r="G99" s="94">
        <f>G57</f>
        <v>426.22</v>
      </c>
      <c r="H99" s="7"/>
      <c r="I99" s="94">
        <f t="shared" ref="I99:I100" si="11">G99-E99</f>
        <v>426.22</v>
      </c>
      <c r="J99" s="7"/>
      <c r="K99" s="7"/>
      <c r="L99" s="7"/>
      <c r="M99" s="94">
        <f>+M57</f>
        <v>62.65</v>
      </c>
    </row>
    <row r="100" spans="1:13" x14ac:dyDescent="0.2">
      <c r="A100" s="47">
        <f t="shared" ref="A100:A128" si="12">1+A99</f>
        <v>2</v>
      </c>
      <c r="C100" s="54">
        <f>C18</f>
        <v>45672</v>
      </c>
      <c r="D100" s="54"/>
      <c r="E100" s="103">
        <f t="shared" ref="E100:E111" si="13">E99+E58</f>
        <v>0</v>
      </c>
      <c r="F100" s="103"/>
      <c r="G100" s="103">
        <f t="shared" ref="G100:G111" si="14">G99+G58</f>
        <v>852.44</v>
      </c>
      <c r="H100" s="103"/>
      <c r="I100" s="103">
        <f t="shared" si="11"/>
        <v>852.44</v>
      </c>
      <c r="J100" s="103"/>
      <c r="K100" s="103"/>
      <c r="L100" s="103"/>
      <c r="M100" s="103">
        <f t="shared" ref="M100:M111" si="15">+M99+M58</f>
        <v>125.3</v>
      </c>
    </row>
    <row r="101" spans="1:13" x14ac:dyDescent="0.2">
      <c r="A101" s="47">
        <f t="shared" si="12"/>
        <v>3</v>
      </c>
      <c r="C101" s="54">
        <f t="shared" ref="C101:C111" si="16">C100+31</f>
        <v>45703</v>
      </c>
      <c r="D101" s="54"/>
      <c r="E101" s="103">
        <f t="shared" si="13"/>
        <v>0</v>
      </c>
      <c r="F101" s="103"/>
      <c r="G101" s="103">
        <f t="shared" si="14"/>
        <v>1278.6600000000001</v>
      </c>
      <c r="H101" s="103"/>
      <c r="I101" s="103">
        <f t="shared" ref="I101:I111" si="17">G101-E101</f>
        <v>1278.6600000000001</v>
      </c>
      <c r="J101" s="103"/>
      <c r="K101" s="103"/>
      <c r="L101" s="103"/>
      <c r="M101" s="103">
        <f t="shared" si="15"/>
        <v>187.95</v>
      </c>
    </row>
    <row r="102" spans="1:13" x14ac:dyDescent="0.2">
      <c r="A102" s="47">
        <f t="shared" si="12"/>
        <v>4</v>
      </c>
      <c r="C102" s="54">
        <f t="shared" si="16"/>
        <v>45734</v>
      </c>
      <c r="D102" s="54"/>
      <c r="E102" s="103">
        <f t="shared" si="13"/>
        <v>0</v>
      </c>
      <c r="F102" s="103"/>
      <c r="G102" s="103">
        <f t="shared" si="14"/>
        <v>1704.88</v>
      </c>
      <c r="H102" s="103"/>
      <c r="I102" s="103">
        <f t="shared" si="17"/>
        <v>1704.88</v>
      </c>
      <c r="J102" s="103"/>
      <c r="K102" s="103"/>
      <c r="L102" s="103"/>
      <c r="M102" s="103">
        <f t="shared" si="15"/>
        <v>250.6</v>
      </c>
    </row>
    <row r="103" spans="1:13" x14ac:dyDescent="0.2">
      <c r="A103" s="47">
        <f t="shared" si="12"/>
        <v>5</v>
      </c>
      <c r="C103" s="54">
        <f t="shared" si="16"/>
        <v>45765</v>
      </c>
      <c r="D103" s="54"/>
      <c r="E103" s="103">
        <f t="shared" si="13"/>
        <v>0</v>
      </c>
      <c r="F103" s="103"/>
      <c r="G103" s="103">
        <f t="shared" si="14"/>
        <v>2131.1000000000004</v>
      </c>
      <c r="H103" s="103"/>
      <c r="I103" s="103">
        <f t="shared" si="17"/>
        <v>2131.1000000000004</v>
      </c>
      <c r="J103" s="103"/>
      <c r="K103" s="103"/>
      <c r="L103" s="103"/>
      <c r="M103" s="103">
        <f t="shared" si="15"/>
        <v>313.25</v>
      </c>
    </row>
    <row r="104" spans="1:13" x14ac:dyDescent="0.2">
      <c r="A104" s="47">
        <f t="shared" si="12"/>
        <v>6</v>
      </c>
      <c r="C104" s="54">
        <f t="shared" si="16"/>
        <v>45796</v>
      </c>
      <c r="D104" s="54"/>
      <c r="E104" s="103">
        <f t="shared" si="13"/>
        <v>0</v>
      </c>
      <c r="F104" s="103"/>
      <c r="G104" s="103">
        <f t="shared" si="14"/>
        <v>2557.3200000000006</v>
      </c>
      <c r="H104" s="103"/>
      <c r="I104" s="103">
        <f t="shared" si="17"/>
        <v>2557.3200000000006</v>
      </c>
      <c r="J104" s="103"/>
      <c r="K104" s="103"/>
      <c r="L104" s="103"/>
      <c r="M104" s="103">
        <f t="shared" si="15"/>
        <v>375.9</v>
      </c>
    </row>
    <row r="105" spans="1:13" x14ac:dyDescent="0.2">
      <c r="A105" s="47">
        <f t="shared" si="12"/>
        <v>7</v>
      </c>
      <c r="C105" s="54">
        <f t="shared" si="16"/>
        <v>45827</v>
      </c>
      <c r="D105" s="54"/>
      <c r="E105" s="103">
        <f t="shared" si="13"/>
        <v>0</v>
      </c>
      <c r="F105" s="103"/>
      <c r="G105" s="103">
        <f t="shared" si="14"/>
        <v>2983.5400000000009</v>
      </c>
      <c r="H105" s="103"/>
      <c r="I105" s="103">
        <f t="shared" si="17"/>
        <v>2983.5400000000009</v>
      </c>
      <c r="J105" s="103"/>
      <c r="K105" s="103"/>
      <c r="L105" s="103"/>
      <c r="M105" s="103">
        <f t="shared" si="15"/>
        <v>438.55999999999995</v>
      </c>
    </row>
    <row r="106" spans="1:13" x14ac:dyDescent="0.2">
      <c r="A106" s="47">
        <f t="shared" si="12"/>
        <v>8</v>
      </c>
      <c r="C106" s="54">
        <f t="shared" si="16"/>
        <v>45858</v>
      </c>
      <c r="D106" s="54"/>
      <c r="E106" s="103">
        <f t="shared" si="13"/>
        <v>0</v>
      </c>
      <c r="F106" s="103"/>
      <c r="G106" s="103">
        <f t="shared" si="14"/>
        <v>3409.7600000000011</v>
      </c>
      <c r="H106" s="103"/>
      <c r="I106" s="103">
        <f t="shared" si="17"/>
        <v>3409.7600000000011</v>
      </c>
      <c r="J106" s="103"/>
      <c r="K106" s="103"/>
      <c r="L106" s="103"/>
      <c r="M106" s="103">
        <f t="shared" si="15"/>
        <v>501.21999999999991</v>
      </c>
    </row>
    <row r="107" spans="1:13" x14ac:dyDescent="0.2">
      <c r="A107" s="47">
        <f t="shared" si="12"/>
        <v>9</v>
      </c>
      <c r="C107" s="54">
        <f t="shared" si="16"/>
        <v>45889</v>
      </c>
      <c r="D107" s="54"/>
      <c r="E107" s="103">
        <f t="shared" si="13"/>
        <v>0</v>
      </c>
      <c r="F107" s="103"/>
      <c r="G107" s="103">
        <f t="shared" si="14"/>
        <v>3835.9800000000014</v>
      </c>
      <c r="H107" s="103"/>
      <c r="I107" s="103">
        <f t="shared" si="17"/>
        <v>3835.9800000000014</v>
      </c>
      <c r="J107" s="103"/>
      <c r="K107" s="103"/>
      <c r="L107" s="103"/>
      <c r="M107" s="103">
        <f t="shared" si="15"/>
        <v>563.87999999999988</v>
      </c>
    </row>
    <row r="108" spans="1:13" x14ac:dyDescent="0.2">
      <c r="A108" s="47">
        <f t="shared" si="12"/>
        <v>10</v>
      </c>
      <c r="C108" s="54">
        <f t="shared" si="16"/>
        <v>45920</v>
      </c>
      <c r="D108" s="54"/>
      <c r="E108" s="103">
        <f t="shared" si="13"/>
        <v>0</v>
      </c>
      <c r="F108" s="103"/>
      <c r="G108" s="103">
        <f t="shared" si="14"/>
        <v>4262.2000000000016</v>
      </c>
      <c r="H108" s="103"/>
      <c r="I108" s="103">
        <f t="shared" si="17"/>
        <v>4262.2000000000016</v>
      </c>
      <c r="J108" s="103"/>
      <c r="K108" s="103"/>
      <c r="L108" s="103"/>
      <c r="M108" s="103">
        <f t="shared" si="15"/>
        <v>626.52999999999986</v>
      </c>
    </row>
    <row r="109" spans="1:13" x14ac:dyDescent="0.2">
      <c r="A109" s="47">
        <f t="shared" si="12"/>
        <v>11</v>
      </c>
      <c r="C109" s="54">
        <f t="shared" si="16"/>
        <v>45951</v>
      </c>
      <c r="D109" s="54"/>
      <c r="E109" s="103">
        <f t="shared" si="13"/>
        <v>0</v>
      </c>
      <c r="F109" s="103"/>
      <c r="G109" s="103">
        <f t="shared" si="14"/>
        <v>4688.4200000000019</v>
      </c>
      <c r="H109" s="103"/>
      <c r="I109" s="103">
        <f t="shared" si="17"/>
        <v>4688.4200000000019</v>
      </c>
      <c r="J109" s="103"/>
      <c r="K109" s="103"/>
      <c r="L109" s="103"/>
      <c r="M109" s="103">
        <f t="shared" si="15"/>
        <v>689.17999999999984</v>
      </c>
    </row>
    <row r="110" spans="1:13" x14ac:dyDescent="0.2">
      <c r="A110" s="47">
        <f t="shared" si="12"/>
        <v>12</v>
      </c>
      <c r="C110" s="54">
        <f t="shared" si="16"/>
        <v>45982</v>
      </c>
      <c r="D110" s="54"/>
      <c r="E110" s="103">
        <f t="shared" si="13"/>
        <v>0</v>
      </c>
      <c r="F110" s="103"/>
      <c r="G110" s="103">
        <f t="shared" si="14"/>
        <v>5114.6400000000021</v>
      </c>
      <c r="H110" s="103"/>
      <c r="I110" s="103">
        <f t="shared" si="17"/>
        <v>5114.6400000000021</v>
      </c>
      <c r="J110" s="103"/>
      <c r="K110" s="103"/>
      <c r="L110" s="103"/>
      <c r="M110" s="103">
        <f t="shared" si="15"/>
        <v>751.82999999999981</v>
      </c>
    </row>
    <row r="111" spans="1:13" x14ac:dyDescent="0.2">
      <c r="A111" s="47">
        <f t="shared" si="12"/>
        <v>13</v>
      </c>
      <c r="C111" s="54">
        <f t="shared" si="16"/>
        <v>46013</v>
      </c>
      <c r="D111" s="54"/>
      <c r="E111" s="109">
        <f t="shared" si="13"/>
        <v>0</v>
      </c>
      <c r="F111" s="110"/>
      <c r="G111" s="104">
        <f t="shared" si="14"/>
        <v>5540.8600000000024</v>
      </c>
      <c r="H111" s="103"/>
      <c r="I111" s="104">
        <f t="shared" si="17"/>
        <v>5540.8600000000024</v>
      </c>
      <c r="J111" s="103"/>
      <c r="K111" s="103"/>
      <c r="L111" s="103"/>
      <c r="M111" s="104">
        <f t="shared" si="15"/>
        <v>814.47999999999979</v>
      </c>
    </row>
    <row r="112" spans="1:13" x14ac:dyDescent="0.2">
      <c r="A112" s="47">
        <f t="shared" si="12"/>
        <v>14</v>
      </c>
      <c r="C112" s="56" t="s">
        <v>44</v>
      </c>
      <c r="D112" s="56"/>
      <c r="E112" s="7">
        <f>SUM(E100:E111)</f>
        <v>0</v>
      </c>
      <c r="F112" s="7"/>
      <c r="G112" s="7">
        <f>SUM(G99:G111)</f>
        <v>38786.020000000011</v>
      </c>
      <c r="H112" s="7"/>
      <c r="I112" s="7">
        <f>SUM(I99:I111)</f>
        <v>38786.020000000011</v>
      </c>
      <c r="J112" s="7"/>
      <c r="K112" s="7"/>
      <c r="L112" s="7"/>
      <c r="M112" s="7">
        <f>SUM(M99:M111)</f>
        <v>5701.3299999999981</v>
      </c>
    </row>
    <row r="113" spans="1:13" x14ac:dyDescent="0.2">
      <c r="A113" s="47">
        <f t="shared" si="12"/>
        <v>15</v>
      </c>
      <c r="E113" s="7"/>
      <c r="F113" s="7"/>
      <c r="G113" s="7"/>
      <c r="H113" s="7"/>
      <c r="I113" s="7"/>
      <c r="J113" s="7"/>
      <c r="K113" s="7"/>
      <c r="L113" s="7"/>
      <c r="M113" s="7"/>
    </row>
    <row r="114" spans="1:13" ht="12" thickBot="1" x14ac:dyDescent="0.25">
      <c r="A114" s="47">
        <f t="shared" si="12"/>
        <v>16</v>
      </c>
      <c r="C114" s="65" t="s">
        <v>120</v>
      </c>
      <c r="D114" s="65"/>
      <c r="E114" s="106">
        <f>ROUND(+E112/13,2)</f>
        <v>0</v>
      </c>
      <c r="F114" s="7"/>
      <c r="G114" s="106">
        <f>ROUND(+G112/13,2)</f>
        <v>2983.54</v>
      </c>
      <c r="H114" s="7"/>
      <c r="I114" s="106">
        <f>ROUND(+I112/13,2)</f>
        <v>2983.54</v>
      </c>
      <c r="J114" s="7"/>
      <c r="K114" s="7"/>
      <c r="L114" s="7"/>
      <c r="M114" s="106">
        <f>ROUND(+M112/13,2)</f>
        <v>438.56</v>
      </c>
    </row>
    <row r="115" spans="1:13" ht="12" thickTop="1" x14ac:dyDescent="0.2">
      <c r="A115" s="47">
        <f t="shared" si="12"/>
        <v>17</v>
      </c>
      <c r="E115" s="108" t="s">
        <v>7</v>
      </c>
      <c r="F115" s="108"/>
      <c r="G115" s="108" t="s">
        <v>7</v>
      </c>
      <c r="H115" s="108"/>
      <c r="I115" s="108" t="s">
        <v>7</v>
      </c>
      <c r="J115" s="7"/>
      <c r="K115" s="7"/>
      <c r="L115" s="7"/>
      <c r="M115" s="7"/>
    </row>
    <row r="116" spans="1:13" x14ac:dyDescent="0.2">
      <c r="A116" s="47">
        <f t="shared" si="12"/>
        <v>18</v>
      </c>
      <c r="E116" s="7"/>
      <c r="F116" s="7"/>
      <c r="G116" s="7"/>
      <c r="H116" s="7"/>
      <c r="I116" s="7"/>
      <c r="J116" s="7"/>
      <c r="K116" s="7"/>
      <c r="L116" s="7"/>
      <c r="M116" s="7"/>
    </row>
    <row r="117" spans="1:13" ht="12" thickBot="1" x14ac:dyDescent="0.25">
      <c r="A117" s="47">
        <f t="shared" si="12"/>
        <v>19</v>
      </c>
      <c r="C117" s="56" t="s">
        <v>83</v>
      </c>
      <c r="D117" s="56"/>
      <c r="E117" s="7"/>
      <c r="F117" s="7"/>
      <c r="G117" s="7"/>
      <c r="H117" s="7"/>
      <c r="I117" s="107">
        <f>I114</f>
        <v>2983.54</v>
      </c>
      <c r="J117" s="7"/>
      <c r="K117" s="7"/>
      <c r="L117" s="7"/>
      <c r="M117" s="107">
        <f>+M114</f>
        <v>438.56</v>
      </c>
    </row>
    <row r="118" spans="1:13" ht="12" thickTop="1" x14ac:dyDescent="0.2">
      <c r="A118" s="47">
        <f t="shared" si="12"/>
        <v>20</v>
      </c>
      <c r="E118" s="55"/>
      <c r="F118" s="55"/>
      <c r="G118" s="55"/>
      <c r="H118" s="55"/>
      <c r="I118" s="56" t="s">
        <v>84</v>
      </c>
      <c r="M118" s="56" t="s">
        <v>84</v>
      </c>
    </row>
    <row r="119" spans="1:13" x14ac:dyDescent="0.2">
      <c r="A119" s="47">
        <f t="shared" si="12"/>
        <v>21</v>
      </c>
      <c r="I119" s="56" t="s">
        <v>141</v>
      </c>
      <c r="M119" s="56" t="s">
        <v>142</v>
      </c>
    </row>
    <row r="120" spans="1:13" x14ac:dyDescent="0.2">
      <c r="A120" s="47">
        <f t="shared" si="12"/>
        <v>22</v>
      </c>
    </row>
    <row r="121" spans="1:13" x14ac:dyDescent="0.2">
      <c r="A121" s="47">
        <f t="shared" si="12"/>
        <v>23</v>
      </c>
      <c r="E121" s="61" t="s">
        <v>94</v>
      </c>
      <c r="F121" s="61"/>
      <c r="G121" s="61" t="s">
        <v>95</v>
      </c>
    </row>
    <row r="122" spans="1:13" ht="12" thickBot="1" x14ac:dyDescent="0.25">
      <c r="A122" s="47">
        <f t="shared" si="12"/>
        <v>24</v>
      </c>
      <c r="E122" s="62" t="s">
        <v>98</v>
      </c>
      <c r="F122" s="61"/>
      <c r="G122" s="62" t="s">
        <v>98</v>
      </c>
    </row>
    <row r="123" spans="1:13" x14ac:dyDescent="0.2">
      <c r="A123" s="47">
        <f t="shared" si="12"/>
        <v>25</v>
      </c>
      <c r="C123" s="63" t="str">
        <f>C78</f>
        <v>Acct 2.376.00</v>
      </c>
      <c r="D123" s="63"/>
      <c r="E123" s="66">
        <f>E78</f>
        <v>2.2058823529411766E-2</v>
      </c>
      <c r="F123" s="66"/>
      <c r="G123" s="66">
        <f>G78</f>
        <v>1.6968325791855204E-3</v>
      </c>
    </row>
    <row r="124" spans="1:13" x14ac:dyDescent="0.2">
      <c r="A124" s="47">
        <f t="shared" si="12"/>
        <v>26</v>
      </c>
      <c r="E124" s="55"/>
      <c r="F124" s="55"/>
      <c r="G124" s="55"/>
      <c r="H124" s="55"/>
      <c r="I124" s="55"/>
    </row>
    <row r="125" spans="1:13" x14ac:dyDescent="0.2">
      <c r="A125" s="47">
        <f t="shared" si="12"/>
        <v>27</v>
      </c>
      <c r="H125" s="55"/>
      <c r="I125" s="55"/>
    </row>
    <row r="126" spans="1:13" x14ac:dyDescent="0.2">
      <c r="A126" s="47">
        <f t="shared" si="12"/>
        <v>28</v>
      </c>
    </row>
    <row r="127" spans="1:13" x14ac:dyDescent="0.2">
      <c r="A127" s="47">
        <f t="shared" si="12"/>
        <v>29</v>
      </c>
    </row>
    <row r="128" spans="1:13" x14ac:dyDescent="0.2">
      <c r="A128" s="47">
        <f t="shared" si="12"/>
        <v>30</v>
      </c>
    </row>
  </sheetData>
  <mergeCells count="5">
    <mergeCell ref="A4:I4"/>
    <mergeCell ref="A6:I6"/>
    <mergeCell ref="A8:I8"/>
    <mergeCell ref="A46:I46"/>
    <mergeCell ref="A88:I8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0" max="16383" man="1"/>
    <brk id="8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26"/>
  <sheetViews>
    <sheetView view="pageLayout" zoomScaleNormal="100" workbookViewId="0">
      <selection sqref="A1:H1"/>
    </sheetView>
  </sheetViews>
  <sheetFormatPr defaultColWidth="9.140625" defaultRowHeight="11.25" x14ac:dyDescent="0.2"/>
  <cols>
    <col min="1" max="1" width="4.42578125" style="67" customWidth="1"/>
    <col min="2" max="2" width="9.140625" style="67"/>
    <col min="3" max="3" width="0.85546875" style="67" customWidth="1"/>
    <col min="4" max="6" width="9.140625" style="67"/>
    <col min="7" max="7" width="10.7109375" style="67" bestFit="1" customWidth="1"/>
    <col min="8" max="16384" width="9.140625" style="67"/>
  </cols>
  <sheetData>
    <row r="1" spans="1:14" ht="12.75" x14ac:dyDescent="0.2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  <c r="N1" s="128"/>
    </row>
    <row r="2" spans="1:14" ht="12.75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5"/>
      <c r="M2" s="115"/>
      <c r="N2" s="115"/>
    </row>
    <row r="3" spans="1:14" ht="12.75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5"/>
      <c r="L3" s="115"/>
      <c r="M3" s="115"/>
      <c r="N3" s="115"/>
    </row>
    <row r="4" spans="1:14" ht="12.75" x14ac:dyDescent="0.2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8"/>
      <c r="L4" s="128"/>
      <c r="M4" s="128"/>
      <c r="N4" s="128"/>
    </row>
    <row r="6" spans="1:14" ht="12.75" x14ac:dyDescent="0.2">
      <c r="A6" s="127" t="str">
        <f>'CAPGDS1000001237 Input'!A5:J5</f>
        <v>Pro-Forma Adjustment - Government Relocation</v>
      </c>
      <c r="B6" s="127"/>
      <c r="C6" s="127"/>
      <c r="D6" s="127"/>
      <c r="E6" s="127"/>
      <c r="F6" s="127"/>
      <c r="G6" s="127"/>
      <c r="H6" s="127"/>
      <c r="I6" s="127"/>
      <c r="J6" s="127"/>
      <c r="K6" s="128"/>
      <c r="L6" s="128"/>
      <c r="M6" s="128"/>
      <c r="N6" s="128"/>
    </row>
    <row r="7" spans="1:14" ht="12.75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8"/>
      <c r="L7" s="128"/>
      <c r="M7" s="128"/>
      <c r="N7" s="128"/>
    </row>
    <row r="8" spans="1:14" ht="12.75" x14ac:dyDescent="0.2">
      <c r="A8" s="129" t="str">
        <f>'CAPGDS1000001237 Input'!F7</f>
        <v>SFS - Hwy 50 Yankton</v>
      </c>
      <c r="B8" s="129"/>
      <c r="C8" s="129"/>
      <c r="D8" s="129"/>
      <c r="E8" s="129"/>
      <c r="F8" s="129"/>
      <c r="G8" s="129"/>
      <c r="H8" s="129"/>
      <c r="I8" s="129"/>
      <c r="J8" s="129"/>
      <c r="K8" s="130"/>
      <c r="L8" s="130"/>
      <c r="M8" s="130"/>
      <c r="N8" s="130"/>
    </row>
    <row r="11" spans="1:14" x14ac:dyDescent="0.2">
      <c r="B11" s="68"/>
      <c r="D11" s="69"/>
    </row>
    <row r="12" spans="1:14" x14ac:dyDescent="0.2">
      <c r="B12" s="68"/>
      <c r="D12" s="69"/>
    </row>
    <row r="15" spans="1:14" x14ac:dyDescent="0.2">
      <c r="B15" s="68"/>
      <c r="D15" s="69"/>
    </row>
    <row r="16" spans="1:14" x14ac:dyDescent="0.2">
      <c r="B16" s="68"/>
      <c r="D16" s="69"/>
    </row>
    <row r="17" spans="2:4" x14ac:dyDescent="0.2">
      <c r="B17" s="68"/>
      <c r="D17" s="69"/>
    </row>
    <row r="18" spans="2:4" x14ac:dyDescent="0.2">
      <c r="B18" s="68"/>
      <c r="D18" s="69"/>
    </row>
    <row r="19" spans="2:4" x14ac:dyDescent="0.2">
      <c r="B19" s="68"/>
      <c r="D19" s="69"/>
    </row>
    <row r="20" spans="2:4" x14ac:dyDescent="0.2">
      <c r="B20" s="68"/>
      <c r="D20" s="69"/>
    </row>
    <row r="21" spans="2:4" x14ac:dyDescent="0.2">
      <c r="B21" s="68"/>
      <c r="D21" s="69"/>
    </row>
    <row r="22" spans="2:4" x14ac:dyDescent="0.2">
      <c r="B22" s="68"/>
      <c r="D22" s="69"/>
    </row>
    <row r="23" spans="2:4" x14ac:dyDescent="0.2">
      <c r="B23" s="68"/>
      <c r="D23" s="69"/>
    </row>
    <row r="24" spans="2:4" x14ac:dyDescent="0.2">
      <c r="B24" s="68"/>
      <c r="D24" s="69"/>
    </row>
    <row r="25" spans="2:4" x14ac:dyDescent="0.2">
      <c r="B25" s="68"/>
      <c r="D25" s="69"/>
    </row>
    <row r="26" spans="2:4" x14ac:dyDescent="0.2">
      <c r="B26" s="68"/>
      <c r="D26" s="69"/>
    </row>
    <row r="27" spans="2:4" x14ac:dyDescent="0.2">
      <c r="B27" s="68"/>
      <c r="D27" s="69"/>
    </row>
    <row r="28" spans="2:4" x14ac:dyDescent="0.2">
      <c r="B28" s="68"/>
      <c r="D28" s="69"/>
    </row>
    <row r="29" spans="2:4" x14ac:dyDescent="0.2">
      <c r="B29" s="68"/>
      <c r="D29" s="69"/>
    </row>
    <row r="30" spans="2:4" x14ac:dyDescent="0.2">
      <c r="B30" s="68"/>
      <c r="D30" s="69"/>
    </row>
    <row r="31" spans="2:4" x14ac:dyDescent="0.2">
      <c r="B31" s="68"/>
      <c r="D31" s="69"/>
    </row>
    <row r="32" spans="2:4" x14ac:dyDescent="0.2">
      <c r="B32" s="68"/>
      <c r="D32" s="69"/>
    </row>
    <row r="33" spans="2:4" x14ac:dyDescent="0.2">
      <c r="B33" s="68"/>
      <c r="D33" s="69"/>
    </row>
    <row r="34" spans="2:4" x14ac:dyDescent="0.2">
      <c r="B34" s="68"/>
      <c r="D34" s="69"/>
    </row>
    <row r="35" spans="2:4" x14ac:dyDescent="0.2">
      <c r="B35" s="68"/>
      <c r="D35" s="69"/>
    </row>
    <row r="36" spans="2:4" x14ac:dyDescent="0.2">
      <c r="B36" s="68"/>
      <c r="D36" s="69"/>
    </row>
    <row r="37" spans="2:4" x14ac:dyDescent="0.2">
      <c r="B37" s="68"/>
      <c r="D37" s="69"/>
    </row>
    <row r="38" spans="2:4" x14ac:dyDescent="0.2">
      <c r="B38" s="68"/>
      <c r="D38" s="69"/>
    </row>
    <row r="39" spans="2:4" x14ac:dyDescent="0.2">
      <c r="B39" s="68"/>
      <c r="D39" s="69"/>
    </row>
    <row r="40" spans="2:4" x14ac:dyDescent="0.2">
      <c r="B40" s="68"/>
      <c r="D40" s="69"/>
    </row>
    <row r="41" spans="2:4" x14ac:dyDescent="0.2">
      <c r="B41" s="68"/>
      <c r="D41" s="69"/>
    </row>
    <row r="42" spans="2:4" x14ac:dyDescent="0.2">
      <c r="B42" s="68"/>
      <c r="D42" s="69"/>
    </row>
    <row r="43" spans="2:4" x14ac:dyDescent="0.2">
      <c r="B43" s="68"/>
      <c r="D43" s="69"/>
    </row>
    <row r="44" spans="2:4" x14ac:dyDescent="0.2">
      <c r="B44" s="68"/>
      <c r="D44" s="69"/>
    </row>
    <row r="45" spans="2:4" x14ac:dyDescent="0.2">
      <c r="B45" s="68"/>
      <c r="D45" s="69"/>
    </row>
    <row r="46" spans="2:4" x14ac:dyDescent="0.2">
      <c r="B46" s="68"/>
      <c r="D46" s="69"/>
    </row>
    <row r="47" spans="2:4" x14ac:dyDescent="0.2">
      <c r="B47" s="68"/>
      <c r="D47" s="69"/>
    </row>
    <row r="48" spans="2:4" x14ac:dyDescent="0.2">
      <c r="B48" s="68"/>
      <c r="D48" s="69"/>
    </row>
    <row r="49" spans="1:14" x14ac:dyDescent="0.2">
      <c r="B49" s="68"/>
      <c r="D49" s="69"/>
    </row>
    <row r="50" spans="1:14" x14ac:dyDescent="0.2">
      <c r="B50" s="68"/>
      <c r="D50" s="69"/>
    </row>
    <row r="51" spans="1:14" x14ac:dyDescent="0.2">
      <c r="B51" s="68"/>
      <c r="D51" s="69"/>
    </row>
    <row r="52" spans="1:14" x14ac:dyDescent="0.2">
      <c r="B52" s="68"/>
      <c r="D52" s="69"/>
    </row>
    <row r="53" spans="1:14" x14ac:dyDescent="0.2">
      <c r="B53" s="68"/>
      <c r="D53" s="69"/>
    </row>
    <row r="54" spans="1:14" x14ac:dyDescent="0.2">
      <c r="B54" s="68"/>
      <c r="D54" s="69"/>
    </row>
    <row r="55" spans="1:14" x14ac:dyDescent="0.2">
      <c r="B55" s="68"/>
      <c r="D55" s="69"/>
    </row>
    <row r="56" spans="1:14" ht="12.75" x14ac:dyDescent="0.2">
      <c r="A56" s="127" t="s">
        <v>110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8"/>
      <c r="L56" s="128"/>
      <c r="M56" s="128"/>
      <c r="N56" s="128"/>
    </row>
    <row r="57" spans="1:14" ht="12.75" x14ac:dyDescent="0.2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8"/>
      <c r="L57" s="128"/>
      <c r="M57" s="128"/>
      <c r="N57" s="128"/>
    </row>
    <row r="58" spans="1:14" ht="12.75" x14ac:dyDescent="0.2">
      <c r="A58" s="129" t="s">
        <v>130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30"/>
      <c r="L58" s="130"/>
      <c r="M58" s="130"/>
      <c r="N58" s="130"/>
    </row>
    <row r="59" spans="1:14" x14ac:dyDescent="0.2">
      <c r="B59" s="68"/>
      <c r="D59" s="69"/>
    </row>
    <row r="60" spans="1:14" x14ac:dyDescent="0.2">
      <c r="B60" s="68"/>
      <c r="D60" s="69"/>
    </row>
    <row r="61" spans="1:14" x14ac:dyDescent="0.2">
      <c r="B61" s="68"/>
      <c r="D61" s="69"/>
    </row>
    <row r="62" spans="1:14" x14ac:dyDescent="0.2">
      <c r="B62" s="68"/>
      <c r="D62" s="69"/>
    </row>
    <row r="63" spans="1:14" x14ac:dyDescent="0.2">
      <c r="B63" s="68"/>
      <c r="D63" s="69"/>
    </row>
    <row r="64" spans="1:14" x14ac:dyDescent="0.2">
      <c r="B64" s="68"/>
      <c r="D64" s="69"/>
    </row>
    <row r="65" spans="2:4" x14ac:dyDescent="0.2">
      <c r="B65" s="68"/>
      <c r="D65" s="69"/>
    </row>
    <row r="66" spans="2:4" x14ac:dyDescent="0.2">
      <c r="B66" s="68"/>
      <c r="D66" s="69"/>
    </row>
    <row r="67" spans="2:4" x14ac:dyDescent="0.2">
      <c r="B67" s="68"/>
      <c r="D67" s="69"/>
    </row>
    <row r="68" spans="2:4" x14ac:dyDescent="0.2">
      <c r="B68" s="68"/>
      <c r="D68" s="69"/>
    </row>
    <row r="69" spans="2:4" x14ac:dyDescent="0.2">
      <c r="B69" s="68"/>
      <c r="D69" s="69"/>
    </row>
    <row r="89" spans="1:14" ht="12.75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8"/>
      <c r="L89" s="128"/>
      <c r="M89" s="128"/>
      <c r="N89" s="128"/>
    </row>
    <row r="90" spans="1:14" ht="12.75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8"/>
      <c r="L90" s="128"/>
      <c r="M90" s="128"/>
      <c r="N90" s="128"/>
    </row>
    <row r="119" spans="1:14" x14ac:dyDescent="0.2">
      <c r="G119" s="91"/>
    </row>
    <row r="120" spans="1:14" x14ac:dyDescent="0.2">
      <c r="G120" s="92"/>
    </row>
    <row r="121" spans="1:14" x14ac:dyDescent="0.2">
      <c r="G121" s="91"/>
    </row>
    <row r="124" spans="1:14" ht="12.75" x14ac:dyDescent="0.2">
      <c r="A124" s="127" t="s">
        <v>110</v>
      </c>
      <c r="B124" s="127"/>
      <c r="C124" s="127"/>
      <c r="D124" s="127"/>
      <c r="E124" s="127"/>
      <c r="F124" s="127"/>
      <c r="G124" s="127"/>
      <c r="H124" s="127"/>
      <c r="I124" s="127"/>
      <c r="J124" s="127"/>
      <c r="K124" s="128"/>
      <c r="L124" s="128"/>
      <c r="M124" s="128"/>
      <c r="N124" s="128"/>
    </row>
    <row r="125" spans="1:14" ht="12.75" x14ac:dyDescent="0.2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8"/>
      <c r="L125" s="128"/>
      <c r="M125" s="128"/>
      <c r="N125" s="128"/>
    </row>
    <row r="126" spans="1:14" ht="12.75" x14ac:dyDescent="0.2">
      <c r="A126" s="129" t="s">
        <v>130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30"/>
      <c r="L126" s="130"/>
      <c r="M126" s="130"/>
      <c r="N126" s="130"/>
    </row>
  </sheetData>
  <mergeCells count="13">
    <mergeCell ref="A124:N124"/>
    <mergeCell ref="A125:N125"/>
    <mergeCell ref="A126:N126"/>
    <mergeCell ref="A58:N58"/>
    <mergeCell ref="A8:N8"/>
    <mergeCell ref="A89:N89"/>
    <mergeCell ref="A90:N90"/>
    <mergeCell ref="A56:N56"/>
    <mergeCell ref="A1:N1"/>
    <mergeCell ref="A4:N4"/>
    <mergeCell ref="A6:N6"/>
    <mergeCell ref="A7:N7"/>
    <mergeCell ref="A57:N57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9" max="13" man="1"/>
    <brk id="116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0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31" customWidth="1"/>
    <col min="2" max="2" width="13.7109375" style="31" customWidth="1"/>
    <col min="3" max="3" width="0.85546875" style="31" customWidth="1"/>
    <col min="4" max="4" width="15.28515625" style="31" customWidth="1"/>
    <col min="5" max="5" width="0.85546875" style="31" customWidth="1"/>
    <col min="6" max="6" width="12.7109375" style="31" customWidth="1"/>
    <col min="7" max="7" width="1.28515625" style="31" customWidth="1"/>
    <col min="8" max="8" width="14.28515625" style="31" customWidth="1"/>
    <col min="9" max="9" width="1.28515625" style="31" customWidth="1"/>
    <col min="10" max="10" width="16" style="31" customWidth="1"/>
    <col min="11" max="11" width="1" style="31" customWidth="1"/>
    <col min="12" max="12" width="10.5703125" style="31" customWidth="1"/>
    <col min="13" max="13" width="1" style="31" customWidth="1"/>
    <col min="14" max="14" width="10.85546875" style="31" customWidth="1"/>
    <col min="15" max="16384" width="8" style="31"/>
  </cols>
  <sheetData>
    <row r="1" spans="1:14" x14ac:dyDescent="0.2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4" ht="12" customHeight="1" x14ac:dyDescent="0.2">
      <c r="A2" s="123"/>
      <c r="B2" s="123"/>
      <c r="C2" s="123"/>
      <c r="D2" s="123"/>
      <c r="E2" s="123"/>
      <c r="F2" s="123"/>
      <c r="G2" s="123"/>
      <c r="H2" s="123"/>
      <c r="I2" s="123"/>
      <c r="J2" s="123"/>
    </row>
    <row r="3" spans="1:14" ht="12" customHeight="1" x14ac:dyDescent="0.2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4" ht="12" customHeight="1" x14ac:dyDescent="0.2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4" ht="12" customHeight="1" x14ac:dyDescent="0.2"/>
    <row r="6" spans="1:14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</row>
    <row r="7" spans="1:14" x14ac:dyDescent="0.2">
      <c r="A7" s="123" t="str">
        <f>'WP E, pg 1'!A5:H5</f>
        <v>Pro-Forma Adjustment - Government Relocation</v>
      </c>
      <c r="B7" s="123"/>
      <c r="C7" s="123"/>
      <c r="D7" s="123"/>
      <c r="E7" s="123"/>
      <c r="F7" s="123"/>
      <c r="G7" s="123"/>
      <c r="H7" s="123"/>
      <c r="I7" s="123"/>
      <c r="J7" s="123"/>
    </row>
    <row r="8" spans="1:14" x14ac:dyDescent="0.2">
      <c r="B8" s="82" t="s">
        <v>54</v>
      </c>
      <c r="D8" s="83" t="s">
        <v>116</v>
      </c>
      <c r="E8" s="32"/>
      <c r="F8" s="121" t="s">
        <v>118</v>
      </c>
      <c r="G8" s="122"/>
      <c r="H8" s="122"/>
      <c r="I8" s="122"/>
      <c r="J8" s="122"/>
    </row>
    <row r="9" spans="1:14" x14ac:dyDescent="0.2">
      <c r="B9" s="32" t="s">
        <v>55</v>
      </c>
      <c r="D9" s="84">
        <v>1</v>
      </c>
      <c r="F9" s="32" t="s">
        <v>56</v>
      </c>
      <c r="H9" s="84">
        <v>1</v>
      </c>
    </row>
    <row r="10" spans="1:14" x14ac:dyDescent="0.2">
      <c r="L10" s="34" t="s">
        <v>57</v>
      </c>
      <c r="N10" s="34" t="s">
        <v>45</v>
      </c>
    </row>
    <row r="11" spans="1:14" x14ac:dyDescent="0.2">
      <c r="A11" s="31" t="s">
        <v>0</v>
      </c>
      <c r="F11" s="33" t="s">
        <v>58</v>
      </c>
      <c r="G11" s="33"/>
      <c r="H11" s="33"/>
      <c r="J11" s="34" t="s">
        <v>48</v>
      </c>
      <c r="L11" s="34" t="s">
        <v>48</v>
      </c>
      <c r="N11" s="34" t="s">
        <v>59</v>
      </c>
    </row>
    <row r="12" spans="1:14" x14ac:dyDescent="0.2">
      <c r="A12" s="78" t="s">
        <v>108</v>
      </c>
      <c r="B12" s="85" t="s">
        <v>60</v>
      </c>
      <c r="D12" s="35" t="s">
        <v>61</v>
      </c>
      <c r="E12" s="36"/>
      <c r="F12" s="35" t="s">
        <v>62</v>
      </c>
      <c r="H12" s="35" t="s">
        <v>63</v>
      </c>
      <c r="J12" s="35" t="s">
        <v>64</v>
      </c>
      <c r="L12" s="35" t="s">
        <v>64</v>
      </c>
      <c r="N12" s="35" t="s">
        <v>65</v>
      </c>
    </row>
    <row r="13" spans="1:14" x14ac:dyDescent="0.2">
      <c r="B13" s="86" t="s">
        <v>4</v>
      </c>
      <c r="D13" s="34" t="s">
        <v>5</v>
      </c>
      <c r="E13" s="36"/>
      <c r="F13" s="34" t="s">
        <v>6</v>
      </c>
      <c r="H13" s="34" t="s">
        <v>39</v>
      </c>
      <c r="J13" s="34" t="s">
        <v>40</v>
      </c>
      <c r="L13" s="34" t="s">
        <v>41</v>
      </c>
      <c r="N13" s="34" t="s">
        <v>42</v>
      </c>
    </row>
    <row r="14" spans="1:14" x14ac:dyDescent="0.2">
      <c r="B14" s="87"/>
      <c r="D14" s="34"/>
      <c r="E14" s="36"/>
      <c r="F14" s="34"/>
      <c r="H14" s="34"/>
      <c r="J14" s="34"/>
    </row>
    <row r="15" spans="1:14" x14ac:dyDescent="0.2">
      <c r="A15" s="34">
        <v>1</v>
      </c>
      <c r="B15" s="38">
        <v>45641</v>
      </c>
      <c r="D15" s="42">
        <v>0</v>
      </c>
      <c r="E15" s="36"/>
      <c r="F15" s="34" t="s">
        <v>117</v>
      </c>
      <c r="H15" s="6">
        <v>1</v>
      </c>
      <c r="J15" s="41">
        <f>1.5/68</f>
        <v>2.2058823529411766E-2</v>
      </c>
      <c r="L15" s="41">
        <v>3.7499999999999999E-2</v>
      </c>
      <c r="N15" s="88">
        <v>0.21</v>
      </c>
    </row>
    <row r="16" spans="1:14" x14ac:dyDescent="0.2">
      <c r="A16" s="34">
        <v>2</v>
      </c>
      <c r="B16" s="39">
        <v>45672</v>
      </c>
      <c r="D16" s="42">
        <v>0</v>
      </c>
      <c r="E16" s="36"/>
      <c r="F16" s="34" t="s">
        <v>66</v>
      </c>
      <c r="H16" s="6">
        <v>0</v>
      </c>
      <c r="J16" s="41">
        <v>0</v>
      </c>
    </row>
    <row r="17" spans="1:10" x14ac:dyDescent="0.2">
      <c r="A17" s="34">
        <v>3</v>
      </c>
      <c r="B17" s="39">
        <f>B16+30</f>
        <v>45702</v>
      </c>
      <c r="D17" s="42">
        <v>0</v>
      </c>
      <c r="E17" s="36"/>
      <c r="F17" s="34" t="s">
        <v>66</v>
      </c>
      <c r="H17" s="6">
        <v>0</v>
      </c>
      <c r="J17" s="41">
        <v>0</v>
      </c>
    </row>
    <row r="18" spans="1:10" x14ac:dyDescent="0.2">
      <c r="A18" s="34">
        <v>4</v>
      </c>
      <c r="B18" s="39">
        <f t="shared" ref="B18:B27" si="0">B17+30</f>
        <v>45732</v>
      </c>
      <c r="D18" s="42">
        <v>0</v>
      </c>
      <c r="E18" s="36"/>
      <c r="F18" s="34" t="s">
        <v>66</v>
      </c>
      <c r="H18" s="6">
        <v>0</v>
      </c>
      <c r="J18" s="41">
        <v>0</v>
      </c>
    </row>
    <row r="19" spans="1:10" x14ac:dyDescent="0.2">
      <c r="A19" s="34">
        <v>5</v>
      </c>
      <c r="B19" s="39">
        <f t="shared" si="0"/>
        <v>45762</v>
      </c>
      <c r="D19" s="42">
        <v>0</v>
      </c>
      <c r="E19" s="36"/>
      <c r="F19" s="34" t="s">
        <v>66</v>
      </c>
      <c r="H19" s="6">
        <v>0</v>
      </c>
      <c r="J19" s="41">
        <v>0</v>
      </c>
    </row>
    <row r="20" spans="1:10" x14ac:dyDescent="0.2">
      <c r="A20" s="34">
        <v>6</v>
      </c>
      <c r="B20" s="39">
        <f t="shared" si="0"/>
        <v>45792</v>
      </c>
      <c r="D20" s="42">
        <v>0</v>
      </c>
      <c r="E20" s="36"/>
      <c r="F20" s="34"/>
      <c r="H20" s="40" t="s">
        <v>7</v>
      </c>
      <c r="J20" s="41"/>
    </row>
    <row r="21" spans="1:10" x14ac:dyDescent="0.2">
      <c r="A21" s="34">
        <v>7</v>
      </c>
      <c r="B21" s="39">
        <f t="shared" si="0"/>
        <v>45822</v>
      </c>
      <c r="D21" s="42">
        <v>0</v>
      </c>
      <c r="E21" s="36"/>
      <c r="F21" s="34"/>
      <c r="H21" s="40" t="s">
        <v>7</v>
      </c>
      <c r="J21" s="41"/>
    </row>
    <row r="22" spans="1:10" x14ac:dyDescent="0.2">
      <c r="A22" s="34">
        <v>8</v>
      </c>
      <c r="B22" s="39">
        <f t="shared" si="0"/>
        <v>45852</v>
      </c>
      <c r="D22" s="42">
        <v>0</v>
      </c>
      <c r="E22" s="36"/>
      <c r="F22" s="34"/>
      <c r="H22" s="40" t="s">
        <v>7</v>
      </c>
      <c r="J22" s="41"/>
    </row>
    <row r="23" spans="1:10" x14ac:dyDescent="0.2">
      <c r="A23" s="34">
        <v>9</v>
      </c>
      <c r="B23" s="39">
        <f t="shared" si="0"/>
        <v>45882</v>
      </c>
      <c r="D23" s="42">
        <v>0</v>
      </c>
      <c r="E23" s="36"/>
      <c r="F23" s="34"/>
      <c r="H23" s="40" t="s">
        <v>7</v>
      </c>
      <c r="J23" s="41"/>
    </row>
    <row r="24" spans="1:10" x14ac:dyDescent="0.2">
      <c r="A24" s="34">
        <v>10</v>
      </c>
      <c r="B24" s="39">
        <f t="shared" si="0"/>
        <v>45912</v>
      </c>
      <c r="D24" s="42">
        <v>0</v>
      </c>
      <c r="E24" s="36"/>
      <c r="F24" s="34"/>
      <c r="H24" s="40" t="s">
        <v>7</v>
      </c>
      <c r="J24" s="41"/>
    </row>
    <row r="25" spans="1:10" x14ac:dyDescent="0.2">
      <c r="A25" s="34">
        <v>11</v>
      </c>
      <c r="B25" s="39">
        <f t="shared" si="0"/>
        <v>45942</v>
      </c>
      <c r="D25" s="42">
        <v>0</v>
      </c>
      <c r="E25" s="36"/>
      <c r="F25" s="34"/>
      <c r="H25" s="40" t="s">
        <v>7</v>
      </c>
      <c r="J25" s="41"/>
    </row>
    <row r="26" spans="1:10" x14ac:dyDescent="0.2">
      <c r="A26" s="34">
        <v>12</v>
      </c>
      <c r="B26" s="39">
        <f t="shared" si="0"/>
        <v>45972</v>
      </c>
      <c r="D26" s="42">
        <v>0</v>
      </c>
      <c r="E26" s="36"/>
      <c r="H26" s="40" t="s">
        <v>7</v>
      </c>
      <c r="J26" s="41"/>
    </row>
    <row r="27" spans="1:10" x14ac:dyDescent="0.2">
      <c r="A27" s="34">
        <v>13</v>
      </c>
      <c r="B27" s="39">
        <f t="shared" si="0"/>
        <v>46002</v>
      </c>
      <c r="D27" s="42">
        <v>0</v>
      </c>
      <c r="E27" s="36"/>
      <c r="H27" s="40"/>
      <c r="J27" s="41"/>
    </row>
    <row r="28" spans="1:10" x14ac:dyDescent="0.2">
      <c r="A28" s="34">
        <v>14</v>
      </c>
      <c r="D28" s="42"/>
      <c r="E28" s="36"/>
      <c r="J28" s="41"/>
    </row>
    <row r="29" spans="1:10" x14ac:dyDescent="0.2">
      <c r="A29" s="34">
        <v>15</v>
      </c>
      <c r="B29" s="32" t="s">
        <v>67</v>
      </c>
      <c r="D29" s="89">
        <v>46072</v>
      </c>
    </row>
    <row r="30" spans="1:10" x14ac:dyDescent="0.2">
      <c r="A30" s="34">
        <v>16</v>
      </c>
      <c r="B30" s="32" t="s">
        <v>68</v>
      </c>
      <c r="D30" s="90">
        <v>143088</v>
      </c>
    </row>
    <row r="32" spans="1:10" x14ac:dyDescent="0.2">
      <c r="B32" s="43" t="s">
        <v>69</v>
      </c>
    </row>
    <row r="33" spans="2:2" x14ac:dyDescent="0.2">
      <c r="B33" s="43" t="s">
        <v>70</v>
      </c>
    </row>
    <row r="34" spans="2:2" x14ac:dyDescent="0.2">
      <c r="B34" s="43" t="s">
        <v>71</v>
      </c>
    </row>
    <row r="35" spans="2:2" x14ac:dyDescent="0.2">
      <c r="B35" s="43" t="s">
        <v>72</v>
      </c>
    </row>
    <row r="36" spans="2:2" x14ac:dyDescent="0.2">
      <c r="B36" s="43" t="s">
        <v>151</v>
      </c>
    </row>
    <row r="37" spans="2:2" x14ac:dyDescent="0.2">
      <c r="B37" s="43" t="s">
        <v>152</v>
      </c>
    </row>
    <row r="38" spans="2:2" x14ac:dyDescent="0.2">
      <c r="B38" s="43" t="s">
        <v>153</v>
      </c>
    </row>
    <row r="39" spans="2:2" x14ac:dyDescent="0.2">
      <c r="B39" s="31" t="s">
        <v>146</v>
      </c>
    </row>
    <row r="40" spans="2:2" x14ac:dyDescent="0.2">
      <c r="B40" s="31" t="s">
        <v>73</v>
      </c>
    </row>
  </sheetData>
  <mergeCells count="5">
    <mergeCell ref="F8:J8"/>
    <mergeCell ref="A1:J1"/>
    <mergeCell ref="A2:J2"/>
    <mergeCell ref="A7:J7"/>
    <mergeCell ref="A6:J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J435"/>
  <sheetViews>
    <sheetView view="pageLayout" zoomScaleNormal="100" workbookViewId="0">
      <selection sqref="A1:H1"/>
    </sheetView>
  </sheetViews>
  <sheetFormatPr defaultColWidth="11" defaultRowHeight="11.25" x14ac:dyDescent="0.2"/>
  <cols>
    <col min="1" max="1" width="4.85546875" style="47" customWidth="1"/>
    <col min="2" max="2" width="1" style="47" customWidth="1"/>
    <col min="3" max="3" width="14.7109375" style="47" customWidth="1"/>
    <col min="4" max="4" width="1" style="47" customWidth="1"/>
    <col min="5" max="5" width="17.85546875" style="47" customWidth="1"/>
    <col min="6" max="6" width="1" style="47" customWidth="1"/>
    <col min="7" max="7" width="17.85546875" style="47" customWidth="1"/>
    <col min="8" max="8" width="1" style="47" customWidth="1"/>
    <col min="9" max="9" width="15.85546875" style="47" customWidth="1"/>
    <col min="10" max="10" width="6.42578125" style="47" customWidth="1"/>
    <col min="11" max="11" width="4.85546875" style="47" customWidth="1"/>
    <col min="12" max="12" width="1" style="47" customWidth="1"/>
    <col min="13" max="13" width="25.140625" style="47" customWidth="1"/>
    <col min="14" max="14" width="1" style="47" customWidth="1"/>
    <col min="15" max="15" width="14.85546875" style="47" customWidth="1"/>
    <col min="16" max="16" width="1" style="47" customWidth="1"/>
    <col min="17" max="17" width="14.85546875" style="47" customWidth="1"/>
    <col min="18" max="18" width="1" style="47" customWidth="1"/>
    <col min="19" max="19" width="13.85546875" style="47" customWidth="1"/>
    <col min="20" max="20" width="6.42578125" style="47" customWidth="1"/>
    <col min="21" max="21" width="4.85546875" style="47" customWidth="1"/>
    <col min="22" max="22" width="1" style="47" customWidth="1"/>
    <col min="23" max="23" width="25.140625" style="47" customWidth="1"/>
    <col min="24" max="24" width="1" style="47" customWidth="1"/>
    <col min="25" max="25" width="14.85546875" style="47" customWidth="1"/>
    <col min="26" max="26" width="1" style="47" customWidth="1"/>
    <col min="27" max="27" width="14.85546875" style="47" customWidth="1"/>
    <col min="28" max="28" width="1" style="47" customWidth="1"/>
    <col min="29" max="29" width="13.85546875" style="47" customWidth="1"/>
    <col min="30" max="30" width="6.42578125" style="47" customWidth="1"/>
    <col min="31" max="31" width="4.85546875" style="47" customWidth="1"/>
    <col min="32" max="32" width="1" style="47" customWidth="1"/>
    <col min="33" max="33" width="25.140625" style="47" customWidth="1"/>
    <col min="34" max="34" width="1" style="47" customWidth="1"/>
    <col min="35" max="35" width="14.85546875" style="47" customWidth="1"/>
    <col min="36" max="36" width="1" style="47" customWidth="1"/>
    <col min="37" max="37" width="14.85546875" style="47" customWidth="1"/>
    <col min="38" max="38" width="1" style="47" customWidth="1"/>
    <col min="39" max="39" width="13.85546875" style="47" customWidth="1"/>
    <col min="40" max="40" width="6.42578125" style="47" customWidth="1"/>
    <col min="41" max="41" width="4.85546875" style="47" customWidth="1"/>
    <col min="42" max="42" width="1" style="47" customWidth="1"/>
    <col min="43" max="43" width="17.85546875" style="47" customWidth="1"/>
    <col min="44" max="44" width="1" style="47" customWidth="1"/>
    <col min="45" max="45" width="14.85546875" style="47" customWidth="1"/>
    <col min="46" max="46" width="1" style="47" customWidth="1"/>
    <col min="47" max="47" width="14.85546875" style="47" customWidth="1"/>
    <col min="48" max="48" width="1" style="47" customWidth="1"/>
    <col min="49" max="49" width="13.85546875" style="47" customWidth="1"/>
    <col min="50" max="16384" width="11" style="47"/>
  </cols>
  <sheetData>
    <row r="1" spans="1:10" x14ac:dyDescent="0.2">
      <c r="A1" s="44"/>
      <c r="B1" s="44"/>
      <c r="C1" s="45"/>
      <c r="D1" s="45"/>
      <c r="E1" s="45"/>
      <c r="F1" s="45"/>
      <c r="G1" s="45"/>
      <c r="H1" s="45"/>
      <c r="I1" s="45"/>
      <c r="J1" s="46" t="s">
        <v>7</v>
      </c>
    </row>
    <row r="2" spans="1:10" x14ac:dyDescent="0.2">
      <c r="A2" s="44"/>
      <c r="B2" s="44"/>
      <c r="C2" s="45"/>
      <c r="D2" s="45"/>
      <c r="E2" s="45"/>
      <c r="F2" s="45"/>
      <c r="G2" s="45"/>
      <c r="H2" s="45"/>
      <c r="I2" s="45"/>
      <c r="J2" s="46"/>
    </row>
    <row r="3" spans="1:10" x14ac:dyDescent="0.2">
      <c r="A3" s="44"/>
      <c r="B3" s="44"/>
      <c r="C3" s="45"/>
      <c r="D3" s="45"/>
      <c r="E3" s="45"/>
      <c r="F3" s="45"/>
      <c r="G3" s="45"/>
      <c r="H3" s="45"/>
      <c r="I3" s="45"/>
      <c r="J3" s="46"/>
    </row>
    <row r="4" spans="1:10" x14ac:dyDescent="0.2">
      <c r="A4" s="44"/>
      <c r="B4" s="44"/>
      <c r="C4" s="45"/>
      <c r="D4" s="45"/>
      <c r="E4" s="45"/>
      <c r="F4" s="45"/>
      <c r="G4" s="45"/>
      <c r="H4" s="45"/>
      <c r="I4" s="45"/>
      <c r="J4" s="46" t="s">
        <v>7</v>
      </c>
    </row>
    <row r="5" spans="1:10" x14ac:dyDescent="0.2">
      <c r="B5" s="44"/>
      <c r="C5" s="45"/>
      <c r="D5" s="45"/>
      <c r="E5" s="45"/>
      <c r="F5" s="45"/>
      <c r="G5" s="45"/>
      <c r="H5" s="45"/>
      <c r="I5" s="45"/>
      <c r="J5" s="46" t="s">
        <v>7</v>
      </c>
    </row>
    <row r="6" spans="1:10" x14ac:dyDescent="0.2">
      <c r="A6" s="125" t="str">
        <f>'CAPGDS1000001180 Input'!A7:J7</f>
        <v>Pro-Forma Adjustment - Government Relocation</v>
      </c>
      <c r="B6" s="125"/>
      <c r="C6" s="125"/>
      <c r="D6" s="125"/>
      <c r="E6" s="125"/>
      <c r="F6" s="125"/>
      <c r="G6" s="125"/>
      <c r="H6" s="125"/>
      <c r="I6" s="125"/>
      <c r="J6" s="46"/>
    </row>
    <row r="7" spans="1:10" x14ac:dyDescent="0.2">
      <c r="A7" s="48"/>
      <c r="B7" s="48"/>
      <c r="C7" s="46"/>
      <c r="D7" s="46"/>
      <c r="E7" s="46"/>
      <c r="F7" s="46"/>
      <c r="G7" s="46"/>
      <c r="H7" s="46"/>
      <c r="I7" s="46"/>
      <c r="J7" s="46"/>
    </row>
    <row r="8" spans="1:10" x14ac:dyDescent="0.2">
      <c r="A8" s="124" t="str">
        <f>'CAPGDS1000001180 Input'!F8</f>
        <v>SFS - Gov Arrowhead Pkwy and Veterans Pkwy Gas Main</v>
      </c>
      <c r="B8" s="124"/>
      <c r="C8" s="124"/>
      <c r="D8" s="124"/>
      <c r="E8" s="124"/>
      <c r="F8" s="124"/>
      <c r="G8" s="124"/>
      <c r="H8" s="124"/>
      <c r="I8" s="124"/>
      <c r="J8" s="46"/>
    </row>
    <row r="9" spans="1:10" x14ac:dyDescent="0.2">
      <c r="A9" s="48"/>
      <c r="B9" s="48"/>
      <c r="C9" s="46"/>
      <c r="D9" s="46"/>
      <c r="E9" s="46"/>
      <c r="F9" s="46"/>
      <c r="G9" s="46"/>
      <c r="H9" s="46"/>
      <c r="I9" s="46"/>
      <c r="J9" s="46"/>
    </row>
    <row r="10" spans="1:10" x14ac:dyDescent="0.2">
      <c r="A10" s="48" t="s">
        <v>74</v>
      </c>
      <c r="B10" s="48"/>
      <c r="C10" s="46"/>
      <c r="D10" s="46"/>
      <c r="E10" s="46"/>
      <c r="F10" s="46"/>
      <c r="G10" s="46"/>
      <c r="H10" s="46"/>
      <c r="I10" s="46"/>
      <c r="J10" s="46" t="s">
        <v>7</v>
      </c>
    </row>
    <row r="11" spans="1:10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  <c r="J11" s="46" t="s">
        <v>7</v>
      </c>
    </row>
    <row r="13" spans="1:10" ht="12" thickBot="1" x14ac:dyDescent="0.25">
      <c r="A13" s="63" t="s">
        <v>75</v>
      </c>
      <c r="E13" s="49" t="s">
        <v>76</v>
      </c>
      <c r="F13" s="50"/>
      <c r="G13" s="50"/>
      <c r="H13" s="50"/>
      <c r="I13" s="50"/>
    </row>
    <row r="14" spans="1:10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10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10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0" x14ac:dyDescent="0.2">
      <c r="A17" s="53">
        <v>1</v>
      </c>
      <c r="C17" s="54">
        <f>'CAPGDS1000001180 Input'!B15</f>
        <v>45641</v>
      </c>
      <c r="D17" s="54"/>
      <c r="E17" s="94">
        <f>'CAPGDS1000001180 Input'!D15*'CAPGDS1000001180 Input'!$D$9*'CAPGDS1000001180 Input'!$H$9</f>
        <v>0</v>
      </c>
      <c r="F17" s="95"/>
      <c r="G17" s="94">
        <f>'CAPGDS1000001180 Input'!D30*'CAPGDS1000001180 Input'!D9*'CAPGDS1000001180 Input'!H9</f>
        <v>143088</v>
      </c>
      <c r="H17" s="95"/>
      <c r="I17" s="94">
        <f t="shared" ref="I17:I29" si="0">G17-E17</f>
        <v>143088</v>
      </c>
    </row>
    <row r="18" spans="1:10" x14ac:dyDescent="0.2">
      <c r="A18" s="53">
        <f t="shared" ref="A18:A40" si="1">1+A17</f>
        <v>2</v>
      </c>
      <c r="C18" s="54">
        <f>'CAPGDS1000001180 Input'!B16</f>
        <v>45672</v>
      </c>
      <c r="D18" s="54"/>
      <c r="E18" s="71">
        <f>'CAPGDS1000001180 Input'!D16*'CAPGDS1000001180 Input'!$D$9*'CAPGDS1000001180 Input'!$H$9</f>
        <v>0</v>
      </c>
      <c r="F18" s="8"/>
      <c r="G18" s="71">
        <f>'CAPGDS1000001180 Input'!D30*'CAPGDS1000001180 Input'!D9*'CAPGDS1000001180 Input'!H9</f>
        <v>143088</v>
      </c>
      <c r="H18" s="8"/>
      <c r="I18" s="71">
        <f t="shared" si="0"/>
        <v>143088</v>
      </c>
    </row>
    <row r="19" spans="1:10" x14ac:dyDescent="0.2">
      <c r="A19" s="53">
        <f t="shared" si="1"/>
        <v>3</v>
      </c>
      <c r="C19" s="54">
        <f>'CAPGDS1000001180 Input'!B17</f>
        <v>45702</v>
      </c>
      <c r="D19" s="54"/>
      <c r="E19" s="71">
        <f>'CAPGDS1000001180 Input'!D17*'CAPGDS1000001180 Input'!$D$9*'CAPGDS1000001180 Input'!$H$9</f>
        <v>0</v>
      </c>
      <c r="F19" s="8"/>
      <c r="G19" s="8">
        <f t="shared" ref="G19:G29" si="2">$G$18</f>
        <v>143088</v>
      </c>
      <c r="H19" s="8"/>
      <c r="I19" s="8">
        <f t="shared" si="0"/>
        <v>143088</v>
      </c>
      <c r="J19" s="55"/>
    </row>
    <row r="20" spans="1:10" x14ac:dyDescent="0.2">
      <c r="A20" s="53">
        <f t="shared" si="1"/>
        <v>4</v>
      </c>
      <c r="C20" s="54">
        <f>'CAPGDS1000001180 Input'!B18</f>
        <v>45732</v>
      </c>
      <c r="D20" s="54"/>
      <c r="E20" s="71">
        <f>'CAPGDS1000001180 Input'!D18*'CAPGDS1000001180 Input'!$D$9*'CAPGDS1000001180 Input'!$H$9</f>
        <v>0</v>
      </c>
      <c r="F20" s="8"/>
      <c r="G20" s="8">
        <f t="shared" si="2"/>
        <v>143088</v>
      </c>
      <c r="H20" s="8"/>
      <c r="I20" s="8">
        <f t="shared" si="0"/>
        <v>143088</v>
      </c>
      <c r="J20" s="55"/>
    </row>
    <row r="21" spans="1:10" x14ac:dyDescent="0.2">
      <c r="A21" s="53">
        <f t="shared" si="1"/>
        <v>5</v>
      </c>
      <c r="C21" s="54">
        <f>'CAPGDS1000001180 Input'!B19</f>
        <v>45762</v>
      </c>
      <c r="D21" s="54"/>
      <c r="E21" s="71">
        <f>'CAPGDS1000001180 Input'!D19*'CAPGDS1000001180 Input'!$D$9*'CAPGDS1000001180 Input'!$H$9</f>
        <v>0</v>
      </c>
      <c r="F21" s="8"/>
      <c r="G21" s="8">
        <f t="shared" si="2"/>
        <v>143088</v>
      </c>
      <c r="H21" s="8"/>
      <c r="I21" s="8">
        <f t="shared" si="0"/>
        <v>143088</v>
      </c>
      <c r="J21" s="55"/>
    </row>
    <row r="22" spans="1:10" x14ac:dyDescent="0.2">
      <c r="A22" s="53">
        <f t="shared" si="1"/>
        <v>6</v>
      </c>
      <c r="C22" s="54">
        <f>'CAPGDS1000001180 Input'!B20</f>
        <v>45792</v>
      </c>
      <c r="D22" s="54"/>
      <c r="E22" s="71">
        <f>'CAPGDS1000001180 Input'!D20*'CAPGDS1000001180 Input'!$D$9*'CAPGDS1000001180 Input'!$H$9</f>
        <v>0</v>
      </c>
      <c r="F22" s="8"/>
      <c r="G22" s="8">
        <f t="shared" si="2"/>
        <v>143088</v>
      </c>
      <c r="H22" s="8"/>
      <c r="I22" s="8">
        <f t="shared" si="0"/>
        <v>143088</v>
      </c>
      <c r="J22" s="55"/>
    </row>
    <row r="23" spans="1:10" x14ac:dyDescent="0.2">
      <c r="A23" s="53">
        <f t="shared" si="1"/>
        <v>7</v>
      </c>
      <c r="C23" s="54">
        <f>'CAPGDS1000001180 Input'!B21</f>
        <v>45822</v>
      </c>
      <c r="D23" s="54"/>
      <c r="E23" s="71">
        <f>'CAPGDS1000001180 Input'!D21*'CAPGDS1000001180 Input'!$D$9*'CAPGDS1000001180 Input'!$H$9</f>
        <v>0</v>
      </c>
      <c r="F23" s="8"/>
      <c r="G23" s="8">
        <f t="shared" si="2"/>
        <v>143088</v>
      </c>
      <c r="H23" s="8"/>
      <c r="I23" s="8">
        <f t="shared" si="0"/>
        <v>143088</v>
      </c>
      <c r="J23" s="55"/>
    </row>
    <row r="24" spans="1:10" x14ac:dyDescent="0.2">
      <c r="A24" s="53">
        <f t="shared" si="1"/>
        <v>8</v>
      </c>
      <c r="C24" s="54">
        <f>'CAPGDS1000001180 Input'!B22</f>
        <v>45852</v>
      </c>
      <c r="D24" s="54"/>
      <c r="E24" s="71">
        <f>'CAPGDS1000001180 Input'!D22*'CAPGDS1000001180 Input'!$D$9*'CAPGDS1000001180 Input'!$H$9</f>
        <v>0</v>
      </c>
      <c r="F24" s="8"/>
      <c r="G24" s="8">
        <f t="shared" si="2"/>
        <v>143088</v>
      </c>
      <c r="H24" s="8"/>
      <c r="I24" s="8">
        <f t="shared" si="0"/>
        <v>143088</v>
      </c>
      <c r="J24" s="55"/>
    </row>
    <row r="25" spans="1:10" x14ac:dyDescent="0.2">
      <c r="A25" s="53">
        <f t="shared" si="1"/>
        <v>9</v>
      </c>
      <c r="C25" s="54">
        <f>'CAPGDS1000001180 Input'!B23</f>
        <v>45882</v>
      </c>
      <c r="D25" s="54"/>
      <c r="E25" s="71">
        <f>'CAPGDS1000001180 Input'!D23*'CAPGDS1000001180 Input'!$D$9*'CAPGDS1000001180 Input'!$H$9</f>
        <v>0</v>
      </c>
      <c r="F25" s="8"/>
      <c r="G25" s="8">
        <f t="shared" si="2"/>
        <v>143088</v>
      </c>
      <c r="H25" s="8"/>
      <c r="I25" s="8">
        <f t="shared" si="0"/>
        <v>143088</v>
      </c>
      <c r="J25" s="55"/>
    </row>
    <row r="26" spans="1:10" x14ac:dyDescent="0.2">
      <c r="A26" s="53">
        <f t="shared" si="1"/>
        <v>10</v>
      </c>
      <c r="C26" s="54">
        <f>'CAPGDS1000001180 Input'!B24</f>
        <v>45912</v>
      </c>
      <c r="D26" s="54"/>
      <c r="E26" s="71">
        <f>'CAPGDS1000001180 Input'!D24*'CAPGDS1000001180 Input'!$D$9*'CAPGDS1000001180 Input'!$H$9</f>
        <v>0</v>
      </c>
      <c r="F26" s="8"/>
      <c r="G26" s="8">
        <f t="shared" si="2"/>
        <v>143088</v>
      </c>
      <c r="H26" s="8"/>
      <c r="I26" s="8">
        <f t="shared" si="0"/>
        <v>143088</v>
      </c>
      <c r="J26" s="55"/>
    </row>
    <row r="27" spans="1:10" x14ac:dyDescent="0.2">
      <c r="A27" s="53">
        <f t="shared" si="1"/>
        <v>11</v>
      </c>
      <c r="C27" s="54">
        <f>'CAPGDS1000001180 Input'!B25</f>
        <v>45942</v>
      </c>
      <c r="D27" s="54"/>
      <c r="E27" s="71">
        <f>'CAPGDS1000001180 Input'!D25*'CAPGDS1000001180 Input'!$D$9*'CAPGDS1000001180 Input'!$H$9</f>
        <v>0</v>
      </c>
      <c r="F27" s="8"/>
      <c r="G27" s="8">
        <f t="shared" si="2"/>
        <v>143088</v>
      </c>
      <c r="H27" s="8"/>
      <c r="I27" s="8">
        <f t="shared" si="0"/>
        <v>143088</v>
      </c>
      <c r="J27" s="55"/>
    </row>
    <row r="28" spans="1:10" x14ac:dyDescent="0.2">
      <c r="A28" s="53">
        <f t="shared" si="1"/>
        <v>12</v>
      </c>
      <c r="C28" s="54">
        <f>'CAPGDS1000001180 Input'!B26</f>
        <v>45972</v>
      </c>
      <c r="D28" s="54"/>
      <c r="E28" s="71">
        <f>'CAPGDS1000001180 Input'!D26*'CAPGDS1000001180 Input'!$D$9*'CAPGDS1000001180 Input'!$H$9</f>
        <v>0</v>
      </c>
      <c r="F28" s="8"/>
      <c r="G28" s="8">
        <f t="shared" si="2"/>
        <v>143088</v>
      </c>
      <c r="H28" s="8"/>
      <c r="I28" s="8">
        <f t="shared" si="0"/>
        <v>143088</v>
      </c>
      <c r="J28" s="55"/>
    </row>
    <row r="29" spans="1:10" x14ac:dyDescent="0.2">
      <c r="A29" s="53">
        <f t="shared" si="1"/>
        <v>13</v>
      </c>
      <c r="C29" s="54">
        <f>'CAPGDS1000001180 Input'!B27</f>
        <v>46002</v>
      </c>
      <c r="D29" s="54"/>
      <c r="E29" s="99">
        <f>'CAPGDS1000001180 Input'!D27*'CAPGDS1000001180 Input'!$D$9*'CAPGDS1000001180 Input'!$H$9</f>
        <v>0</v>
      </c>
      <c r="F29" s="8"/>
      <c r="G29" s="100">
        <f t="shared" si="2"/>
        <v>143088</v>
      </c>
      <c r="H29" s="8"/>
      <c r="I29" s="100">
        <f t="shared" si="0"/>
        <v>143088</v>
      </c>
      <c r="J29" s="55"/>
    </row>
    <row r="30" spans="1:10" x14ac:dyDescent="0.2">
      <c r="A30" s="53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1860144</v>
      </c>
      <c r="H30" s="95"/>
      <c r="I30" s="95">
        <f>SUM(I17:I29)</f>
        <v>1860144</v>
      </c>
      <c r="J30" s="55"/>
    </row>
    <row r="31" spans="1:10" x14ac:dyDescent="0.2">
      <c r="A31" s="53">
        <f t="shared" si="1"/>
        <v>15</v>
      </c>
      <c r="E31" s="95"/>
      <c r="F31" s="95"/>
      <c r="G31" s="95"/>
      <c r="H31" s="95"/>
      <c r="I31" s="95"/>
      <c r="J31" s="55"/>
    </row>
    <row r="32" spans="1:10" ht="12" thickBot="1" x14ac:dyDescent="0.25">
      <c r="A32" s="53">
        <f t="shared" si="1"/>
        <v>16</v>
      </c>
      <c r="C32" s="58" t="s">
        <v>119</v>
      </c>
      <c r="D32" s="58"/>
      <c r="E32" s="97">
        <f>ROUND(+E30/12,2)</f>
        <v>0</v>
      </c>
      <c r="F32" s="95"/>
      <c r="G32" s="97">
        <f>ROUND(+G30/13,2)</f>
        <v>143088</v>
      </c>
      <c r="H32" s="95"/>
      <c r="I32" s="97">
        <f>ROUND(+I30/13,2)</f>
        <v>143088</v>
      </c>
      <c r="J32" s="57"/>
    </row>
    <row r="33" spans="1:10" ht="12" thickTop="1" x14ac:dyDescent="0.2">
      <c r="A33" s="53">
        <f t="shared" si="1"/>
        <v>17</v>
      </c>
      <c r="E33" s="95"/>
      <c r="F33" s="95"/>
      <c r="G33" s="95"/>
      <c r="H33" s="95"/>
      <c r="I33" s="95"/>
      <c r="J33" s="55"/>
    </row>
    <row r="34" spans="1:10" x14ac:dyDescent="0.2">
      <c r="A34" s="53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  <c r="J34" s="55"/>
    </row>
    <row r="35" spans="1:10" ht="12" thickBot="1" x14ac:dyDescent="0.25">
      <c r="A35" s="53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143088</v>
      </c>
      <c r="J35" s="55"/>
    </row>
    <row r="36" spans="1:10" ht="12" thickTop="1" x14ac:dyDescent="0.2">
      <c r="A36" s="53">
        <f t="shared" si="1"/>
        <v>20</v>
      </c>
      <c r="J36" s="55"/>
    </row>
    <row r="37" spans="1:10" x14ac:dyDescent="0.2">
      <c r="A37" s="53">
        <f t="shared" si="1"/>
        <v>21</v>
      </c>
      <c r="J37" s="55"/>
    </row>
    <row r="38" spans="1:10" x14ac:dyDescent="0.2">
      <c r="A38" s="53">
        <f t="shared" si="1"/>
        <v>22</v>
      </c>
      <c r="J38" s="55"/>
    </row>
    <row r="39" spans="1:10" x14ac:dyDescent="0.2">
      <c r="A39" s="53">
        <f t="shared" si="1"/>
        <v>23</v>
      </c>
      <c r="J39" s="55"/>
    </row>
    <row r="40" spans="1:10" x14ac:dyDescent="0.2">
      <c r="A40" s="53">
        <f t="shared" si="1"/>
        <v>24</v>
      </c>
      <c r="J40" s="55"/>
    </row>
    <row r="41" spans="1:10" x14ac:dyDescent="0.2">
      <c r="J41" s="55"/>
    </row>
    <row r="42" spans="1:10" x14ac:dyDescent="0.2">
      <c r="J42" s="55"/>
    </row>
    <row r="43" spans="1:10" x14ac:dyDescent="0.2">
      <c r="J43" s="55"/>
    </row>
    <row r="44" spans="1:10" x14ac:dyDescent="0.2">
      <c r="J44" s="55"/>
    </row>
    <row r="45" spans="1:10" x14ac:dyDescent="0.2">
      <c r="J45" s="55"/>
    </row>
    <row r="46" spans="1:10" x14ac:dyDescent="0.2">
      <c r="J46" s="55"/>
    </row>
    <row r="47" spans="1:10" x14ac:dyDescent="0.2">
      <c r="J47" s="55"/>
    </row>
    <row r="48" spans="1:10" x14ac:dyDescent="0.2">
      <c r="J48" s="55"/>
    </row>
    <row r="49" spans="10:10" x14ac:dyDescent="0.2">
      <c r="J49" s="55"/>
    </row>
    <row r="50" spans="10:10" x14ac:dyDescent="0.2">
      <c r="J50" s="55"/>
    </row>
    <row r="51" spans="10:10" x14ac:dyDescent="0.2">
      <c r="J51" s="55"/>
    </row>
    <row r="52" spans="10:10" x14ac:dyDescent="0.2">
      <c r="J52" s="55"/>
    </row>
    <row r="53" spans="10:10" x14ac:dyDescent="0.2">
      <c r="J53" s="55"/>
    </row>
    <row r="54" spans="10:10" x14ac:dyDescent="0.2">
      <c r="J54" s="55"/>
    </row>
    <row r="70" spans="10:10" x14ac:dyDescent="0.2">
      <c r="J70" s="46"/>
    </row>
    <row r="71" spans="10:10" x14ac:dyDescent="0.2">
      <c r="J71" s="46"/>
    </row>
    <row r="72" spans="10:10" x14ac:dyDescent="0.2">
      <c r="J72" s="46"/>
    </row>
    <row r="73" spans="10:10" x14ac:dyDescent="0.2">
      <c r="J73" s="46"/>
    </row>
    <row r="74" spans="10:10" x14ac:dyDescent="0.2">
      <c r="J74" s="46"/>
    </row>
    <row r="82" spans="10:10" x14ac:dyDescent="0.2">
      <c r="J82" s="57"/>
    </row>
    <row r="83" spans="10:10" x14ac:dyDescent="0.2">
      <c r="J83" s="55"/>
    </row>
    <row r="84" spans="10:10" x14ac:dyDescent="0.2">
      <c r="J84" s="55"/>
    </row>
    <row r="85" spans="10:10" x14ac:dyDescent="0.2">
      <c r="J85" s="55"/>
    </row>
    <row r="86" spans="10:10" x14ac:dyDescent="0.2">
      <c r="J86" s="55"/>
    </row>
    <row r="87" spans="10:10" x14ac:dyDescent="0.2">
      <c r="J87" s="55"/>
    </row>
    <row r="88" spans="10:10" x14ac:dyDescent="0.2">
      <c r="J88" s="55"/>
    </row>
    <row r="89" spans="10:10" x14ac:dyDescent="0.2">
      <c r="J89" s="55"/>
    </row>
    <row r="90" spans="10:10" x14ac:dyDescent="0.2">
      <c r="J90" s="55"/>
    </row>
    <row r="91" spans="10:10" x14ac:dyDescent="0.2">
      <c r="J91" s="55"/>
    </row>
    <row r="92" spans="10:10" x14ac:dyDescent="0.2">
      <c r="J92" s="55"/>
    </row>
    <row r="93" spans="10:10" x14ac:dyDescent="0.2">
      <c r="J93" s="55"/>
    </row>
    <row r="94" spans="10:10" x14ac:dyDescent="0.2">
      <c r="J94" s="55"/>
    </row>
    <row r="95" spans="10:10" x14ac:dyDescent="0.2">
      <c r="J95" s="57"/>
    </row>
    <row r="96" spans="10:10" x14ac:dyDescent="0.2">
      <c r="J96" s="55"/>
    </row>
    <row r="97" spans="10:10" x14ac:dyDescent="0.2">
      <c r="J97" s="55"/>
    </row>
    <row r="98" spans="10:10" x14ac:dyDescent="0.2">
      <c r="J98" s="55"/>
    </row>
    <row r="99" spans="10:10" x14ac:dyDescent="0.2">
      <c r="J99" s="55"/>
    </row>
    <row r="100" spans="10:10" x14ac:dyDescent="0.2">
      <c r="J100" s="55"/>
    </row>
    <row r="101" spans="10:10" x14ac:dyDescent="0.2">
      <c r="J101" s="55"/>
    </row>
    <row r="102" spans="10:10" x14ac:dyDescent="0.2">
      <c r="J102" s="55"/>
    </row>
    <row r="103" spans="10:10" x14ac:dyDescent="0.2">
      <c r="J103" s="55"/>
    </row>
    <row r="104" spans="10:10" x14ac:dyDescent="0.2">
      <c r="J104" s="55"/>
    </row>
    <row r="105" spans="10:10" x14ac:dyDescent="0.2">
      <c r="J105" s="55"/>
    </row>
    <row r="106" spans="10:10" x14ac:dyDescent="0.2">
      <c r="J106" s="55"/>
    </row>
    <row r="107" spans="10:10" x14ac:dyDescent="0.2">
      <c r="J107" s="55"/>
    </row>
    <row r="109" spans="10:10" x14ac:dyDescent="0.2">
      <c r="J109" s="55"/>
    </row>
    <row r="110" spans="10:10" x14ac:dyDescent="0.2">
      <c r="J110" s="55"/>
    </row>
    <row r="111" spans="10:10" x14ac:dyDescent="0.2">
      <c r="J111" s="55"/>
    </row>
    <row r="112" spans="10:10" x14ac:dyDescent="0.2">
      <c r="J112" s="55"/>
    </row>
    <row r="113" spans="10:10" x14ac:dyDescent="0.2">
      <c r="J113" s="55"/>
    </row>
    <row r="114" spans="10:10" x14ac:dyDescent="0.2">
      <c r="J114" s="55"/>
    </row>
    <row r="115" spans="10:10" x14ac:dyDescent="0.2">
      <c r="J115" s="55"/>
    </row>
    <row r="116" spans="10:10" x14ac:dyDescent="0.2">
      <c r="J116" s="55"/>
    </row>
    <row r="117" spans="10:10" x14ac:dyDescent="0.2">
      <c r="J117" s="55"/>
    </row>
    <row r="118" spans="10:10" x14ac:dyDescent="0.2">
      <c r="J118" s="55"/>
    </row>
    <row r="119" spans="10:10" x14ac:dyDescent="0.2">
      <c r="J119" s="55"/>
    </row>
    <row r="135" spans="10:10" x14ac:dyDescent="0.2">
      <c r="J135" s="46"/>
    </row>
    <row r="136" spans="10:10" x14ac:dyDescent="0.2">
      <c r="J136" s="46"/>
    </row>
    <row r="137" spans="10:10" x14ac:dyDescent="0.2">
      <c r="J137" s="46"/>
    </row>
    <row r="138" spans="10:10" x14ac:dyDescent="0.2">
      <c r="J138" s="46"/>
    </row>
    <row r="139" spans="10:10" x14ac:dyDescent="0.2">
      <c r="J139" s="46"/>
    </row>
    <row r="148" spans="10:10" x14ac:dyDescent="0.2">
      <c r="J148" s="55"/>
    </row>
    <row r="149" spans="10:10" x14ac:dyDescent="0.2">
      <c r="J149" s="55"/>
    </row>
    <row r="150" spans="10:10" x14ac:dyDescent="0.2">
      <c r="J150" s="55"/>
    </row>
    <row r="151" spans="10:10" x14ac:dyDescent="0.2">
      <c r="J151" s="55"/>
    </row>
    <row r="152" spans="10:10" x14ac:dyDescent="0.2">
      <c r="J152" s="55"/>
    </row>
    <row r="153" spans="10:10" x14ac:dyDescent="0.2">
      <c r="J153" s="55"/>
    </row>
    <row r="154" spans="10:10" x14ac:dyDescent="0.2">
      <c r="J154" s="55"/>
    </row>
    <row r="155" spans="10:10" x14ac:dyDescent="0.2">
      <c r="J155" s="55"/>
    </row>
    <row r="156" spans="10:10" x14ac:dyDescent="0.2">
      <c r="J156" s="55"/>
    </row>
    <row r="157" spans="10:10" x14ac:dyDescent="0.2">
      <c r="J157" s="55"/>
    </row>
    <row r="158" spans="10:10" x14ac:dyDescent="0.2">
      <c r="J158" s="55"/>
    </row>
    <row r="159" spans="10:10" x14ac:dyDescent="0.2">
      <c r="J159" s="55"/>
    </row>
    <row r="160" spans="10:10" x14ac:dyDescent="0.2">
      <c r="J160" s="55"/>
    </row>
    <row r="161" spans="10:10" x14ac:dyDescent="0.2">
      <c r="J161" s="57"/>
    </row>
    <row r="162" spans="10:10" x14ac:dyDescent="0.2">
      <c r="J162" s="55"/>
    </row>
    <row r="163" spans="10:10" x14ac:dyDescent="0.2">
      <c r="J163" s="55"/>
    </row>
    <row r="164" spans="10:10" x14ac:dyDescent="0.2">
      <c r="J164" s="55"/>
    </row>
    <row r="165" spans="10:10" x14ac:dyDescent="0.2">
      <c r="J165" s="55"/>
    </row>
    <row r="166" spans="10:10" x14ac:dyDescent="0.2">
      <c r="J166" s="55"/>
    </row>
    <row r="167" spans="10:10" x14ac:dyDescent="0.2">
      <c r="J167" s="55"/>
    </row>
    <row r="168" spans="10:10" x14ac:dyDescent="0.2">
      <c r="J168" s="55"/>
    </row>
    <row r="170" spans="10:10" x14ac:dyDescent="0.2">
      <c r="J170" s="55"/>
    </row>
    <row r="171" spans="10:10" x14ac:dyDescent="0.2">
      <c r="J171" s="55"/>
    </row>
    <row r="172" spans="10:10" x14ac:dyDescent="0.2">
      <c r="J172" s="55"/>
    </row>
    <row r="173" spans="10:10" x14ac:dyDescent="0.2">
      <c r="J173" s="55"/>
    </row>
    <row r="174" spans="10:10" x14ac:dyDescent="0.2">
      <c r="J174" s="55"/>
    </row>
    <row r="177" spans="10:10" x14ac:dyDescent="0.2">
      <c r="J177" s="55"/>
    </row>
    <row r="178" spans="10:10" x14ac:dyDescent="0.2">
      <c r="J178" s="55"/>
    </row>
    <row r="179" spans="10:10" x14ac:dyDescent="0.2">
      <c r="J179" s="55"/>
    </row>
    <row r="180" spans="10:10" x14ac:dyDescent="0.2">
      <c r="J180" s="55"/>
    </row>
    <row r="181" spans="10:10" x14ac:dyDescent="0.2">
      <c r="J181" s="55"/>
    </row>
    <row r="182" spans="10:10" x14ac:dyDescent="0.2">
      <c r="J182" s="55"/>
    </row>
    <row r="183" spans="10:10" x14ac:dyDescent="0.2">
      <c r="J183" s="55"/>
    </row>
    <row r="184" spans="10:10" x14ac:dyDescent="0.2">
      <c r="J184" s="55"/>
    </row>
    <row r="213" spans="10:10" x14ac:dyDescent="0.2">
      <c r="J213" s="55"/>
    </row>
    <row r="214" spans="10:10" x14ac:dyDescent="0.2">
      <c r="J214" s="55"/>
    </row>
    <row r="215" spans="10:10" x14ac:dyDescent="0.2">
      <c r="J215" s="55"/>
    </row>
    <row r="216" spans="10:10" x14ac:dyDescent="0.2">
      <c r="J216" s="55"/>
    </row>
    <row r="217" spans="10:10" x14ac:dyDescent="0.2">
      <c r="J217" s="55"/>
    </row>
    <row r="218" spans="10:10" x14ac:dyDescent="0.2">
      <c r="J218" s="55"/>
    </row>
    <row r="219" spans="10:10" x14ac:dyDescent="0.2">
      <c r="J219" s="55"/>
    </row>
    <row r="220" spans="10:10" x14ac:dyDescent="0.2">
      <c r="J220" s="55"/>
    </row>
    <row r="221" spans="10:10" x14ac:dyDescent="0.2">
      <c r="J221" s="55"/>
    </row>
    <row r="222" spans="10:10" x14ac:dyDescent="0.2">
      <c r="J222" s="55"/>
    </row>
    <row r="223" spans="10:10" x14ac:dyDescent="0.2">
      <c r="J223" s="55"/>
    </row>
    <row r="224" spans="10:10" x14ac:dyDescent="0.2">
      <c r="J224" s="55"/>
    </row>
    <row r="225" spans="10:10" x14ac:dyDescent="0.2">
      <c r="J225" s="55"/>
    </row>
    <row r="226" spans="10:10" x14ac:dyDescent="0.2">
      <c r="J226" s="57"/>
    </row>
    <row r="227" spans="10:10" x14ac:dyDescent="0.2">
      <c r="J227" s="55"/>
    </row>
    <row r="228" spans="10:10" x14ac:dyDescent="0.2">
      <c r="J228" s="55"/>
    </row>
    <row r="229" spans="10:10" x14ac:dyDescent="0.2">
      <c r="J229" s="55"/>
    </row>
    <row r="230" spans="10:10" x14ac:dyDescent="0.2">
      <c r="J230" s="55"/>
    </row>
    <row r="231" spans="10:10" x14ac:dyDescent="0.2">
      <c r="J231" s="55"/>
    </row>
    <row r="232" spans="10:10" x14ac:dyDescent="0.2">
      <c r="J232" s="55"/>
    </row>
    <row r="233" spans="10:10" x14ac:dyDescent="0.2">
      <c r="J233" s="55"/>
    </row>
    <row r="234" spans="10:10" x14ac:dyDescent="0.2">
      <c r="J234" s="55"/>
    </row>
    <row r="235" spans="10:10" x14ac:dyDescent="0.2">
      <c r="J235" s="55"/>
    </row>
    <row r="236" spans="10:10" x14ac:dyDescent="0.2">
      <c r="J236" s="55"/>
    </row>
    <row r="237" spans="10:10" x14ac:dyDescent="0.2">
      <c r="J237" s="55"/>
    </row>
    <row r="238" spans="10:10" x14ac:dyDescent="0.2">
      <c r="J238" s="55"/>
    </row>
    <row r="239" spans="10:10" x14ac:dyDescent="0.2">
      <c r="J239" s="55"/>
    </row>
    <row r="240" spans="10:10" x14ac:dyDescent="0.2">
      <c r="J240" s="55"/>
    </row>
    <row r="241" spans="10:10" x14ac:dyDescent="0.2">
      <c r="J241" s="55"/>
    </row>
    <row r="242" spans="10:10" x14ac:dyDescent="0.2">
      <c r="J242" s="55"/>
    </row>
    <row r="243" spans="10:10" x14ac:dyDescent="0.2">
      <c r="J243" s="55"/>
    </row>
    <row r="244" spans="10:10" x14ac:dyDescent="0.2">
      <c r="J244" s="55"/>
    </row>
    <row r="245" spans="10:10" x14ac:dyDescent="0.2">
      <c r="J245" s="55"/>
    </row>
    <row r="246" spans="10:10" x14ac:dyDescent="0.2">
      <c r="J246" s="55"/>
    </row>
    <row r="247" spans="10:10" x14ac:dyDescent="0.2">
      <c r="J247" s="55"/>
    </row>
    <row r="248" spans="10:10" x14ac:dyDescent="0.2">
      <c r="J248" s="55"/>
    </row>
    <row r="249" spans="10:10" x14ac:dyDescent="0.2">
      <c r="J249" s="55"/>
    </row>
    <row r="250" spans="10:10" x14ac:dyDescent="0.2">
      <c r="J250" s="55"/>
    </row>
    <row r="251" spans="10:10" x14ac:dyDescent="0.2">
      <c r="J251" s="55"/>
    </row>
    <row r="252" spans="10:10" x14ac:dyDescent="0.2">
      <c r="J252" s="55"/>
    </row>
    <row r="253" spans="10:10" x14ac:dyDescent="0.2">
      <c r="J253" s="55"/>
    </row>
    <row r="277" spans="3:10" x14ac:dyDescent="0.2">
      <c r="C277" s="54"/>
      <c r="D277" s="54"/>
      <c r="E277" s="57"/>
      <c r="F277" s="57"/>
      <c r="G277" s="57"/>
      <c r="H277" s="57"/>
      <c r="I277" s="57"/>
    </row>
    <row r="278" spans="3:10" x14ac:dyDescent="0.2">
      <c r="C278" s="54"/>
      <c r="D278" s="54"/>
      <c r="E278" s="55"/>
      <c r="F278" s="55"/>
      <c r="G278" s="55"/>
      <c r="H278" s="55"/>
      <c r="I278" s="55"/>
      <c r="J278" s="55"/>
    </row>
    <row r="279" spans="3:10" x14ac:dyDescent="0.2">
      <c r="C279" s="54"/>
      <c r="D279" s="54"/>
      <c r="E279" s="55"/>
      <c r="F279" s="55"/>
      <c r="G279" s="55"/>
      <c r="H279" s="55"/>
      <c r="I279" s="55"/>
      <c r="J279" s="55"/>
    </row>
    <row r="280" spans="3:10" x14ac:dyDescent="0.2">
      <c r="C280" s="54"/>
      <c r="D280" s="54"/>
      <c r="E280" s="55"/>
      <c r="F280" s="55"/>
      <c r="G280" s="55"/>
      <c r="H280" s="55"/>
      <c r="I280" s="55"/>
      <c r="J280" s="55"/>
    </row>
    <row r="281" spans="3:10" x14ac:dyDescent="0.2">
      <c r="C281" s="54"/>
      <c r="D281" s="54"/>
      <c r="E281" s="55"/>
      <c r="F281" s="55"/>
      <c r="G281" s="55"/>
      <c r="H281" s="55"/>
      <c r="I281" s="55"/>
      <c r="J281" s="55"/>
    </row>
    <row r="282" spans="3:10" x14ac:dyDescent="0.2">
      <c r="C282" s="54"/>
      <c r="D282" s="54"/>
      <c r="E282" s="55"/>
      <c r="F282" s="55"/>
      <c r="G282" s="55"/>
      <c r="H282" s="55"/>
      <c r="I282" s="55"/>
      <c r="J282" s="55"/>
    </row>
    <row r="283" spans="3:10" x14ac:dyDescent="0.2">
      <c r="C283" s="54"/>
      <c r="D283" s="54"/>
      <c r="E283" s="55"/>
      <c r="F283" s="55"/>
      <c r="G283" s="55"/>
      <c r="H283" s="55"/>
      <c r="I283" s="55"/>
      <c r="J283" s="55"/>
    </row>
    <row r="284" spans="3:10" x14ac:dyDescent="0.2">
      <c r="C284" s="54"/>
      <c r="D284" s="54"/>
      <c r="E284" s="55"/>
      <c r="F284" s="55"/>
      <c r="G284" s="55"/>
      <c r="H284" s="55"/>
      <c r="I284" s="55"/>
      <c r="J284" s="55"/>
    </row>
    <row r="285" spans="3:10" x14ac:dyDescent="0.2">
      <c r="C285" s="54"/>
      <c r="D285" s="54"/>
      <c r="E285" s="55"/>
      <c r="F285" s="55"/>
      <c r="G285" s="55"/>
      <c r="H285" s="55"/>
      <c r="I285" s="55"/>
      <c r="J285" s="55"/>
    </row>
    <row r="286" spans="3:10" x14ac:dyDescent="0.2">
      <c r="C286" s="54"/>
      <c r="D286" s="54"/>
      <c r="E286" s="55"/>
      <c r="F286" s="55"/>
      <c r="G286" s="55"/>
      <c r="H286" s="55"/>
      <c r="I286" s="55"/>
      <c r="J286" s="55"/>
    </row>
    <row r="287" spans="3:10" x14ac:dyDescent="0.2">
      <c r="C287" s="54"/>
      <c r="D287" s="54"/>
      <c r="E287" s="55"/>
      <c r="F287" s="55"/>
      <c r="G287" s="55"/>
      <c r="H287" s="55"/>
      <c r="I287" s="55"/>
      <c r="J287" s="55"/>
    </row>
    <row r="288" spans="3:10" x14ac:dyDescent="0.2">
      <c r="C288" s="54"/>
      <c r="D288" s="54"/>
      <c r="E288" s="55"/>
      <c r="F288" s="55"/>
      <c r="G288" s="55"/>
      <c r="H288" s="55"/>
      <c r="I288" s="55"/>
      <c r="J288" s="55"/>
    </row>
    <row r="289" spans="3:10" x14ac:dyDescent="0.2">
      <c r="C289" s="54"/>
      <c r="D289" s="54"/>
      <c r="E289" s="55"/>
      <c r="F289" s="55"/>
      <c r="G289" s="55"/>
      <c r="H289" s="55"/>
      <c r="I289" s="55"/>
      <c r="J289" s="55"/>
    </row>
    <row r="290" spans="3:10" x14ac:dyDescent="0.2">
      <c r="C290" s="54"/>
      <c r="D290" s="54"/>
      <c r="E290" s="55"/>
      <c r="F290" s="55"/>
      <c r="G290" s="55"/>
      <c r="H290" s="55"/>
      <c r="I290" s="55"/>
      <c r="J290" s="55"/>
    </row>
    <row r="291" spans="3:10" x14ac:dyDescent="0.2">
      <c r="E291" s="57"/>
      <c r="F291" s="57"/>
      <c r="G291" s="57"/>
      <c r="H291" s="57"/>
      <c r="I291" s="57"/>
      <c r="J291" s="57"/>
    </row>
    <row r="292" spans="3:10" x14ac:dyDescent="0.2">
      <c r="E292" s="55"/>
      <c r="F292" s="55"/>
      <c r="G292" s="55"/>
      <c r="H292" s="55"/>
      <c r="I292" s="55"/>
      <c r="J292" s="55"/>
    </row>
    <row r="293" spans="3:10" x14ac:dyDescent="0.2">
      <c r="E293" s="55"/>
      <c r="F293" s="55"/>
      <c r="G293" s="55"/>
      <c r="H293" s="55"/>
      <c r="I293" s="55"/>
      <c r="J293" s="55"/>
    </row>
    <row r="294" spans="3:10" x14ac:dyDescent="0.2">
      <c r="E294" s="57"/>
      <c r="F294" s="57"/>
      <c r="G294" s="57"/>
      <c r="H294" s="57"/>
      <c r="I294" s="57"/>
      <c r="J294" s="55"/>
    </row>
    <row r="295" spans="3:10" x14ac:dyDescent="0.2">
      <c r="E295" s="55"/>
      <c r="F295" s="55"/>
      <c r="G295" s="55"/>
      <c r="H295" s="55"/>
      <c r="I295" s="55"/>
      <c r="J295" s="55"/>
    </row>
    <row r="296" spans="3:10" x14ac:dyDescent="0.2">
      <c r="E296" s="55"/>
      <c r="F296" s="55"/>
      <c r="G296" s="55"/>
      <c r="H296" s="55"/>
      <c r="I296" s="55"/>
      <c r="J296" s="55"/>
    </row>
    <row r="297" spans="3:10" x14ac:dyDescent="0.2">
      <c r="E297" s="55"/>
      <c r="F297" s="55"/>
      <c r="G297" s="55"/>
      <c r="H297" s="55"/>
      <c r="I297" s="55"/>
      <c r="J297" s="55"/>
    </row>
    <row r="298" spans="3:10" x14ac:dyDescent="0.2">
      <c r="E298" s="55"/>
      <c r="F298" s="55"/>
      <c r="G298" s="55"/>
      <c r="H298" s="55"/>
      <c r="I298" s="55"/>
      <c r="J298" s="55"/>
    </row>
    <row r="299" spans="3:10" x14ac:dyDescent="0.2">
      <c r="E299" s="55"/>
      <c r="F299" s="55"/>
      <c r="G299" s="55"/>
      <c r="H299" s="55"/>
      <c r="I299" s="55"/>
      <c r="J299" s="55"/>
    </row>
    <row r="300" spans="3:10" x14ac:dyDescent="0.2">
      <c r="E300" s="55"/>
      <c r="F300" s="55"/>
      <c r="G300" s="55"/>
      <c r="H300" s="55"/>
      <c r="I300" s="55"/>
      <c r="J300" s="55"/>
    </row>
    <row r="301" spans="3:10" x14ac:dyDescent="0.2">
      <c r="E301" s="55"/>
      <c r="F301" s="55"/>
      <c r="G301" s="55"/>
      <c r="H301" s="55"/>
      <c r="I301" s="55"/>
      <c r="J301" s="55"/>
    </row>
    <row r="302" spans="3:10" x14ac:dyDescent="0.2">
      <c r="E302" s="55"/>
      <c r="F302" s="55"/>
      <c r="G302" s="55"/>
      <c r="H302" s="55"/>
      <c r="I302" s="55"/>
      <c r="J302" s="55"/>
    </row>
    <row r="303" spans="3:10" x14ac:dyDescent="0.2">
      <c r="E303" s="55"/>
      <c r="F303" s="55"/>
      <c r="G303" s="55"/>
      <c r="H303" s="55"/>
      <c r="I303" s="55"/>
      <c r="J303" s="55"/>
    </row>
    <row r="304" spans="3:10" x14ac:dyDescent="0.2">
      <c r="E304" s="55"/>
      <c r="F304" s="55"/>
      <c r="G304" s="55"/>
      <c r="H304" s="55"/>
      <c r="I304" s="55"/>
      <c r="J304" s="55"/>
    </row>
    <row r="305" spans="5:10" x14ac:dyDescent="0.2">
      <c r="E305" s="55"/>
      <c r="F305" s="55"/>
      <c r="G305" s="55"/>
      <c r="H305" s="55"/>
      <c r="I305" s="55"/>
      <c r="J305" s="55"/>
    </row>
    <row r="342" spans="3:10" x14ac:dyDescent="0.2">
      <c r="C342" s="54"/>
      <c r="D342" s="54"/>
      <c r="E342" s="57"/>
      <c r="F342" s="57"/>
      <c r="G342" s="57"/>
      <c r="H342" s="57"/>
      <c r="I342" s="57"/>
    </row>
    <row r="343" spans="3:10" x14ac:dyDescent="0.2">
      <c r="C343" s="54"/>
      <c r="D343" s="54"/>
      <c r="E343" s="55"/>
      <c r="F343" s="55"/>
      <c r="G343" s="55"/>
      <c r="H343" s="55"/>
      <c r="I343" s="55"/>
      <c r="J343" s="55"/>
    </row>
    <row r="344" spans="3:10" x14ac:dyDescent="0.2">
      <c r="C344" s="54"/>
      <c r="D344" s="54"/>
      <c r="E344" s="55"/>
      <c r="F344" s="55"/>
      <c r="G344" s="55"/>
      <c r="H344" s="55"/>
      <c r="I344" s="55"/>
      <c r="J344" s="55"/>
    </row>
    <row r="345" spans="3:10" x14ac:dyDescent="0.2">
      <c r="C345" s="54"/>
      <c r="D345" s="54"/>
      <c r="E345" s="55"/>
      <c r="F345" s="55"/>
      <c r="G345" s="55"/>
      <c r="H345" s="55"/>
      <c r="I345" s="55"/>
      <c r="J345" s="55"/>
    </row>
    <row r="346" spans="3:10" x14ac:dyDescent="0.2">
      <c r="C346" s="54"/>
      <c r="D346" s="54"/>
      <c r="E346" s="55"/>
      <c r="F346" s="55"/>
      <c r="G346" s="55"/>
      <c r="H346" s="55"/>
      <c r="I346" s="55"/>
      <c r="J346" s="55"/>
    </row>
    <row r="347" spans="3:10" x14ac:dyDescent="0.2">
      <c r="C347" s="54"/>
      <c r="D347" s="54"/>
      <c r="E347" s="55"/>
      <c r="F347" s="55"/>
      <c r="G347" s="55"/>
      <c r="H347" s="55"/>
      <c r="I347" s="55"/>
      <c r="J347" s="55"/>
    </row>
    <row r="348" spans="3:10" x14ac:dyDescent="0.2">
      <c r="C348" s="54"/>
      <c r="D348" s="54"/>
      <c r="E348" s="55"/>
      <c r="F348" s="55"/>
      <c r="G348" s="55"/>
      <c r="H348" s="55"/>
      <c r="I348" s="55"/>
      <c r="J348" s="55"/>
    </row>
    <row r="349" spans="3:10" x14ac:dyDescent="0.2">
      <c r="C349" s="54"/>
      <c r="D349" s="54"/>
      <c r="E349" s="55"/>
      <c r="F349" s="55"/>
      <c r="G349" s="55"/>
      <c r="H349" s="55"/>
      <c r="I349" s="55"/>
      <c r="J349" s="55"/>
    </row>
    <row r="350" spans="3:10" x14ac:dyDescent="0.2">
      <c r="C350" s="54"/>
      <c r="D350" s="54"/>
      <c r="E350" s="55"/>
      <c r="F350" s="55"/>
      <c r="G350" s="55"/>
      <c r="H350" s="55"/>
      <c r="I350" s="55"/>
      <c r="J350" s="55"/>
    </row>
    <row r="351" spans="3:10" x14ac:dyDescent="0.2">
      <c r="C351" s="54"/>
      <c r="D351" s="54"/>
      <c r="E351" s="55"/>
      <c r="F351" s="55"/>
      <c r="G351" s="55"/>
      <c r="H351" s="55"/>
      <c r="I351" s="55"/>
      <c r="J351" s="55"/>
    </row>
    <row r="352" spans="3:10" x14ac:dyDescent="0.2">
      <c r="C352" s="54"/>
      <c r="D352" s="54"/>
      <c r="E352" s="55"/>
      <c r="F352" s="55"/>
      <c r="G352" s="55"/>
      <c r="H352" s="55"/>
      <c r="I352" s="55"/>
      <c r="J352" s="55"/>
    </row>
    <row r="353" spans="3:10" x14ac:dyDescent="0.2">
      <c r="C353" s="54"/>
      <c r="D353" s="54"/>
      <c r="E353" s="55"/>
      <c r="F353" s="55"/>
      <c r="G353" s="55"/>
      <c r="H353" s="55"/>
      <c r="I353" s="55"/>
      <c r="J353" s="55"/>
    </row>
    <row r="354" spans="3:10" x14ac:dyDescent="0.2">
      <c r="C354" s="54"/>
      <c r="D354" s="54"/>
      <c r="E354" s="55"/>
      <c r="F354" s="55"/>
      <c r="G354" s="55"/>
      <c r="H354" s="55"/>
      <c r="I354" s="55"/>
      <c r="J354" s="55"/>
    </row>
    <row r="355" spans="3:10" x14ac:dyDescent="0.2">
      <c r="C355" s="54"/>
      <c r="D355" s="54"/>
      <c r="E355" s="55"/>
      <c r="F355" s="55"/>
      <c r="G355" s="55"/>
      <c r="H355" s="55"/>
      <c r="I355" s="55"/>
      <c r="J355" s="55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55"/>
      <c r="F357" s="55"/>
      <c r="G357" s="55"/>
      <c r="H357" s="55"/>
      <c r="I357" s="55"/>
      <c r="J357" s="55"/>
    </row>
    <row r="358" spans="3:10" x14ac:dyDescent="0.2">
      <c r="E358" s="55"/>
      <c r="F358" s="55"/>
      <c r="G358" s="55"/>
      <c r="H358" s="55"/>
      <c r="I358" s="55"/>
      <c r="J358" s="55"/>
    </row>
    <row r="359" spans="3:10" x14ac:dyDescent="0.2">
      <c r="E359" s="57"/>
      <c r="F359" s="57"/>
      <c r="G359" s="57"/>
      <c r="H359" s="57"/>
      <c r="I359" s="57"/>
      <c r="J359" s="55"/>
    </row>
    <row r="360" spans="3:10" x14ac:dyDescent="0.2">
      <c r="E360" s="55"/>
      <c r="F360" s="55"/>
      <c r="G360" s="55"/>
      <c r="H360" s="55"/>
      <c r="I360" s="55"/>
      <c r="J360" s="55"/>
    </row>
    <row r="361" spans="3:10" x14ac:dyDescent="0.2">
      <c r="E361" s="55"/>
      <c r="F361" s="55"/>
      <c r="G361" s="55"/>
      <c r="H361" s="55"/>
      <c r="I361" s="55"/>
      <c r="J361" s="55"/>
    </row>
    <row r="362" spans="3:10" x14ac:dyDescent="0.2">
      <c r="E362" s="55"/>
      <c r="F362" s="55"/>
      <c r="G362" s="55"/>
      <c r="H362" s="55"/>
      <c r="I362" s="55"/>
      <c r="J362" s="55"/>
    </row>
    <row r="363" spans="3:10" x14ac:dyDescent="0.2">
      <c r="E363" s="55"/>
      <c r="F363" s="55"/>
      <c r="G363" s="55"/>
      <c r="H363" s="55"/>
      <c r="I363" s="55"/>
      <c r="J363" s="55"/>
    </row>
    <row r="364" spans="3:10" x14ac:dyDescent="0.2">
      <c r="E364" s="55"/>
      <c r="F364" s="55"/>
      <c r="G364" s="55"/>
      <c r="H364" s="55"/>
      <c r="I364" s="55"/>
      <c r="J364" s="55"/>
    </row>
    <row r="365" spans="3:10" x14ac:dyDescent="0.2">
      <c r="E365" s="55"/>
      <c r="F365" s="55"/>
      <c r="G365" s="55"/>
      <c r="H365" s="55"/>
      <c r="I365" s="55"/>
      <c r="J365" s="55"/>
    </row>
    <row r="366" spans="3:10" x14ac:dyDescent="0.2">
      <c r="E366" s="55"/>
      <c r="F366" s="55"/>
      <c r="G366" s="55"/>
      <c r="H366" s="55"/>
      <c r="I366" s="55"/>
      <c r="J366" s="55"/>
    </row>
    <row r="367" spans="3:10" x14ac:dyDescent="0.2">
      <c r="E367" s="55"/>
      <c r="F367" s="55"/>
      <c r="G367" s="55"/>
      <c r="H367" s="55"/>
      <c r="I367" s="55"/>
      <c r="J367" s="55"/>
    </row>
    <row r="368" spans="3:10" x14ac:dyDescent="0.2">
      <c r="E368" s="55"/>
      <c r="F368" s="55"/>
      <c r="G368" s="55"/>
      <c r="H368" s="55"/>
      <c r="I368" s="55"/>
      <c r="J368" s="55"/>
    </row>
    <row r="369" spans="5:10" x14ac:dyDescent="0.2">
      <c r="E369" s="55"/>
      <c r="F369" s="55"/>
      <c r="G369" s="55"/>
      <c r="H369" s="55"/>
      <c r="I369" s="55"/>
      <c r="J369" s="55"/>
    </row>
    <row r="370" spans="5:10" x14ac:dyDescent="0.2">
      <c r="E370" s="55"/>
      <c r="F370" s="55"/>
      <c r="G370" s="55"/>
      <c r="H370" s="55"/>
      <c r="I370" s="55"/>
      <c r="J370" s="55"/>
    </row>
    <row r="407" spans="3:10" x14ac:dyDescent="0.2">
      <c r="C407" s="54"/>
      <c r="D407" s="54"/>
      <c r="E407" s="57"/>
      <c r="F407" s="57"/>
      <c r="G407" s="57"/>
      <c r="H407" s="57"/>
      <c r="I407" s="57"/>
    </row>
    <row r="408" spans="3:10" x14ac:dyDescent="0.2">
      <c r="C408" s="54"/>
      <c r="D408" s="54"/>
      <c r="E408" s="55"/>
      <c r="F408" s="55"/>
      <c r="G408" s="55"/>
      <c r="H408" s="55"/>
      <c r="I408" s="55"/>
      <c r="J408" s="55"/>
    </row>
    <row r="409" spans="3:10" x14ac:dyDescent="0.2">
      <c r="C409" s="54"/>
      <c r="D409" s="54"/>
      <c r="E409" s="55"/>
      <c r="F409" s="55"/>
      <c r="G409" s="55"/>
      <c r="H409" s="55"/>
      <c r="I409" s="55"/>
      <c r="J409" s="55"/>
    </row>
    <row r="410" spans="3:10" x14ac:dyDescent="0.2">
      <c r="C410" s="54"/>
      <c r="D410" s="54"/>
      <c r="E410" s="55"/>
      <c r="F410" s="55"/>
      <c r="G410" s="55"/>
      <c r="H410" s="55"/>
      <c r="I410" s="55"/>
      <c r="J410" s="55"/>
    </row>
    <row r="411" spans="3:10" x14ac:dyDescent="0.2">
      <c r="C411" s="54"/>
      <c r="D411" s="54"/>
      <c r="E411" s="55"/>
      <c r="F411" s="55"/>
      <c r="G411" s="55"/>
      <c r="H411" s="55"/>
      <c r="I411" s="55"/>
      <c r="J411" s="55"/>
    </row>
    <row r="412" spans="3:10" x14ac:dyDescent="0.2">
      <c r="C412" s="54"/>
      <c r="D412" s="54"/>
      <c r="E412" s="55"/>
      <c r="F412" s="55"/>
      <c r="G412" s="55"/>
      <c r="H412" s="55"/>
      <c r="I412" s="55"/>
      <c r="J412" s="55"/>
    </row>
    <row r="413" spans="3:10" x14ac:dyDescent="0.2">
      <c r="C413" s="54"/>
      <c r="D413" s="54"/>
      <c r="E413" s="55"/>
      <c r="F413" s="55"/>
      <c r="G413" s="55"/>
      <c r="H413" s="55"/>
      <c r="I413" s="55"/>
      <c r="J413" s="55"/>
    </row>
    <row r="414" spans="3:10" x14ac:dyDescent="0.2">
      <c r="C414" s="54"/>
      <c r="D414" s="54"/>
      <c r="E414" s="55"/>
      <c r="F414" s="55"/>
      <c r="G414" s="55"/>
      <c r="H414" s="55"/>
      <c r="I414" s="55"/>
      <c r="J414" s="55"/>
    </row>
    <row r="415" spans="3:10" x14ac:dyDescent="0.2">
      <c r="C415" s="54"/>
      <c r="D415" s="54"/>
      <c r="E415" s="55"/>
      <c r="F415" s="55"/>
      <c r="G415" s="55"/>
      <c r="H415" s="55"/>
      <c r="I415" s="55"/>
      <c r="J415" s="55"/>
    </row>
    <row r="416" spans="3:10" x14ac:dyDescent="0.2">
      <c r="C416" s="54"/>
      <c r="D416" s="54"/>
      <c r="E416" s="55"/>
      <c r="F416" s="55"/>
      <c r="G416" s="55"/>
      <c r="H416" s="55"/>
      <c r="I416" s="55"/>
      <c r="J416" s="55"/>
    </row>
    <row r="417" spans="3:10" x14ac:dyDescent="0.2">
      <c r="C417" s="54"/>
      <c r="D417" s="54"/>
      <c r="E417" s="55"/>
      <c r="F417" s="55"/>
      <c r="G417" s="55"/>
      <c r="H417" s="55"/>
      <c r="I417" s="55"/>
      <c r="J417" s="55"/>
    </row>
    <row r="418" spans="3:10" x14ac:dyDescent="0.2">
      <c r="C418" s="54"/>
      <c r="D418" s="54"/>
      <c r="E418" s="55"/>
      <c r="F418" s="55"/>
      <c r="G418" s="55"/>
      <c r="H418" s="55"/>
      <c r="I418" s="55"/>
      <c r="J418" s="55"/>
    </row>
    <row r="419" spans="3:10" x14ac:dyDescent="0.2">
      <c r="C419" s="54"/>
      <c r="D419" s="54"/>
      <c r="E419" s="55"/>
      <c r="F419" s="55"/>
      <c r="G419" s="55"/>
      <c r="H419" s="55"/>
      <c r="I419" s="55"/>
      <c r="J419" s="55"/>
    </row>
    <row r="420" spans="3:10" x14ac:dyDescent="0.2">
      <c r="C420" s="54"/>
      <c r="D420" s="54"/>
      <c r="E420" s="55"/>
      <c r="F420" s="55"/>
      <c r="G420" s="55"/>
      <c r="H420" s="55"/>
      <c r="I420" s="55"/>
      <c r="J420" s="55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55"/>
      <c r="F422" s="55"/>
      <c r="G422" s="55"/>
      <c r="H422" s="55"/>
      <c r="I422" s="55"/>
      <c r="J422" s="55"/>
    </row>
    <row r="423" spans="3:10" x14ac:dyDescent="0.2">
      <c r="E423" s="55"/>
      <c r="F423" s="55"/>
      <c r="G423" s="55"/>
      <c r="H423" s="55"/>
      <c r="I423" s="55"/>
      <c r="J423" s="55"/>
    </row>
    <row r="424" spans="3:10" x14ac:dyDescent="0.2">
      <c r="E424" s="57"/>
      <c r="F424" s="57"/>
      <c r="G424" s="57"/>
      <c r="H424" s="57"/>
      <c r="I424" s="57"/>
      <c r="J424" s="55"/>
    </row>
    <row r="425" spans="3:10" x14ac:dyDescent="0.2">
      <c r="E425" s="55"/>
      <c r="F425" s="55"/>
      <c r="G425" s="55"/>
      <c r="H425" s="55"/>
      <c r="I425" s="55"/>
      <c r="J425" s="55"/>
    </row>
    <row r="426" spans="3:10" x14ac:dyDescent="0.2">
      <c r="E426" s="55"/>
      <c r="F426" s="55"/>
      <c r="G426" s="55"/>
      <c r="H426" s="55"/>
      <c r="I426" s="55"/>
      <c r="J426" s="55"/>
    </row>
    <row r="427" spans="3:10" x14ac:dyDescent="0.2">
      <c r="E427" s="55"/>
      <c r="F427" s="55"/>
      <c r="G427" s="55"/>
      <c r="H427" s="55"/>
      <c r="I427" s="55"/>
      <c r="J427" s="55"/>
    </row>
    <row r="428" spans="3:10" x14ac:dyDescent="0.2">
      <c r="E428" s="55"/>
      <c r="F428" s="55"/>
      <c r="G428" s="55"/>
      <c r="H428" s="55"/>
      <c r="I428" s="55"/>
      <c r="J428" s="55"/>
    </row>
    <row r="429" spans="3:10" x14ac:dyDescent="0.2">
      <c r="E429" s="55"/>
      <c r="F429" s="55"/>
      <c r="G429" s="55"/>
      <c r="H429" s="55"/>
      <c r="I429" s="55"/>
      <c r="J429" s="55"/>
    </row>
    <row r="430" spans="3:10" x14ac:dyDescent="0.2">
      <c r="E430" s="55"/>
      <c r="F430" s="55"/>
      <c r="G430" s="55"/>
      <c r="H430" s="55"/>
      <c r="I430" s="55"/>
      <c r="J430" s="55"/>
    </row>
    <row r="431" spans="3:10" x14ac:dyDescent="0.2">
      <c r="E431" s="55"/>
      <c r="F431" s="55"/>
      <c r="G431" s="55"/>
      <c r="H431" s="55"/>
      <c r="I431" s="55"/>
      <c r="J431" s="55"/>
    </row>
    <row r="432" spans="3:10" x14ac:dyDescent="0.2">
      <c r="E432" s="55"/>
      <c r="F432" s="55"/>
      <c r="G432" s="55"/>
      <c r="H432" s="55"/>
      <c r="I432" s="55"/>
      <c r="J432" s="55"/>
    </row>
    <row r="433" spans="5:10" x14ac:dyDescent="0.2">
      <c r="E433" s="55"/>
      <c r="F433" s="55"/>
      <c r="G433" s="55"/>
      <c r="H433" s="55"/>
      <c r="I433" s="55"/>
      <c r="J433" s="55"/>
    </row>
    <row r="434" spans="5:10" x14ac:dyDescent="0.2">
      <c r="E434" s="55"/>
      <c r="F434" s="55"/>
      <c r="G434" s="55"/>
      <c r="H434" s="55"/>
      <c r="I434" s="55"/>
      <c r="J434" s="55"/>
    </row>
    <row r="435" spans="5:10" x14ac:dyDescent="0.2">
      <c r="E435" s="55"/>
      <c r="F435" s="55"/>
      <c r="G435" s="55"/>
      <c r="H435" s="55"/>
      <c r="I435" s="55"/>
      <c r="J435" s="55"/>
    </row>
  </sheetData>
  <mergeCells count="2">
    <mergeCell ref="A8:I8"/>
    <mergeCell ref="A6:I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0" max="16383" man="1"/>
    <brk id="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8"/>
  <sheetViews>
    <sheetView view="pageLayout" zoomScaleNormal="100" workbookViewId="0">
      <selection sqref="A1:H1"/>
    </sheetView>
  </sheetViews>
  <sheetFormatPr defaultColWidth="10.28515625" defaultRowHeight="11.25" x14ac:dyDescent="0.2"/>
  <cols>
    <col min="1" max="1" width="4.85546875" style="47" customWidth="1"/>
    <col min="2" max="2" width="1" style="47" customWidth="1"/>
    <col min="3" max="3" width="15.5703125" style="47" customWidth="1"/>
    <col min="4" max="4" width="1" style="47" customWidth="1"/>
    <col min="5" max="5" width="15" style="47" customWidth="1"/>
    <col min="6" max="6" width="1" style="47" customWidth="1"/>
    <col min="7" max="7" width="15" style="47" customWidth="1"/>
    <col min="8" max="8" width="1" style="47" customWidth="1"/>
    <col min="9" max="9" width="15" style="47" customWidth="1"/>
    <col min="10" max="10" width="0.85546875" style="47" customWidth="1"/>
    <col min="11" max="11" width="11" style="47" customWidth="1"/>
    <col min="12" max="12" width="1.140625" style="47" customWidth="1"/>
    <col min="13" max="13" width="13.140625" style="47" customWidth="1"/>
    <col min="14" max="16384" width="10.28515625" style="47"/>
  </cols>
  <sheetData>
    <row r="1" spans="1:9" x14ac:dyDescent="0.2">
      <c r="A1" s="44"/>
      <c r="B1" s="44"/>
      <c r="C1" s="45"/>
      <c r="D1" s="45"/>
      <c r="E1" s="45"/>
      <c r="F1" s="45"/>
      <c r="G1" s="45"/>
      <c r="H1" s="45"/>
      <c r="I1" s="45"/>
    </row>
    <row r="2" spans="1:9" x14ac:dyDescent="0.2">
      <c r="A2" s="44"/>
      <c r="B2" s="44"/>
      <c r="C2" s="45"/>
      <c r="D2" s="45"/>
      <c r="E2" s="45"/>
      <c r="F2" s="45"/>
      <c r="G2" s="45"/>
      <c r="H2" s="45"/>
      <c r="I2" s="45"/>
    </row>
    <row r="3" spans="1:9" x14ac:dyDescent="0.2">
      <c r="A3" s="44"/>
      <c r="B3" s="44"/>
      <c r="C3" s="45"/>
      <c r="D3" s="45"/>
      <c r="E3" s="45"/>
      <c r="F3" s="45"/>
      <c r="G3" s="45"/>
      <c r="H3" s="45"/>
      <c r="I3" s="45"/>
    </row>
    <row r="4" spans="1:9" x14ac:dyDescent="0.2">
      <c r="A4" s="125"/>
      <c r="B4" s="125"/>
      <c r="C4" s="125"/>
      <c r="D4" s="125"/>
      <c r="E4" s="125"/>
      <c r="F4" s="125"/>
      <c r="G4" s="125"/>
      <c r="H4" s="125"/>
      <c r="I4" s="125"/>
    </row>
    <row r="6" spans="1:9" x14ac:dyDescent="0.2">
      <c r="A6" s="44"/>
      <c r="B6" s="44"/>
      <c r="C6" s="45"/>
      <c r="D6" s="45"/>
      <c r="E6" s="45"/>
      <c r="F6" s="45"/>
      <c r="G6" s="45"/>
      <c r="H6" s="45"/>
      <c r="I6" s="45"/>
    </row>
    <row r="7" spans="1:9" x14ac:dyDescent="0.2">
      <c r="A7" s="125" t="str">
        <f>'CAPGDS1000001180 Input'!A7:J7</f>
        <v>Pro-Forma Adjustment - Government Relocation</v>
      </c>
      <c r="B7" s="125"/>
      <c r="C7" s="125"/>
      <c r="D7" s="125"/>
      <c r="E7" s="125"/>
      <c r="F7" s="125"/>
      <c r="G7" s="125"/>
      <c r="H7" s="125"/>
      <c r="I7" s="125"/>
    </row>
    <row r="8" spans="1:9" x14ac:dyDescent="0.2">
      <c r="A8" s="126" t="str">
        <f>'CAPGDS1000001180 Input'!F8</f>
        <v>SFS - Gov Arrowhead Pkwy and Veterans Pkwy Gas Main</v>
      </c>
      <c r="B8" s="126"/>
      <c r="C8" s="126"/>
      <c r="D8" s="126"/>
      <c r="E8" s="126"/>
      <c r="F8" s="126"/>
      <c r="G8" s="126"/>
      <c r="H8" s="126"/>
      <c r="I8" s="126"/>
    </row>
    <row r="9" spans="1:9" x14ac:dyDescent="0.2">
      <c r="A9" s="60"/>
      <c r="B9" s="60"/>
      <c r="C9" s="60"/>
      <c r="D9" s="60"/>
      <c r="E9" s="60"/>
      <c r="F9" s="60"/>
      <c r="G9" s="60"/>
      <c r="H9" s="60"/>
      <c r="I9" s="60"/>
    </row>
    <row r="10" spans="1:9" x14ac:dyDescent="0.2">
      <c r="A10" s="48" t="str">
        <f>'CAPGDS1000001180 TotalWO'!A10</f>
        <v>PLANT IN SERVICE</v>
      </c>
      <c r="B10" s="48"/>
      <c r="C10" s="46"/>
      <c r="D10" s="46"/>
      <c r="E10" s="46"/>
      <c r="F10" s="46"/>
      <c r="G10" s="46"/>
      <c r="H10" s="46"/>
      <c r="I10" s="46"/>
    </row>
    <row r="11" spans="1:9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</row>
    <row r="13" spans="1:9" ht="12" thickBot="1" x14ac:dyDescent="0.25">
      <c r="A13" s="63" t="s">
        <v>75</v>
      </c>
      <c r="E13" s="50" t="str">
        <f>"Acct "&amp;'CAPGDS1000001180 Input'!F15</f>
        <v>Acct 2.376.00</v>
      </c>
      <c r="F13" s="50"/>
      <c r="G13" s="50"/>
      <c r="H13" s="50"/>
      <c r="I13" s="50"/>
    </row>
    <row r="14" spans="1:9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9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9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2" x14ac:dyDescent="0.2">
      <c r="A17" s="53">
        <v>1</v>
      </c>
      <c r="C17" s="54">
        <f>'CAPGDS1000001180 TotalWO'!C17</f>
        <v>45641</v>
      </c>
      <c r="D17" s="54"/>
      <c r="E17" s="94">
        <f>'CAPGDS1000001180 TotalWO'!E17*'CAPGDS1000001180 Input'!$H$15</f>
        <v>0</v>
      </c>
      <c r="F17" s="101"/>
      <c r="G17" s="94">
        <f>'CAPGDS1000001180 TotalWO'!G17*'CAPGDS1000001180 Input'!$H$15</f>
        <v>143088</v>
      </c>
      <c r="H17" s="95"/>
      <c r="I17" s="94">
        <f t="shared" ref="I17:I29" si="0">G17-E17</f>
        <v>143088</v>
      </c>
    </row>
    <row r="18" spans="1:12" x14ac:dyDescent="0.2">
      <c r="A18" s="53">
        <f t="shared" ref="A18:A40" si="1">1+A17</f>
        <v>2</v>
      </c>
      <c r="C18" s="54">
        <f>'CAPGDS1000001180 TotalWO'!C18</f>
        <v>45672</v>
      </c>
      <c r="D18" s="54"/>
      <c r="E18" s="71">
        <f>'CAPGDS1000001180 TotalWO'!E18*'CAPGDS1000001180 Input'!$H$15</f>
        <v>0</v>
      </c>
      <c r="F18" s="71"/>
      <c r="G18" s="71">
        <f>'CAPGDS1000001180 TotalWO'!G18*'CAPGDS1000001180 Input'!$H$15</f>
        <v>143088</v>
      </c>
      <c r="H18" s="8"/>
      <c r="I18" s="71">
        <f t="shared" si="0"/>
        <v>143088</v>
      </c>
      <c r="K18" s="71"/>
      <c r="L18" s="71"/>
    </row>
    <row r="19" spans="1:12" x14ac:dyDescent="0.2">
      <c r="A19" s="53">
        <f t="shared" si="1"/>
        <v>3</v>
      </c>
      <c r="C19" s="54">
        <f t="shared" ref="C19:C29" si="2">C18+31</f>
        <v>45703</v>
      </c>
      <c r="D19" s="54"/>
      <c r="E19" s="71">
        <f>'CAPGDS1000001180 TotalWO'!E19*'CAPGDS1000001180 Input'!$H$15</f>
        <v>0</v>
      </c>
      <c r="F19" s="71"/>
      <c r="G19" s="71">
        <f>'CAPGDS1000001180 TotalWO'!G19*'CAPGDS1000001180 Input'!$H$15</f>
        <v>143088</v>
      </c>
      <c r="H19" s="8"/>
      <c r="I19" s="8">
        <f t="shared" si="0"/>
        <v>143088</v>
      </c>
    </row>
    <row r="20" spans="1:12" x14ac:dyDescent="0.2">
      <c r="A20" s="53">
        <f t="shared" si="1"/>
        <v>4</v>
      </c>
      <c r="C20" s="54">
        <f t="shared" si="2"/>
        <v>45734</v>
      </c>
      <c r="D20" s="54"/>
      <c r="E20" s="71">
        <f>'CAPGDS1000001180 TotalWO'!E20*'CAPGDS1000001180 Input'!$H$15</f>
        <v>0</v>
      </c>
      <c r="F20" s="71"/>
      <c r="G20" s="71">
        <f>'CAPGDS1000001180 TotalWO'!G20*'CAPGDS1000001180 Input'!$H$15</f>
        <v>143088</v>
      </c>
      <c r="H20" s="8"/>
      <c r="I20" s="8">
        <f t="shared" si="0"/>
        <v>143088</v>
      </c>
    </row>
    <row r="21" spans="1:12" x14ac:dyDescent="0.2">
      <c r="A21" s="53">
        <f t="shared" si="1"/>
        <v>5</v>
      </c>
      <c r="C21" s="54">
        <f t="shared" si="2"/>
        <v>45765</v>
      </c>
      <c r="D21" s="54"/>
      <c r="E21" s="71">
        <f>'CAPGDS1000001180 TotalWO'!E21*'CAPGDS1000001180 Input'!$H$15</f>
        <v>0</v>
      </c>
      <c r="F21" s="71"/>
      <c r="G21" s="71">
        <f>'CAPGDS1000001180 TotalWO'!G21*'CAPGDS1000001180 Input'!$H$15</f>
        <v>143088</v>
      </c>
      <c r="H21" s="8"/>
      <c r="I21" s="8">
        <f t="shared" si="0"/>
        <v>143088</v>
      </c>
    </row>
    <row r="22" spans="1:12" x14ac:dyDescent="0.2">
      <c r="A22" s="53">
        <f t="shared" si="1"/>
        <v>6</v>
      </c>
      <c r="C22" s="54">
        <f t="shared" si="2"/>
        <v>45796</v>
      </c>
      <c r="D22" s="54"/>
      <c r="E22" s="71">
        <f>'CAPGDS1000001180 TotalWO'!E22*'CAPGDS1000001180 Input'!$H$15</f>
        <v>0</v>
      </c>
      <c r="F22" s="71"/>
      <c r="G22" s="71">
        <f>'CAPGDS1000001180 TotalWO'!G22*'CAPGDS1000001180 Input'!$H$15</f>
        <v>143088</v>
      </c>
      <c r="H22" s="8"/>
      <c r="I22" s="8">
        <f t="shared" si="0"/>
        <v>143088</v>
      </c>
    </row>
    <row r="23" spans="1:12" x14ac:dyDescent="0.2">
      <c r="A23" s="53">
        <f t="shared" si="1"/>
        <v>7</v>
      </c>
      <c r="C23" s="54">
        <f t="shared" si="2"/>
        <v>45827</v>
      </c>
      <c r="D23" s="54"/>
      <c r="E23" s="71">
        <f>'CAPGDS1000001180 TotalWO'!E23*'CAPGDS1000001180 Input'!$H$15</f>
        <v>0</v>
      </c>
      <c r="F23" s="71"/>
      <c r="G23" s="71">
        <f>'CAPGDS1000001180 TotalWO'!G23*'CAPGDS1000001180 Input'!$H$15</f>
        <v>143088</v>
      </c>
      <c r="H23" s="8"/>
      <c r="I23" s="8">
        <f t="shared" si="0"/>
        <v>143088</v>
      </c>
    </row>
    <row r="24" spans="1:12" x14ac:dyDescent="0.2">
      <c r="A24" s="53">
        <f t="shared" si="1"/>
        <v>8</v>
      </c>
      <c r="C24" s="54">
        <f t="shared" si="2"/>
        <v>45858</v>
      </c>
      <c r="D24" s="54"/>
      <c r="E24" s="71">
        <f>'CAPGDS1000001180 TotalWO'!E24*'CAPGDS1000001180 Input'!$H$15</f>
        <v>0</v>
      </c>
      <c r="F24" s="71"/>
      <c r="G24" s="71">
        <f>'CAPGDS1000001180 TotalWO'!G24*'CAPGDS1000001180 Input'!$H$15</f>
        <v>143088</v>
      </c>
      <c r="H24" s="8"/>
      <c r="I24" s="8">
        <f t="shared" si="0"/>
        <v>143088</v>
      </c>
    </row>
    <row r="25" spans="1:12" x14ac:dyDescent="0.2">
      <c r="A25" s="53">
        <f t="shared" si="1"/>
        <v>9</v>
      </c>
      <c r="C25" s="54">
        <f t="shared" si="2"/>
        <v>45889</v>
      </c>
      <c r="D25" s="54"/>
      <c r="E25" s="71">
        <f>'CAPGDS1000001180 TotalWO'!E25*'CAPGDS1000001180 Input'!$H$15</f>
        <v>0</v>
      </c>
      <c r="F25" s="71"/>
      <c r="G25" s="71">
        <f>'CAPGDS1000001180 TotalWO'!G25*'CAPGDS1000001180 Input'!$H$15</f>
        <v>143088</v>
      </c>
      <c r="H25" s="8"/>
      <c r="I25" s="8">
        <f t="shared" si="0"/>
        <v>143088</v>
      </c>
    </row>
    <row r="26" spans="1:12" x14ac:dyDescent="0.2">
      <c r="A26" s="53">
        <f t="shared" si="1"/>
        <v>10</v>
      </c>
      <c r="C26" s="54">
        <f t="shared" si="2"/>
        <v>45920</v>
      </c>
      <c r="D26" s="54"/>
      <c r="E26" s="71">
        <f>'CAPGDS1000001180 TotalWO'!E26*'CAPGDS1000001180 Input'!$H$15</f>
        <v>0</v>
      </c>
      <c r="F26" s="71"/>
      <c r="G26" s="71">
        <f>'CAPGDS1000001180 TotalWO'!G26*'CAPGDS1000001180 Input'!$H$15</f>
        <v>143088</v>
      </c>
      <c r="H26" s="8"/>
      <c r="I26" s="8">
        <f t="shared" si="0"/>
        <v>143088</v>
      </c>
    </row>
    <row r="27" spans="1:12" x14ac:dyDescent="0.2">
      <c r="A27" s="53">
        <f t="shared" si="1"/>
        <v>11</v>
      </c>
      <c r="C27" s="54">
        <f t="shared" si="2"/>
        <v>45951</v>
      </c>
      <c r="D27" s="54"/>
      <c r="E27" s="71">
        <f>'CAPGDS1000001180 TotalWO'!E27*'CAPGDS1000001180 Input'!$H$15</f>
        <v>0</v>
      </c>
      <c r="F27" s="71"/>
      <c r="G27" s="71">
        <f>'CAPGDS1000001180 TotalWO'!G27*'CAPGDS1000001180 Input'!$H$15</f>
        <v>143088</v>
      </c>
      <c r="H27" s="8"/>
      <c r="I27" s="8">
        <f t="shared" si="0"/>
        <v>143088</v>
      </c>
    </row>
    <row r="28" spans="1:12" x14ac:dyDescent="0.2">
      <c r="A28" s="53">
        <f t="shared" si="1"/>
        <v>12</v>
      </c>
      <c r="C28" s="54">
        <f t="shared" si="2"/>
        <v>45982</v>
      </c>
      <c r="D28" s="54"/>
      <c r="E28" s="71">
        <f>'CAPGDS1000001180 TotalWO'!E28*'CAPGDS1000001180 Input'!$H$15</f>
        <v>0</v>
      </c>
      <c r="F28" s="71"/>
      <c r="G28" s="71">
        <f>'CAPGDS1000001180 TotalWO'!G28*'CAPGDS1000001180 Input'!$H$15</f>
        <v>143088</v>
      </c>
      <c r="H28" s="8"/>
      <c r="I28" s="8">
        <f t="shared" si="0"/>
        <v>143088</v>
      </c>
    </row>
    <row r="29" spans="1:12" x14ac:dyDescent="0.2">
      <c r="A29" s="53">
        <f t="shared" si="1"/>
        <v>13</v>
      </c>
      <c r="C29" s="54">
        <f t="shared" si="2"/>
        <v>46013</v>
      </c>
      <c r="D29" s="54"/>
      <c r="E29" s="99">
        <f>'CAPGDS1000001180 TotalWO'!E29*'CAPGDS1000001180 Input'!$H$15</f>
        <v>0</v>
      </c>
      <c r="F29" s="71"/>
      <c r="G29" s="99">
        <f>'CAPGDS1000001180 TotalWO'!G29*'CAPGDS1000001180 Input'!$H$15</f>
        <v>143088</v>
      </c>
      <c r="H29" s="8"/>
      <c r="I29" s="100">
        <f t="shared" si="0"/>
        <v>143088</v>
      </c>
    </row>
    <row r="30" spans="1:12" x14ac:dyDescent="0.2">
      <c r="A30" s="53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1860144</v>
      </c>
      <c r="H30" s="95"/>
      <c r="I30" s="95">
        <f>SUM(I17:I29)</f>
        <v>1860144</v>
      </c>
    </row>
    <row r="31" spans="1:12" x14ac:dyDescent="0.2">
      <c r="A31" s="53">
        <f t="shared" si="1"/>
        <v>15</v>
      </c>
      <c r="E31" s="95"/>
      <c r="F31" s="95"/>
      <c r="G31" s="95"/>
      <c r="H31" s="95"/>
      <c r="I31" s="95"/>
    </row>
    <row r="32" spans="1:12" ht="12" thickBot="1" x14ac:dyDescent="0.25">
      <c r="A32" s="53">
        <f t="shared" si="1"/>
        <v>16</v>
      </c>
      <c r="C32" s="58" t="s">
        <v>82</v>
      </c>
      <c r="D32" s="58"/>
      <c r="E32" s="97">
        <f>ROUND(+E30/12,2)</f>
        <v>0</v>
      </c>
      <c r="F32" s="95"/>
      <c r="G32" s="97">
        <f>ROUND(+G30/13,2)</f>
        <v>143088</v>
      </c>
      <c r="H32" s="95"/>
      <c r="I32" s="97">
        <f>ROUND(+I30/13,2)</f>
        <v>143088</v>
      </c>
    </row>
    <row r="33" spans="1:9" ht="12" thickTop="1" x14ac:dyDescent="0.2">
      <c r="A33" s="53">
        <f t="shared" si="1"/>
        <v>17</v>
      </c>
      <c r="E33" s="95"/>
      <c r="F33" s="95"/>
      <c r="G33" s="95"/>
      <c r="H33" s="95"/>
      <c r="I33" s="95"/>
    </row>
    <row r="34" spans="1:9" x14ac:dyDescent="0.2">
      <c r="A34" s="53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</row>
    <row r="35" spans="1:9" ht="12" thickBot="1" x14ac:dyDescent="0.25">
      <c r="A35" s="53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143088</v>
      </c>
    </row>
    <row r="36" spans="1:9" ht="12" thickTop="1" x14ac:dyDescent="0.2">
      <c r="A36" s="53">
        <f t="shared" si="1"/>
        <v>20</v>
      </c>
    </row>
    <row r="37" spans="1:9" x14ac:dyDescent="0.2">
      <c r="A37" s="53">
        <f t="shared" si="1"/>
        <v>21</v>
      </c>
      <c r="I37" s="56" t="s">
        <v>84</v>
      </c>
    </row>
    <row r="38" spans="1:9" x14ac:dyDescent="0.2">
      <c r="A38" s="53">
        <f t="shared" si="1"/>
        <v>22</v>
      </c>
      <c r="I38" s="56" t="s">
        <v>85</v>
      </c>
    </row>
    <row r="39" spans="1:9" x14ac:dyDescent="0.2">
      <c r="A39" s="53">
        <f t="shared" si="1"/>
        <v>23</v>
      </c>
    </row>
    <row r="40" spans="1:9" x14ac:dyDescent="0.2">
      <c r="A40" s="53">
        <f t="shared" si="1"/>
        <v>24</v>
      </c>
    </row>
    <row r="41" spans="1:9" x14ac:dyDescent="0.2">
      <c r="A41" s="44"/>
      <c r="B41" s="44"/>
      <c r="C41" s="45"/>
      <c r="D41" s="45"/>
      <c r="E41" s="45"/>
      <c r="F41" s="45"/>
      <c r="G41" s="45"/>
      <c r="H41" s="45"/>
      <c r="I41" s="45"/>
    </row>
    <row r="42" spans="1:9" x14ac:dyDescent="0.2">
      <c r="A42" s="44"/>
      <c r="B42" s="44"/>
      <c r="C42" s="45"/>
      <c r="D42" s="45"/>
      <c r="E42" s="45"/>
      <c r="F42" s="45"/>
      <c r="G42" s="45"/>
      <c r="H42" s="45"/>
      <c r="I42" s="45"/>
    </row>
    <row r="43" spans="1:9" x14ac:dyDescent="0.2">
      <c r="A43" s="44"/>
      <c r="B43" s="44"/>
      <c r="C43" s="45"/>
      <c r="D43" s="45"/>
      <c r="E43" s="45"/>
      <c r="F43" s="45"/>
      <c r="G43" s="45"/>
      <c r="H43" s="45"/>
      <c r="I43" s="45"/>
    </row>
    <row r="44" spans="1:9" x14ac:dyDescent="0.2">
      <c r="A44" s="44"/>
      <c r="B44" s="44"/>
      <c r="C44" s="45"/>
      <c r="D44" s="45"/>
      <c r="E44" s="45"/>
      <c r="F44" s="45"/>
      <c r="G44" s="45"/>
      <c r="H44" s="45"/>
      <c r="I44" s="45"/>
    </row>
    <row r="47" spans="1:9" x14ac:dyDescent="0.2">
      <c r="A47" s="125" t="str">
        <f>A7</f>
        <v>Pro-Forma Adjustment - Government Relocation</v>
      </c>
      <c r="B47" s="125"/>
      <c r="C47" s="125"/>
      <c r="D47" s="125"/>
      <c r="E47" s="125"/>
      <c r="F47" s="125"/>
      <c r="G47" s="125"/>
      <c r="H47" s="125"/>
      <c r="I47" s="125"/>
    </row>
    <row r="48" spans="1:9" x14ac:dyDescent="0.2">
      <c r="A48" s="48" t="str">
        <f>A8</f>
        <v>SFS - Gov Arrowhead Pkwy and Veterans Pkwy Gas Main</v>
      </c>
      <c r="B48" s="48"/>
      <c r="C48" s="46"/>
      <c r="D48" s="46"/>
      <c r="E48" s="46"/>
      <c r="F48" s="46"/>
      <c r="G48" s="46"/>
      <c r="H48" s="46"/>
      <c r="I48" s="46"/>
    </row>
    <row r="49" spans="1:13" x14ac:dyDescent="0.2">
      <c r="A49" s="48"/>
      <c r="B49" s="48"/>
      <c r="C49" s="46"/>
      <c r="D49" s="46"/>
      <c r="E49" s="46"/>
      <c r="F49" s="46"/>
      <c r="G49" s="46"/>
      <c r="H49" s="46"/>
      <c r="I49" s="46"/>
    </row>
    <row r="50" spans="1:13" x14ac:dyDescent="0.2">
      <c r="A50" s="48" t="s">
        <v>86</v>
      </c>
      <c r="B50" s="48"/>
      <c r="C50" s="46"/>
      <c r="D50" s="46"/>
      <c r="E50" s="46"/>
      <c r="F50" s="46"/>
      <c r="G50" s="46"/>
      <c r="H50" s="46"/>
      <c r="I50" s="46"/>
    </row>
    <row r="51" spans="1:13" x14ac:dyDescent="0.2">
      <c r="A51" s="48" t="s">
        <v>7</v>
      </c>
      <c r="B51" s="48"/>
      <c r="C51" s="46"/>
      <c r="D51" s="46"/>
      <c r="E51" s="46"/>
      <c r="F51" s="46"/>
      <c r="G51" s="46"/>
      <c r="H51" s="46"/>
      <c r="I51" s="46"/>
    </row>
    <row r="52" spans="1:13" x14ac:dyDescent="0.2">
      <c r="K52" s="53" t="s">
        <v>87</v>
      </c>
      <c r="M52" s="53" t="s">
        <v>87</v>
      </c>
    </row>
    <row r="53" spans="1:13" ht="12" thickBot="1" x14ac:dyDescent="0.25">
      <c r="A53" s="63" t="s">
        <v>75</v>
      </c>
      <c r="E53" s="50" t="str">
        <f>E13</f>
        <v>Acct 2.376.00</v>
      </c>
      <c r="F53" s="50"/>
      <c r="G53" s="50"/>
      <c r="H53" s="50"/>
      <c r="I53" s="50"/>
      <c r="K53" s="53" t="s">
        <v>88</v>
      </c>
      <c r="M53" s="53" t="s">
        <v>89</v>
      </c>
    </row>
    <row r="54" spans="1:13" ht="12" thickBot="1" x14ac:dyDescent="0.25">
      <c r="A54" s="79" t="s">
        <v>77</v>
      </c>
      <c r="B54" s="53"/>
      <c r="C54" s="51" t="s">
        <v>78</v>
      </c>
      <c r="D54" s="53"/>
      <c r="E54" s="51" t="s">
        <v>79</v>
      </c>
      <c r="F54" s="53"/>
      <c r="G54" s="51" t="s">
        <v>80</v>
      </c>
      <c r="H54" s="53"/>
      <c r="I54" s="51" t="s">
        <v>81</v>
      </c>
      <c r="K54" s="51" t="s">
        <v>90</v>
      </c>
      <c r="M54" s="51" t="s">
        <v>91</v>
      </c>
    </row>
    <row r="55" spans="1:13" x14ac:dyDescent="0.2">
      <c r="A55" s="53"/>
      <c r="B55" s="53"/>
      <c r="C55" s="37" t="s">
        <v>4</v>
      </c>
      <c r="D55" s="53"/>
      <c r="E55" s="34" t="s">
        <v>5</v>
      </c>
      <c r="F55" s="53"/>
      <c r="G55" s="34" t="s">
        <v>6</v>
      </c>
      <c r="H55" s="31"/>
      <c r="I55" s="34" t="s">
        <v>39</v>
      </c>
      <c r="K55" s="17" t="s">
        <v>40</v>
      </c>
      <c r="M55" s="53" t="s">
        <v>41</v>
      </c>
    </row>
    <row r="56" spans="1:13" x14ac:dyDescent="0.2">
      <c r="A56" s="53"/>
      <c r="B56" s="53"/>
      <c r="C56" s="53"/>
      <c r="D56" s="53"/>
      <c r="E56" s="53"/>
      <c r="F56" s="53"/>
      <c r="G56" s="53"/>
      <c r="H56" s="53"/>
      <c r="I56" s="53"/>
    </row>
    <row r="57" spans="1:13" x14ac:dyDescent="0.2">
      <c r="A57" s="47">
        <v>1</v>
      </c>
      <c r="B57" s="53"/>
      <c r="C57" s="54">
        <f>C17</f>
        <v>45641</v>
      </c>
      <c r="D57" s="53"/>
      <c r="E57" s="94">
        <f>ROUND(E17*$G$78,2)</f>
        <v>0</v>
      </c>
      <c r="F57" s="95"/>
      <c r="G57" s="94">
        <f t="shared" ref="G57:G69" si="3">ROUND(+G17*$G$78,2)</f>
        <v>242.8</v>
      </c>
      <c r="H57" s="95"/>
      <c r="I57" s="95">
        <f>G57-E57</f>
        <v>242.8</v>
      </c>
      <c r="J57" s="95"/>
      <c r="K57" s="96"/>
      <c r="L57" s="95"/>
      <c r="M57" s="95">
        <f>+ROUND(I57/I$72*M$72,2)</f>
        <v>35.69</v>
      </c>
    </row>
    <row r="58" spans="1:13" x14ac:dyDescent="0.2">
      <c r="A58" s="47">
        <f t="shared" ref="A58:A81" si="4">1+A57</f>
        <v>2</v>
      </c>
      <c r="C58" s="54">
        <f>C18</f>
        <v>45672</v>
      </c>
      <c r="D58" s="54"/>
      <c r="E58" s="71">
        <f t="shared" ref="E58:E69" si="5">ROUND(E17*$G$78,2)</f>
        <v>0</v>
      </c>
      <c r="F58" s="71"/>
      <c r="G58" s="71">
        <f t="shared" si="3"/>
        <v>242.8</v>
      </c>
      <c r="H58" s="8"/>
      <c r="I58" s="8">
        <f t="shared" ref="I58" si="6">G58-E58</f>
        <v>242.8</v>
      </c>
      <c r="J58" s="8"/>
      <c r="K58" s="8"/>
      <c r="L58" s="8"/>
      <c r="M58" s="8">
        <f t="shared" ref="M58" si="7">+ROUND(I58/I$72*M$72,2)</f>
        <v>35.69</v>
      </c>
    </row>
    <row r="59" spans="1:13" x14ac:dyDescent="0.2">
      <c r="A59" s="47">
        <f t="shared" si="4"/>
        <v>3</v>
      </c>
      <c r="C59" s="54">
        <f t="shared" ref="C59:C69" si="8">C58+31</f>
        <v>45703</v>
      </c>
      <c r="D59" s="54"/>
      <c r="E59" s="71">
        <f t="shared" si="5"/>
        <v>0</v>
      </c>
      <c r="F59" s="71"/>
      <c r="G59" s="71">
        <f t="shared" si="3"/>
        <v>242.8</v>
      </c>
      <c r="H59" s="8"/>
      <c r="I59" s="8">
        <f t="shared" ref="I59:I69" si="9">G59-E59</f>
        <v>242.8</v>
      </c>
      <c r="J59" s="8"/>
      <c r="K59" s="8"/>
      <c r="L59" s="8"/>
      <c r="M59" s="8">
        <f t="shared" ref="M59:M68" si="10">+ROUND(I59/I$72*M$72,2)</f>
        <v>35.69</v>
      </c>
    </row>
    <row r="60" spans="1:13" x14ac:dyDescent="0.2">
      <c r="A60" s="47">
        <f t="shared" si="4"/>
        <v>4</v>
      </c>
      <c r="C60" s="54">
        <f t="shared" si="8"/>
        <v>45734</v>
      </c>
      <c r="D60" s="54"/>
      <c r="E60" s="71">
        <f t="shared" si="5"/>
        <v>0</v>
      </c>
      <c r="F60" s="71"/>
      <c r="G60" s="71">
        <f t="shared" si="3"/>
        <v>242.8</v>
      </c>
      <c r="H60" s="8"/>
      <c r="I60" s="8">
        <f t="shared" si="9"/>
        <v>242.8</v>
      </c>
      <c r="J60" s="8"/>
      <c r="K60" s="8"/>
      <c r="L60" s="8"/>
      <c r="M60" s="8">
        <f t="shared" si="10"/>
        <v>35.69</v>
      </c>
    </row>
    <row r="61" spans="1:13" x14ac:dyDescent="0.2">
      <c r="A61" s="47">
        <f t="shared" si="4"/>
        <v>5</v>
      </c>
      <c r="C61" s="54">
        <f t="shared" si="8"/>
        <v>45765</v>
      </c>
      <c r="D61" s="54"/>
      <c r="E61" s="71">
        <f t="shared" si="5"/>
        <v>0</v>
      </c>
      <c r="F61" s="71"/>
      <c r="G61" s="71">
        <f t="shared" si="3"/>
        <v>242.8</v>
      </c>
      <c r="H61" s="8"/>
      <c r="I61" s="8">
        <f t="shared" si="9"/>
        <v>242.8</v>
      </c>
      <c r="J61" s="8"/>
      <c r="K61" s="8"/>
      <c r="L61" s="8"/>
      <c r="M61" s="8">
        <f t="shared" si="10"/>
        <v>35.69</v>
      </c>
    </row>
    <row r="62" spans="1:13" x14ac:dyDescent="0.2">
      <c r="A62" s="47">
        <f t="shared" si="4"/>
        <v>6</v>
      </c>
      <c r="C62" s="54">
        <f t="shared" si="8"/>
        <v>45796</v>
      </c>
      <c r="D62" s="54"/>
      <c r="E62" s="71">
        <f t="shared" si="5"/>
        <v>0</v>
      </c>
      <c r="F62" s="71"/>
      <c r="G62" s="71">
        <f t="shared" si="3"/>
        <v>242.8</v>
      </c>
      <c r="H62" s="8"/>
      <c r="I62" s="8">
        <f t="shared" si="9"/>
        <v>242.8</v>
      </c>
      <c r="J62" s="8"/>
      <c r="K62" s="8"/>
      <c r="L62" s="8"/>
      <c r="M62" s="8">
        <f t="shared" si="10"/>
        <v>35.69</v>
      </c>
    </row>
    <row r="63" spans="1:13" x14ac:dyDescent="0.2">
      <c r="A63" s="47">
        <f t="shared" si="4"/>
        <v>7</v>
      </c>
      <c r="C63" s="54">
        <f t="shared" si="8"/>
        <v>45827</v>
      </c>
      <c r="D63" s="54"/>
      <c r="E63" s="71">
        <f t="shared" si="5"/>
        <v>0</v>
      </c>
      <c r="F63" s="71"/>
      <c r="G63" s="71">
        <f t="shared" si="3"/>
        <v>242.8</v>
      </c>
      <c r="H63" s="8"/>
      <c r="I63" s="8">
        <f t="shared" si="9"/>
        <v>242.8</v>
      </c>
      <c r="J63" s="8"/>
      <c r="K63" s="8"/>
      <c r="L63" s="8"/>
      <c r="M63" s="8">
        <f t="shared" si="10"/>
        <v>35.69</v>
      </c>
    </row>
    <row r="64" spans="1:13" x14ac:dyDescent="0.2">
      <c r="A64" s="47">
        <f t="shared" si="4"/>
        <v>8</v>
      </c>
      <c r="C64" s="54">
        <f t="shared" si="8"/>
        <v>45858</v>
      </c>
      <c r="D64" s="54"/>
      <c r="E64" s="71">
        <f t="shared" si="5"/>
        <v>0</v>
      </c>
      <c r="F64" s="71"/>
      <c r="G64" s="71">
        <f t="shared" si="3"/>
        <v>242.8</v>
      </c>
      <c r="H64" s="8"/>
      <c r="I64" s="8">
        <f t="shared" si="9"/>
        <v>242.8</v>
      </c>
      <c r="J64" s="8"/>
      <c r="K64" s="8"/>
      <c r="L64" s="8"/>
      <c r="M64" s="8">
        <f t="shared" si="10"/>
        <v>35.69</v>
      </c>
    </row>
    <row r="65" spans="1:13" x14ac:dyDescent="0.2">
      <c r="A65" s="47">
        <f t="shared" si="4"/>
        <v>9</v>
      </c>
      <c r="C65" s="54">
        <f t="shared" si="8"/>
        <v>45889</v>
      </c>
      <c r="D65" s="54"/>
      <c r="E65" s="71">
        <f t="shared" si="5"/>
        <v>0</v>
      </c>
      <c r="F65" s="71"/>
      <c r="G65" s="71">
        <f t="shared" si="3"/>
        <v>242.8</v>
      </c>
      <c r="H65" s="8"/>
      <c r="I65" s="8">
        <f t="shared" si="9"/>
        <v>242.8</v>
      </c>
      <c r="J65" s="8"/>
      <c r="K65" s="8"/>
      <c r="L65" s="8"/>
      <c r="M65" s="8">
        <f t="shared" si="10"/>
        <v>35.69</v>
      </c>
    </row>
    <row r="66" spans="1:13" x14ac:dyDescent="0.2">
      <c r="A66" s="47">
        <f t="shared" si="4"/>
        <v>10</v>
      </c>
      <c r="C66" s="54">
        <f t="shared" si="8"/>
        <v>45920</v>
      </c>
      <c r="D66" s="54"/>
      <c r="E66" s="71">
        <f t="shared" si="5"/>
        <v>0</v>
      </c>
      <c r="F66" s="71"/>
      <c r="G66" s="71">
        <f t="shared" si="3"/>
        <v>242.8</v>
      </c>
      <c r="H66" s="8"/>
      <c r="I66" s="8">
        <f t="shared" si="9"/>
        <v>242.8</v>
      </c>
      <c r="J66" s="8"/>
      <c r="K66" s="8"/>
      <c r="L66" s="8"/>
      <c r="M66" s="8">
        <f t="shared" si="10"/>
        <v>35.69</v>
      </c>
    </row>
    <row r="67" spans="1:13" x14ac:dyDescent="0.2">
      <c r="A67" s="47">
        <f t="shared" si="4"/>
        <v>11</v>
      </c>
      <c r="C67" s="54">
        <f t="shared" si="8"/>
        <v>45951</v>
      </c>
      <c r="D67" s="54"/>
      <c r="E67" s="71">
        <f t="shared" si="5"/>
        <v>0</v>
      </c>
      <c r="F67" s="71"/>
      <c r="G67" s="71">
        <f t="shared" si="3"/>
        <v>242.8</v>
      </c>
      <c r="H67" s="8"/>
      <c r="I67" s="8">
        <f t="shared" si="9"/>
        <v>242.8</v>
      </c>
      <c r="J67" s="8"/>
      <c r="K67" s="8"/>
      <c r="L67" s="8"/>
      <c r="M67" s="8">
        <f t="shared" si="10"/>
        <v>35.69</v>
      </c>
    </row>
    <row r="68" spans="1:13" x14ac:dyDescent="0.2">
      <c r="A68" s="47">
        <f t="shared" si="4"/>
        <v>12</v>
      </c>
      <c r="C68" s="54">
        <f t="shared" si="8"/>
        <v>45982</v>
      </c>
      <c r="D68" s="54"/>
      <c r="E68" s="71">
        <f t="shared" si="5"/>
        <v>0</v>
      </c>
      <c r="F68" s="71"/>
      <c r="G68" s="71">
        <f t="shared" si="3"/>
        <v>242.8</v>
      </c>
      <c r="H68" s="8"/>
      <c r="I68" s="8">
        <f t="shared" si="9"/>
        <v>242.8</v>
      </c>
      <c r="J68" s="8"/>
      <c r="K68" s="8"/>
      <c r="L68" s="8"/>
      <c r="M68" s="8">
        <f t="shared" si="10"/>
        <v>35.69</v>
      </c>
    </row>
    <row r="69" spans="1:13" x14ac:dyDescent="0.2">
      <c r="A69" s="47">
        <f t="shared" si="4"/>
        <v>13</v>
      </c>
      <c r="C69" s="54">
        <f t="shared" si="8"/>
        <v>46013</v>
      </c>
      <c r="D69" s="54"/>
      <c r="E69" s="99">
        <f t="shared" si="5"/>
        <v>0</v>
      </c>
      <c r="F69" s="71"/>
      <c r="G69" s="100">
        <f t="shared" si="3"/>
        <v>242.8</v>
      </c>
      <c r="H69" s="8"/>
      <c r="I69" s="100">
        <f t="shared" si="9"/>
        <v>242.8</v>
      </c>
      <c r="J69" s="8"/>
      <c r="K69" s="8"/>
      <c r="L69" s="8"/>
      <c r="M69" s="100">
        <f>+ROUND(I69/I$72*M$72,2)+0.01</f>
        <v>35.699999999999996</v>
      </c>
    </row>
    <row r="70" spans="1:13" x14ac:dyDescent="0.2">
      <c r="A70" s="47">
        <f t="shared" si="4"/>
        <v>14</v>
      </c>
      <c r="C70" s="56" t="s">
        <v>44</v>
      </c>
      <c r="D70" s="56"/>
      <c r="E70" s="95">
        <f>SUM(E57:E69)</f>
        <v>0</v>
      </c>
      <c r="F70" s="95"/>
      <c r="G70" s="95">
        <f>SUM(G57:G69)</f>
        <v>3156.4000000000005</v>
      </c>
      <c r="H70" s="95"/>
      <c r="I70" s="95">
        <f>SUM(I57:I69)</f>
        <v>3156.4000000000005</v>
      </c>
      <c r="J70" s="95"/>
      <c r="K70" s="95"/>
      <c r="L70" s="95"/>
      <c r="M70" s="95">
        <f>SUM(M57:M69)</f>
        <v>463.97999999999996</v>
      </c>
    </row>
    <row r="71" spans="1:13" x14ac:dyDescent="0.2">
      <c r="A71" s="47">
        <f t="shared" si="4"/>
        <v>15</v>
      </c>
      <c r="E71" s="98" t="s">
        <v>7</v>
      </c>
      <c r="F71" s="98"/>
      <c r="G71" s="98" t="s">
        <v>7</v>
      </c>
      <c r="H71" s="98"/>
      <c r="I71" s="98" t="s">
        <v>7</v>
      </c>
      <c r="J71" s="95"/>
      <c r="K71" s="95"/>
      <c r="L71" s="95"/>
      <c r="M71" s="95"/>
    </row>
    <row r="72" spans="1:13" ht="12" thickBot="1" x14ac:dyDescent="0.25">
      <c r="A72" s="47">
        <f t="shared" si="4"/>
        <v>16</v>
      </c>
      <c r="C72" s="56" t="s">
        <v>83</v>
      </c>
      <c r="D72" s="56"/>
      <c r="E72" s="95"/>
      <c r="F72" s="95"/>
      <c r="G72" s="95"/>
      <c r="H72" s="95"/>
      <c r="I72" s="97">
        <f>I70</f>
        <v>3156.4000000000005</v>
      </c>
      <c r="J72" s="95"/>
      <c r="K72" s="97">
        <f>ROUND(G18*K78,2)</f>
        <v>5365.8</v>
      </c>
      <c r="L72" s="95"/>
      <c r="M72" s="97">
        <f>ROUND(+(K72-I72)*M78,2)</f>
        <v>463.97</v>
      </c>
    </row>
    <row r="73" spans="1:13" ht="12" thickTop="1" x14ac:dyDescent="0.2">
      <c r="A73" s="47">
        <f t="shared" si="4"/>
        <v>17</v>
      </c>
      <c r="E73" s="55"/>
      <c r="F73" s="55"/>
      <c r="G73" s="55"/>
      <c r="H73" s="55"/>
      <c r="I73" s="56" t="s">
        <v>84</v>
      </c>
    </row>
    <row r="74" spans="1:13" x14ac:dyDescent="0.2">
      <c r="A74" s="47">
        <f t="shared" si="4"/>
        <v>18</v>
      </c>
      <c r="I74" s="56" t="s">
        <v>145</v>
      </c>
      <c r="M74" s="53" t="s">
        <v>87</v>
      </c>
    </row>
    <row r="75" spans="1:13" x14ac:dyDescent="0.2">
      <c r="A75" s="47">
        <f t="shared" si="4"/>
        <v>19</v>
      </c>
      <c r="K75" s="53" t="s">
        <v>92</v>
      </c>
      <c r="M75" s="53" t="s">
        <v>93</v>
      </c>
    </row>
    <row r="76" spans="1:13" x14ac:dyDescent="0.2">
      <c r="A76" s="47">
        <f t="shared" si="4"/>
        <v>20</v>
      </c>
      <c r="E76" s="61" t="s">
        <v>94</v>
      </c>
      <c r="F76" s="61"/>
      <c r="G76" s="61" t="s">
        <v>95</v>
      </c>
      <c r="K76" s="53" t="s">
        <v>96</v>
      </c>
      <c r="M76" s="53" t="s">
        <v>97</v>
      </c>
    </row>
    <row r="77" spans="1:13" ht="12" thickBot="1" x14ac:dyDescent="0.25">
      <c r="A77" s="47">
        <f t="shared" si="4"/>
        <v>21</v>
      </c>
      <c r="E77" s="62" t="s">
        <v>98</v>
      </c>
      <c r="F77" s="61"/>
      <c r="G77" s="62" t="s">
        <v>98</v>
      </c>
      <c r="K77" s="62" t="s">
        <v>99</v>
      </c>
      <c r="M77" s="62" t="s">
        <v>100</v>
      </c>
    </row>
    <row r="78" spans="1:13" x14ac:dyDescent="0.2">
      <c r="A78" s="47">
        <f t="shared" si="4"/>
        <v>22</v>
      </c>
      <c r="C78" s="63" t="str">
        <f>E53</f>
        <v>Acct 2.376.00</v>
      </c>
      <c r="D78" s="63"/>
      <c r="E78" s="64">
        <f>'CAPGDS1000001180 Input'!J15</f>
        <v>2.2058823529411766E-2</v>
      </c>
      <c r="F78" s="64"/>
      <c r="G78" s="64">
        <f>E78/13</f>
        <v>1.6968325791855204E-3</v>
      </c>
      <c r="K78" s="72">
        <f>+'CAPGDS1000001180 Input'!L15</f>
        <v>3.7499999999999999E-2</v>
      </c>
      <c r="M78" s="72">
        <f>+'CAPGDS1000001180 Input'!N15</f>
        <v>0.21</v>
      </c>
    </row>
    <row r="79" spans="1:13" x14ac:dyDescent="0.2">
      <c r="A79" s="47">
        <f t="shared" si="4"/>
        <v>23</v>
      </c>
      <c r="H79" s="59"/>
      <c r="I79" s="55"/>
      <c r="K79" s="53" t="s">
        <v>126</v>
      </c>
    </row>
    <row r="80" spans="1:13" x14ac:dyDescent="0.2">
      <c r="A80" s="47">
        <f t="shared" si="4"/>
        <v>24</v>
      </c>
      <c r="H80" s="64"/>
      <c r="I80" s="55"/>
    </row>
    <row r="81" spans="1:13" x14ac:dyDescent="0.2">
      <c r="A81" s="47">
        <f t="shared" si="4"/>
        <v>25</v>
      </c>
    </row>
    <row r="82" spans="1:13" x14ac:dyDescent="0.2">
      <c r="A82" s="47">
        <v>26</v>
      </c>
      <c r="H82" s="64"/>
      <c r="I82" s="55"/>
    </row>
    <row r="83" spans="1:13" x14ac:dyDescent="0.2">
      <c r="A83" s="44"/>
      <c r="B83" s="44"/>
      <c r="C83" s="45"/>
      <c r="D83" s="45"/>
      <c r="E83" s="45"/>
      <c r="F83" s="45"/>
      <c r="G83" s="45"/>
      <c r="H83" s="45"/>
      <c r="I83" s="45"/>
    </row>
    <row r="84" spans="1:13" x14ac:dyDescent="0.2">
      <c r="A84" s="44"/>
      <c r="B84" s="44"/>
      <c r="C84" s="45"/>
      <c r="D84" s="45"/>
      <c r="E84" s="45"/>
      <c r="F84" s="45"/>
      <c r="G84" s="45"/>
      <c r="H84" s="45"/>
      <c r="I84" s="45"/>
    </row>
    <row r="85" spans="1:13" x14ac:dyDescent="0.2">
      <c r="A85" s="44"/>
      <c r="B85" s="44"/>
      <c r="C85" s="45"/>
      <c r="D85" s="45"/>
      <c r="E85" s="45"/>
      <c r="F85" s="45"/>
      <c r="G85" s="45"/>
      <c r="H85" s="45"/>
      <c r="I85" s="45"/>
    </row>
    <row r="86" spans="1:13" x14ac:dyDescent="0.2">
      <c r="A86" s="44"/>
      <c r="B86" s="44"/>
      <c r="C86" s="45"/>
      <c r="D86" s="45"/>
      <c r="E86" s="45"/>
      <c r="F86" s="45"/>
      <c r="G86" s="45"/>
      <c r="H86" s="45"/>
      <c r="I86" s="45"/>
    </row>
    <row r="88" spans="1:13" x14ac:dyDescent="0.2">
      <c r="A88" s="125" t="str">
        <f>A7</f>
        <v>Pro-Forma Adjustment - Government Relocation</v>
      </c>
      <c r="B88" s="125"/>
      <c r="C88" s="125"/>
      <c r="D88" s="125"/>
      <c r="E88" s="125"/>
      <c r="F88" s="125"/>
      <c r="G88" s="125"/>
      <c r="H88" s="125"/>
      <c r="I88" s="125"/>
    </row>
    <row r="89" spans="1:13" x14ac:dyDescent="0.2">
      <c r="A89" s="48"/>
      <c r="B89" s="48"/>
      <c r="C89" s="46"/>
      <c r="D89" s="46"/>
      <c r="E89" s="46"/>
      <c r="F89" s="46"/>
      <c r="G89" s="46"/>
      <c r="H89" s="46"/>
      <c r="I89" s="46"/>
    </row>
    <row r="90" spans="1:13" x14ac:dyDescent="0.2">
      <c r="A90" s="48" t="str">
        <f>A8</f>
        <v>SFS - Gov Arrowhead Pkwy and Veterans Pkwy Gas Main</v>
      </c>
      <c r="B90" s="48"/>
      <c r="C90" s="46"/>
      <c r="D90" s="46"/>
      <c r="E90" s="46"/>
      <c r="F90" s="46"/>
      <c r="G90" s="46"/>
      <c r="H90" s="46"/>
      <c r="I90" s="46"/>
    </row>
    <row r="91" spans="1:13" x14ac:dyDescent="0.2">
      <c r="A91" s="48"/>
      <c r="B91" s="48"/>
      <c r="C91" s="46"/>
      <c r="D91" s="46"/>
      <c r="E91" s="46"/>
      <c r="F91" s="46"/>
      <c r="G91" s="46"/>
      <c r="H91" s="46"/>
      <c r="I91" s="46"/>
    </row>
    <row r="92" spans="1:13" x14ac:dyDescent="0.2">
      <c r="A92" s="48" t="s">
        <v>101</v>
      </c>
      <c r="B92" s="48"/>
      <c r="C92" s="46"/>
      <c r="D92" s="46"/>
      <c r="E92" s="46"/>
      <c r="F92" s="46"/>
      <c r="G92" s="46"/>
      <c r="H92" s="46"/>
      <c r="I92" s="46"/>
    </row>
    <row r="93" spans="1:13" x14ac:dyDescent="0.2">
      <c r="A93" s="48" t="s">
        <v>7</v>
      </c>
      <c r="B93" s="48"/>
      <c r="C93" s="46"/>
      <c r="D93" s="46"/>
      <c r="E93" s="46"/>
      <c r="F93" s="46"/>
      <c r="G93" s="46"/>
      <c r="H93" s="46"/>
      <c r="I93" s="46"/>
    </row>
    <row r="95" spans="1:13" ht="12" thickBot="1" x14ac:dyDescent="0.25">
      <c r="A95" s="63" t="s">
        <v>75</v>
      </c>
      <c r="E95" s="50" t="str">
        <f>E13</f>
        <v>Acct 2.376.00</v>
      </c>
      <c r="F95" s="50"/>
      <c r="G95" s="50"/>
      <c r="H95" s="50"/>
      <c r="I95" s="50"/>
      <c r="M95" s="53" t="s">
        <v>102</v>
      </c>
    </row>
    <row r="96" spans="1:13" ht="12" thickBot="1" x14ac:dyDescent="0.25">
      <c r="A96" s="79" t="s">
        <v>77</v>
      </c>
      <c r="B96" s="53"/>
      <c r="C96" s="51" t="s">
        <v>78</v>
      </c>
      <c r="D96" s="53"/>
      <c r="E96" s="51" t="s">
        <v>79</v>
      </c>
      <c r="F96" s="53"/>
      <c r="G96" s="51" t="s">
        <v>80</v>
      </c>
      <c r="H96" s="53"/>
      <c r="I96" s="51" t="s">
        <v>81</v>
      </c>
      <c r="M96" s="51" t="s">
        <v>103</v>
      </c>
    </row>
    <row r="97" spans="1:13" x14ac:dyDescent="0.2">
      <c r="A97" s="53"/>
      <c r="B97" s="53"/>
      <c r="C97" s="37" t="s">
        <v>4</v>
      </c>
      <c r="D97" s="53"/>
      <c r="E97" s="34" t="s">
        <v>5</v>
      </c>
      <c r="F97" s="53"/>
      <c r="G97" s="34" t="s">
        <v>6</v>
      </c>
      <c r="H97" s="31"/>
      <c r="I97" s="34" t="s">
        <v>39</v>
      </c>
      <c r="K97" s="17" t="s">
        <v>40</v>
      </c>
      <c r="M97" s="53" t="s">
        <v>41</v>
      </c>
    </row>
    <row r="98" spans="1:13" x14ac:dyDescent="0.2">
      <c r="A98" s="53"/>
      <c r="B98" s="53"/>
      <c r="C98" s="53"/>
      <c r="D98" s="53"/>
      <c r="E98" s="53"/>
      <c r="F98" s="53"/>
      <c r="G98" s="53"/>
      <c r="H98" s="53"/>
      <c r="I98" s="53"/>
    </row>
    <row r="99" spans="1:13" x14ac:dyDescent="0.2">
      <c r="A99" s="47">
        <v>1</v>
      </c>
      <c r="C99" s="54">
        <f>C17</f>
        <v>45641</v>
      </c>
      <c r="D99" s="54"/>
      <c r="E99" s="94">
        <f>E56</f>
        <v>0</v>
      </c>
      <c r="F99" s="95"/>
      <c r="G99" s="94">
        <f>G57</f>
        <v>242.8</v>
      </c>
      <c r="H99" s="95"/>
      <c r="I99" s="95">
        <f t="shared" ref="I99:I100" si="11">G99-E99</f>
        <v>242.8</v>
      </c>
      <c r="J99" s="95"/>
      <c r="K99" s="96"/>
      <c r="L99" s="95"/>
      <c r="M99" s="95">
        <f>+M57</f>
        <v>35.69</v>
      </c>
    </row>
    <row r="100" spans="1:13" x14ac:dyDescent="0.2">
      <c r="A100" s="47">
        <f t="shared" ref="A100:A128" si="12">1+A99</f>
        <v>2</v>
      </c>
      <c r="C100" s="54">
        <f>C18</f>
        <v>45672</v>
      </c>
      <c r="D100" s="54"/>
      <c r="E100" s="8">
        <f t="shared" ref="E100:E111" si="13">E99+E58</f>
        <v>0</v>
      </c>
      <c r="F100" s="8"/>
      <c r="G100" s="8">
        <f t="shared" ref="G100:G111" si="14">G99+G58</f>
        <v>485.6</v>
      </c>
      <c r="H100" s="8"/>
      <c r="I100" s="8">
        <f t="shared" si="11"/>
        <v>485.6</v>
      </c>
      <c r="J100" s="8"/>
      <c r="K100" s="8"/>
      <c r="L100" s="8"/>
      <c r="M100" s="8">
        <f t="shared" ref="M100:M111" si="15">+M99+M58</f>
        <v>71.38</v>
      </c>
    </row>
    <row r="101" spans="1:13" x14ac:dyDescent="0.2">
      <c r="A101" s="47">
        <f t="shared" si="12"/>
        <v>3</v>
      </c>
      <c r="C101" s="54">
        <f t="shared" ref="C101:C111" si="16">C100+31</f>
        <v>45703</v>
      </c>
      <c r="D101" s="54"/>
      <c r="E101" s="8">
        <f t="shared" si="13"/>
        <v>0</v>
      </c>
      <c r="F101" s="8"/>
      <c r="G101" s="8">
        <f t="shared" si="14"/>
        <v>728.40000000000009</v>
      </c>
      <c r="H101" s="8"/>
      <c r="I101" s="8">
        <f t="shared" ref="I101:I111" si="17">G101-E101</f>
        <v>728.40000000000009</v>
      </c>
      <c r="J101" s="8"/>
      <c r="K101" s="8"/>
      <c r="L101" s="8"/>
      <c r="M101" s="8">
        <f t="shared" si="15"/>
        <v>107.07</v>
      </c>
    </row>
    <row r="102" spans="1:13" x14ac:dyDescent="0.2">
      <c r="A102" s="47">
        <f t="shared" si="12"/>
        <v>4</v>
      </c>
      <c r="C102" s="54">
        <f t="shared" si="16"/>
        <v>45734</v>
      </c>
      <c r="D102" s="54"/>
      <c r="E102" s="8">
        <f t="shared" si="13"/>
        <v>0</v>
      </c>
      <c r="F102" s="8"/>
      <c r="G102" s="8">
        <f t="shared" si="14"/>
        <v>971.2</v>
      </c>
      <c r="H102" s="8"/>
      <c r="I102" s="8">
        <f t="shared" si="17"/>
        <v>971.2</v>
      </c>
      <c r="J102" s="8"/>
      <c r="K102" s="8"/>
      <c r="L102" s="8"/>
      <c r="M102" s="8">
        <f t="shared" si="15"/>
        <v>142.76</v>
      </c>
    </row>
    <row r="103" spans="1:13" x14ac:dyDescent="0.2">
      <c r="A103" s="47">
        <f t="shared" si="12"/>
        <v>5</v>
      </c>
      <c r="C103" s="54">
        <f t="shared" si="16"/>
        <v>45765</v>
      </c>
      <c r="D103" s="54"/>
      <c r="E103" s="8">
        <f t="shared" si="13"/>
        <v>0</v>
      </c>
      <c r="F103" s="8"/>
      <c r="G103" s="8">
        <f t="shared" si="14"/>
        <v>1214</v>
      </c>
      <c r="H103" s="8"/>
      <c r="I103" s="8">
        <f t="shared" si="17"/>
        <v>1214</v>
      </c>
      <c r="J103" s="8"/>
      <c r="K103" s="8"/>
      <c r="L103" s="8"/>
      <c r="M103" s="8">
        <f t="shared" si="15"/>
        <v>178.45</v>
      </c>
    </row>
    <row r="104" spans="1:13" x14ac:dyDescent="0.2">
      <c r="A104" s="47">
        <f t="shared" si="12"/>
        <v>6</v>
      </c>
      <c r="C104" s="54">
        <f t="shared" si="16"/>
        <v>45796</v>
      </c>
      <c r="D104" s="54"/>
      <c r="E104" s="8">
        <f t="shared" si="13"/>
        <v>0</v>
      </c>
      <c r="F104" s="8"/>
      <c r="G104" s="8">
        <f t="shared" si="14"/>
        <v>1456.8</v>
      </c>
      <c r="H104" s="8"/>
      <c r="I104" s="8">
        <f t="shared" si="17"/>
        <v>1456.8</v>
      </c>
      <c r="J104" s="8"/>
      <c r="K104" s="8"/>
      <c r="L104" s="8"/>
      <c r="M104" s="8">
        <f t="shared" si="15"/>
        <v>214.14</v>
      </c>
    </row>
    <row r="105" spans="1:13" x14ac:dyDescent="0.2">
      <c r="A105" s="47">
        <f t="shared" si="12"/>
        <v>7</v>
      </c>
      <c r="C105" s="54">
        <f t="shared" si="16"/>
        <v>45827</v>
      </c>
      <c r="D105" s="54"/>
      <c r="E105" s="8">
        <f t="shared" si="13"/>
        <v>0</v>
      </c>
      <c r="F105" s="8"/>
      <c r="G105" s="8">
        <f t="shared" si="14"/>
        <v>1699.6</v>
      </c>
      <c r="H105" s="8"/>
      <c r="I105" s="8">
        <f t="shared" si="17"/>
        <v>1699.6</v>
      </c>
      <c r="J105" s="8"/>
      <c r="K105" s="8"/>
      <c r="L105" s="8"/>
      <c r="M105" s="8">
        <f t="shared" si="15"/>
        <v>249.82999999999998</v>
      </c>
    </row>
    <row r="106" spans="1:13" x14ac:dyDescent="0.2">
      <c r="A106" s="47">
        <f t="shared" si="12"/>
        <v>8</v>
      </c>
      <c r="C106" s="54">
        <f t="shared" si="16"/>
        <v>45858</v>
      </c>
      <c r="D106" s="54"/>
      <c r="E106" s="8">
        <f t="shared" si="13"/>
        <v>0</v>
      </c>
      <c r="F106" s="8"/>
      <c r="G106" s="8">
        <f t="shared" si="14"/>
        <v>1942.3999999999999</v>
      </c>
      <c r="H106" s="8"/>
      <c r="I106" s="8">
        <f t="shared" si="17"/>
        <v>1942.3999999999999</v>
      </c>
      <c r="J106" s="8"/>
      <c r="K106" s="8"/>
      <c r="L106" s="8"/>
      <c r="M106" s="8">
        <f t="shared" si="15"/>
        <v>285.52</v>
      </c>
    </row>
    <row r="107" spans="1:13" x14ac:dyDescent="0.2">
      <c r="A107" s="47">
        <f t="shared" si="12"/>
        <v>9</v>
      </c>
      <c r="C107" s="54">
        <f t="shared" si="16"/>
        <v>45889</v>
      </c>
      <c r="D107" s="54"/>
      <c r="E107" s="8">
        <f t="shared" si="13"/>
        <v>0</v>
      </c>
      <c r="F107" s="8"/>
      <c r="G107" s="8">
        <f t="shared" si="14"/>
        <v>2185.1999999999998</v>
      </c>
      <c r="H107" s="8"/>
      <c r="I107" s="8">
        <f t="shared" si="17"/>
        <v>2185.1999999999998</v>
      </c>
      <c r="J107" s="8"/>
      <c r="K107" s="8"/>
      <c r="L107" s="8"/>
      <c r="M107" s="8">
        <f t="shared" si="15"/>
        <v>321.20999999999998</v>
      </c>
    </row>
    <row r="108" spans="1:13" x14ac:dyDescent="0.2">
      <c r="A108" s="47">
        <f t="shared" si="12"/>
        <v>10</v>
      </c>
      <c r="C108" s="54">
        <f t="shared" si="16"/>
        <v>45920</v>
      </c>
      <c r="D108" s="54"/>
      <c r="E108" s="8">
        <f t="shared" si="13"/>
        <v>0</v>
      </c>
      <c r="F108" s="8"/>
      <c r="G108" s="8">
        <f t="shared" si="14"/>
        <v>2428</v>
      </c>
      <c r="H108" s="8"/>
      <c r="I108" s="8">
        <f t="shared" si="17"/>
        <v>2428</v>
      </c>
      <c r="J108" s="8"/>
      <c r="K108" s="8"/>
      <c r="L108" s="8"/>
      <c r="M108" s="8">
        <f t="shared" si="15"/>
        <v>356.9</v>
      </c>
    </row>
    <row r="109" spans="1:13" x14ac:dyDescent="0.2">
      <c r="A109" s="47">
        <f t="shared" si="12"/>
        <v>11</v>
      </c>
      <c r="C109" s="54">
        <f t="shared" si="16"/>
        <v>45951</v>
      </c>
      <c r="D109" s="54"/>
      <c r="E109" s="8">
        <f t="shared" si="13"/>
        <v>0</v>
      </c>
      <c r="F109" s="8"/>
      <c r="G109" s="8">
        <f t="shared" si="14"/>
        <v>2670.8</v>
      </c>
      <c r="H109" s="8"/>
      <c r="I109" s="8">
        <f t="shared" si="17"/>
        <v>2670.8</v>
      </c>
      <c r="J109" s="8"/>
      <c r="K109" s="8"/>
      <c r="L109" s="8"/>
      <c r="M109" s="8">
        <f t="shared" si="15"/>
        <v>392.59</v>
      </c>
    </row>
    <row r="110" spans="1:13" x14ac:dyDescent="0.2">
      <c r="A110" s="47">
        <f t="shared" si="12"/>
        <v>12</v>
      </c>
      <c r="C110" s="54">
        <f t="shared" si="16"/>
        <v>45982</v>
      </c>
      <c r="D110" s="54"/>
      <c r="E110" s="8">
        <f t="shared" si="13"/>
        <v>0</v>
      </c>
      <c r="F110" s="8"/>
      <c r="G110" s="8">
        <f t="shared" si="14"/>
        <v>2913.6000000000004</v>
      </c>
      <c r="H110" s="8"/>
      <c r="I110" s="8">
        <f t="shared" si="17"/>
        <v>2913.6000000000004</v>
      </c>
      <c r="J110" s="8"/>
      <c r="K110" s="8"/>
      <c r="L110" s="8"/>
      <c r="M110" s="8">
        <f t="shared" si="15"/>
        <v>428.28</v>
      </c>
    </row>
    <row r="111" spans="1:13" x14ac:dyDescent="0.2">
      <c r="A111" s="47">
        <f t="shared" si="12"/>
        <v>13</v>
      </c>
      <c r="C111" s="54">
        <f t="shared" si="16"/>
        <v>46013</v>
      </c>
      <c r="D111" s="54"/>
      <c r="E111" s="100">
        <f t="shared" si="13"/>
        <v>0</v>
      </c>
      <c r="F111" s="8"/>
      <c r="G111" s="100">
        <f t="shared" si="14"/>
        <v>3156.4000000000005</v>
      </c>
      <c r="H111" s="8"/>
      <c r="I111" s="100">
        <f t="shared" si="17"/>
        <v>3156.4000000000005</v>
      </c>
      <c r="J111" s="8"/>
      <c r="K111" s="8"/>
      <c r="L111" s="8"/>
      <c r="M111" s="100">
        <f t="shared" si="15"/>
        <v>463.97999999999996</v>
      </c>
    </row>
    <row r="112" spans="1:13" x14ac:dyDescent="0.2">
      <c r="A112" s="47">
        <f t="shared" si="12"/>
        <v>14</v>
      </c>
      <c r="C112" s="56" t="s">
        <v>44</v>
      </c>
      <c r="D112" s="56"/>
      <c r="E112" s="95">
        <f>SUM(E100:E111)</f>
        <v>0</v>
      </c>
      <c r="F112" s="95"/>
      <c r="G112" s="95">
        <f>SUM(G99:G111)</f>
        <v>22094.800000000003</v>
      </c>
      <c r="H112" s="95"/>
      <c r="I112" s="95">
        <f>SUM(I99:I111)</f>
        <v>22094.800000000003</v>
      </c>
      <c r="J112" s="95"/>
      <c r="K112" s="95"/>
      <c r="L112" s="95"/>
      <c r="M112" s="95">
        <f>SUM(M99:M111)</f>
        <v>3247.7999999999997</v>
      </c>
    </row>
    <row r="113" spans="1:13" x14ac:dyDescent="0.2">
      <c r="A113" s="47">
        <f t="shared" si="12"/>
        <v>15</v>
      </c>
      <c r="E113" s="95"/>
      <c r="F113" s="95"/>
      <c r="G113" s="95"/>
      <c r="H113" s="95"/>
      <c r="I113" s="95"/>
      <c r="J113" s="95"/>
      <c r="K113" s="95"/>
      <c r="L113" s="95"/>
      <c r="M113" s="95"/>
    </row>
    <row r="114" spans="1:13" ht="12" thickBot="1" x14ac:dyDescent="0.25">
      <c r="A114" s="47">
        <f t="shared" si="12"/>
        <v>16</v>
      </c>
      <c r="C114" s="65" t="s">
        <v>120</v>
      </c>
      <c r="D114" s="65"/>
      <c r="E114" s="97">
        <f>ROUND(+E112/12,2)</f>
        <v>0</v>
      </c>
      <c r="F114" s="95"/>
      <c r="G114" s="97">
        <f>ROUND(+G112/13,2)</f>
        <v>1699.6</v>
      </c>
      <c r="H114" s="95"/>
      <c r="I114" s="97">
        <f>ROUND(+I112/13,2)</f>
        <v>1699.6</v>
      </c>
      <c r="J114" s="95"/>
      <c r="K114" s="95"/>
      <c r="L114" s="95"/>
      <c r="M114" s="97">
        <f>ROUND(+M112/13,2)</f>
        <v>249.83</v>
      </c>
    </row>
    <row r="115" spans="1:13" ht="12" thickTop="1" x14ac:dyDescent="0.2">
      <c r="A115" s="47">
        <f t="shared" si="12"/>
        <v>17</v>
      </c>
      <c r="E115" s="98" t="s">
        <v>7</v>
      </c>
      <c r="F115" s="98"/>
      <c r="G115" s="98" t="s">
        <v>7</v>
      </c>
      <c r="H115" s="98"/>
      <c r="I115" s="98" t="s">
        <v>7</v>
      </c>
      <c r="J115" s="95"/>
      <c r="K115" s="95"/>
      <c r="L115" s="95"/>
      <c r="M115" s="95"/>
    </row>
    <row r="116" spans="1:13" x14ac:dyDescent="0.2">
      <c r="A116" s="47">
        <f t="shared" si="12"/>
        <v>18</v>
      </c>
      <c r="E116" s="95"/>
      <c r="F116" s="95"/>
      <c r="G116" s="95"/>
      <c r="H116" s="95"/>
      <c r="I116" s="95"/>
      <c r="J116" s="95"/>
      <c r="K116" s="95"/>
      <c r="L116" s="95"/>
      <c r="M116" s="95"/>
    </row>
    <row r="117" spans="1:13" ht="12" thickBot="1" x14ac:dyDescent="0.25">
      <c r="A117" s="47">
        <f t="shared" si="12"/>
        <v>19</v>
      </c>
      <c r="C117" s="56" t="s">
        <v>83</v>
      </c>
      <c r="D117" s="56"/>
      <c r="E117" s="95"/>
      <c r="F117" s="95"/>
      <c r="G117" s="95"/>
      <c r="H117" s="95"/>
      <c r="I117" s="102">
        <f>I114</f>
        <v>1699.6</v>
      </c>
      <c r="J117" s="95"/>
      <c r="K117" s="95"/>
      <c r="L117" s="95"/>
      <c r="M117" s="102">
        <f>+M114</f>
        <v>249.83</v>
      </c>
    </row>
    <row r="118" spans="1:13" ht="12" thickTop="1" x14ac:dyDescent="0.2">
      <c r="A118" s="47">
        <f t="shared" si="12"/>
        <v>20</v>
      </c>
      <c r="E118" s="55"/>
      <c r="F118" s="55"/>
      <c r="G118" s="55"/>
      <c r="H118" s="55"/>
      <c r="I118" s="56" t="s">
        <v>84</v>
      </c>
      <c r="M118" s="56" t="s">
        <v>84</v>
      </c>
    </row>
    <row r="119" spans="1:13" x14ac:dyDescent="0.2">
      <c r="A119" s="47">
        <f t="shared" si="12"/>
        <v>21</v>
      </c>
      <c r="I119" s="56" t="s">
        <v>143</v>
      </c>
      <c r="M119" s="56" t="s">
        <v>144</v>
      </c>
    </row>
    <row r="120" spans="1:13" x14ac:dyDescent="0.2">
      <c r="A120" s="47">
        <f t="shared" si="12"/>
        <v>22</v>
      </c>
    </row>
    <row r="121" spans="1:13" x14ac:dyDescent="0.2">
      <c r="A121" s="47">
        <f t="shared" si="12"/>
        <v>23</v>
      </c>
      <c r="E121" s="61" t="s">
        <v>94</v>
      </c>
      <c r="F121" s="61"/>
      <c r="G121" s="61" t="s">
        <v>95</v>
      </c>
    </row>
    <row r="122" spans="1:13" ht="12" thickBot="1" x14ac:dyDescent="0.25">
      <c r="A122" s="47">
        <f t="shared" si="12"/>
        <v>24</v>
      </c>
      <c r="E122" s="62" t="s">
        <v>98</v>
      </c>
      <c r="F122" s="61"/>
      <c r="G122" s="62" t="s">
        <v>98</v>
      </c>
    </row>
    <row r="123" spans="1:13" x14ac:dyDescent="0.2">
      <c r="A123" s="47">
        <f t="shared" si="12"/>
        <v>25</v>
      </c>
      <c r="C123" s="63" t="str">
        <f>C78</f>
        <v>Acct 2.376.00</v>
      </c>
      <c r="D123" s="63"/>
      <c r="E123" s="66">
        <f>E78</f>
        <v>2.2058823529411766E-2</v>
      </c>
      <c r="F123" s="66"/>
      <c r="G123" s="66">
        <f>G78</f>
        <v>1.6968325791855204E-3</v>
      </c>
    </row>
    <row r="124" spans="1:13" x14ac:dyDescent="0.2">
      <c r="A124" s="47">
        <f t="shared" si="12"/>
        <v>26</v>
      </c>
      <c r="E124" s="55"/>
      <c r="F124" s="55"/>
      <c r="G124" s="55"/>
      <c r="H124" s="55"/>
      <c r="I124" s="55"/>
    </row>
    <row r="125" spans="1:13" x14ac:dyDescent="0.2">
      <c r="A125" s="47">
        <f t="shared" si="12"/>
        <v>27</v>
      </c>
      <c r="H125" s="55"/>
      <c r="I125" s="55"/>
    </row>
    <row r="126" spans="1:13" x14ac:dyDescent="0.2">
      <c r="A126" s="47">
        <f t="shared" si="12"/>
        <v>28</v>
      </c>
    </row>
    <row r="127" spans="1:13" x14ac:dyDescent="0.2">
      <c r="A127" s="47">
        <f t="shared" si="12"/>
        <v>29</v>
      </c>
    </row>
    <row r="128" spans="1:13" x14ac:dyDescent="0.2">
      <c r="A128" s="47">
        <f t="shared" si="12"/>
        <v>30</v>
      </c>
    </row>
  </sheetData>
  <mergeCells count="5">
    <mergeCell ref="A4:I4"/>
    <mergeCell ref="A7:I7"/>
    <mergeCell ref="A8:I8"/>
    <mergeCell ref="A47:I47"/>
    <mergeCell ref="A88:I88"/>
  </mergeCells>
  <pageMargins left="0.75" right="0.75" top="1" bottom="1" header="0.5" footer="0.5"/>
  <pageSetup fitToHeight="3"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1" max="12" man="1"/>
    <brk id="82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47"/>
  <sheetViews>
    <sheetView view="pageLayout" zoomScaleNormal="100" workbookViewId="0">
      <selection sqref="A1:H1"/>
    </sheetView>
  </sheetViews>
  <sheetFormatPr defaultColWidth="9.140625" defaultRowHeight="11.25" x14ac:dyDescent="0.2"/>
  <cols>
    <col min="1" max="1" width="4.42578125" style="67" customWidth="1"/>
    <col min="2" max="2" width="9.140625" style="67"/>
    <col min="3" max="3" width="0.85546875" style="67" customWidth="1"/>
    <col min="4" max="6" width="9.140625" style="67"/>
    <col min="7" max="7" width="12" style="67" bestFit="1" customWidth="1"/>
    <col min="8" max="16384" width="9.140625" style="67"/>
  </cols>
  <sheetData>
    <row r="1" spans="1:13" ht="12.75" x14ac:dyDescent="0.2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</row>
    <row r="2" spans="1:13" ht="12.75" x14ac:dyDescent="0.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8"/>
      <c r="L2" s="128"/>
      <c r="M2" s="128"/>
    </row>
    <row r="4" spans="1:13" ht="12.75" x14ac:dyDescent="0.2">
      <c r="A4" s="127" t="str">
        <f>'CAPGDS1000001180 Input'!A7:J7</f>
        <v>Pro-Forma Adjustment - Government Relocation</v>
      </c>
      <c r="B4" s="127"/>
      <c r="C4" s="127"/>
      <c r="D4" s="127"/>
      <c r="E4" s="127"/>
      <c r="F4" s="127"/>
      <c r="G4" s="127"/>
      <c r="H4" s="127"/>
      <c r="I4" s="127"/>
      <c r="J4" s="127"/>
      <c r="K4" s="128"/>
      <c r="L4" s="128"/>
      <c r="M4" s="128"/>
    </row>
    <row r="5" spans="1:13" ht="12.75" x14ac:dyDescent="0.2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8"/>
      <c r="L5" s="128"/>
      <c r="M5" s="128"/>
    </row>
    <row r="6" spans="1:13" ht="12.75" x14ac:dyDescent="0.2">
      <c r="A6" s="129" t="str">
        <f>'CAPGDS1000001180 Input'!F8</f>
        <v>SFS - Gov Arrowhead Pkwy and Veterans Pkwy Gas Main</v>
      </c>
      <c r="B6" s="129"/>
      <c r="C6" s="129"/>
      <c r="D6" s="129"/>
      <c r="E6" s="129"/>
      <c r="F6" s="129"/>
      <c r="G6" s="129"/>
      <c r="H6" s="129"/>
      <c r="I6" s="129"/>
      <c r="J6" s="129"/>
      <c r="K6" s="130"/>
      <c r="L6" s="130"/>
      <c r="M6" s="130"/>
    </row>
    <row r="63" spans="1:13" x14ac:dyDescent="0.2">
      <c r="A63" s="127" t="str">
        <f>A4</f>
        <v>Pro-Forma Adjustment - Government Relocation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</row>
    <row r="64" spans="1:13" x14ac:dyDescent="0.2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</row>
    <row r="65" spans="1:13" ht="12.75" x14ac:dyDescent="0.2">
      <c r="A65" s="129" t="str">
        <f>A6</f>
        <v>SFS - Gov Arrowhead Pkwy and Veterans Pkwy Gas Main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30"/>
      <c r="L65" s="130"/>
      <c r="M65" s="130"/>
    </row>
    <row r="66" spans="1:13" ht="12.75" x14ac:dyDescent="0.2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8"/>
      <c r="L66" s="128"/>
      <c r="M66" s="128"/>
    </row>
    <row r="67" spans="1:13" ht="12.75" x14ac:dyDescent="0.2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8"/>
      <c r="L67" s="128"/>
      <c r="M67" s="128"/>
    </row>
    <row r="98" spans="7:7" x14ac:dyDescent="0.2">
      <c r="G98" s="91"/>
    </row>
    <row r="99" spans="7:7" x14ac:dyDescent="0.2">
      <c r="G99" s="92"/>
    </row>
    <row r="100" spans="7:7" x14ac:dyDescent="0.2">
      <c r="G100" s="91"/>
    </row>
    <row r="145" spans="1:13" x14ac:dyDescent="0.2">
      <c r="A145" s="127" t="s">
        <v>110</v>
      </c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</row>
    <row r="146" spans="1:13" x14ac:dyDescent="0.2">
      <c r="A146" s="127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</row>
    <row r="147" spans="1:13" ht="12.75" x14ac:dyDescent="0.2">
      <c r="A147" s="129" t="s">
        <v>118</v>
      </c>
      <c r="B147" s="129"/>
      <c r="C147" s="129"/>
      <c r="D147" s="129"/>
      <c r="E147" s="129"/>
      <c r="F147" s="129"/>
      <c r="G147" s="129"/>
      <c r="H147" s="129"/>
      <c r="I147" s="129"/>
      <c r="J147" s="129"/>
      <c r="K147" s="130"/>
      <c r="L147" s="130"/>
      <c r="M147" s="130"/>
    </row>
  </sheetData>
  <mergeCells count="13">
    <mergeCell ref="A146:M146"/>
    <mergeCell ref="A147:M147"/>
    <mergeCell ref="A65:M65"/>
    <mergeCell ref="A6:M6"/>
    <mergeCell ref="A66:M66"/>
    <mergeCell ref="A67:M67"/>
    <mergeCell ref="A63:M63"/>
    <mergeCell ref="A64:M64"/>
    <mergeCell ref="A1:M1"/>
    <mergeCell ref="A2:M2"/>
    <mergeCell ref="A4:M4"/>
    <mergeCell ref="A5:M5"/>
    <mergeCell ref="A145:M145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57" max="16383" man="1"/>
    <brk id="140" max="1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0"/>
  <sheetViews>
    <sheetView view="pageLayout" zoomScaleNormal="100" workbookViewId="0">
      <selection sqref="A1:H1"/>
    </sheetView>
  </sheetViews>
  <sheetFormatPr defaultColWidth="8" defaultRowHeight="11.25" x14ac:dyDescent="0.2"/>
  <cols>
    <col min="1" max="1" width="4.140625" style="31" customWidth="1"/>
    <col min="2" max="2" width="13.7109375" style="31" customWidth="1"/>
    <col min="3" max="3" width="0.85546875" style="31" customWidth="1"/>
    <col min="4" max="4" width="15.140625" style="31" customWidth="1"/>
    <col min="5" max="5" width="0.85546875" style="31" customWidth="1"/>
    <col min="6" max="6" width="10.140625" style="31" customWidth="1"/>
    <col min="7" max="7" width="0.85546875" style="31" customWidth="1"/>
    <col min="8" max="8" width="10.28515625" style="31" customWidth="1"/>
    <col min="9" max="9" width="0.85546875" style="31" customWidth="1"/>
    <col min="10" max="10" width="8" style="31"/>
    <col min="11" max="11" width="1.7109375" style="31" customWidth="1"/>
    <col min="12" max="12" width="8" style="31"/>
    <col min="13" max="13" width="1.7109375" style="31" customWidth="1"/>
    <col min="14" max="16384" width="8" style="31"/>
  </cols>
  <sheetData>
    <row r="1" spans="1:14" x14ac:dyDescent="0.2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4" x14ac:dyDescent="0.2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4" x14ac:dyDescent="0.2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4" ht="12" customHeight="1" x14ac:dyDescent="0.2">
      <c r="A4" s="123"/>
      <c r="B4" s="123"/>
      <c r="C4" s="123"/>
      <c r="D4" s="123"/>
      <c r="E4" s="123"/>
      <c r="F4" s="123"/>
      <c r="G4" s="123"/>
      <c r="H4" s="123"/>
      <c r="I4" s="123"/>
      <c r="J4" s="123"/>
    </row>
    <row r="5" spans="1:14" ht="12" customHeight="1" x14ac:dyDescent="0.2"/>
    <row r="6" spans="1:14" ht="12" customHeight="1" x14ac:dyDescent="0.2">
      <c r="A6" s="123" t="str">
        <f>'WP E, pg 1'!A5:H5</f>
        <v>Pro-Forma Adjustment - Government Relocation</v>
      </c>
      <c r="B6" s="123"/>
      <c r="C6" s="123"/>
      <c r="D6" s="123"/>
      <c r="E6" s="123"/>
      <c r="F6" s="123"/>
      <c r="G6" s="123"/>
      <c r="H6" s="123"/>
      <c r="I6" s="123"/>
      <c r="J6" s="123"/>
    </row>
    <row r="7" spans="1:14" x14ac:dyDescent="0.2">
      <c r="B7" s="131"/>
      <c r="C7" s="132"/>
      <c r="D7" s="132"/>
      <c r="F7" s="133"/>
      <c r="G7" s="133"/>
      <c r="H7" s="133"/>
    </row>
    <row r="8" spans="1:14" x14ac:dyDescent="0.2">
      <c r="B8" s="82" t="s">
        <v>54</v>
      </c>
      <c r="D8" s="83" t="s">
        <v>122</v>
      </c>
      <c r="E8" s="32"/>
      <c r="F8" s="121" t="s">
        <v>123</v>
      </c>
      <c r="G8" s="122"/>
      <c r="H8" s="122"/>
      <c r="I8" s="122"/>
      <c r="J8" s="122"/>
    </row>
    <row r="9" spans="1:14" x14ac:dyDescent="0.2">
      <c r="B9" s="32" t="s">
        <v>55</v>
      </c>
      <c r="D9" s="84">
        <v>1</v>
      </c>
      <c r="F9" s="32" t="s">
        <v>56</v>
      </c>
      <c r="H9" s="84">
        <v>1</v>
      </c>
    </row>
    <row r="10" spans="1:14" x14ac:dyDescent="0.2">
      <c r="L10" s="34" t="s">
        <v>57</v>
      </c>
      <c r="N10" s="34" t="s">
        <v>45</v>
      </c>
    </row>
    <row r="11" spans="1:14" x14ac:dyDescent="0.2">
      <c r="A11" s="31" t="s">
        <v>0</v>
      </c>
      <c r="F11" s="33" t="s">
        <v>58</v>
      </c>
      <c r="G11" s="33"/>
      <c r="H11" s="33"/>
      <c r="J11" s="34" t="s">
        <v>48</v>
      </c>
      <c r="L11" s="34" t="s">
        <v>48</v>
      </c>
      <c r="N11" s="34" t="s">
        <v>59</v>
      </c>
    </row>
    <row r="12" spans="1:14" x14ac:dyDescent="0.2">
      <c r="A12" s="78" t="s">
        <v>108</v>
      </c>
      <c r="B12" s="85" t="s">
        <v>60</v>
      </c>
      <c r="D12" s="35" t="s">
        <v>61</v>
      </c>
      <c r="E12" s="36"/>
      <c r="F12" s="35" t="s">
        <v>62</v>
      </c>
      <c r="H12" s="35" t="s">
        <v>63</v>
      </c>
      <c r="J12" s="35" t="s">
        <v>64</v>
      </c>
      <c r="L12" s="35" t="s">
        <v>64</v>
      </c>
      <c r="N12" s="35" t="s">
        <v>65</v>
      </c>
    </row>
    <row r="13" spans="1:14" x14ac:dyDescent="0.2">
      <c r="B13" s="86" t="s">
        <v>4</v>
      </c>
      <c r="D13" s="34" t="s">
        <v>5</v>
      </c>
      <c r="E13" s="36"/>
      <c r="F13" s="34" t="s">
        <v>6</v>
      </c>
      <c r="H13" s="34" t="s">
        <v>39</v>
      </c>
      <c r="J13" s="34" t="s">
        <v>40</v>
      </c>
      <c r="L13" s="34" t="s">
        <v>41</v>
      </c>
      <c r="N13" s="34" t="s">
        <v>42</v>
      </c>
    </row>
    <row r="14" spans="1:14" x14ac:dyDescent="0.2">
      <c r="B14" s="87"/>
      <c r="D14" s="34"/>
      <c r="E14" s="36"/>
      <c r="F14" s="34"/>
      <c r="H14" s="34"/>
      <c r="J14" s="34"/>
    </row>
    <row r="15" spans="1:14" x14ac:dyDescent="0.2">
      <c r="A15" s="34">
        <v>1</v>
      </c>
      <c r="B15" s="38">
        <v>45641</v>
      </c>
      <c r="D15" s="42">
        <v>0</v>
      </c>
      <c r="E15" s="36"/>
      <c r="F15" s="34" t="s">
        <v>117</v>
      </c>
      <c r="H15" s="6">
        <v>0.97</v>
      </c>
      <c r="J15" s="41">
        <f>1.5/68</f>
        <v>2.2058823529411766E-2</v>
      </c>
      <c r="L15" s="41">
        <v>3.7499999999999999E-2</v>
      </c>
      <c r="N15" s="88">
        <v>0.21</v>
      </c>
    </row>
    <row r="16" spans="1:14" x14ac:dyDescent="0.2">
      <c r="A16" s="34">
        <v>2</v>
      </c>
      <c r="B16" s="39">
        <v>45672</v>
      </c>
      <c r="D16" s="42">
        <v>0</v>
      </c>
      <c r="E16" s="36"/>
      <c r="F16" s="34" t="s">
        <v>121</v>
      </c>
      <c r="H16" s="6">
        <v>0.03</v>
      </c>
      <c r="J16" s="41">
        <f>2/57</f>
        <v>3.5087719298245612E-2</v>
      </c>
      <c r="L16" s="41">
        <v>3.7499999999999999E-2</v>
      </c>
      <c r="N16" s="88">
        <v>0.21</v>
      </c>
    </row>
    <row r="17" spans="1:10" x14ac:dyDescent="0.2">
      <c r="A17" s="34">
        <v>3</v>
      </c>
      <c r="B17" s="39">
        <f>B16+30</f>
        <v>45702</v>
      </c>
      <c r="D17" s="42">
        <v>0</v>
      </c>
      <c r="E17" s="36"/>
      <c r="F17" s="34" t="s">
        <v>66</v>
      </c>
      <c r="H17" s="6">
        <v>0</v>
      </c>
      <c r="J17" s="41">
        <v>0</v>
      </c>
    </row>
    <row r="18" spans="1:10" x14ac:dyDescent="0.2">
      <c r="A18" s="34">
        <v>4</v>
      </c>
      <c r="B18" s="39">
        <f t="shared" ref="B18:B27" si="0">B17+30</f>
        <v>45732</v>
      </c>
      <c r="D18" s="42">
        <v>0</v>
      </c>
      <c r="E18" s="36"/>
      <c r="F18" s="34" t="s">
        <v>66</v>
      </c>
      <c r="H18" s="6">
        <v>0</v>
      </c>
      <c r="J18" s="41">
        <v>0</v>
      </c>
    </row>
    <row r="19" spans="1:10" x14ac:dyDescent="0.2">
      <c r="A19" s="34">
        <v>5</v>
      </c>
      <c r="B19" s="39">
        <f t="shared" si="0"/>
        <v>45762</v>
      </c>
      <c r="D19" s="42">
        <v>0</v>
      </c>
      <c r="E19" s="36"/>
      <c r="F19" s="34" t="s">
        <v>66</v>
      </c>
      <c r="H19" s="6">
        <v>0</v>
      </c>
      <c r="J19" s="41">
        <v>0</v>
      </c>
    </row>
    <row r="20" spans="1:10" x14ac:dyDescent="0.2">
      <c r="A20" s="34">
        <v>6</v>
      </c>
      <c r="B20" s="39">
        <f t="shared" si="0"/>
        <v>45792</v>
      </c>
      <c r="D20" s="42">
        <v>0</v>
      </c>
      <c r="E20" s="36"/>
      <c r="F20" s="34"/>
      <c r="H20" s="40" t="s">
        <v>7</v>
      </c>
      <c r="J20" s="41"/>
    </row>
    <row r="21" spans="1:10" x14ac:dyDescent="0.2">
      <c r="A21" s="34">
        <v>7</v>
      </c>
      <c r="B21" s="39">
        <f t="shared" si="0"/>
        <v>45822</v>
      </c>
      <c r="D21" s="42">
        <v>0</v>
      </c>
      <c r="E21" s="36"/>
      <c r="F21" s="34"/>
      <c r="H21" s="40" t="s">
        <v>7</v>
      </c>
      <c r="J21" s="41"/>
    </row>
    <row r="22" spans="1:10" x14ac:dyDescent="0.2">
      <c r="A22" s="34">
        <v>8</v>
      </c>
      <c r="B22" s="39">
        <f t="shared" si="0"/>
        <v>45852</v>
      </c>
      <c r="D22" s="42">
        <v>0</v>
      </c>
      <c r="E22" s="36"/>
      <c r="F22" s="34"/>
      <c r="H22" s="40" t="s">
        <v>7</v>
      </c>
      <c r="J22" s="41"/>
    </row>
    <row r="23" spans="1:10" x14ac:dyDescent="0.2">
      <c r="A23" s="34">
        <v>9</v>
      </c>
      <c r="B23" s="39">
        <f t="shared" si="0"/>
        <v>45882</v>
      </c>
      <c r="D23" s="42">
        <v>0</v>
      </c>
      <c r="E23" s="36"/>
      <c r="F23" s="34"/>
      <c r="H23" s="40" t="s">
        <v>7</v>
      </c>
      <c r="J23" s="41"/>
    </row>
    <row r="24" spans="1:10" x14ac:dyDescent="0.2">
      <c r="A24" s="34">
        <v>10</v>
      </c>
      <c r="B24" s="39">
        <f t="shared" si="0"/>
        <v>45912</v>
      </c>
      <c r="D24" s="42">
        <v>0</v>
      </c>
      <c r="E24" s="36"/>
      <c r="F24" s="34"/>
      <c r="H24" s="40" t="s">
        <v>7</v>
      </c>
      <c r="J24" s="41"/>
    </row>
    <row r="25" spans="1:10" x14ac:dyDescent="0.2">
      <c r="A25" s="34">
        <v>11</v>
      </c>
      <c r="B25" s="39">
        <f t="shared" si="0"/>
        <v>45942</v>
      </c>
      <c r="D25" s="42">
        <v>0</v>
      </c>
      <c r="E25" s="36"/>
      <c r="F25" s="34"/>
      <c r="H25" s="40" t="s">
        <v>7</v>
      </c>
      <c r="J25" s="41"/>
    </row>
    <row r="26" spans="1:10" x14ac:dyDescent="0.2">
      <c r="A26" s="34">
        <v>12</v>
      </c>
      <c r="B26" s="39">
        <f t="shared" si="0"/>
        <v>45972</v>
      </c>
      <c r="D26" s="42">
        <v>0</v>
      </c>
      <c r="E26" s="36"/>
      <c r="H26" s="40" t="s">
        <v>7</v>
      </c>
      <c r="J26" s="41"/>
    </row>
    <row r="27" spans="1:10" x14ac:dyDescent="0.2">
      <c r="A27" s="34">
        <v>13</v>
      </c>
      <c r="B27" s="39">
        <f t="shared" si="0"/>
        <v>46002</v>
      </c>
      <c r="D27" s="42">
        <v>0</v>
      </c>
      <c r="E27" s="36"/>
      <c r="H27" s="40"/>
      <c r="J27" s="41"/>
    </row>
    <row r="28" spans="1:10" x14ac:dyDescent="0.2">
      <c r="A28" s="34">
        <v>14</v>
      </c>
      <c r="D28" s="42"/>
      <c r="E28" s="36"/>
      <c r="J28" s="41"/>
    </row>
    <row r="29" spans="1:10" x14ac:dyDescent="0.2">
      <c r="A29" s="34">
        <v>15</v>
      </c>
      <c r="B29" s="32" t="s">
        <v>67</v>
      </c>
      <c r="D29" s="89">
        <v>46143</v>
      </c>
    </row>
    <row r="30" spans="1:10" x14ac:dyDescent="0.2">
      <c r="A30" s="34">
        <v>16</v>
      </c>
      <c r="B30" s="32" t="s">
        <v>68</v>
      </c>
      <c r="D30" s="90">
        <v>127580</v>
      </c>
    </row>
    <row r="32" spans="1:10" x14ac:dyDescent="0.2">
      <c r="B32" s="43" t="s">
        <v>69</v>
      </c>
    </row>
    <row r="33" spans="2:2" x14ac:dyDescent="0.2">
      <c r="B33" s="43" t="s">
        <v>70</v>
      </c>
    </row>
    <row r="34" spans="2:2" x14ac:dyDescent="0.2">
      <c r="B34" s="43" t="s">
        <v>154</v>
      </c>
    </row>
    <row r="35" spans="2:2" x14ac:dyDescent="0.2">
      <c r="B35" s="43" t="s">
        <v>155</v>
      </c>
    </row>
    <row r="36" spans="2:2" x14ac:dyDescent="0.2">
      <c r="B36" s="43" t="s">
        <v>156</v>
      </c>
    </row>
    <row r="37" spans="2:2" x14ac:dyDescent="0.2">
      <c r="B37" s="43" t="s">
        <v>157</v>
      </c>
    </row>
    <row r="38" spans="2:2" x14ac:dyDescent="0.2">
      <c r="B38" s="43" t="s">
        <v>158</v>
      </c>
    </row>
    <row r="39" spans="2:2" x14ac:dyDescent="0.2">
      <c r="B39" s="31" t="s">
        <v>146</v>
      </c>
    </row>
    <row r="40" spans="2:2" x14ac:dyDescent="0.2">
      <c r="B40" s="31" t="s">
        <v>73</v>
      </c>
    </row>
  </sheetData>
  <mergeCells count="6">
    <mergeCell ref="F8:J8"/>
    <mergeCell ref="A1:J1"/>
    <mergeCell ref="A4:J4"/>
    <mergeCell ref="A6:J6"/>
    <mergeCell ref="B7:D7"/>
    <mergeCell ref="F7:H7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/>
  <dimension ref="A1:J435"/>
  <sheetViews>
    <sheetView view="pageLayout" zoomScaleNormal="100" workbookViewId="0">
      <selection sqref="A1:H1"/>
    </sheetView>
  </sheetViews>
  <sheetFormatPr defaultColWidth="11" defaultRowHeight="11.25" x14ac:dyDescent="0.2"/>
  <cols>
    <col min="1" max="1" width="4.85546875" style="47" customWidth="1"/>
    <col min="2" max="2" width="1" style="47" customWidth="1"/>
    <col min="3" max="3" width="14.7109375" style="47" customWidth="1"/>
    <col min="4" max="4" width="1" style="47" customWidth="1"/>
    <col min="5" max="5" width="17.85546875" style="47" customWidth="1"/>
    <col min="6" max="6" width="1" style="47" customWidth="1"/>
    <col min="7" max="7" width="17.85546875" style="47" customWidth="1"/>
    <col min="8" max="8" width="1" style="47" customWidth="1"/>
    <col min="9" max="9" width="15.85546875" style="47" customWidth="1"/>
    <col min="10" max="10" width="6.42578125" style="47" customWidth="1"/>
    <col min="11" max="11" width="4.85546875" style="47" customWidth="1"/>
    <col min="12" max="12" width="1" style="47" customWidth="1"/>
    <col min="13" max="13" width="25.140625" style="47" customWidth="1"/>
    <col min="14" max="14" width="1" style="47" customWidth="1"/>
    <col min="15" max="15" width="14.85546875" style="47" customWidth="1"/>
    <col min="16" max="16" width="1" style="47" customWidth="1"/>
    <col min="17" max="17" width="14.85546875" style="47" customWidth="1"/>
    <col min="18" max="18" width="1" style="47" customWidth="1"/>
    <col min="19" max="19" width="13.85546875" style="47" customWidth="1"/>
    <col min="20" max="20" width="6.42578125" style="47" customWidth="1"/>
    <col min="21" max="21" width="4.85546875" style="47" customWidth="1"/>
    <col min="22" max="22" width="1" style="47" customWidth="1"/>
    <col min="23" max="23" width="25.140625" style="47" customWidth="1"/>
    <col min="24" max="24" width="1" style="47" customWidth="1"/>
    <col min="25" max="25" width="14.85546875" style="47" customWidth="1"/>
    <col min="26" max="26" width="1" style="47" customWidth="1"/>
    <col min="27" max="27" width="14.85546875" style="47" customWidth="1"/>
    <col min="28" max="28" width="1" style="47" customWidth="1"/>
    <col min="29" max="29" width="13.85546875" style="47" customWidth="1"/>
    <col min="30" max="30" width="6.42578125" style="47" customWidth="1"/>
    <col min="31" max="31" width="4.85546875" style="47" customWidth="1"/>
    <col min="32" max="32" width="1" style="47" customWidth="1"/>
    <col min="33" max="33" width="25.140625" style="47" customWidth="1"/>
    <col min="34" max="34" width="1" style="47" customWidth="1"/>
    <col min="35" max="35" width="14.85546875" style="47" customWidth="1"/>
    <col min="36" max="36" width="1" style="47" customWidth="1"/>
    <col min="37" max="37" width="14.85546875" style="47" customWidth="1"/>
    <col min="38" max="38" width="1" style="47" customWidth="1"/>
    <col min="39" max="39" width="13.85546875" style="47" customWidth="1"/>
    <col min="40" max="40" width="6.42578125" style="47" customWidth="1"/>
    <col min="41" max="41" width="4.85546875" style="47" customWidth="1"/>
    <col min="42" max="42" width="1" style="47" customWidth="1"/>
    <col min="43" max="43" width="17.85546875" style="47" customWidth="1"/>
    <col min="44" max="44" width="1" style="47" customWidth="1"/>
    <col min="45" max="45" width="14.85546875" style="47" customWidth="1"/>
    <col min="46" max="46" width="1" style="47" customWidth="1"/>
    <col min="47" max="47" width="14.85546875" style="47" customWidth="1"/>
    <col min="48" max="48" width="1" style="47" customWidth="1"/>
    <col min="49" max="49" width="13.85546875" style="47" customWidth="1"/>
    <col min="50" max="16384" width="11" style="47"/>
  </cols>
  <sheetData>
    <row r="1" spans="1:10" x14ac:dyDescent="0.2">
      <c r="A1" s="44"/>
      <c r="B1" s="44"/>
      <c r="C1" s="45"/>
      <c r="D1" s="45"/>
      <c r="E1" s="45"/>
      <c r="F1" s="45"/>
      <c r="G1" s="45"/>
      <c r="H1" s="45"/>
      <c r="I1" s="45"/>
      <c r="J1" s="46" t="s">
        <v>7</v>
      </c>
    </row>
    <row r="2" spans="1:10" x14ac:dyDescent="0.2">
      <c r="A2" s="44"/>
      <c r="B2" s="44"/>
      <c r="C2" s="45"/>
      <c r="D2" s="45"/>
      <c r="E2" s="45"/>
      <c r="F2" s="45"/>
      <c r="G2" s="45"/>
      <c r="H2" s="45"/>
      <c r="I2" s="45"/>
      <c r="J2" s="46"/>
    </row>
    <row r="3" spans="1:10" x14ac:dyDescent="0.2">
      <c r="A3" s="44"/>
      <c r="B3" s="44"/>
      <c r="C3" s="45"/>
      <c r="D3" s="45"/>
      <c r="E3" s="45"/>
      <c r="F3" s="45"/>
      <c r="G3" s="45"/>
      <c r="H3" s="45"/>
      <c r="I3" s="45"/>
      <c r="J3" s="46"/>
    </row>
    <row r="4" spans="1:10" x14ac:dyDescent="0.2">
      <c r="A4" s="44"/>
      <c r="B4" s="44"/>
      <c r="C4" s="45"/>
      <c r="D4" s="45"/>
      <c r="E4" s="45"/>
      <c r="F4" s="45"/>
      <c r="G4" s="45"/>
      <c r="H4" s="45"/>
      <c r="I4" s="45"/>
      <c r="J4" s="46" t="s">
        <v>7</v>
      </c>
    </row>
    <row r="5" spans="1:10" x14ac:dyDescent="0.2">
      <c r="B5" s="44"/>
      <c r="C5" s="45"/>
      <c r="D5" s="45"/>
      <c r="E5" s="45"/>
      <c r="F5" s="45"/>
      <c r="G5" s="45"/>
      <c r="H5" s="45"/>
      <c r="I5" s="45"/>
      <c r="J5" s="46" t="s">
        <v>7</v>
      </c>
    </row>
    <row r="6" spans="1:10" x14ac:dyDescent="0.2">
      <c r="A6" s="125" t="str">
        <f>'CAPGDS1000001207 Input'!A6:J6</f>
        <v>Pro-Forma Adjustment - Government Relocation</v>
      </c>
      <c r="B6" s="125"/>
      <c r="C6" s="125"/>
      <c r="D6" s="125"/>
      <c r="E6" s="125"/>
      <c r="F6" s="125"/>
      <c r="G6" s="125"/>
      <c r="H6" s="125"/>
      <c r="I6" s="125"/>
      <c r="J6" s="46"/>
    </row>
    <row r="7" spans="1:10" x14ac:dyDescent="0.2">
      <c r="A7" s="48"/>
      <c r="B7" s="48"/>
      <c r="C7" s="46"/>
      <c r="D7" s="46"/>
      <c r="E7" s="46"/>
      <c r="F7" s="46"/>
      <c r="G7" s="46"/>
      <c r="H7" s="46"/>
      <c r="I7" s="46"/>
      <c r="J7" s="46"/>
    </row>
    <row r="8" spans="1:10" x14ac:dyDescent="0.2">
      <c r="A8" s="124" t="str">
        <f>'CAPGDS1000001207 Input'!F8</f>
        <v>SFS - Gov Main Relocate Willow St</v>
      </c>
      <c r="B8" s="124"/>
      <c r="C8" s="124"/>
      <c r="D8" s="124"/>
      <c r="E8" s="124"/>
      <c r="F8" s="124"/>
      <c r="G8" s="124"/>
      <c r="H8" s="124"/>
      <c r="I8" s="124"/>
      <c r="J8" s="46"/>
    </row>
    <row r="9" spans="1:10" x14ac:dyDescent="0.2">
      <c r="A9" s="48"/>
      <c r="B9" s="48"/>
      <c r="C9" s="46"/>
      <c r="D9" s="46"/>
      <c r="E9" s="46"/>
      <c r="F9" s="46"/>
      <c r="G9" s="46"/>
      <c r="H9" s="46"/>
      <c r="I9" s="46"/>
      <c r="J9" s="46"/>
    </row>
    <row r="10" spans="1:10" x14ac:dyDescent="0.2">
      <c r="A10" s="48" t="s">
        <v>74</v>
      </c>
      <c r="B10" s="48"/>
      <c r="C10" s="46"/>
      <c r="D10" s="46"/>
      <c r="E10" s="46"/>
      <c r="F10" s="46"/>
      <c r="G10" s="46"/>
      <c r="H10" s="46"/>
      <c r="I10" s="46"/>
      <c r="J10" s="46" t="s">
        <v>7</v>
      </c>
    </row>
    <row r="11" spans="1:10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  <c r="J11" s="46" t="s">
        <v>7</v>
      </c>
    </row>
    <row r="13" spans="1:10" ht="12" thickBot="1" x14ac:dyDescent="0.25">
      <c r="A13" s="63" t="s">
        <v>75</v>
      </c>
      <c r="E13" s="49" t="s">
        <v>76</v>
      </c>
      <c r="F13" s="50"/>
      <c r="G13" s="50"/>
      <c r="H13" s="50"/>
      <c r="I13" s="50"/>
    </row>
    <row r="14" spans="1:10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10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10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0" x14ac:dyDescent="0.2">
      <c r="A17" s="53">
        <v>1</v>
      </c>
      <c r="C17" s="54">
        <f>'CAPGDS1000001207 Input'!B15</f>
        <v>45641</v>
      </c>
      <c r="D17" s="54"/>
      <c r="E17" s="94">
        <f>'CAPGDS1000001207 Input'!D15*'CAPGDS1000001207 Input'!$D$9*'CAPGDS1000001207 Input'!$H$9</f>
        <v>0</v>
      </c>
      <c r="F17" s="95"/>
      <c r="G17" s="94">
        <f>'CAPGDS1000001207 Input'!D30*'CAPGDS1000001207 Input'!D9*'CAPGDS1000001207 Input'!H9</f>
        <v>127580</v>
      </c>
      <c r="H17" s="95"/>
      <c r="I17" s="94">
        <f t="shared" ref="I17:I29" si="0">G17-E17</f>
        <v>127580</v>
      </c>
    </row>
    <row r="18" spans="1:10" x14ac:dyDescent="0.2">
      <c r="A18" s="53">
        <f t="shared" ref="A18:A40" si="1">1+A17</f>
        <v>2</v>
      </c>
      <c r="C18" s="54">
        <f>'CAPGDS1000001207 Input'!B16</f>
        <v>45672</v>
      </c>
      <c r="D18" s="54"/>
      <c r="E18" s="71">
        <f>'CAPGDS1000001207 Input'!D16*'CAPGDS1000001207 Input'!$D$9*'CAPGDS1000001207 Input'!$H$9</f>
        <v>0</v>
      </c>
      <c r="F18" s="8"/>
      <c r="G18" s="71">
        <f>'CAPGDS1000001207 Input'!D30*'CAPGDS1000001207 Input'!D9*'CAPGDS1000001207 Input'!H9</f>
        <v>127580</v>
      </c>
      <c r="H18" s="8"/>
      <c r="I18" s="71">
        <f t="shared" si="0"/>
        <v>127580</v>
      </c>
    </row>
    <row r="19" spans="1:10" x14ac:dyDescent="0.2">
      <c r="A19" s="53">
        <f t="shared" si="1"/>
        <v>3</v>
      </c>
      <c r="C19" s="54">
        <f>'CAPGDS1000001207 Input'!B17</f>
        <v>45702</v>
      </c>
      <c r="D19" s="54"/>
      <c r="E19" s="71">
        <f>'CAPGDS1000001207 Input'!D17*'CAPGDS1000001207 Input'!$D$9*'CAPGDS1000001207 Input'!$H$9</f>
        <v>0</v>
      </c>
      <c r="F19" s="8"/>
      <c r="G19" s="8">
        <f t="shared" ref="G19:G29" si="2">$G$18</f>
        <v>127580</v>
      </c>
      <c r="H19" s="8"/>
      <c r="I19" s="8">
        <f t="shared" si="0"/>
        <v>127580</v>
      </c>
      <c r="J19" s="55"/>
    </row>
    <row r="20" spans="1:10" x14ac:dyDescent="0.2">
      <c r="A20" s="53">
        <f t="shared" si="1"/>
        <v>4</v>
      </c>
      <c r="C20" s="54">
        <f>'CAPGDS1000001207 Input'!B18</f>
        <v>45732</v>
      </c>
      <c r="D20" s="54"/>
      <c r="E20" s="71">
        <f>'CAPGDS1000001207 Input'!D18*'CAPGDS1000001207 Input'!$D$9*'CAPGDS1000001207 Input'!$H$9</f>
        <v>0</v>
      </c>
      <c r="F20" s="8"/>
      <c r="G20" s="8">
        <f t="shared" si="2"/>
        <v>127580</v>
      </c>
      <c r="H20" s="8"/>
      <c r="I20" s="8">
        <f t="shared" si="0"/>
        <v>127580</v>
      </c>
      <c r="J20" s="55"/>
    </row>
    <row r="21" spans="1:10" x14ac:dyDescent="0.2">
      <c r="A21" s="53">
        <f t="shared" si="1"/>
        <v>5</v>
      </c>
      <c r="C21" s="54">
        <f>'CAPGDS1000001207 Input'!B19</f>
        <v>45762</v>
      </c>
      <c r="D21" s="54"/>
      <c r="E21" s="71">
        <f>'CAPGDS1000001207 Input'!D19*'CAPGDS1000001207 Input'!$D$9*'CAPGDS1000001207 Input'!$H$9</f>
        <v>0</v>
      </c>
      <c r="F21" s="8"/>
      <c r="G21" s="8">
        <f t="shared" si="2"/>
        <v>127580</v>
      </c>
      <c r="H21" s="8"/>
      <c r="I21" s="8">
        <f t="shared" si="0"/>
        <v>127580</v>
      </c>
      <c r="J21" s="55"/>
    </row>
    <row r="22" spans="1:10" x14ac:dyDescent="0.2">
      <c r="A22" s="53">
        <f t="shared" si="1"/>
        <v>6</v>
      </c>
      <c r="C22" s="54">
        <f>'CAPGDS1000001207 Input'!B20</f>
        <v>45792</v>
      </c>
      <c r="D22" s="54"/>
      <c r="E22" s="71">
        <f>'CAPGDS1000001207 Input'!D20*'CAPGDS1000001207 Input'!$D$9*'CAPGDS1000001207 Input'!$H$9</f>
        <v>0</v>
      </c>
      <c r="F22" s="8"/>
      <c r="G22" s="8">
        <f t="shared" si="2"/>
        <v>127580</v>
      </c>
      <c r="H22" s="8"/>
      <c r="I22" s="8">
        <f t="shared" si="0"/>
        <v>127580</v>
      </c>
      <c r="J22" s="55"/>
    </row>
    <row r="23" spans="1:10" x14ac:dyDescent="0.2">
      <c r="A23" s="53">
        <f t="shared" si="1"/>
        <v>7</v>
      </c>
      <c r="C23" s="54">
        <f>'CAPGDS1000001207 Input'!B21</f>
        <v>45822</v>
      </c>
      <c r="D23" s="54"/>
      <c r="E23" s="71">
        <f>'CAPGDS1000001207 Input'!D21*'CAPGDS1000001207 Input'!$D$9*'CAPGDS1000001207 Input'!$H$9</f>
        <v>0</v>
      </c>
      <c r="F23" s="8"/>
      <c r="G23" s="8">
        <f t="shared" si="2"/>
        <v>127580</v>
      </c>
      <c r="H23" s="8"/>
      <c r="I23" s="8">
        <f t="shared" si="0"/>
        <v>127580</v>
      </c>
      <c r="J23" s="55"/>
    </row>
    <row r="24" spans="1:10" x14ac:dyDescent="0.2">
      <c r="A24" s="53">
        <f t="shared" si="1"/>
        <v>8</v>
      </c>
      <c r="C24" s="54">
        <f>'CAPGDS1000001207 Input'!B22</f>
        <v>45852</v>
      </c>
      <c r="D24" s="54"/>
      <c r="E24" s="71">
        <f>'CAPGDS1000001207 Input'!D22*'CAPGDS1000001207 Input'!$D$9*'CAPGDS1000001207 Input'!$H$9</f>
        <v>0</v>
      </c>
      <c r="F24" s="8"/>
      <c r="G24" s="8">
        <f t="shared" si="2"/>
        <v>127580</v>
      </c>
      <c r="H24" s="8"/>
      <c r="I24" s="8">
        <f t="shared" si="0"/>
        <v>127580</v>
      </c>
      <c r="J24" s="55"/>
    </row>
    <row r="25" spans="1:10" x14ac:dyDescent="0.2">
      <c r="A25" s="53">
        <f t="shared" si="1"/>
        <v>9</v>
      </c>
      <c r="C25" s="54">
        <f>'CAPGDS1000001207 Input'!B23</f>
        <v>45882</v>
      </c>
      <c r="D25" s="54"/>
      <c r="E25" s="71">
        <f>'CAPGDS1000001207 Input'!D23*'CAPGDS1000001207 Input'!$D$9*'CAPGDS1000001207 Input'!$H$9</f>
        <v>0</v>
      </c>
      <c r="F25" s="8"/>
      <c r="G25" s="8">
        <f t="shared" si="2"/>
        <v>127580</v>
      </c>
      <c r="H25" s="8"/>
      <c r="I25" s="8">
        <f t="shared" si="0"/>
        <v>127580</v>
      </c>
      <c r="J25" s="55"/>
    </row>
    <row r="26" spans="1:10" x14ac:dyDescent="0.2">
      <c r="A26" s="53">
        <f t="shared" si="1"/>
        <v>10</v>
      </c>
      <c r="C26" s="54">
        <f>'CAPGDS1000001207 Input'!B24</f>
        <v>45912</v>
      </c>
      <c r="D26" s="54"/>
      <c r="E26" s="71">
        <f>'CAPGDS1000001207 Input'!D24*'CAPGDS1000001207 Input'!$D$9*'CAPGDS1000001207 Input'!$H$9</f>
        <v>0</v>
      </c>
      <c r="F26" s="8"/>
      <c r="G26" s="8">
        <f t="shared" si="2"/>
        <v>127580</v>
      </c>
      <c r="H26" s="8"/>
      <c r="I26" s="8">
        <f t="shared" si="0"/>
        <v>127580</v>
      </c>
      <c r="J26" s="55"/>
    </row>
    <row r="27" spans="1:10" x14ac:dyDescent="0.2">
      <c r="A27" s="53">
        <f t="shared" si="1"/>
        <v>11</v>
      </c>
      <c r="C27" s="54">
        <f>'CAPGDS1000001207 Input'!B25</f>
        <v>45942</v>
      </c>
      <c r="D27" s="54"/>
      <c r="E27" s="71">
        <f>'CAPGDS1000001207 Input'!D25*'CAPGDS1000001207 Input'!$D$9*'CAPGDS1000001207 Input'!$H$9</f>
        <v>0</v>
      </c>
      <c r="F27" s="8"/>
      <c r="G27" s="8">
        <f t="shared" si="2"/>
        <v>127580</v>
      </c>
      <c r="H27" s="8"/>
      <c r="I27" s="8">
        <f t="shared" si="0"/>
        <v>127580</v>
      </c>
      <c r="J27" s="55"/>
    </row>
    <row r="28" spans="1:10" x14ac:dyDescent="0.2">
      <c r="A28" s="53">
        <f t="shared" si="1"/>
        <v>12</v>
      </c>
      <c r="C28" s="54">
        <f>'CAPGDS1000001207 Input'!B26</f>
        <v>45972</v>
      </c>
      <c r="D28" s="54"/>
      <c r="E28" s="71">
        <f>'CAPGDS1000001207 Input'!D26*'CAPGDS1000001207 Input'!$D$9*'CAPGDS1000001207 Input'!$H$9</f>
        <v>0</v>
      </c>
      <c r="F28" s="8"/>
      <c r="G28" s="8">
        <f t="shared" si="2"/>
        <v>127580</v>
      </c>
      <c r="H28" s="8"/>
      <c r="I28" s="8">
        <f t="shared" si="0"/>
        <v>127580</v>
      </c>
      <c r="J28" s="55"/>
    </row>
    <row r="29" spans="1:10" x14ac:dyDescent="0.2">
      <c r="A29" s="53">
        <f t="shared" si="1"/>
        <v>13</v>
      </c>
      <c r="C29" s="54">
        <f>'CAPGDS1000001207 Input'!B27</f>
        <v>46002</v>
      </c>
      <c r="D29" s="54"/>
      <c r="E29" s="99">
        <f>'CAPGDS1000001207 Input'!D27*'CAPGDS1000001207 Input'!$D$9*'CAPGDS1000001207 Input'!$H$9</f>
        <v>0</v>
      </c>
      <c r="F29" s="8"/>
      <c r="G29" s="100">
        <f t="shared" si="2"/>
        <v>127580</v>
      </c>
      <c r="H29" s="8"/>
      <c r="I29" s="100">
        <f t="shared" si="0"/>
        <v>127580</v>
      </c>
      <c r="J29" s="55"/>
    </row>
    <row r="30" spans="1:10" x14ac:dyDescent="0.2">
      <c r="A30" s="53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1658540</v>
      </c>
      <c r="H30" s="95"/>
      <c r="I30" s="95">
        <f>SUM(I17:I29)</f>
        <v>1658540</v>
      </c>
      <c r="J30" s="55"/>
    </row>
    <row r="31" spans="1:10" x14ac:dyDescent="0.2">
      <c r="A31" s="53">
        <f t="shared" si="1"/>
        <v>15</v>
      </c>
      <c r="E31" s="95"/>
      <c r="F31" s="95"/>
      <c r="G31" s="95"/>
      <c r="H31" s="95"/>
      <c r="I31" s="95"/>
      <c r="J31" s="55"/>
    </row>
    <row r="32" spans="1:10" ht="12" thickBot="1" x14ac:dyDescent="0.25">
      <c r="A32" s="53">
        <f t="shared" si="1"/>
        <v>16</v>
      </c>
      <c r="C32" s="58" t="s">
        <v>119</v>
      </c>
      <c r="D32" s="58"/>
      <c r="E32" s="97">
        <f>ROUND(+E30/12,2)</f>
        <v>0</v>
      </c>
      <c r="F32" s="95"/>
      <c r="G32" s="97">
        <f>ROUND(+G30/13,2)</f>
        <v>127580</v>
      </c>
      <c r="H32" s="95"/>
      <c r="I32" s="97">
        <f>ROUND(+I30/13,2)</f>
        <v>127580</v>
      </c>
      <c r="J32" s="57"/>
    </row>
    <row r="33" spans="1:10" ht="12" thickTop="1" x14ac:dyDescent="0.2">
      <c r="A33" s="53">
        <f t="shared" si="1"/>
        <v>17</v>
      </c>
      <c r="E33" s="95"/>
      <c r="F33" s="95"/>
      <c r="G33" s="95"/>
      <c r="H33" s="95"/>
      <c r="I33" s="95"/>
      <c r="J33" s="55"/>
    </row>
    <row r="34" spans="1:10" x14ac:dyDescent="0.2">
      <c r="A34" s="53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  <c r="J34" s="55"/>
    </row>
    <row r="35" spans="1:10" ht="12" thickBot="1" x14ac:dyDescent="0.25">
      <c r="A35" s="53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127580</v>
      </c>
      <c r="J35" s="55"/>
    </row>
    <row r="36" spans="1:10" ht="12" thickTop="1" x14ac:dyDescent="0.2">
      <c r="A36" s="53">
        <f t="shared" si="1"/>
        <v>20</v>
      </c>
      <c r="J36" s="55"/>
    </row>
    <row r="37" spans="1:10" x14ac:dyDescent="0.2">
      <c r="A37" s="53">
        <f t="shared" si="1"/>
        <v>21</v>
      </c>
      <c r="J37" s="55"/>
    </row>
    <row r="38" spans="1:10" x14ac:dyDescent="0.2">
      <c r="A38" s="53">
        <f t="shared" si="1"/>
        <v>22</v>
      </c>
      <c r="J38" s="55"/>
    </row>
    <row r="39" spans="1:10" x14ac:dyDescent="0.2">
      <c r="A39" s="53">
        <f t="shared" si="1"/>
        <v>23</v>
      </c>
      <c r="J39" s="55"/>
    </row>
    <row r="40" spans="1:10" x14ac:dyDescent="0.2">
      <c r="A40" s="53">
        <f t="shared" si="1"/>
        <v>24</v>
      </c>
      <c r="J40" s="55"/>
    </row>
    <row r="41" spans="1:10" x14ac:dyDescent="0.2">
      <c r="J41" s="55"/>
    </row>
    <row r="42" spans="1:10" x14ac:dyDescent="0.2">
      <c r="J42" s="55"/>
    </row>
    <row r="43" spans="1:10" x14ac:dyDescent="0.2">
      <c r="J43" s="55"/>
    </row>
    <row r="44" spans="1:10" x14ac:dyDescent="0.2">
      <c r="J44" s="55"/>
    </row>
    <row r="45" spans="1:10" x14ac:dyDescent="0.2">
      <c r="J45" s="55"/>
    </row>
    <row r="46" spans="1:10" x14ac:dyDescent="0.2">
      <c r="J46" s="55"/>
    </row>
    <row r="47" spans="1:10" x14ac:dyDescent="0.2">
      <c r="J47" s="55"/>
    </row>
    <row r="48" spans="1:10" x14ac:dyDescent="0.2">
      <c r="J48" s="55"/>
    </row>
    <row r="49" spans="10:10" x14ac:dyDescent="0.2">
      <c r="J49" s="55"/>
    </row>
    <row r="50" spans="10:10" x14ac:dyDescent="0.2">
      <c r="J50" s="55"/>
    </row>
    <row r="51" spans="10:10" x14ac:dyDescent="0.2">
      <c r="J51" s="55"/>
    </row>
    <row r="52" spans="10:10" x14ac:dyDescent="0.2">
      <c r="J52" s="55"/>
    </row>
    <row r="53" spans="10:10" x14ac:dyDescent="0.2">
      <c r="J53" s="55"/>
    </row>
    <row r="54" spans="10:10" x14ac:dyDescent="0.2">
      <c r="J54" s="55"/>
    </row>
    <row r="70" spans="10:10" x14ac:dyDescent="0.2">
      <c r="J70" s="46"/>
    </row>
    <row r="71" spans="10:10" x14ac:dyDescent="0.2">
      <c r="J71" s="46"/>
    </row>
    <row r="72" spans="10:10" x14ac:dyDescent="0.2">
      <c r="J72" s="46"/>
    </row>
    <row r="73" spans="10:10" x14ac:dyDescent="0.2">
      <c r="J73" s="46"/>
    </row>
    <row r="74" spans="10:10" x14ac:dyDescent="0.2">
      <c r="J74" s="46"/>
    </row>
    <row r="82" spans="10:10" x14ac:dyDescent="0.2">
      <c r="J82" s="57"/>
    </row>
    <row r="83" spans="10:10" x14ac:dyDescent="0.2">
      <c r="J83" s="55"/>
    </row>
    <row r="84" spans="10:10" x14ac:dyDescent="0.2">
      <c r="J84" s="55"/>
    </row>
    <row r="85" spans="10:10" x14ac:dyDescent="0.2">
      <c r="J85" s="55"/>
    </row>
    <row r="86" spans="10:10" x14ac:dyDescent="0.2">
      <c r="J86" s="55"/>
    </row>
    <row r="87" spans="10:10" x14ac:dyDescent="0.2">
      <c r="J87" s="55"/>
    </row>
    <row r="88" spans="10:10" x14ac:dyDescent="0.2">
      <c r="J88" s="55"/>
    </row>
    <row r="89" spans="10:10" x14ac:dyDescent="0.2">
      <c r="J89" s="55"/>
    </row>
    <row r="90" spans="10:10" x14ac:dyDescent="0.2">
      <c r="J90" s="55"/>
    </row>
    <row r="91" spans="10:10" x14ac:dyDescent="0.2">
      <c r="J91" s="55"/>
    </row>
    <row r="92" spans="10:10" x14ac:dyDescent="0.2">
      <c r="J92" s="55"/>
    </row>
    <row r="93" spans="10:10" x14ac:dyDescent="0.2">
      <c r="J93" s="55"/>
    </row>
    <row r="94" spans="10:10" x14ac:dyDescent="0.2">
      <c r="J94" s="55"/>
    </row>
    <row r="95" spans="10:10" x14ac:dyDescent="0.2">
      <c r="J95" s="57"/>
    </row>
    <row r="96" spans="10:10" x14ac:dyDescent="0.2">
      <c r="J96" s="55"/>
    </row>
    <row r="97" spans="10:10" x14ac:dyDescent="0.2">
      <c r="J97" s="55"/>
    </row>
    <row r="98" spans="10:10" x14ac:dyDescent="0.2">
      <c r="J98" s="55"/>
    </row>
    <row r="99" spans="10:10" x14ac:dyDescent="0.2">
      <c r="J99" s="55"/>
    </row>
    <row r="100" spans="10:10" x14ac:dyDescent="0.2">
      <c r="J100" s="55"/>
    </row>
    <row r="101" spans="10:10" x14ac:dyDescent="0.2">
      <c r="J101" s="55"/>
    </row>
    <row r="102" spans="10:10" x14ac:dyDescent="0.2">
      <c r="J102" s="55"/>
    </row>
    <row r="103" spans="10:10" x14ac:dyDescent="0.2">
      <c r="J103" s="55"/>
    </row>
    <row r="104" spans="10:10" x14ac:dyDescent="0.2">
      <c r="J104" s="55"/>
    </row>
    <row r="105" spans="10:10" x14ac:dyDescent="0.2">
      <c r="J105" s="55"/>
    </row>
    <row r="106" spans="10:10" x14ac:dyDescent="0.2">
      <c r="J106" s="55"/>
    </row>
    <row r="107" spans="10:10" x14ac:dyDescent="0.2">
      <c r="J107" s="55"/>
    </row>
    <row r="109" spans="10:10" x14ac:dyDescent="0.2">
      <c r="J109" s="55"/>
    </row>
    <row r="110" spans="10:10" x14ac:dyDescent="0.2">
      <c r="J110" s="55"/>
    </row>
    <row r="111" spans="10:10" x14ac:dyDescent="0.2">
      <c r="J111" s="55"/>
    </row>
    <row r="112" spans="10:10" x14ac:dyDescent="0.2">
      <c r="J112" s="55"/>
    </row>
    <row r="113" spans="10:10" x14ac:dyDescent="0.2">
      <c r="J113" s="55"/>
    </row>
    <row r="114" spans="10:10" x14ac:dyDescent="0.2">
      <c r="J114" s="55"/>
    </row>
    <row r="115" spans="10:10" x14ac:dyDescent="0.2">
      <c r="J115" s="55"/>
    </row>
    <row r="116" spans="10:10" x14ac:dyDescent="0.2">
      <c r="J116" s="55"/>
    </row>
    <row r="117" spans="10:10" x14ac:dyDescent="0.2">
      <c r="J117" s="55"/>
    </row>
    <row r="118" spans="10:10" x14ac:dyDescent="0.2">
      <c r="J118" s="55"/>
    </row>
    <row r="119" spans="10:10" x14ac:dyDescent="0.2">
      <c r="J119" s="55"/>
    </row>
    <row r="135" spans="10:10" x14ac:dyDescent="0.2">
      <c r="J135" s="46"/>
    </row>
    <row r="136" spans="10:10" x14ac:dyDescent="0.2">
      <c r="J136" s="46"/>
    </row>
    <row r="137" spans="10:10" x14ac:dyDescent="0.2">
      <c r="J137" s="46"/>
    </row>
    <row r="138" spans="10:10" x14ac:dyDescent="0.2">
      <c r="J138" s="46"/>
    </row>
    <row r="139" spans="10:10" x14ac:dyDescent="0.2">
      <c r="J139" s="46"/>
    </row>
    <row r="148" spans="10:10" x14ac:dyDescent="0.2">
      <c r="J148" s="55"/>
    </row>
    <row r="149" spans="10:10" x14ac:dyDescent="0.2">
      <c r="J149" s="55"/>
    </row>
    <row r="150" spans="10:10" x14ac:dyDescent="0.2">
      <c r="J150" s="55"/>
    </row>
    <row r="151" spans="10:10" x14ac:dyDescent="0.2">
      <c r="J151" s="55"/>
    </row>
    <row r="152" spans="10:10" x14ac:dyDescent="0.2">
      <c r="J152" s="55"/>
    </row>
    <row r="153" spans="10:10" x14ac:dyDescent="0.2">
      <c r="J153" s="55"/>
    </row>
    <row r="154" spans="10:10" x14ac:dyDescent="0.2">
      <c r="J154" s="55"/>
    </row>
    <row r="155" spans="10:10" x14ac:dyDescent="0.2">
      <c r="J155" s="55"/>
    </row>
    <row r="156" spans="10:10" x14ac:dyDescent="0.2">
      <c r="J156" s="55"/>
    </row>
    <row r="157" spans="10:10" x14ac:dyDescent="0.2">
      <c r="J157" s="55"/>
    </row>
    <row r="158" spans="10:10" x14ac:dyDescent="0.2">
      <c r="J158" s="55"/>
    </row>
    <row r="159" spans="10:10" x14ac:dyDescent="0.2">
      <c r="J159" s="55"/>
    </row>
    <row r="160" spans="10:10" x14ac:dyDescent="0.2">
      <c r="J160" s="55"/>
    </row>
    <row r="161" spans="10:10" x14ac:dyDescent="0.2">
      <c r="J161" s="57"/>
    </row>
    <row r="162" spans="10:10" x14ac:dyDescent="0.2">
      <c r="J162" s="55"/>
    </row>
    <row r="163" spans="10:10" x14ac:dyDescent="0.2">
      <c r="J163" s="55"/>
    </row>
    <row r="164" spans="10:10" x14ac:dyDescent="0.2">
      <c r="J164" s="55"/>
    </row>
    <row r="165" spans="10:10" x14ac:dyDescent="0.2">
      <c r="J165" s="55"/>
    </row>
    <row r="166" spans="10:10" x14ac:dyDescent="0.2">
      <c r="J166" s="55"/>
    </row>
    <row r="167" spans="10:10" x14ac:dyDescent="0.2">
      <c r="J167" s="55"/>
    </row>
    <row r="168" spans="10:10" x14ac:dyDescent="0.2">
      <c r="J168" s="55"/>
    </row>
    <row r="170" spans="10:10" x14ac:dyDescent="0.2">
      <c r="J170" s="55"/>
    </row>
    <row r="171" spans="10:10" x14ac:dyDescent="0.2">
      <c r="J171" s="55"/>
    </row>
    <row r="172" spans="10:10" x14ac:dyDescent="0.2">
      <c r="J172" s="55"/>
    </row>
    <row r="173" spans="10:10" x14ac:dyDescent="0.2">
      <c r="J173" s="55"/>
    </row>
    <row r="174" spans="10:10" x14ac:dyDescent="0.2">
      <c r="J174" s="55"/>
    </row>
    <row r="177" spans="10:10" x14ac:dyDescent="0.2">
      <c r="J177" s="55"/>
    </row>
    <row r="178" spans="10:10" x14ac:dyDescent="0.2">
      <c r="J178" s="55"/>
    </row>
    <row r="179" spans="10:10" x14ac:dyDescent="0.2">
      <c r="J179" s="55"/>
    </row>
    <row r="180" spans="10:10" x14ac:dyDescent="0.2">
      <c r="J180" s="55"/>
    </row>
    <row r="181" spans="10:10" x14ac:dyDescent="0.2">
      <c r="J181" s="55"/>
    </row>
    <row r="182" spans="10:10" x14ac:dyDescent="0.2">
      <c r="J182" s="55"/>
    </row>
    <row r="183" spans="10:10" x14ac:dyDescent="0.2">
      <c r="J183" s="55"/>
    </row>
    <row r="184" spans="10:10" x14ac:dyDescent="0.2">
      <c r="J184" s="55"/>
    </row>
    <row r="213" spans="10:10" x14ac:dyDescent="0.2">
      <c r="J213" s="55"/>
    </row>
    <row r="214" spans="10:10" x14ac:dyDescent="0.2">
      <c r="J214" s="55"/>
    </row>
    <row r="215" spans="10:10" x14ac:dyDescent="0.2">
      <c r="J215" s="55"/>
    </row>
    <row r="216" spans="10:10" x14ac:dyDescent="0.2">
      <c r="J216" s="55"/>
    </row>
    <row r="217" spans="10:10" x14ac:dyDescent="0.2">
      <c r="J217" s="55"/>
    </row>
    <row r="218" spans="10:10" x14ac:dyDescent="0.2">
      <c r="J218" s="55"/>
    </row>
    <row r="219" spans="10:10" x14ac:dyDescent="0.2">
      <c r="J219" s="55"/>
    </row>
    <row r="220" spans="10:10" x14ac:dyDescent="0.2">
      <c r="J220" s="55"/>
    </row>
    <row r="221" spans="10:10" x14ac:dyDescent="0.2">
      <c r="J221" s="55"/>
    </row>
    <row r="222" spans="10:10" x14ac:dyDescent="0.2">
      <c r="J222" s="55"/>
    </row>
    <row r="223" spans="10:10" x14ac:dyDescent="0.2">
      <c r="J223" s="55"/>
    </row>
    <row r="224" spans="10:10" x14ac:dyDescent="0.2">
      <c r="J224" s="55"/>
    </row>
    <row r="225" spans="10:10" x14ac:dyDescent="0.2">
      <c r="J225" s="55"/>
    </row>
    <row r="226" spans="10:10" x14ac:dyDescent="0.2">
      <c r="J226" s="57"/>
    </row>
    <row r="227" spans="10:10" x14ac:dyDescent="0.2">
      <c r="J227" s="55"/>
    </row>
    <row r="228" spans="10:10" x14ac:dyDescent="0.2">
      <c r="J228" s="55"/>
    </row>
    <row r="229" spans="10:10" x14ac:dyDescent="0.2">
      <c r="J229" s="55"/>
    </row>
    <row r="230" spans="10:10" x14ac:dyDescent="0.2">
      <c r="J230" s="55"/>
    </row>
    <row r="231" spans="10:10" x14ac:dyDescent="0.2">
      <c r="J231" s="55"/>
    </row>
    <row r="232" spans="10:10" x14ac:dyDescent="0.2">
      <c r="J232" s="55"/>
    </row>
    <row r="233" spans="10:10" x14ac:dyDescent="0.2">
      <c r="J233" s="55"/>
    </row>
    <row r="234" spans="10:10" x14ac:dyDescent="0.2">
      <c r="J234" s="55"/>
    </row>
    <row r="235" spans="10:10" x14ac:dyDescent="0.2">
      <c r="J235" s="55"/>
    </row>
    <row r="236" spans="10:10" x14ac:dyDescent="0.2">
      <c r="J236" s="55"/>
    </row>
    <row r="237" spans="10:10" x14ac:dyDescent="0.2">
      <c r="J237" s="55"/>
    </row>
    <row r="238" spans="10:10" x14ac:dyDescent="0.2">
      <c r="J238" s="55"/>
    </row>
    <row r="239" spans="10:10" x14ac:dyDescent="0.2">
      <c r="J239" s="55"/>
    </row>
    <row r="240" spans="10:10" x14ac:dyDescent="0.2">
      <c r="J240" s="55"/>
    </row>
    <row r="241" spans="10:10" x14ac:dyDescent="0.2">
      <c r="J241" s="55"/>
    </row>
    <row r="242" spans="10:10" x14ac:dyDescent="0.2">
      <c r="J242" s="55"/>
    </row>
    <row r="243" spans="10:10" x14ac:dyDescent="0.2">
      <c r="J243" s="55"/>
    </row>
    <row r="244" spans="10:10" x14ac:dyDescent="0.2">
      <c r="J244" s="55"/>
    </row>
    <row r="245" spans="10:10" x14ac:dyDescent="0.2">
      <c r="J245" s="55"/>
    </row>
    <row r="246" spans="10:10" x14ac:dyDescent="0.2">
      <c r="J246" s="55"/>
    </row>
    <row r="247" spans="10:10" x14ac:dyDescent="0.2">
      <c r="J247" s="55"/>
    </row>
    <row r="248" spans="10:10" x14ac:dyDescent="0.2">
      <c r="J248" s="55"/>
    </row>
    <row r="249" spans="10:10" x14ac:dyDescent="0.2">
      <c r="J249" s="55"/>
    </row>
    <row r="250" spans="10:10" x14ac:dyDescent="0.2">
      <c r="J250" s="55"/>
    </row>
    <row r="251" spans="10:10" x14ac:dyDescent="0.2">
      <c r="J251" s="55"/>
    </row>
    <row r="252" spans="10:10" x14ac:dyDescent="0.2">
      <c r="J252" s="55"/>
    </row>
    <row r="253" spans="10:10" x14ac:dyDescent="0.2">
      <c r="J253" s="55"/>
    </row>
    <row r="277" spans="3:10" x14ac:dyDescent="0.2">
      <c r="C277" s="54"/>
      <c r="D277" s="54"/>
      <c r="E277" s="57"/>
      <c r="F277" s="57"/>
      <c r="G277" s="57"/>
      <c r="H277" s="57"/>
      <c r="I277" s="57"/>
    </row>
    <row r="278" spans="3:10" x14ac:dyDescent="0.2">
      <c r="C278" s="54"/>
      <c r="D278" s="54"/>
      <c r="E278" s="55"/>
      <c r="F278" s="55"/>
      <c r="G278" s="55"/>
      <c r="H278" s="55"/>
      <c r="I278" s="55"/>
      <c r="J278" s="55"/>
    </row>
    <row r="279" spans="3:10" x14ac:dyDescent="0.2">
      <c r="C279" s="54"/>
      <c r="D279" s="54"/>
      <c r="E279" s="55"/>
      <c r="F279" s="55"/>
      <c r="G279" s="55"/>
      <c r="H279" s="55"/>
      <c r="I279" s="55"/>
      <c r="J279" s="55"/>
    </row>
    <row r="280" spans="3:10" x14ac:dyDescent="0.2">
      <c r="C280" s="54"/>
      <c r="D280" s="54"/>
      <c r="E280" s="55"/>
      <c r="F280" s="55"/>
      <c r="G280" s="55"/>
      <c r="H280" s="55"/>
      <c r="I280" s="55"/>
      <c r="J280" s="55"/>
    </row>
    <row r="281" spans="3:10" x14ac:dyDescent="0.2">
      <c r="C281" s="54"/>
      <c r="D281" s="54"/>
      <c r="E281" s="55"/>
      <c r="F281" s="55"/>
      <c r="G281" s="55"/>
      <c r="H281" s="55"/>
      <c r="I281" s="55"/>
      <c r="J281" s="55"/>
    </row>
    <row r="282" spans="3:10" x14ac:dyDescent="0.2">
      <c r="C282" s="54"/>
      <c r="D282" s="54"/>
      <c r="E282" s="55"/>
      <c r="F282" s="55"/>
      <c r="G282" s="55"/>
      <c r="H282" s="55"/>
      <c r="I282" s="55"/>
      <c r="J282" s="55"/>
    </row>
    <row r="283" spans="3:10" x14ac:dyDescent="0.2">
      <c r="C283" s="54"/>
      <c r="D283" s="54"/>
      <c r="E283" s="55"/>
      <c r="F283" s="55"/>
      <c r="G283" s="55"/>
      <c r="H283" s="55"/>
      <c r="I283" s="55"/>
      <c r="J283" s="55"/>
    </row>
    <row r="284" spans="3:10" x14ac:dyDescent="0.2">
      <c r="C284" s="54"/>
      <c r="D284" s="54"/>
      <c r="E284" s="55"/>
      <c r="F284" s="55"/>
      <c r="G284" s="55"/>
      <c r="H284" s="55"/>
      <c r="I284" s="55"/>
      <c r="J284" s="55"/>
    </row>
    <row r="285" spans="3:10" x14ac:dyDescent="0.2">
      <c r="C285" s="54"/>
      <c r="D285" s="54"/>
      <c r="E285" s="55"/>
      <c r="F285" s="55"/>
      <c r="G285" s="55"/>
      <c r="H285" s="55"/>
      <c r="I285" s="55"/>
      <c r="J285" s="55"/>
    </row>
    <row r="286" spans="3:10" x14ac:dyDescent="0.2">
      <c r="C286" s="54"/>
      <c r="D286" s="54"/>
      <c r="E286" s="55"/>
      <c r="F286" s="55"/>
      <c r="G286" s="55"/>
      <c r="H286" s="55"/>
      <c r="I286" s="55"/>
      <c r="J286" s="55"/>
    </row>
    <row r="287" spans="3:10" x14ac:dyDescent="0.2">
      <c r="C287" s="54"/>
      <c r="D287" s="54"/>
      <c r="E287" s="55"/>
      <c r="F287" s="55"/>
      <c r="G287" s="55"/>
      <c r="H287" s="55"/>
      <c r="I287" s="55"/>
      <c r="J287" s="55"/>
    </row>
    <row r="288" spans="3:10" x14ac:dyDescent="0.2">
      <c r="C288" s="54"/>
      <c r="D288" s="54"/>
      <c r="E288" s="55"/>
      <c r="F288" s="55"/>
      <c r="G288" s="55"/>
      <c r="H288" s="55"/>
      <c r="I288" s="55"/>
      <c r="J288" s="55"/>
    </row>
    <row r="289" spans="3:10" x14ac:dyDescent="0.2">
      <c r="C289" s="54"/>
      <c r="D289" s="54"/>
      <c r="E289" s="55"/>
      <c r="F289" s="55"/>
      <c r="G289" s="55"/>
      <c r="H289" s="55"/>
      <c r="I289" s="55"/>
      <c r="J289" s="55"/>
    </row>
    <row r="290" spans="3:10" x14ac:dyDescent="0.2">
      <c r="C290" s="54"/>
      <c r="D290" s="54"/>
      <c r="E290" s="55"/>
      <c r="F290" s="55"/>
      <c r="G290" s="55"/>
      <c r="H290" s="55"/>
      <c r="I290" s="55"/>
      <c r="J290" s="55"/>
    </row>
    <row r="291" spans="3:10" x14ac:dyDescent="0.2">
      <c r="E291" s="57"/>
      <c r="F291" s="57"/>
      <c r="G291" s="57"/>
      <c r="H291" s="57"/>
      <c r="I291" s="57"/>
      <c r="J291" s="57"/>
    </row>
    <row r="292" spans="3:10" x14ac:dyDescent="0.2">
      <c r="E292" s="55"/>
      <c r="F292" s="55"/>
      <c r="G292" s="55"/>
      <c r="H292" s="55"/>
      <c r="I292" s="55"/>
      <c r="J292" s="55"/>
    </row>
    <row r="293" spans="3:10" x14ac:dyDescent="0.2">
      <c r="E293" s="55"/>
      <c r="F293" s="55"/>
      <c r="G293" s="55"/>
      <c r="H293" s="55"/>
      <c r="I293" s="55"/>
      <c r="J293" s="55"/>
    </row>
    <row r="294" spans="3:10" x14ac:dyDescent="0.2">
      <c r="E294" s="57"/>
      <c r="F294" s="57"/>
      <c r="G294" s="57"/>
      <c r="H294" s="57"/>
      <c r="I294" s="57"/>
      <c r="J294" s="55"/>
    </row>
    <row r="295" spans="3:10" x14ac:dyDescent="0.2">
      <c r="E295" s="55"/>
      <c r="F295" s="55"/>
      <c r="G295" s="55"/>
      <c r="H295" s="55"/>
      <c r="I295" s="55"/>
      <c r="J295" s="55"/>
    </row>
    <row r="296" spans="3:10" x14ac:dyDescent="0.2">
      <c r="E296" s="55"/>
      <c r="F296" s="55"/>
      <c r="G296" s="55"/>
      <c r="H296" s="55"/>
      <c r="I296" s="55"/>
      <c r="J296" s="55"/>
    </row>
    <row r="297" spans="3:10" x14ac:dyDescent="0.2">
      <c r="E297" s="55"/>
      <c r="F297" s="55"/>
      <c r="G297" s="55"/>
      <c r="H297" s="55"/>
      <c r="I297" s="55"/>
      <c r="J297" s="55"/>
    </row>
    <row r="298" spans="3:10" x14ac:dyDescent="0.2">
      <c r="E298" s="55"/>
      <c r="F298" s="55"/>
      <c r="G298" s="55"/>
      <c r="H298" s="55"/>
      <c r="I298" s="55"/>
      <c r="J298" s="55"/>
    </row>
    <row r="299" spans="3:10" x14ac:dyDescent="0.2">
      <c r="E299" s="55"/>
      <c r="F299" s="55"/>
      <c r="G299" s="55"/>
      <c r="H299" s="55"/>
      <c r="I299" s="55"/>
      <c r="J299" s="55"/>
    </row>
    <row r="300" spans="3:10" x14ac:dyDescent="0.2">
      <c r="E300" s="55"/>
      <c r="F300" s="55"/>
      <c r="G300" s="55"/>
      <c r="H300" s="55"/>
      <c r="I300" s="55"/>
      <c r="J300" s="55"/>
    </row>
    <row r="301" spans="3:10" x14ac:dyDescent="0.2">
      <c r="E301" s="55"/>
      <c r="F301" s="55"/>
      <c r="G301" s="55"/>
      <c r="H301" s="55"/>
      <c r="I301" s="55"/>
      <c r="J301" s="55"/>
    </row>
    <row r="302" spans="3:10" x14ac:dyDescent="0.2">
      <c r="E302" s="55"/>
      <c r="F302" s="55"/>
      <c r="G302" s="55"/>
      <c r="H302" s="55"/>
      <c r="I302" s="55"/>
      <c r="J302" s="55"/>
    </row>
    <row r="303" spans="3:10" x14ac:dyDescent="0.2">
      <c r="E303" s="55"/>
      <c r="F303" s="55"/>
      <c r="G303" s="55"/>
      <c r="H303" s="55"/>
      <c r="I303" s="55"/>
      <c r="J303" s="55"/>
    </row>
    <row r="304" spans="3:10" x14ac:dyDescent="0.2">
      <c r="E304" s="55"/>
      <c r="F304" s="55"/>
      <c r="G304" s="55"/>
      <c r="H304" s="55"/>
      <c r="I304" s="55"/>
      <c r="J304" s="55"/>
    </row>
    <row r="305" spans="5:10" x14ac:dyDescent="0.2">
      <c r="E305" s="55"/>
      <c r="F305" s="55"/>
      <c r="G305" s="55"/>
      <c r="H305" s="55"/>
      <c r="I305" s="55"/>
      <c r="J305" s="55"/>
    </row>
    <row r="342" spans="3:10" x14ac:dyDescent="0.2">
      <c r="C342" s="54"/>
      <c r="D342" s="54"/>
      <c r="E342" s="57"/>
      <c r="F342" s="57"/>
      <c r="G342" s="57"/>
      <c r="H342" s="57"/>
      <c r="I342" s="57"/>
    </row>
    <row r="343" spans="3:10" x14ac:dyDescent="0.2">
      <c r="C343" s="54"/>
      <c r="D343" s="54"/>
      <c r="E343" s="55"/>
      <c r="F343" s="55"/>
      <c r="G343" s="55"/>
      <c r="H343" s="55"/>
      <c r="I343" s="55"/>
      <c r="J343" s="55"/>
    </row>
    <row r="344" spans="3:10" x14ac:dyDescent="0.2">
      <c r="C344" s="54"/>
      <c r="D344" s="54"/>
      <c r="E344" s="55"/>
      <c r="F344" s="55"/>
      <c r="G344" s="55"/>
      <c r="H344" s="55"/>
      <c r="I344" s="55"/>
      <c r="J344" s="55"/>
    </row>
    <row r="345" spans="3:10" x14ac:dyDescent="0.2">
      <c r="C345" s="54"/>
      <c r="D345" s="54"/>
      <c r="E345" s="55"/>
      <c r="F345" s="55"/>
      <c r="G345" s="55"/>
      <c r="H345" s="55"/>
      <c r="I345" s="55"/>
      <c r="J345" s="55"/>
    </row>
    <row r="346" spans="3:10" x14ac:dyDescent="0.2">
      <c r="C346" s="54"/>
      <c r="D346" s="54"/>
      <c r="E346" s="55"/>
      <c r="F346" s="55"/>
      <c r="G346" s="55"/>
      <c r="H346" s="55"/>
      <c r="I346" s="55"/>
      <c r="J346" s="55"/>
    </row>
    <row r="347" spans="3:10" x14ac:dyDescent="0.2">
      <c r="C347" s="54"/>
      <c r="D347" s="54"/>
      <c r="E347" s="55"/>
      <c r="F347" s="55"/>
      <c r="G347" s="55"/>
      <c r="H347" s="55"/>
      <c r="I347" s="55"/>
      <c r="J347" s="55"/>
    </row>
    <row r="348" spans="3:10" x14ac:dyDescent="0.2">
      <c r="C348" s="54"/>
      <c r="D348" s="54"/>
      <c r="E348" s="55"/>
      <c r="F348" s="55"/>
      <c r="G348" s="55"/>
      <c r="H348" s="55"/>
      <c r="I348" s="55"/>
      <c r="J348" s="55"/>
    </row>
    <row r="349" spans="3:10" x14ac:dyDescent="0.2">
      <c r="C349" s="54"/>
      <c r="D349" s="54"/>
      <c r="E349" s="55"/>
      <c r="F349" s="55"/>
      <c r="G349" s="55"/>
      <c r="H349" s="55"/>
      <c r="I349" s="55"/>
      <c r="J349" s="55"/>
    </row>
    <row r="350" spans="3:10" x14ac:dyDescent="0.2">
      <c r="C350" s="54"/>
      <c r="D350" s="54"/>
      <c r="E350" s="55"/>
      <c r="F350" s="55"/>
      <c r="G350" s="55"/>
      <c r="H350" s="55"/>
      <c r="I350" s="55"/>
      <c r="J350" s="55"/>
    </row>
    <row r="351" spans="3:10" x14ac:dyDescent="0.2">
      <c r="C351" s="54"/>
      <c r="D351" s="54"/>
      <c r="E351" s="55"/>
      <c r="F351" s="55"/>
      <c r="G351" s="55"/>
      <c r="H351" s="55"/>
      <c r="I351" s="55"/>
      <c r="J351" s="55"/>
    </row>
    <row r="352" spans="3:10" x14ac:dyDescent="0.2">
      <c r="C352" s="54"/>
      <c r="D352" s="54"/>
      <c r="E352" s="55"/>
      <c r="F352" s="55"/>
      <c r="G352" s="55"/>
      <c r="H352" s="55"/>
      <c r="I352" s="55"/>
      <c r="J352" s="55"/>
    </row>
    <row r="353" spans="3:10" x14ac:dyDescent="0.2">
      <c r="C353" s="54"/>
      <c r="D353" s="54"/>
      <c r="E353" s="55"/>
      <c r="F353" s="55"/>
      <c r="G353" s="55"/>
      <c r="H353" s="55"/>
      <c r="I353" s="55"/>
      <c r="J353" s="55"/>
    </row>
    <row r="354" spans="3:10" x14ac:dyDescent="0.2">
      <c r="C354" s="54"/>
      <c r="D354" s="54"/>
      <c r="E354" s="55"/>
      <c r="F354" s="55"/>
      <c r="G354" s="55"/>
      <c r="H354" s="55"/>
      <c r="I354" s="55"/>
      <c r="J354" s="55"/>
    </row>
    <row r="355" spans="3:10" x14ac:dyDescent="0.2">
      <c r="C355" s="54"/>
      <c r="D355" s="54"/>
      <c r="E355" s="55"/>
      <c r="F355" s="55"/>
      <c r="G355" s="55"/>
      <c r="H355" s="55"/>
      <c r="I355" s="55"/>
      <c r="J355" s="55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55"/>
      <c r="F357" s="55"/>
      <c r="G357" s="55"/>
      <c r="H357" s="55"/>
      <c r="I357" s="55"/>
      <c r="J357" s="55"/>
    </row>
    <row r="358" spans="3:10" x14ac:dyDescent="0.2">
      <c r="E358" s="55"/>
      <c r="F358" s="55"/>
      <c r="G358" s="55"/>
      <c r="H358" s="55"/>
      <c r="I358" s="55"/>
      <c r="J358" s="55"/>
    </row>
    <row r="359" spans="3:10" x14ac:dyDescent="0.2">
      <c r="E359" s="57"/>
      <c r="F359" s="57"/>
      <c r="G359" s="57"/>
      <c r="H359" s="57"/>
      <c r="I359" s="57"/>
      <c r="J359" s="55"/>
    </row>
    <row r="360" spans="3:10" x14ac:dyDescent="0.2">
      <c r="E360" s="55"/>
      <c r="F360" s="55"/>
      <c r="G360" s="55"/>
      <c r="H360" s="55"/>
      <c r="I360" s="55"/>
      <c r="J360" s="55"/>
    </row>
    <row r="361" spans="3:10" x14ac:dyDescent="0.2">
      <c r="E361" s="55"/>
      <c r="F361" s="55"/>
      <c r="G361" s="55"/>
      <c r="H361" s="55"/>
      <c r="I361" s="55"/>
      <c r="J361" s="55"/>
    </row>
    <row r="362" spans="3:10" x14ac:dyDescent="0.2">
      <c r="E362" s="55"/>
      <c r="F362" s="55"/>
      <c r="G362" s="55"/>
      <c r="H362" s="55"/>
      <c r="I362" s="55"/>
      <c r="J362" s="55"/>
    </row>
    <row r="363" spans="3:10" x14ac:dyDescent="0.2">
      <c r="E363" s="55"/>
      <c r="F363" s="55"/>
      <c r="G363" s="55"/>
      <c r="H363" s="55"/>
      <c r="I363" s="55"/>
      <c r="J363" s="55"/>
    </row>
    <row r="364" spans="3:10" x14ac:dyDescent="0.2">
      <c r="E364" s="55"/>
      <c r="F364" s="55"/>
      <c r="G364" s="55"/>
      <c r="H364" s="55"/>
      <c r="I364" s="55"/>
      <c r="J364" s="55"/>
    </row>
    <row r="365" spans="3:10" x14ac:dyDescent="0.2">
      <c r="E365" s="55"/>
      <c r="F365" s="55"/>
      <c r="G365" s="55"/>
      <c r="H365" s="55"/>
      <c r="I365" s="55"/>
      <c r="J365" s="55"/>
    </row>
    <row r="366" spans="3:10" x14ac:dyDescent="0.2">
      <c r="E366" s="55"/>
      <c r="F366" s="55"/>
      <c r="G366" s="55"/>
      <c r="H366" s="55"/>
      <c r="I366" s="55"/>
      <c r="J366" s="55"/>
    </row>
    <row r="367" spans="3:10" x14ac:dyDescent="0.2">
      <c r="E367" s="55"/>
      <c r="F367" s="55"/>
      <c r="G367" s="55"/>
      <c r="H367" s="55"/>
      <c r="I367" s="55"/>
      <c r="J367" s="55"/>
    </row>
    <row r="368" spans="3:10" x14ac:dyDescent="0.2">
      <c r="E368" s="55"/>
      <c r="F368" s="55"/>
      <c r="G368" s="55"/>
      <c r="H368" s="55"/>
      <c r="I368" s="55"/>
      <c r="J368" s="55"/>
    </row>
    <row r="369" spans="5:10" x14ac:dyDescent="0.2">
      <c r="E369" s="55"/>
      <c r="F369" s="55"/>
      <c r="G369" s="55"/>
      <c r="H369" s="55"/>
      <c r="I369" s="55"/>
      <c r="J369" s="55"/>
    </row>
    <row r="370" spans="5:10" x14ac:dyDescent="0.2">
      <c r="E370" s="55"/>
      <c r="F370" s="55"/>
      <c r="G370" s="55"/>
      <c r="H370" s="55"/>
      <c r="I370" s="55"/>
      <c r="J370" s="55"/>
    </row>
    <row r="407" spans="3:10" x14ac:dyDescent="0.2">
      <c r="C407" s="54"/>
      <c r="D407" s="54"/>
      <c r="E407" s="57"/>
      <c r="F407" s="57"/>
      <c r="G407" s="57"/>
      <c r="H407" s="57"/>
      <c r="I407" s="57"/>
    </row>
    <row r="408" spans="3:10" x14ac:dyDescent="0.2">
      <c r="C408" s="54"/>
      <c r="D408" s="54"/>
      <c r="E408" s="55"/>
      <c r="F408" s="55"/>
      <c r="G408" s="55"/>
      <c r="H408" s="55"/>
      <c r="I408" s="55"/>
      <c r="J408" s="55"/>
    </row>
    <row r="409" spans="3:10" x14ac:dyDescent="0.2">
      <c r="C409" s="54"/>
      <c r="D409" s="54"/>
      <c r="E409" s="55"/>
      <c r="F409" s="55"/>
      <c r="G409" s="55"/>
      <c r="H409" s="55"/>
      <c r="I409" s="55"/>
      <c r="J409" s="55"/>
    </row>
    <row r="410" spans="3:10" x14ac:dyDescent="0.2">
      <c r="C410" s="54"/>
      <c r="D410" s="54"/>
      <c r="E410" s="55"/>
      <c r="F410" s="55"/>
      <c r="G410" s="55"/>
      <c r="H410" s="55"/>
      <c r="I410" s="55"/>
      <c r="J410" s="55"/>
    </row>
    <row r="411" spans="3:10" x14ac:dyDescent="0.2">
      <c r="C411" s="54"/>
      <c r="D411" s="54"/>
      <c r="E411" s="55"/>
      <c r="F411" s="55"/>
      <c r="G411" s="55"/>
      <c r="H411" s="55"/>
      <c r="I411" s="55"/>
      <c r="J411" s="55"/>
    </row>
    <row r="412" spans="3:10" x14ac:dyDescent="0.2">
      <c r="C412" s="54"/>
      <c r="D412" s="54"/>
      <c r="E412" s="55"/>
      <c r="F412" s="55"/>
      <c r="G412" s="55"/>
      <c r="H412" s="55"/>
      <c r="I412" s="55"/>
      <c r="J412" s="55"/>
    </row>
    <row r="413" spans="3:10" x14ac:dyDescent="0.2">
      <c r="C413" s="54"/>
      <c r="D413" s="54"/>
      <c r="E413" s="55"/>
      <c r="F413" s="55"/>
      <c r="G413" s="55"/>
      <c r="H413" s="55"/>
      <c r="I413" s="55"/>
      <c r="J413" s="55"/>
    </row>
    <row r="414" spans="3:10" x14ac:dyDescent="0.2">
      <c r="C414" s="54"/>
      <c r="D414" s="54"/>
      <c r="E414" s="55"/>
      <c r="F414" s="55"/>
      <c r="G414" s="55"/>
      <c r="H414" s="55"/>
      <c r="I414" s="55"/>
      <c r="J414" s="55"/>
    </row>
    <row r="415" spans="3:10" x14ac:dyDescent="0.2">
      <c r="C415" s="54"/>
      <c r="D415" s="54"/>
      <c r="E415" s="55"/>
      <c r="F415" s="55"/>
      <c r="G415" s="55"/>
      <c r="H415" s="55"/>
      <c r="I415" s="55"/>
      <c r="J415" s="55"/>
    </row>
    <row r="416" spans="3:10" x14ac:dyDescent="0.2">
      <c r="C416" s="54"/>
      <c r="D416" s="54"/>
      <c r="E416" s="55"/>
      <c r="F416" s="55"/>
      <c r="G416" s="55"/>
      <c r="H416" s="55"/>
      <c r="I416" s="55"/>
      <c r="J416" s="55"/>
    </row>
    <row r="417" spans="3:10" x14ac:dyDescent="0.2">
      <c r="C417" s="54"/>
      <c r="D417" s="54"/>
      <c r="E417" s="55"/>
      <c r="F417" s="55"/>
      <c r="G417" s="55"/>
      <c r="H417" s="55"/>
      <c r="I417" s="55"/>
      <c r="J417" s="55"/>
    </row>
    <row r="418" spans="3:10" x14ac:dyDescent="0.2">
      <c r="C418" s="54"/>
      <c r="D418" s="54"/>
      <c r="E418" s="55"/>
      <c r="F418" s="55"/>
      <c r="G418" s="55"/>
      <c r="H418" s="55"/>
      <c r="I418" s="55"/>
      <c r="J418" s="55"/>
    </row>
    <row r="419" spans="3:10" x14ac:dyDescent="0.2">
      <c r="C419" s="54"/>
      <c r="D419" s="54"/>
      <c r="E419" s="55"/>
      <c r="F419" s="55"/>
      <c r="G419" s="55"/>
      <c r="H419" s="55"/>
      <c r="I419" s="55"/>
      <c r="J419" s="55"/>
    </row>
    <row r="420" spans="3:10" x14ac:dyDescent="0.2">
      <c r="C420" s="54"/>
      <c r="D420" s="54"/>
      <c r="E420" s="55"/>
      <c r="F420" s="55"/>
      <c r="G420" s="55"/>
      <c r="H420" s="55"/>
      <c r="I420" s="55"/>
      <c r="J420" s="55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55"/>
      <c r="F422" s="55"/>
      <c r="G422" s="55"/>
      <c r="H422" s="55"/>
      <c r="I422" s="55"/>
      <c r="J422" s="55"/>
    </row>
    <row r="423" spans="3:10" x14ac:dyDescent="0.2">
      <c r="E423" s="55"/>
      <c r="F423" s="55"/>
      <c r="G423" s="55"/>
      <c r="H423" s="55"/>
      <c r="I423" s="55"/>
      <c r="J423" s="55"/>
    </row>
    <row r="424" spans="3:10" x14ac:dyDescent="0.2">
      <c r="E424" s="57"/>
      <c r="F424" s="57"/>
      <c r="G424" s="57"/>
      <c r="H424" s="57"/>
      <c r="I424" s="57"/>
      <c r="J424" s="55"/>
    </row>
    <row r="425" spans="3:10" x14ac:dyDescent="0.2">
      <c r="E425" s="55"/>
      <c r="F425" s="55"/>
      <c r="G425" s="55"/>
      <c r="H425" s="55"/>
      <c r="I425" s="55"/>
      <c r="J425" s="55"/>
    </row>
    <row r="426" spans="3:10" x14ac:dyDescent="0.2">
      <c r="E426" s="55"/>
      <c r="F426" s="55"/>
      <c r="G426" s="55"/>
      <c r="H426" s="55"/>
      <c r="I426" s="55"/>
      <c r="J426" s="55"/>
    </row>
    <row r="427" spans="3:10" x14ac:dyDescent="0.2">
      <c r="E427" s="55"/>
      <c r="F427" s="55"/>
      <c r="G427" s="55"/>
      <c r="H427" s="55"/>
      <c r="I427" s="55"/>
      <c r="J427" s="55"/>
    </row>
    <row r="428" spans="3:10" x14ac:dyDescent="0.2">
      <c r="E428" s="55"/>
      <c r="F428" s="55"/>
      <c r="G428" s="55"/>
      <c r="H428" s="55"/>
      <c r="I428" s="55"/>
      <c r="J428" s="55"/>
    </row>
    <row r="429" spans="3:10" x14ac:dyDescent="0.2">
      <c r="E429" s="55"/>
      <c r="F429" s="55"/>
      <c r="G429" s="55"/>
      <c r="H429" s="55"/>
      <c r="I429" s="55"/>
      <c r="J429" s="55"/>
    </row>
    <row r="430" spans="3:10" x14ac:dyDescent="0.2">
      <c r="E430" s="55"/>
      <c r="F430" s="55"/>
      <c r="G430" s="55"/>
      <c r="H430" s="55"/>
      <c r="I430" s="55"/>
      <c r="J430" s="55"/>
    </row>
    <row r="431" spans="3:10" x14ac:dyDescent="0.2">
      <c r="E431" s="55"/>
      <c r="F431" s="55"/>
      <c r="G431" s="55"/>
      <c r="H431" s="55"/>
      <c r="I431" s="55"/>
      <c r="J431" s="55"/>
    </row>
    <row r="432" spans="3:10" x14ac:dyDescent="0.2">
      <c r="E432" s="55"/>
      <c r="F432" s="55"/>
      <c r="G432" s="55"/>
      <c r="H432" s="55"/>
      <c r="I432" s="55"/>
      <c r="J432" s="55"/>
    </row>
    <row r="433" spans="5:10" x14ac:dyDescent="0.2">
      <c r="E433" s="55"/>
      <c r="F433" s="55"/>
      <c r="G433" s="55"/>
      <c r="H433" s="55"/>
      <c r="I433" s="55"/>
      <c r="J433" s="55"/>
    </row>
    <row r="434" spans="5:10" x14ac:dyDescent="0.2">
      <c r="E434" s="55"/>
      <c r="F434" s="55"/>
      <c r="G434" s="55"/>
      <c r="H434" s="55"/>
      <c r="I434" s="55"/>
      <c r="J434" s="55"/>
    </row>
    <row r="435" spans="5:10" x14ac:dyDescent="0.2">
      <c r="E435" s="55"/>
      <c r="F435" s="55"/>
      <c r="G435" s="55"/>
      <c r="H435" s="55"/>
      <c r="I435" s="55"/>
      <c r="J435" s="55"/>
    </row>
  </sheetData>
  <mergeCells count="2">
    <mergeCell ref="A8:I8"/>
    <mergeCell ref="A6:I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0" max="16383" man="1"/>
    <brk id="7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28"/>
  <sheetViews>
    <sheetView view="pageLayout" zoomScaleNormal="100" workbookViewId="0">
      <selection sqref="A1:H1"/>
    </sheetView>
  </sheetViews>
  <sheetFormatPr defaultColWidth="10.28515625" defaultRowHeight="11.25" x14ac:dyDescent="0.2"/>
  <cols>
    <col min="1" max="1" width="4.85546875" style="47" customWidth="1"/>
    <col min="2" max="2" width="1" style="47" customWidth="1"/>
    <col min="3" max="3" width="13" style="47" customWidth="1"/>
    <col min="4" max="4" width="1" style="47" customWidth="1"/>
    <col min="5" max="5" width="15" style="47" customWidth="1"/>
    <col min="6" max="6" width="1" style="47" customWidth="1"/>
    <col min="7" max="7" width="15" style="47" customWidth="1"/>
    <col min="8" max="8" width="1" style="47" customWidth="1"/>
    <col min="9" max="9" width="15" style="47" customWidth="1"/>
    <col min="10" max="10" width="0.85546875" style="47" customWidth="1"/>
    <col min="11" max="11" width="11" style="47" customWidth="1"/>
    <col min="12" max="12" width="1.140625" style="47" customWidth="1"/>
    <col min="13" max="13" width="13.140625" style="47" customWidth="1"/>
    <col min="14" max="16384" width="10.28515625" style="47"/>
  </cols>
  <sheetData>
    <row r="1" spans="1:9" x14ac:dyDescent="0.2">
      <c r="A1" s="44"/>
      <c r="B1" s="44"/>
      <c r="C1" s="45"/>
      <c r="D1" s="45"/>
      <c r="E1" s="45"/>
      <c r="F1" s="45"/>
      <c r="G1" s="45"/>
      <c r="H1" s="45"/>
      <c r="I1" s="45"/>
    </row>
    <row r="2" spans="1:9" x14ac:dyDescent="0.2">
      <c r="A2" s="44"/>
      <c r="B2" s="44"/>
      <c r="C2" s="45"/>
      <c r="D2" s="45"/>
      <c r="E2" s="45"/>
      <c r="F2" s="45"/>
      <c r="G2" s="45"/>
      <c r="H2" s="45"/>
      <c r="I2" s="45"/>
    </row>
    <row r="3" spans="1:9" x14ac:dyDescent="0.2">
      <c r="A3" s="44"/>
      <c r="B3" s="44"/>
      <c r="C3" s="45"/>
      <c r="D3" s="45"/>
      <c r="E3" s="45"/>
      <c r="F3" s="45"/>
      <c r="G3" s="45"/>
      <c r="H3" s="45"/>
      <c r="I3" s="45"/>
    </row>
    <row r="4" spans="1:9" x14ac:dyDescent="0.2">
      <c r="A4" s="125"/>
      <c r="B4" s="125"/>
      <c r="C4" s="125"/>
      <c r="D4" s="125"/>
      <c r="E4" s="125"/>
      <c r="F4" s="125"/>
      <c r="G4" s="125"/>
      <c r="H4" s="125"/>
      <c r="I4" s="125"/>
    </row>
    <row r="6" spans="1:9" x14ac:dyDescent="0.2">
      <c r="A6" s="125" t="str">
        <f>'CAPGDS1000001207 Input'!A6:J6</f>
        <v>Pro-Forma Adjustment - Government Relocation</v>
      </c>
      <c r="B6" s="125"/>
      <c r="C6" s="125"/>
      <c r="D6" s="125"/>
      <c r="E6" s="125"/>
      <c r="F6" s="125"/>
      <c r="G6" s="125"/>
      <c r="H6" s="125"/>
      <c r="I6" s="125"/>
    </row>
    <row r="7" spans="1:9" x14ac:dyDescent="0.2">
      <c r="A7" s="48"/>
      <c r="B7" s="48"/>
      <c r="C7" s="46"/>
      <c r="D7" s="46"/>
      <c r="E7" s="46"/>
      <c r="F7" s="46"/>
      <c r="G7" s="46"/>
      <c r="H7" s="46"/>
      <c r="I7" s="46"/>
    </row>
    <row r="8" spans="1:9" x14ac:dyDescent="0.2">
      <c r="A8" s="126" t="str">
        <f>'CAPGDS1000001207 Input'!F8</f>
        <v>SFS - Gov Main Relocate Willow St</v>
      </c>
      <c r="B8" s="126"/>
      <c r="C8" s="126"/>
      <c r="D8" s="126"/>
      <c r="E8" s="126"/>
      <c r="F8" s="126"/>
      <c r="G8" s="126"/>
      <c r="H8" s="126"/>
      <c r="I8" s="126"/>
    </row>
    <row r="9" spans="1:9" x14ac:dyDescent="0.2">
      <c r="A9" s="60"/>
      <c r="B9" s="60"/>
      <c r="C9" s="60"/>
      <c r="D9" s="60"/>
      <c r="E9" s="60"/>
      <c r="F9" s="60"/>
      <c r="G9" s="60"/>
      <c r="H9" s="60"/>
      <c r="I9" s="60"/>
    </row>
    <row r="10" spans="1:9" x14ac:dyDescent="0.2">
      <c r="A10" s="48" t="str">
        <f>'CAPGDS1000001207 TotalWO'!A10</f>
        <v>PLANT IN SERVICE</v>
      </c>
      <c r="B10" s="48"/>
      <c r="C10" s="46"/>
      <c r="D10" s="46"/>
      <c r="E10" s="46"/>
      <c r="F10" s="46"/>
      <c r="G10" s="46"/>
      <c r="H10" s="46"/>
      <c r="I10" s="46"/>
    </row>
    <row r="11" spans="1:9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</row>
    <row r="13" spans="1:9" ht="12" thickBot="1" x14ac:dyDescent="0.25">
      <c r="A13" s="63" t="s">
        <v>75</v>
      </c>
      <c r="E13" s="50" t="str">
        <f>"Acct "&amp;'CAPGDS1000001207 Input'!F15</f>
        <v>Acct 2.376.00</v>
      </c>
      <c r="F13" s="50"/>
      <c r="G13" s="50"/>
      <c r="H13" s="50"/>
      <c r="I13" s="50"/>
    </row>
    <row r="14" spans="1:9" ht="12" thickBot="1" x14ac:dyDescent="0.25">
      <c r="A14" s="79" t="s">
        <v>77</v>
      </c>
      <c r="B14" s="52"/>
      <c r="C14" s="51" t="s">
        <v>78</v>
      </c>
      <c r="D14" s="52"/>
      <c r="E14" s="51" t="s">
        <v>79</v>
      </c>
      <c r="F14" s="52"/>
      <c r="G14" s="51" t="s">
        <v>80</v>
      </c>
      <c r="H14" s="52"/>
      <c r="I14" s="51" t="s">
        <v>81</v>
      </c>
    </row>
    <row r="15" spans="1:9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39</v>
      </c>
    </row>
    <row r="16" spans="1:9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2" x14ac:dyDescent="0.2">
      <c r="A17" s="47">
        <v>1</v>
      </c>
      <c r="C17" s="54">
        <f>'CAPGDS1000001207 TotalWO'!C17</f>
        <v>45641</v>
      </c>
      <c r="D17" s="54"/>
      <c r="E17" s="94">
        <f>'CAPGDS1000001207 TotalWO'!E17*'CAPGDS1000001207 Input'!$H$15</f>
        <v>0</v>
      </c>
      <c r="F17" s="101"/>
      <c r="G17" s="94">
        <f>'CAPGDS1000001207 TotalWO'!G17*'CAPGDS1000001207 Input'!$H$15</f>
        <v>123752.59999999999</v>
      </c>
      <c r="H17" s="95"/>
      <c r="I17" s="94">
        <f t="shared" ref="I17:I29" si="0">G17-E17</f>
        <v>123752.59999999999</v>
      </c>
    </row>
    <row r="18" spans="1:12" x14ac:dyDescent="0.2">
      <c r="A18" s="47">
        <f t="shared" ref="A18:A40" si="1">1+A17</f>
        <v>2</v>
      </c>
      <c r="C18" s="54">
        <f>'CAPGDS1000001207 TotalWO'!C18</f>
        <v>45672</v>
      </c>
      <c r="D18" s="54"/>
      <c r="E18" s="71">
        <f>'CAPGDS1000001207 TotalWO'!E18*'CAPGDS1000001207 Input'!$H$15</f>
        <v>0</v>
      </c>
      <c r="F18" s="71"/>
      <c r="G18" s="71">
        <f>'CAPGDS1000001207 TotalWO'!G18*'CAPGDS1000001207 Input'!$H$15</f>
        <v>123752.59999999999</v>
      </c>
      <c r="H18" s="8"/>
      <c r="I18" s="71">
        <f t="shared" si="0"/>
        <v>123752.59999999999</v>
      </c>
      <c r="K18" s="71"/>
      <c r="L18" s="71"/>
    </row>
    <row r="19" spans="1:12" x14ac:dyDescent="0.2">
      <c r="A19" s="47">
        <f t="shared" si="1"/>
        <v>3</v>
      </c>
      <c r="C19" s="54">
        <f t="shared" ref="C19:C29" si="2">C18+31</f>
        <v>45703</v>
      </c>
      <c r="D19" s="54"/>
      <c r="E19" s="71">
        <f>'CAPGDS1000001207 TotalWO'!E19*'CAPGDS1000001207 Input'!$H$15</f>
        <v>0</v>
      </c>
      <c r="F19" s="71"/>
      <c r="G19" s="71">
        <f>'CAPGDS1000001207 TotalWO'!G19*'CAPGDS1000001207 Input'!$H$15</f>
        <v>123752.59999999999</v>
      </c>
      <c r="H19" s="8"/>
      <c r="I19" s="8">
        <f t="shared" si="0"/>
        <v>123752.59999999999</v>
      </c>
    </row>
    <row r="20" spans="1:12" x14ac:dyDescent="0.2">
      <c r="A20" s="47">
        <f t="shared" si="1"/>
        <v>4</v>
      </c>
      <c r="C20" s="54">
        <f t="shared" si="2"/>
        <v>45734</v>
      </c>
      <c r="D20" s="54"/>
      <c r="E20" s="71">
        <f>'CAPGDS1000001207 TotalWO'!E20*'CAPGDS1000001207 Input'!$H$15</f>
        <v>0</v>
      </c>
      <c r="F20" s="71"/>
      <c r="G20" s="71">
        <f>'CAPGDS1000001207 TotalWO'!G20*'CAPGDS1000001207 Input'!$H$15</f>
        <v>123752.59999999999</v>
      </c>
      <c r="H20" s="8"/>
      <c r="I20" s="8">
        <f t="shared" si="0"/>
        <v>123752.59999999999</v>
      </c>
    </row>
    <row r="21" spans="1:12" x14ac:dyDescent="0.2">
      <c r="A21" s="47">
        <f t="shared" si="1"/>
        <v>5</v>
      </c>
      <c r="C21" s="54">
        <f t="shared" si="2"/>
        <v>45765</v>
      </c>
      <c r="D21" s="54"/>
      <c r="E21" s="71">
        <f>'CAPGDS1000001207 TotalWO'!E21*'CAPGDS1000001207 Input'!$H$15</f>
        <v>0</v>
      </c>
      <c r="F21" s="71"/>
      <c r="G21" s="71">
        <f>'CAPGDS1000001207 TotalWO'!G21*'CAPGDS1000001207 Input'!$H$15</f>
        <v>123752.59999999999</v>
      </c>
      <c r="H21" s="8"/>
      <c r="I21" s="8">
        <f t="shared" si="0"/>
        <v>123752.59999999999</v>
      </c>
    </row>
    <row r="22" spans="1:12" x14ac:dyDescent="0.2">
      <c r="A22" s="47">
        <f t="shared" si="1"/>
        <v>6</v>
      </c>
      <c r="C22" s="54">
        <f t="shared" si="2"/>
        <v>45796</v>
      </c>
      <c r="D22" s="54"/>
      <c r="E22" s="71">
        <f>'CAPGDS1000001207 TotalWO'!E22*'CAPGDS1000001207 Input'!$H$15</f>
        <v>0</v>
      </c>
      <c r="F22" s="71"/>
      <c r="G22" s="71">
        <f>'CAPGDS1000001207 TotalWO'!G22*'CAPGDS1000001207 Input'!$H$15</f>
        <v>123752.59999999999</v>
      </c>
      <c r="H22" s="8"/>
      <c r="I22" s="8">
        <f t="shared" si="0"/>
        <v>123752.59999999999</v>
      </c>
    </row>
    <row r="23" spans="1:12" x14ac:dyDescent="0.2">
      <c r="A23" s="47">
        <f t="shared" si="1"/>
        <v>7</v>
      </c>
      <c r="C23" s="54">
        <f t="shared" si="2"/>
        <v>45827</v>
      </c>
      <c r="D23" s="54"/>
      <c r="E23" s="71">
        <f>'CAPGDS1000001207 TotalWO'!E23*'CAPGDS1000001207 Input'!$H$15</f>
        <v>0</v>
      </c>
      <c r="F23" s="71"/>
      <c r="G23" s="71">
        <f>'CAPGDS1000001207 TotalWO'!G23*'CAPGDS1000001207 Input'!$H$15</f>
        <v>123752.59999999999</v>
      </c>
      <c r="H23" s="8"/>
      <c r="I23" s="8">
        <f t="shared" si="0"/>
        <v>123752.59999999999</v>
      </c>
    </row>
    <row r="24" spans="1:12" x14ac:dyDescent="0.2">
      <c r="A24" s="47">
        <f t="shared" si="1"/>
        <v>8</v>
      </c>
      <c r="C24" s="54">
        <f t="shared" si="2"/>
        <v>45858</v>
      </c>
      <c r="D24" s="54"/>
      <c r="E24" s="71">
        <f>'CAPGDS1000001207 TotalWO'!E24*'CAPGDS1000001207 Input'!$H$15</f>
        <v>0</v>
      </c>
      <c r="F24" s="71"/>
      <c r="G24" s="71">
        <f>'CAPGDS1000001207 TotalWO'!G24*'CAPGDS1000001207 Input'!$H$15</f>
        <v>123752.59999999999</v>
      </c>
      <c r="H24" s="8"/>
      <c r="I24" s="8">
        <f t="shared" si="0"/>
        <v>123752.59999999999</v>
      </c>
    </row>
    <row r="25" spans="1:12" x14ac:dyDescent="0.2">
      <c r="A25" s="47">
        <f t="shared" si="1"/>
        <v>9</v>
      </c>
      <c r="C25" s="54">
        <f t="shared" si="2"/>
        <v>45889</v>
      </c>
      <c r="D25" s="54"/>
      <c r="E25" s="71">
        <f>'CAPGDS1000001207 TotalWO'!E25*'CAPGDS1000001207 Input'!$H$15</f>
        <v>0</v>
      </c>
      <c r="F25" s="71"/>
      <c r="G25" s="71">
        <f>'CAPGDS1000001207 TotalWO'!G25*'CAPGDS1000001207 Input'!$H$15</f>
        <v>123752.59999999999</v>
      </c>
      <c r="H25" s="8"/>
      <c r="I25" s="8">
        <f t="shared" si="0"/>
        <v>123752.59999999999</v>
      </c>
    </row>
    <row r="26" spans="1:12" x14ac:dyDescent="0.2">
      <c r="A26" s="47">
        <f t="shared" si="1"/>
        <v>10</v>
      </c>
      <c r="C26" s="54">
        <f t="shared" si="2"/>
        <v>45920</v>
      </c>
      <c r="D26" s="54"/>
      <c r="E26" s="71">
        <f>'CAPGDS1000001207 TotalWO'!E26*'CAPGDS1000001207 Input'!$H$15</f>
        <v>0</v>
      </c>
      <c r="F26" s="71"/>
      <c r="G26" s="71">
        <f>'CAPGDS1000001207 TotalWO'!G26*'CAPGDS1000001207 Input'!$H$15</f>
        <v>123752.59999999999</v>
      </c>
      <c r="H26" s="8"/>
      <c r="I26" s="8">
        <f t="shared" si="0"/>
        <v>123752.59999999999</v>
      </c>
    </row>
    <row r="27" spans="1:12" x14ac:dyDescent="0.2">
      <c r="A27" s="47">
        <f t="shared" si="1"/>
        <v>11</v>
      </c>
      <c r="C27" s="54">
        <f t="shared" si="2"/>
        <v>45951</v>
      </c>
      <c r="D27" s="54"/>
      <c r="E27" s="71">
        <f>'CAPGDS1000001207 TotalWO'!E27*'CAPGDS1000001207 Input'!$H$15</f>
        <v>0</v>
      </c>
      <c r="F27" s="71"/>
      <c r="G27" s="71">
        <f>'CAPGDS1000001207 TotalWO'!G27*'CAPGDS1000001207 Input'!$H$15</f>
        <v>123752.59999999999</v>
      </c>
      <c r="H27" s="8"/>
      <c r="I27" s="8">
        <f t="shared" si="0"/>
        <v>123752.59999999999</v>
      </c>
    </row>
    <row r="28" spans="1:12" x14ac:dyDescent="0.2">
      <c r="A28" s="47">
        <f t="shared" si="1"/>
        <v>12</v>
      </c>
      <c r="C28" s="54">
        <f t="shared" si="2"/>
        <v>45982</v>
      </c>
      <c r="D28" s="54"/>
      <c r="E28" s="71">
        <f>'CAPGDS1000001207 TotalWO'!E28*'CAPGDS1000001207 Input'!$H$15</f>
        <v>0</v>
      </c>
      <c r="F28" s="71"/>
      <c r="G28" s="71">
        <f>'CAPGDS1000001207 TotalWO'!G28*'CAPGDS1000001207 Input'!$H$15</f>
        <v>123752.59999999999</v>
      </c>
      <c r="H28" s="8"/>
      <c r="I28" s="8">
        <f t="shared" si="0"/>
        <v>123752.59999999999</v>
      </c>
    </row>
    <row r="29" spans="1:12" x14ac:dyDescent="0.2">
      <c r="A29" s="47">
        <f t="shared" si="1"/>
        <v>13</v>
      </c>
      <c r="C29" s="54">
        <f t="shared" si="2"/>
        <v>46013</v>
      </c>
      <c r="D29" s="54"/>
      <c r="E29" s="99">
        <f>'CAPGDS1000001207 TotalWO'!E29*'CAPGDS1000001207 Input'!$H$15</f>
        <v>0</v>
      </c>
      <c r="F29" s="71"/>
      <c r="G29" s="99">
        <f>'CAPGDS1000001207 TotalWO'!G29*'CAPGDS1000001207 Input'!$H$15</f>
        <v>123752.59999999999</v>
      </c>
      <c r="H29" s="8"/>
      <c r="I29" s="100">
        <f t="shared" si="0"/>
        <v>123752.59999999999</v>
      </c>
    </row>
    <row r="30" spans="1:12" x14ac:dyDescent="0.2">
      <c r="A30" s="47">
        <f t="shared" si="1"/>
        <v>14</v>
      </c>
      <c r="C30" s="56" t="s">
        <v>44</v>
      </c>
      <c r="D30" s="56"/>
      <c r="E30" s="95">
        <f>SUM(E18:E29)</f>
        <v>0</v>
      </c>
      <c r="F30" s="95"/>
      <c r="G30" s="95">
        <f>SUM(G17:G29)</f>
        <v>1608783.8000000003</v>
      </c>
      <c r="H30" s="95"/>
      <c r="I30" s="95">
        <f>SUM(I17:I29)</f>
        <v>1608783.8000000003</v>
      </c>
    </row>
    <row r="31" spans="1:12" x14ac:dyDescent="0.2">
      <c r="A31" s="47">
        <f t="shared" si="1"/>
        <v>15</v>
      </c>
      <c r="E31" s="95"/>
      <c r="F31" s="95"/>
      <c r="G31" s="95"/>
      <c r="H31" s="95"/>
      <c r="I31" s="95"/>
    </row>
    <row r="32" spans="1:12" ht="12" thickBot="1" x14ac:dyDescent="0.25">
      <c r="A32" s="47">
        <f t="shared" si="1"/>
        <v>16</v>
      </c>
      <c r="C32" s="58" t="s">
        <v>119</v>
      </c>
      <c r="D32" s="58"/>
      <c r="E32" s="97">
        <f>ROUND(+E30/12,2)</f>
        <v>0</v>
      </c>
      <c r="F32" s="95"/>
      <c r="G32" s="97">
        <f>ROUND(+G30/13,2)</f>
        <v>123752.6</v>
      </c>
      <c r="H32" s="95"/>
      <c r="I32" s="97">
        <f>ROUND(+I30/13,2)</f>
        <v>123752.6</v>
      </c>
    </row>
    <row r="33" spans="1:9" ht="12" thickTop="1" x14ac:dyDescent="0.2">
      <c r="A33" s="47">
        <f t="shared" si="1"/>
        <v>17</v>
      </c>
      <c r="E33" s="95"/>
      <c r="F33" s="95"/>
      <c r="G33" s="95"/>
      <c r="H33" s="95"/>
      <c r="I33" s="95"/>
    </row>
    <row r="34" spans="1:9" x14ac:dyDescent="0.2">
      <c r="A34" s="47">
        <f t="shared" si="1"/>
        <v>18</v>
      </c>
      <c r="E34" s="98" t="s">
        <v>7</v>
      </c>
      <c r="F34" s="98"/>
      <c r="G34" s="98" t="s">
        <v>7</v>
      </c>
      <c r="H34" s="98"/>
      <c r="I34" s="98" t="s">
        <v>7</v>
      </c>
    </row>
    <row r="35" spans="1:9" ht="12" thickBot="1" x14ac:dyDescent="0.25">
      <c r="A35" s="47">
        <f t="shared" si="1"/>
        <v>19</v>
      </c>
      <c r="C35" s="56" t="s">
        <v>83</v>
      </c>
      <c r="D35" s="56"/>
      <c r="E35" s="95"/>
      <c r="F35" s="95"/>
      <c r="G35" s="95"/>
      <c r="H35" s="95"/>
      <c r="I35" s="97">
        <f>I32</f>
        <v>123752.6</v>
      </c>
    </row>
    <row r="36" spans="1:9" ht="12" thickTop="1" x14ac:dyDescent="0.2">
      <c r="A36" s="47">
        <f t="shared" si="1"/>
        <v>20</v>
      </c>
    </row>
    <row r="37" spans="1:9" x14ac:dyDescent="0.2">
      <c r="A37" s="47">
        <f t="shared" si="1"/>
        <v>21</v>
      </c>
      <c r="I37" s="56" t="s">
        <v>84</v>
      </c>
    </row>
    <row r="38" spans="1:9" x14ac:dyDescent="0.2">
      <c r="A38" s="47">
        <f t="shared" si="1"/>
        <v>22</v>
      </c>
      <c r="I38" s="56" t="s">
        <v>104</v>
      </c>
    </row>
    <row r="39" spans="1:9" x14ac:dyDescent="0.2">
      <c r="A39" s="47">
        <f t="shared" si="1"/>
        <v>23</v>
      </c>
    </row>
    <row r="40" spans="1:9" x14ac:dyDescent="0.2">
      <c r="A40" s="47">
        <f t="shared" si="1"/>
        <v>24</v>
      </c>
    </row>
    <row r="41" spans="1:9" x14ac:dyDescent="0.2">
      <c r="A41" s="44"/>
      <c r="B41" s="44"/>
      <c r="C41" s="45"/>
      <c r="D41" s="45"/>
      <c r="E41" s="45"/>
      <c r="F41" s="45"/>
      <c r="G41" s="45"/>
      <c r="H41" s="45"/>
      <c r="I41" s="45"/>
    </row>
    <row r="42" spans="1:9" x14ac:dyDescent="0.2">
      <c r="A42" s="44"/>
      <c r="B42" s="44"/>
      <c r="C42" s="45"/>
      <c r="D42" s="45"/>
      <c r="E42" s="45"/>
      <c r="F42" s="45"/>
      <c r="G42" s="45"/>
      <c r="H42" s="45"/>
      <c r="I42" s="45"/>
    </row>
    <row r="43" spans="1:9" x14ac:dyDescent="0.2">
      <c r="A43" s="44"/>
      <c r="B43" s="44"/>
      <c r="C43" s="45"/>
      <c r="D43" s="45"/>
      <c r="E43" s="45"/>
      <c r="F43" s="45"/>
      <c r="G43" s="45"/>
      <c r="H43" s="45"/>
      <c r="I43" s="45"/>
    </row>
    <row r="44" spans="1:9" x14ac:dyDescent="0.2">
      <c r="A44" s="44"/>
      <c r="B44" s="44"/>
      <c r="C44" s="45"/>
      <c r="D44" s="45"/>
      <c r="E44" s="45"/>
      <c r="F44" s="45"/>
      <c r="G44" s="45"/>
      <c r="H44" s="45"/>
      <c r="I44" s="45"/>
    </row>
    <row r="46" spans="1:9" x14ac:dyDescent="0.2">
      <c r="A46" s="125" t="str">
        <f>A6</f>
        <v>Pro-Forma Adjustment - Government Relocation</v>
      </c>
      <c r="B46" s="125"/>
      <c r="C46" s="125"/>
      <c r="D46" s="125"/>
      <c r="E46" s="125"/>
      <c r="F46" s="125"/>
      <c r="G46" s="125"/>
      <c r="H46" s="125"/>
      <c r="I46" s="125"/>
    </row>
    <row r="47" spans="1:9" x14ac:dyDescent="0.2">
      <c r="A47" s="48"/>
      <c r="B47" s="48"/>
      <c r="C47" s="46"/>
      <c r="D47" s="46"/>
      <c r="E47" s="46"/>
      <c r="F47" s="46"/>
      <c r="G47" s="46"/>
      <c r="H47" s="46"/>
      <c r="I47" s="46"/>
    </row>
    <row r="48" spans="1:9" x14ac:dyDescent="0.2">
      <c r="A48" s="48" t="str">
        <f>A8</f>
        <v>SFS - Gov Main Relocate Willow St</v>
      </c>
      <c r="B48" s="48"/>
      <c r="C48" s="46"/>
      <c r="D48" s="46"/>
      <c r="E48" s="46"/>
      <c r="F48" s="46"/>
      <c r="G48" s="46"/>
      <c r="H48" s="46"/>
      <c r="I48" s="46"/>
    </row>
    <row r="49" spans="1:13" x14ac:dyDescent="0.2">
      <c r="A49" s="48"/>
      <c r="B49" s="48"/>
      <c r="C49" s="46"/>
      <c r="D49" s="46"/>
      <c r="E49" s="46"/>
      <c r="F49" s="46"/>
      <c r="G49" s="46"/>
      <c r="H49" s="46"/>
      <c r="I49" s="46"/>
    </row>
    <row r="50" spans="1:13" x14ac:dyDescent="0.2">
      <c r="A50" s="48" t="s">
        <v>86</v>
      </c>
      <c r="B50" s="48"/>
      <c r="C50" s="46"/>
      <c r="D50" s="46"/>
      <c r="E50" s="46"/>
      <c r="F50" s="46"/>
      <c r="G50" s="46"/>
      <c r="H50" s="46"/>
      <c r="I50" s="46"/>
    </row>
    <row r="51" spans="1:13" x14ac:dyDescent="0.2">
      <c r="A51" s="48" t="s">
        <v>7</v>
      </c>
      <c r="B51" s="48"/>
      <c r="C51" s="46"/>
      <c r="D51" s="46"/>
      <c r="E51" s="46"/>
      <c r="F51" s="46"/>
      <c r="G51" s="46"/>
      <c r="H51" s="46"/>
      <c r="I51" s="46"/>
    </row>
    <row r="52" spans="1:13" x14ac:dyDescent="0.2">
      <c r="K52" s="53" t="s">
        <v>87</v>
      </c>
      <c r="M52" s="53" t="s">
        <v>87</v>
      </c>
    </row>
    <row r="53" spans="1:13" ht="12" thickBot="1" x14ac:dyDescent="0.25">
      <c r="A53" s="63" t="s">
        <v>75</v>
      </c>
      <c r="E53" s="50" t="str">
        <f>E13</f>
        <v>Acct 2.376.00</v>
      </c>
      <c r="F53" s="50"/>
      <c r="G53" s="50"/>
      <c r="H53" s="50"/>
      <c r="I53" s="50"/>
      <c r="K53" s="53" t="s">
        <v>88</v>
      </c>
      <c r="M53" s="53" t="s">
        <v>89</v>
      </c>
    </row>
    <row r="54" spans="1:13" ht="12" thickBot="1" x14ac:dyDescent="0.25">
      <c r="A54" s="79" t="s">
        <v>77</v>
      </c>
      <c r="B54" s="53"/>
      <c r="C54" s="51" t="s">
        <v>78</v>
      </c>
      <c r="D54" s="53"/>
      <c r="E54" s="51" t="s">
        <v>79</v>
      </c>
      <c r="F54" s="53"/>
      <c r="G54" s="51" t="s">
        <v>80</v>
      </c>
      <c r="H54" s="53"/>
      <c r="I54" s="51" t="s">
        <v>81</v>
      </c>
      <c r="K54" s="51" t="s">
        <v>90</v>
      </c>
      <c r="M54" s="51" t="s">
        <v>91</v>
      </c>
    </row>
    <row r="55" spans="1:13" x14ac:dyDescent="0.2">
      <c r="A55" s="53"/>
      <c r="B55" s="53"/>
      <c r="C55" s="37" t="s">
        <v>4</v>
      </c>
      <c r="D55" s="53"/>
      <c r="E55" s="34" t="s">
        <v>5</v>
      </c>
      <c r="F55" s="53"/>
      <c r="G55" s="34" t="s">
        <v>6</v>
      </c>
      <c r="H55" s="31"/>
      <c r="I55" s="34" t="s">
        <v>39</v>
      </c>
      <c r="K55" s="17" t="s">
        <v>40</v>
      </c>
      <c r="M55" s="53" t="s">
        <v>41</v>
      </c>
    </row>
    <row r="56" spans="1:13" x14ac:dyDescent="0.2">
      <c r="A56" s="53"/>
      <c r="B56" s="53"/>
      <c r="C56" s="53"/>
      <c r="D56" s="53"/>
      <c r="E56" s="53"/>
      <c r="F56" s="53"/>
      <c r="G56" s="53"/>
      <c r="H56" s="53"/>
      <c r="I56" s="53"/>
    </row>
    <row r="57" spans="1:13" x14ac:dyDescent="0.2">
      <c r="A57" s="53">
        <v>1</v>
      </c>
      <c r="B57" s="53"/>
      <c r="C57" s="54">
        <f>C17</f>
        <v>45641</v>
      </c>
      <c r="D57" s="53"/>
      <c r="E57" s="94">
        <f>ROUND(E17*$G$78,2)</f>
        <v>0</v>
      </c>
      <c r="F57" s="95"/>
      <c r="G57" s="95">
        <f t="shared" ref="G57:G69" si="3">ROUND(+G17*$G$78,2)</f>
        <v>209.99</v>
      </c>
      <c r="H57" s="95"/>
      <c r="I57" s="95">
        <f>G57-E57</f>
        <v>209.99</v>
      </c>
      <c r="J57" s="95"/>
      <c r="K57" s="96"/>
      <c r="L57" s="95"/>
      <c r="M57" s="95">
        <f>+ROUND(I57/I$72*M$72,2)</f>
        <v>30.87</v>
      </c>
    </row>
    <row r="58" spans="1:13" x14ac:dyDescent="0.2">
      <c r="A58" s="53">
        <f t="shared" ref="A58:A82" si="4">1+A57</f>
        <v>2</v>
      </c>
      <c r="C58" s="54">
        <f>C18</f>
        <v>45672</v>
      </c>
      <c r="D58" s="54"/>
      <c r="E58" s="71">
        <f t="shared" ref="E58:E69" si="5">ROUND(E17*$G$78,2)</f>
        <v>0</v>
      </c>
      <c r="F58" s="71"/>
      <c r="G58" s="8">
        <f t="shared" si="3"/>
        <v>209.99</v>
      </c>
      <c r="H58" s="8"/>
      <c r="I58" s="8">
        <f t="shared" ref="I58" si="6">G58-E58</f>
        <v>209.99</v>
      </c>
      <c r="J58" s="8"/>
      <c r="K58" s="8"/>
      <c r="L58" s="8"/>
      <c r="M58" s="8">
        <f t="shared" ref="M58" si="7">+ROUND(I58/I$72*M$72,2)</f>
        <v>30.87</v>
      </c>
    </row>
    <row r="59" spans="1:13" x14ac:dyDescent="0.2">
      <c r="A59" s="53">
        <f t="shared" si="4"/>
        <v>3</v>
      </c>
      <c r="C59" s="54">
        <f t="shared" ref="C59:C69" si="8">C58+31</f>
        <v>45703</v>
      </c>
      <c r="D59" s="54"/>
      <c r="E59" s="71">
        <f t="shared" si="5"/>
        <v>0</v>
      </c>
      <c r="F59" s="71"/>
      <c r="G59" s="8">
        <f t="shared" si="3"/>
        <v>209.99</v>
      </c>
      <c r="H59" s="8"/>
      <c r="I59" s="8">
        <f t="shared" ref="I59:I69" si="9">G59-E59</f>
        <v>209.99</v>
      </c>
      <c r="J59" s="8"/>
      <c r="K59" s="8"/>
      <c r="L59" s="8"/>
      <c r="M59" s="8">
        <f t="shared" ref="M59:M65" si="10">+ROUND(I59/I$72*M$72,2)</f>
        <v>30.87</v>
      </c>
    </row>
    <row r="60" spans="1:13" x14ac:dyDescent="0.2">
      <c r="A60" s="53">
        <f t="shared" si="4"/>
        <v>4</v>
      </c>
      <c r="C60" s="54">
        <f t="shared" si="8"/>
        <v>45734</v>
      </c>
      <c r="D60" s="54"/>
      <c r="E60" s="71">
        <f t="shared" si="5"/>
        <v>0</v>
      </c>
      <c r="F60" s="71"/>
      <c r="G60" s="8">
        <f t="shared" si="3"/>
        <v>209.99</v>
      </c>
      <c r="H60" s="8"/>
      <c r="I60" s="8">
        <f t="shared" si="9"/>
        <v>209.99</v>
      </c>
      <c r="J60" s="8"/>
      <c r="K60" s="8"/>
      <c r="L60" s="8"/>
      <c r="M60" s="8">
        <f t="shared" si="10"/>
        <v>30.87</v>
      </c>
    </row>
    <row r="61" spans="1:13" x14ac:dyDescent="0.2">
      <c r="A61" s="53">
        <f t="shared" si="4"/>
        <v>5</v>
      </c>
      <c r="C61" s="54">
        <f t="shared" si="8"/>
        <v>45765</v>
      </c>
      <c r="D61" s="54"/>
      <c r="E61" s="71">
        <f t="shared" si="5"/>
        <v>0</v>
      </c>
      <c r="F61" s="71"/>
      <c r="G61" s="8">
        <f t="shared" si="3"/>
        <v>209.99</v>
      </c>
      <c r="H61" s="8"/>
      <c r="I61" s="8">
        <f t="shared" si="9"/>
        <v>209.99</v>
      </c>
      <c r="J61" s="8"/>
      <c r="K61" s="8"/>
      <c r="L61" s="8"/>
      <c r="M61" s="8">
        <f t="shared" si="10"/>
        <v>30.87</v>
      </c>
    </row>
    <row r="62" spans="1:13" x14ac:dyDescent="0.2">
      <c r="A62" s="53">
        <f t="shared" si="4"/>
        <v>6</v>
      </c>
      <c r="C62" s="54">
        <f t="shared" si="8"/>
        <v>45796</v>
      </c>
      <c r="D62" s="54"/>
      <c r="E62" s="71">
        <f t="shared" si="5"/>
        <v>0</v>
      </c>
      <c r="F62" s="71"/>
      <c r="G62" s="8">
        <f t="shared" si="3"/>
        <v>209.99</v>
      </c>
      <c r="H62" s="8"/>
      <c r="I62" s="8">
        <f t="shared" si="9"/>
        <v>209.99</v>
      </c>
      <c r="J62" s="8"/>
      <c r="K62" s="8"/>
      <c r="L62" s="8"/>
      <c r="M62" s="8">
        <f t="shared" si="10"/>
        <v>30.87</v>
      </c>
    </row>
    <row r="63" spans="1:13" x14ac:dyDescent="0.2">
      <c r="A63" s="53">
        <f t="shared" si="4"/>
        <v>7</v>
      </c>
      <c r="C63" s="54">
        <f t="shared" si="8"/>
        <v>45827</v>
      </c>
      <c r="D63" s="54"/>
      <c r="E63" s="71">
        <f t="shared" si="5"/>
        <v>0</v>
      </c>
      <c r="F63" s="71"/>
      <c r="G63" s="8">
        <f t="shared" si="3"/>
        <v>209.99</v>
      </c>
      <c r="H63" s="8"/>
      <c r="I63" s="8">
        <f t="shared" si="9"/>
        <v>209.99</v>
      </c>
      <c r="J63" s="8"/>
      <c r="K63" s="8"/>
      <c r="L63" s="8"/>
      <c r="M63" s="8">
        <f t="shared" si="10"/>
        <v>30.87</v>
      </c>
    </row>
    <row r="64" spans="1:13" x14ac:dyDescent="0.2">
      <c r="A64" s="53">
        <f t="shared" si="4"/>
        <v>8</v>
      </c>
      <c r="C64" s="54">
        <f t="shared" si="8"/>
        <v>45858</v>
      </c>
      <c r="D64" s="54"/>
      <c r="E64" s="71">
        <f t="shared" si="5"/>
        <v>0</v>
      </c>
      <c r="F64" s="71"/>
      <c r="G64" s="8">
        <f t="shared" si="3"/>
        <v>209.99</v>
      </c>
      <c r="H64" s="8"/>
      <c r="I64" s="8">
        <f t="shared" si="9"/>
        <v>209.99</v>
      </c>
      <c r="J64" s="8"/>
      <c r="K64" s="8"/>
      <c r="L64" s="8"/>
      <c r="M64" s="8">
        <f t="shared" si="10"/>
        <v>30.87</v>
      </c>
    </row>
    <row r="65" spans="1:13" x14ac:dyDescent="0.2">
      <c r="A65" s="53">
        <f t="shared" si="4"/>
        <v>9</v>
      </c>
      <c r="C65" s="54">
        <f t="shared" si="8"/>
        <v>45889</v>
      </c>
      <c r="D65" s="54"/>
      <c r="E65" s="71">
        <f t="shared" si="5"/>
        <v>0</v>
      </c>
      <c r="F65" s="71"/>
      <c r="G65" s="8">
        <f t="shared" si="3"/>
        <v>209.99</v>
      </c>
      <c r="H65" s="8"/>
      <c r="I65" s="8">
        <f t="shared" si="9"/>
        <v>209.99</v>
      </c>
      <c r="J65" s="8"/>
      <c r="K65" s="8"/>
      <c r="L65" s="8"/>
      <c r="M65" s="8">
        <f t="shared" si="10"/>
        <v>30.87</v>
      </c>
    </row>
    <row r="66" spans="1:13" x14ac:dyDescent="0.2">
      <c r="A66" s="53">
        <f t="shared" si="4"/>
        <v>10</v>
      </c>
      <c r="C66" s="54">
        <f t="shared" si="8"/>
        <v>45920</v>
      </c>
      <c r="D66" s="54"/>
      <c r="E66" s="71">
        <f t="shared" si="5"/>
        <v>0</v>
      </c>
      <c r="F66" s="71"/>
      <c r="G66" s="8">
        <f t="shared" si="3"/>
        <v>209.99</v>
      </c>
      <c r="H66" s="8"/>
      <c r="I66" s="8">
        <f t="shared" si="9"/>
        <v>209.99</v>
      </c>
      <c r="J66" s="8"/>
      <c r="K66" s="8"/>
      <c r="L66" s="8"/>
      <c r="M66" s="8">
        <f>+ROUND(I66/I$72*M$72,2)+0.01</f>
        <v>30.880000000000003</v>
      </c>
    </row>
    <row r="67" spans="1:13" x14ac:dyDescent="0.2">
      <c r="A67" s="53">
        <f t="shared" si="4"/>
        <v>11</v>
      </c>
      <c r="C67" s="54">
        <f t="shared" si="8"/>
        <v>45951</v>
      </c>
      <c r="D67" s="54"/>
      <c r="E67" s="71">
        <f t="shared" si="5"/>
        <v>0</v>
      </c>
      <c r="F67" s="71"/>
      <c r="G67" s="8">
        <f t="shared" si="3"/>
        <v>209.99</v>
      </c>
      <c r="H67" s="8"/>
      <c r="I67" s="8">
        <f t="shared" si="9"/>
        <v>209.99</v>
      </c>
      <c r="J67" s="8"/>
      <c r="K67" s="8"/>
      <c r="L67" s="8"/>
      <c r="M67" s="8">
        <f>+ROUND(I67/I$72*M$72,2)+0.01</f>
        <v>30.880000000000003</v>
      </c>
    </row>
    <row r="68" spans="1:13" x14ac:dyDescent="0.2">
      <c r="A68" s="53">
        <f t="shared" si="4"/>
        <v>12</v>
      </c>
      <c r="C68" s="54">
        <f t="shared" si="8"/>
        <v>45982</v>
      </c>
      <c r="D68" s="54"/>
      <c r="E68" s="71">
        <f t="shared" si="5"/>
        <v>0</v>
      </c>
      <c r="F68" s="71"/>
      <c r="G68" s="8">
        <f t="shared" si="3"/>
        <v>209.99</v>
      </c>
      <c r="H68" s="8"/>
      <c r="I68" s="8">
        <f t="shared" si="9"/>
        <v>209.99</v>
      </c>
      <c r="J68" s="8"/>
      <c r="K68" s="8"/>
      <c r="L68" s="8"/>
      <c r="M68" s="8">
        <f>+ROUND(I68/I$72*M$72,2)+0.01</f>
        <v>30.880000000000003</v>
      </c>
    </row>
    <row r="69" spans="1:13" x14ac:dyDescent="0.2">
      <c r="A69" s="53">
        <f t="shared" si="4"/>
        <v>13</v>
      </c>
      <c r="C69" s="54">
        <f t="shared" si="8"/>
        <v>46013</v>
      </c>
      <c r="D69" s="54"/>
      <c r="E69" s="99">
        <f t="shared" si="5"/>
        <v>0</v>
      </c>
      <c r="F69" s="71"/>
      <c r="G69" s="100">
        <f t="shared" si="3"/>
        <v>209.99</v>
      </c>
      <c r="H69" s="8"/>
      <c r="I69" s="100">
        <f t="shared" si="9"/>
        <v>209.99</v>
      </c>
      <c r="J69" s="8"/>
      <c r="K69" s="8"/>
      <c r="L69" s="8"/>
      <c r="M69" s="100">
        <f>+ROUND(I69/I$72*M$72,2)+0.01</f>
        <v>30.880000000000003</v>
      </c>
    </row>
    <row r="70" spans="1:13" x14ac:dyDescent="0.2">
      <c r="A70" s="53">
        <f t="shared" si="4"/>
        <v>14</v>
      </c>
      <c r="C70" s="56" t="s">
        <v>44</v>
      </c>
      <c r="D70" s="56"/>
      <c r="E70" s="95">
        <f>SUM(E57:E69)</f>
        <v>0</v>
      </c>
      <c r="F70" s="95"/>
      <c r="G70" s="95">
        <f>SUM(G57:G69)</f>
        <v>2729.87</v>
      </c>
      <c r="H70" s="95"/>
      <c r="I70" s="95">
        <f>SUM(I57:I69)</f>
        <v>2729.87</v>
      </c>
      <c r="J70" s="95"/>
      <c r="K70" s="95"/>
      <c r="L70" s="95"/>
      <c r="M70" s="95">
        <f>SUM(M57:M69)</f>
        <v>401.34999999999997</v>
      </c>
    </row>
    <row r="71" spans="1:13" x14ac:dyDescent="0.2">
      <c r="A71" s="53">
        <f t="shared" si="4"/>
        <v>15</v>
      </c>
      <c r="E71" s="98" t="s">
        <v>7</v>
      </c>
      <c r="F71" s="98"/>
      <c r="G71" s="98" t="s">
        <v>7</v>
      </c>
      <c r="H71" s="98"/>
      <c r="I71" s="98" t="s">
        <v>7</v>
      </c>
      <c r="J71" s="95"/>
      <c r="K71" s="95"/>
      <c r="L71" s="95"/>
      <c r="M71" s="95"/>
    </row>
    <row r="72" spans="1:13" ht="12" thickBot="1" x14ac:dyDescent="0.25">
      <c r="A72" s="53">
        <f t="shared" si="4"/>
        <v>16</v>
      </c>
      <c r="C72" s="56" t="s">
        <v>83</v>
      </c>
      <c r="D72" s="56"/>
      <c r="E72" s="95"/>
      <c r="F72" s="95"/>
      <c r="G72" s="95"/>
      <c r="H72" s="95"/>
      <c r="I72" s="97">
        <f>I70</f>
        <v>2729.87</v>
      </c>
      <c r="J72" s="95"/>
      <c r="K72" s="97">
        <f>ROUND(G18*K78,2)</f>
        <v>4640.72</v>
      </c>
      <c r="L72" s="95"/>
      <c r="M72" s="97">
        <f>ROUND(+(K72-I72)*M78,2)</f>
        <v>401.28</v>
      </c>
    </row>
    <row r="73" spans="1:13" ht="12" thickTop="1" x14ac:dyDescent="0.2">
      <c r="A73" s="53">
        <f t="shared" si="4"/>
        <v>17</v>
      </c>
      <c r="E73" s="55"/>
      <c r="F73" s="55"/>
      <c r="G73" s="55"/>
      <c r="H73" s="55"/>
      <c r="I73" s="56" t="s">
        <v>84</v>
      </c>
    </row>
    <row r="74" spans="1:13" x14ac:dyDescent="0.2">
      <c r="A74" s="53">
        <f t="shared" si="4"/>
        <v>18</v>
      </c>
      <c r="I74" s="56" t="s">
        <v>131</v>
      </c>
      <c r="M74" s="53" t="s">
        <v>87</v>
      </c>
    </row>
    <row r="75" spans="1:13" x14ac:dyDescent="0.2">
      <c r="A75" s="53">
        <f t="shared" si="4"/>
        <v>19</v>
      </c>
      <c r="K75" s="53" t="s">
        <v>92</v>
      </c>
      <c r="M75" s="53" t="s">
        <v>93</v>
      </c>
    </row>
    <row r="76" spans="1:13" x14ac:dyDescent="0.2">
      <c r="A76" s="53">
        <f t="shared" si="4"/>
        <v>20</v>
      </c>
      <c r="E76" s="61" t="s">
        <v>94</v>
      </c>
      <c r="F76" s="61"/>
      <c r="G76" s="61" t="s">
        <v>95</v>
      </c>
      <c r="K76" s="53" t="s">
        <v>96</v>
      </c>
      <c r="M76" s="53" t="s">
        <v>97</v>
      </c>
    </row>
    <row r="77" spans="1:13" ht="12" thickBot="1" x14ac:dyDescent="0.25">
      <c r="A77" s="53">
        <f t="shared" si="4"/>
        <v>21</v>
      </c>
      <c r="E77" s="62" t="s">
        <v>98</v>
      </c>
      <c r="F77" s="61"/>
      <c r="G77" s="62" t="s">
        <v>98</v>
      </c>
      <c r="K77" s="62" t="s">
        <v>99</v>
      </c>
      <c r="M77" s="62" t="s">
        <v>100</v>
      </c>
    </row>
    <row r="78" spans="1:13" x14ac:dyDescent="0.2">
      <c r="A78" s="53">
        <f t="shared" si="4"/>
        <v>22</v>
      </c>
      <c r="C78" s="63" t="str">
        <f>E53</f>
        <v>Acct 2.376.00</v>
      </c>
      <c r="D78" s="63"/>
      <c r="E78" s="64">
        <f>'CAPGDS1000001207 Input'!J15</f>
        <v>2.2058823529411766E-2</v>
      </c>
      <c r="F78" s="64"/>
      <c r="G78" s="64">
        <f>E78/13</f>
        <v>1.6968325791855204E-3</v>
      </c>
      <c r="K78" s="72">
        <f>+'CAPGDS1000001207 Input'!L15</f>
        <v>3.7499999999999999E-2</v>
      </c>
      <c r="M78" s="73">
        <f>+'CAPGDS1000001207 Input'!N15</f>
        <v>0.21</v>
      </c>
    </row>
    <row r="79" spans="1:13" x14ac:dyDescent="0.2">
      <c r="A79" s="53">
        <f t="shared" si="4"/>
        <v>23</v>
      </c>
      <c r="H79" s="59"/>
      <c r="I79" s="55"/>
      <c r="K79" s="53" t="s">
        <v>126</v>
      </c>
    </row>
    <row r="80" spans="1:13" x14ac:dyDescent="0.2">
      <c r="A80" s="53">
        <f t="shared" si="4"/>
        <v>24</v>
      </c>
      <c r="H80" s="64"/>
      <c r="I80" s="55"/>
    </row>
    <row r="81" spans="1:13" x14ac:dyDescent="0.2">
      <c r="A81" s="53">
        <f t="shared" si="4"/>
        <v>25</v>
      </c>
    </row>
    <row r="82" spans="1:13" x14ac:dyDescent="0.2">
      <c r="A82" s="53">
        <f t="shared" si="4"/>
        <v>26</v>
      </c>
      <c r="H82" s="64"/>
      <c r="I82" s="55"/>
    </row>
    <row r="83" spans="1:13" x14ac:dyDescent="0.2">
      <c r="A83" s="44"/>
      <c r="B83" s="44"/>
      <c r="C83" s="45"/>
      <c r="D83" s="45"/>
      <c r="E83" s="45"/>
      <c r="F83" s="45"/>
      <c r="G83" s="45"/>
      <c r="H83" s="45"/>
      <c r="I83" s="45"/>
    </row>
    <row r="84" spans="1:13" x14ac:dyDescent="0.2">
      <c r="A84" s="44"/>
      <c r="B84" s="44"/>
      <c r="C84" s="45"/>
      <c r="D84" s="45"/>
      <c r="E84" s="45"/>
      <c r="F84" s="45"/>
      <c r="G84" s="45"/>
      <c r="H84" s="45"/>
      <c r="I84" s="45"/>
    </row>
    <row r="85" spans="1:13" x14ac:dyDescent="0.2">
      <c r="A85" s="44"/>
      <c r="B85" s="44"/>
      <c r="C85" s="45"/>
      <c r="D85" s="45"/>
      <c r="E85" s="45"/>
      <c r="F85" s="45"/>
      <c r="G85" s="45"/>
      <c r="H85" s="45"/>
      <c r="I85" s="45"/>
    </row>
    <row r="86" spans="1:13" x14ac:dyDescent="0.2">
      <c r="A86" s="44"/>
      <c r="B86" s="44"/>
      <c r="C86" s="45"/>
      <c r="D86" s="45"/>
      <c r="E86" s="45"/>
      <c r="F86" s="45"/>
      <c r="G86" s="45"/>
      <c r="H86" s="45"/>
      <c r="I86" s="45"/>
    </row>
    <row r="88" spans="1:13" x14ac:dyDescent="0.2">
      <c r="A88" s="125" t="str">
        <f>A6</f>
        <v>Pro-Forma Adjustment - Government Relocation</v>
      </c>
      <c r="B88" s="125"/>
      <c r="C88" s="125"/>
      <c r="D88" s="125"/>
      <c r="E88" s="125"/>
      <c r="F88" s="125"/>
      <c r="G88" s="125"/>
      <c r="H88" s="125"/>
      <c r="I88" s="125"/>
    </row>
    <row r="89" spans="1:13" x14ac:dyDescent="0.2">
      <c r="A89" s="48"/>
      <c r="B89" s="48"/>
      <c r="C89" s="46"/>
      <c r="D89" s="46"/>
      <c r="E89" s="46"/>
      <c r="F89" s="46"/>
      <c r="G89" s="46"/>
      <c r="H89" s="46"/>
      <c r="I89" s="46"/>
    </row>
    <row r="90" spans="1:13" x14ac:dyDescent="0.2">
      <c r="A90" s="48" t="str">
        <f>A8</f>
        <v>SFS - Gov Main Relocate Willow St</v>
      </c>
      <c r="B90" s="48"/>
      <c r="C90" s="46"/>
      <c r="D90" s="46"/>
      <c r="E90" s="46"/>
      <c r="F90" s="46"/>
      <c r="G90" s="46"/>
      <c r="H90" s="46"/>
      <c r="I90" s="46"/>
    </row>
    <row r="91" spans="1:13" x14ac:dyDescent="0.2">
      <c r="A91" s="48"/>
      <c r="B91" s="48"/>
      <c r="C91" s="46"/>
      <c r="D91" s="46"/>
      <c r="E91" s="46"/>
      <c r="F91" s="46"/>
      <c r="G91" s="46"/>
      <c r="H91" s="46"/>
      <c r="I91" s="46"/>
    </row>
    <row r="92" spans="1:13" x14ac:dyDescent="0.2">
      <c r="A92" s="48" t="s">
        <v>101</v>
      </c>
      <c r="B92" s="48"/>
      <c r="C92" s="46"/>
      <c r="D92" s="46"/>
      <c r="E92" s="46"/>
      <c r="F92" s="46"/>
      <c r="G92" s="46"/>
      <c r="H92" s="46"/>
      <c r="I92" s="46"/>
    </row>
    <row r="93" spans="1:13" x14ac:dyDescent="0.2">
      <c r="A93" s="48" t="s">
        <v>7</v>
      </c>
      <c r="B93" s="48"/>
      <c r="C93" s="46"/>
      <c r="D93" s="46"/>
      <c r="E93" s="46"/>
      <c r="F93" s="46"/>
      <c r="G93" s="46"/>
      <c r="H93" s="46"/>
      <c r="I93" s="46"/>
    </row>
    <row r="95" spans="1:13" ht="12" thickBot="1" x14ac:dyDescent="0.25">
      <c r="A95" s="63" t="s">
        <v>75</v>
      </c>
      <c r="E95" s="50" t="str">
        <f>E13</f>
        <v>Acct 2.376.00</v>
      </c>
      <c r="F95" s="50"/>
      <c r="G95" s="50"/>
      <c r="H95" s="50"/>
      <c r="I95" s="50"/>
      <c r="M95" s="53" t="s">
        <v>102</v>
      </c>
    </row>
    <row r="96" spans="1:13" ht="12" thickBot="1" x14ac:dyDescent="0.25">
      <c r="A96" s="79" t="s">
        <v>77</v>
      </c>
      <c r="B96" s="53"/>
      <c r="C96" s="51" t="s">
        <v>78</v>
      </c>
      <c r="D96" s="53"/>
      <c r="E96" s="51" t="s">
        <v>79</v>
      </c>
      <c r="F96" s="53"/>
      <c r="G96" s="51" t="s">
        <v>80</v>
      </c>
      <c r="H96" s="53"/>
      <c r="I96" s="51" t="s">
        <v>81</v>
      </c>
      <c r="M96" s="51" t="s">
        <v>103</v>
      </c>
    </row>
    <row r="97" spans="1:13" x14ac:dyDescent="0.2">
      <c r="A97" s="53"/>
      <c r="B97" s="53"/>
      <c r="C97" s="37" t="s">
        <v>4</v>
      </c>
      <c r="D97" s="53"/>
      <c r="E97" s="34" t="s">
        <v>5</v>
      </c>
      <c r="F97" s="53"/>
      <c r="G97" s="34" t="s">
        <v>6</v>
      </c>
      <c r="H97" s="31"/>
      <c r="I97" s="34" t="s">
        <v>39</v>
      </c>
      <c r="K97" s="17" t="s">
        <v>40</v>
      </c>
      <c r="M97" s="53" t="s">
        <v>41</v>
      </c>
    </row>
    <row r="98" spans="1:13" x14ac:dyDescent="0.2">
      <c r="A98" s="53"/>
      <c r="B98" s="53"/>
      <c r="C98" s="53"/>
      <c r="D98" s="53"/>
      <c r="E98" s="53"/>
      <c r="F98" s="53"/>
      <c r="G98" s="53"/>
      <c r="H98" s="53"/>
      <c r="I98" s="53"/>
    </row>
    <row r="99" spans="1:13" x14ac:dyDescent="0.2">
      <c r="A99" s="47">
        <v>1</v>
      </c>
      <c r="C99" s="54">
        <f>C17</f>
        <v>45641</v>
      </c>
      <c r="D99" s="54"/>
      <c r="E99" s="94">
        <f>E57</f>
        <v>0</v>
      </c>
      <c r="F99" s="95"/>
      <c r="G99" s="95">
        <f>G57</f>
        <v>209.99</v>
      </c>
      <c r="H99" s="95"/>
      <c r="I99" s="95">
        <f>G99-E99</f>
        <v>209.99</v>
      </c>
      <c r="J99" s="95"/>
      <c r="K99" s="96"/>
      <c r="L99" s="95"/>
      <c r="M99" s="95">
        <f>+M57</f>
        <v>30.87</v>
      </c>
    </row>
    <row r="100" spans="1:13" x14ac:dyDescent="0.2">
      <c r="A100" s="47">
        <f t="shared" ref="A100:A128" si="11">1+A99</f>
        <v>2</v>
      </c>
      <c r="C100" s="54">
        <f>C18</f>
        <v>45672</v>
      </c>
      <c r="D100" s="54"/>
      <c r="E100" s="8">
        <f>E98+E57</f>
        <v>0</v>
      </c>
      <c r="F100" s="8"/>
      <c r="G100" s="8">
        <f>G99+G57</f>
        <v>419.98</v>
      </c>
      <c r="H100" s="8"/>
      <c r="I100" s="8">
        <f t="shared" ref="I100" si="12">G100-E100</f>
        <v>419.98</v>
      </c>
      <c r="J100" s="8"/>
      <c r="K100" s="8"/>
      <c r="L100" s="8"/>
      <c r="M100" s="8">
        <f>+M99+M57</f>
        <v>61.74</v>
      </c>
    </row>
    <row r="101" spans="1:13" x14ac:dyDescent="0.2">
      <c r="A101" s="47">
        <f t="shared" si="11"/>
        <v>3</v>
      </c>
      <c r="C101" s="54">
        <f t="shared" ref="C101:C111" si="13">C100+31</f>
        <v>45703</v>
      </c>
      <c r="D101" s="54"/>
      <c r="E101" s="8">
        <f>E99+E59</f>
        <v>0</v>
      </c>
      <c r="F101" s="8"/>
      <c r="G101" s="8">
        <f t="shared" ref="G101:G111" si="14">G100+G59</f>
        <v>629.97</v>
      </c>
      <c r="H101" s="8"/>
      <c r="I101" s="8">
        <f t="shared" ref="I101:I111" si="15">G101-E101</f>
        <v>629.97</v>
      </c>
      <c r="J101" s="8"/>
      <c r="K101" s="8"/>
      <c r="L101" s="8"/>
      <c r="M101" s="8">
        <f t="shared" ref="M101:M111" si="16">+M100+M59</f>
        <v>92.61</v>
      </c>
    </row>
    <row r="102" spans="1:13" x14ac:dyDescent="0.2">
      <c r="A102" s="47">
        <f t="shared" si="11"/>
        <v>4</v>
      </c>
      <c r="C102" s="54">
        <f t="shared" si="13"/>
        <v>45734</v>
      </c>
      <c r="D102" s="54"/>
      <c r="E102" s="8">
        <f t="shared" ref="E102:E111" si="17">E101+E60</f>
        <v>0</v>
      </c>
      <c r="F102" s="8"/>
      <c r="G102" s="8">
        <f t="shared" si="14"/>
        <v>839.96</v>
      </c>
      <c r="H102" s="8"/>
      <c r="I102" s="8">
        <f t="shared" si="15"/>
        <v>839.96</v>
      </c>
      <c r="J102" s="8"/>
      <c r="K102" s="8"/>
      <c r="L102" s="8"/>
      <c r="M102" s="8">
        <f t="shared" si="16"/>
        <v>123.48</v>
      </c>
    </row>
    <row r="103" spans="1:13" x14ac:dyDescent="0.2">
      <c r="A103" s="47">
        <f t="shared" si="11"/>
        <v>5</v>
      </c>
      <c r="C103" s="54">
        <f t="shared" si="13"/>
        <v>45765</v>
      </c>
      <c r="D103" s="54"/>
      <c r="E103" s="8">
        <f t="shared" si="17"/>
        <v>0</v>
      </c>
      <c r="F103" s="8"/>
      <c r="G103" s="8">
        <f t="shared" si="14"/>
        <v>1049.95</v>
      </c>
      <c r="H103" s="8"/>
      <c r="I103" s="8">
        <f t="shared" si="15"/>
        <v>1049.95</v>
      </c>
      <c r="J103" s="8"/>
      <c r="K103" s="8"/>
      <c r="L103" s="8"/>
      <c r="M103" s="8">
        <f t="shared" si="16"/>
        <v>154.35</v>
      </c>
    </row>
    <row r="104" spans="1:13" x14ac:dyDescent="0.2">
      <c r="A104" s="47">
        <f t="shared" si="11"/>
        <v>6</v>
      </c>
      <c r="C104" s="54">
        <f t="shared" si="13"/>
        <v>45796</v>
      </c>
      <c r="D104" s="54"/>
      <c r="E104" s="8">
        <f t="shared" si="17"/>
        <v>0</v>
      </c>
      <c r="F104" s="8"/>
      <c r="G104" s="8">
        <f t="shared" si="14"/>
        <v>1259.94</v>
      </c>
      <c r="H104" s="8"/>
      <c r="I104" s="8">
        <f t="shared" si="15"/>
        <v>1259.94</v>
      </c>
      <c r="J104" s="8"/>
      <c r="K104" s="8"/>
      <c r="L104" s="8"/>
      <c r="M104" s="8">
        <f t="shared" si="16"/>
        <v>185.22</v>
      </c>
    </row>
    <row r="105" spans="1:13" x14ac:dyDescent="0.2">
      <c r="A105" s="47">
        <f t="shared" si="11"/>
        <v>7</v>
      </c>
      <c r="C105" s="54">
        <f t="shared" si="13"/>
        <v>45827</v>
      </c>
      <c r="D105" s="54"/>
      <c r="E105" s="8">
        <f t="shared" si="17"/>
        <v>0</v>
      </c>
      <c r="F105" s="8"/>
      <c r="G105" s="8">
        <f t="shared" si="14"/>
        <v>1469.93</v>
      </c>
      <c r="H105" s="8"/>
      <c r="I105" s="8">
        <f t="shared" si="15"/>
        <v>1469.93</v>
      </c>
      <c r="J105" s="8"/>
      <c r="K105" s="8"/>
      <c r="L105" s="8"/>
      <c r="M105" s="8">
        <f t="shared" si="16"/>
        <v>216.09</v>
      </c>
    </row>
    <row r="106" spans="1:13" x14ac:dyDescent="0.2">
      <c r="A106" s="47">
        <f t="shared" si="11"/>
        <v>8</v>
      </c>
      <c r="C106" s="54">
        <f t="shared" si="13"/>
        <v>45858</v>
      </c>
      <c r="D106" s="54"/>
      <c r="E106" s="8">
        <f t="shared" si="17"/>
        <v>0</v>
      </c>
      <c r="F106" s="8"/>
      <c r="G106" s="8">
        <f t="shared" si="14"/>
        <v>1679.92</v>
      </c>
      <c r="H106" s="8"/>
      <c r="I106" s="8">
        <f t="shared" si="15"/>
        <v>1679.92</v>
      </c>
      <c r="J106" s="8"/>
      <c r="K106" s="8"/>
      <c r="L106" s="8"/>
      <c r="M106" s="8">
        <f t="shared" si="16"/>
        <v>246.96</v>
      </c>
    </row>
    <row r="107" spans="1:13" x14ac:dyDescent="0.2">
      <c r="A107" s="47">
        <f t="shared" si="11"/>
        <v>9</v>
      </c>
      <c r="C107" s="54">
        <f t="shared" si="13"/>
        <v>45889</v>
      </c>
      <c r="D107" s="54"/>
      <c r="E107" s="8">
        <f t="shared" si="17"/>
        <v>0</v>
      </c>
      <c r="F107" s="8"/>
      <c r="G107" s="8">
        <f t="shared" si="14"/>
        <v>1889.91</v>
      </c>
      <c r="H107" s="8"/>
      <c r="I107" s="8">
        <f t="shared" si="15"/>
        <v>1889.91</v>
      </c>
      <c r="J107" s="8"/>
      <c r="K107" s="8"/>
      <c r="L107" s="8"/>
      <c r="M107" s="8">
        <f t="shared" si="16"/>
        <v>277.83</v>
      </c>
    </row>
    <row r="108" spans="1:13" x14ac:dyDescent="0.2">
      <c r="A108" s="47">
        <f t="shared" si="11"/>
        <v>10</v>
      </c>
      <c r="C108" s="54">
        <f t="shared" si="13"/>
        <v>45920</v>
      </c>
      <c r="D108" s="54"/>
      <c r="E108" s="8">
        <f t="shared" si="17"/>
        <v>0</v>
      </c>
      <c r="F108" s="8"/>
      <c r="G108" s="8">
        <f t="shared" si="14"/>
        <v>2099.9</v>
      </c>
      <c r="H108" s="8"/>
      <c r="I108" s="8">
        <f t="shared" si="15"/>
        <v>2099.9</v>
      </c>
      <c r="J108" s="8"/>
      <c r="K108" s="8"/>
      <c r="L108" s="8"/>
      <c r="M108" s="8">
        <f t="shared" si="16"/>
        <v>308.70999999999998</v>
      </c>
    </row>
    <row r="109" spans="1:13" x14ac:dyDescent="0.2">
      <c r="A109" s="47">
        <f t="shared" si="11"/>
        <v>11</v>
      </c>
      <c r="C109" s="54">
        <f t="shared" si="13"/>
        <v>45951</v>
      </c>
      <c r="D109" s="54"/>
      <c r="E109" s="8">
        <f t="shared" si="17"/>
        <v>0</v>
      </c>
      <c r="F109" s="8"/>
      <c r="G109" s="8">
        <f t="shared" si="14"/>
        <v>2309.8900000000003</v>
      </c>
      <c r="H109" s="8"/>
      <c r="I109" s="8">
        <f t="shared" si="15"/>
        <v>2309.8900000000003</v>
      </c>
      <c r="J109" s="8"/>
      <c r="K109" s="8"/>
      <c r="L109" s="8"/>
      <c r="M109" s="8">
        <f t="shared" si="16"/>
        <v>339.59</v>
      </c>
    </row>
    <row r="110" spans="1:13" x14ac:dyDescent="0.2">
      <c r="A110" s="47">
        <f t="shared" si="11"/>
        <v>12</v>
      </c>
      <c r="C110" s="54">
        <f t="shared" si="13"/>
        <v>45982</v>
      </c>
      <c r="D110" s="54"/>
      <c r="E110" s="8">
        <f t="shared" si="17"/>
        <v>0</v>
      </c>
      <c r="F110" s="8"/>
      <c r="G110" s="8">
        <f t="shared" si="14"/>
        <v>2519.88</v>
      </c>
      <c r="H110" s="8"/>
      <c r="I110" s="8">
        <f t="shared" si="15"/>
        <v>2519.88</v>
      </c>
      <c r="J110" s="8"/>
      <c r="K110" s="8"/>
      <c r="L110" s="8"/>
      <c r="M110" s="8">
        <f t="shared" si="16"/>
        <v>370.46999999999997</v>
      </c>
    </row>
    <row r="111" spans="1:13" x14ac:dyDescent="0.2">
      <c r="A111" s="47">
        <f t="shared" si="11"/>
        <v>13</v>
      </c>
      <c r="C111" s="54">
        <f t="shared" si="13"/>
        <v>46013</v>
      </c>
      <c r="D111" s="54"/>
      <c r="E111" s="100">
        <f t="shared" si="17"/>
        <v>0</v>
      </c>
      <c r="F111" s="8"/>
      <c r="G111" s="100">
        <f t="shared" si="14"/>
        <v>2729.87</v>
      </c>
      <c r="H111" s="8"/>
      <c r="I111" s="100">
        <f t="shared" si="15"/>
        <v>2729.87</v>
      </c>
      <c r="J111" s="8"/>
      <c r="K111" s="8"/>
      <c r="L111" s="8"/>
      <c r="M111" s="100">
        <f t="shared" si="16"/>
        <v>401.34999999999997</v>
      </c>
    </row>
    <row r="112" spans="1:13" x14ac:dyDescent="0.2">
      <c r="A112" s="47">
        <f t="shared" si="11"/>
        <v>14</v>
      </c>
      <c r="C112" s="56" t="s">
        <v>44</v>
      </c>
      <c r="D112" s="56"/>
      <c r="E112" s="95">
        <f>SUM(E99:E111)</f>
        <v>0</v>
      </c>
      <c r="F112" s="95"/>
      <c r="G112" s="95">
        <f>SUM(G99:G111)</f>
        <v>19109.09</v>
      </c>
      <c r="H112" s="95"/>
      <c r="I112" s="95">
        <f>SUM(I99:I111)</f>
        <v>19109.09</v>
      </c>
      <c r="J112" s="95"/>
      <c r="K112" s="95"/>
      <c r="L112" s="95"/>
      <c r="M112" s="95">
        <f>SUM(M99:M111)</f>
        <v>2809.2699999999995</v>
      </c>
    </row>
    <row r="113" spans="1:13" x14ac:dyDescent="0.2">
      <c r="A113" s="47">
        <f t="shared" si="11"/>
        <v>15</v>
      </c>
      <c r="E113" s="95"/>
      <c r="F113" s="95"/>
      <c r="G113" s="95"/>
      <c r="H113" s="95"/>
      <c r="I113" s="95"/>
      <c r="J113" s="95"/>
      <c r="K113" s="95"/>
      <c r="L113" s="95"/>
      <c r="M113" s="95"/>
    </row>
    <row r="114" spans="1:13" ht="12" thickBot="1" x14ac:dyDescent="0.25">
      <c r="A114" s="47">
        <f t="shared" si="11"/>
        <v>16</v>
      </c>
      <c r="C114" s="65" t="s">
        <v>120</v>
      </c>
      <c r="D114" s="65"/>
      <c r="E114" s="97">
        <f>ROUND(+E112/12,2)</f>
        <v>0</v>
      </c>
      <c r="F114" s="95"/>
      <c r="G114" s="97">
        <f>ROUND(+G112/13,2)</f>
        <v>1469.93</v>
      </c>
      <c r="H114" s="95"/>
      <c r="I114" s="97">
        <f>ROUND(+I112/13,2)</f>
        <v>1469.93</v>
      </c>
      <c r="J114" s="95"/>
      <c r="K114" s="95"/>
      <c r="L114" s="95"/>
      <c r="M114" s="97">
        <f>ROUND(+M112/13,2)</f>
        <v>216.1</v>
      </c>
    </row>
    <row r="115" spans="1:13" ht="12" thickTop="1" x14ac:dyDescent="0.2">
      <c r="A115" s="47">
        <f t="shared" si="11"/>
        <v>17</v>
      </c>
      <c r="E115" s="98" t="s">
        <v>7</v>
      </c>
      <c r="F115" s="98"/>
      <c r="G115" s="98" t="s">
        <v>7</v>
      </c>
      <c r="H115" s="98"/>
      <c r="I115" s="98" t="s">
        <v>7</v>
      </c>
      <c r="J115" s="95"/>
      <c r="K115" s="95"/>
      <c r="L115" s="95"/>
      <c r="M115" s="95"/>
    </row>
    <row r="116" spans="1:13" x14ac:dyDescent="0.2">
      <c r="A116" s="47">
        <f t="shared" si="11"/>
        <v>18</v>
      </c>
      <c r="E116" s="95"/>
      <c r="F116" s="95"/>
      <c r="G116" s="95"/>
      <c r="H116" s="95"/>
      <c r="I116" s="95"/>
      <c r="J116" s="95"/>
      <c r="K116" s="95"/>
      <c r="L116" s="95"/>
      <c r="M116" s="95"/>
    </row>
    <row r="117" spans="1:13" ht="12" thickBot="1" x14ac:dyDescent="0.25">
      <c r="A117" s="47">
        <f t="shared" si="11"/>
        <v>19</v>
      </c>
      <c r="C117" s="56" t="s">
        <v>83</v>
      </c>
      <c r="D117" s="56"/>
      <c r="E117" s="95"/>
      <c r="F117" s="95"/>
      <c r="G117" s="95"/>
      <c r="H117" s="95"/>
      <c r="I117" s="102">
        <f>I114</f>
        <v>1469.93</v>
      </c>
      <c r="J117" s="95"/>
      <c r="K117" s="95"/>
      <c r="L117" s="95"/>
      <c r="M117" s="102">
        <f>+M114</f>
        <v>216.1</v>
      </c>
    </row>
    <row r="118" spans="1:13" ht="12" thickTop="1" x14ac:dyDescent="0.2">
      <c r="A118" s="47">
        <f t="shared" si="11"/>
        <v>20</v>
      </c>
      <c r="E118" s="55"/>
      <c r="F118" s="55"/>
      <c r="G118" s="55"/>
      <c r="H118" s="55"/>
      <c r="I118" s="56" t="s">
        <v>84</v>
      </c>
      <c r="M118" s="56" t="s">
        <v>84</v>
      </c>
    </row>
    <row r="119" spans="1:13" x14ac:dyDescent="0.2">
      <c r="A119" s="47">
        <f t="shared" si="11"/>
        <v>21</v>
      </c>
      <c r="I119" s="56" t="s">
        <v>132</v>
      </c>
      <c r="M119" s="56" t="s">
        <v>133</v>
      </c>
    </row>
    <row r="120" spans="1:13" x14ac:dyDescent="0.2">
      <c r="A120" s="47">
        <f t="shared" si="11"/>
        <v>22</v>
      </c>
    </row>
    <row r="121" spans="1:13" x14ac:dyDescent="0.2">
      <c r="A121" s="47">
        <f t="shared" si="11"/>
        <v>23</v>
      </c>
      <c r="E121" s="61" t="s">
        <v>94</v>
      </c>
      <c r="F121" s="61"/>
      <c r="G121" s="61" t="s">
        <v>95</v>
      </c>
    </row>
    <row r="122" spans="1:13" ht="12" thickBot="1" x14ac:dyDescent="0.25">
      <c r="A122" s="47">
        <f t="shared" si="11"/>
        <v>24</v>
      </c>
      <c r="E122" s="62" t="s">
        <v>98</v>
      </c>
      <c r="F122" s="61"/>
      <c r="G122" s="62" t="s">
        <v>98</v>
      </c>
    </row>
    <row r="123" spans="1:13" x14ac:dyDescent="0.2">
      <c r="A123" s="47">
        <f t="shared" si="11"/>
        <v>25</v>
      </c>
      <c r="C123" s="63" t="str">
        <f>C78</f>
        <v>Acct 2.376.00</v>
      </c>
      <c r="D123" s="63"/>
      <c r="E123" s="66">
        <f>E78</f>
        <v>2.2058823529411766E-2</v>
      </c>
      <c r="F123" s="66"/>
      <c r="G123" s="66">
        <f>G78</f>
        <v>1.6968325791855204E-3</v>
      </c>
    </row>
    <row r="124" spans="1:13" x14ac:dyDescent="0.2">
      <c r="A124" s="47">
        <f t="shared" si="11"/>
        <v>26</v>
      </c>
      <c r="E124" s="55"/>
      <c r="F124" s="55"/>
      <c r="G124" s="55"/>
      <c r="H124" s="55"/>
      <c r="I124" s="55"/>
    </row>
    <row r="125" spans="1:13" x14ac:dyDescent="0.2">
      <c r="A125" s="47">
        <f t="shared" si="11"/>
        <v>27</v>
      </c>
      <c r="H125" s="55"/>
      <c r="I125" s="55"/>
    </row>
    <row r="126" spans="1:13" x14ac:dyDescent="0.2">
      <c r="A126" s="47">
        <f t="shared" si="11"/>
        <v>28</v>
      </c>
    </row>
    <row r="127" spans="1:13" x14ac:dyDescent="0.2">
      <c r="A127" s="47">
        <f t="shared" si="11"/>
        <v>29</v>
      </c>
    </row>
    <row r="128" spans="1:13" x14ac:dyDescent="0.2">
      <c r="A128" s="47">
        <f t="shared" si="11"/>
        <v>30</v>
      </c>
    </row>
  </sheetData>
  <mergeCells count="5">
    <mergeCell ref="A4:I4"/>
    <mergeCell ref="A6:I6"/>
    <mergeCell ref="A8:I8"/>
    <mergeCell ref="A46:I46"/>
    <mergeCell ref="A88:I8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NG26-____
FOR THE YEAR ENDING DECEMBER 31, 2025
Individual Responsible: Aimee S. Rooney&amp;R&amp;"Times New Roman,Regular"Exhibit ASR 1.1 WP E
Page &amp;P of &amp;N</oddHeader>
  </headerFooter>
  <rowBreaks count="2" manualBreakCount="2">
    <brk id="40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19</vt:i4>
      </vt:variant>
    </vt:vector>
  </HeadingPairs>
  <TitlesOfParts>
    <vt:vector size="43" baseType="lpstr">
      <vt:lpstr>WP E, pg 1</vt:lpstr>
      <vt:lpstr>WP E, pg 2 &amp; 3</vt:lpstr>
      <vt:lpstr>CAPGDS1000001180 Input</vt:lpstr>
      <vt:lpstr>CAPGDS1000001180 TotalWO</vt:lpstr>
      <vt:lpstr>CAPGDS1000001180 Acct1</vt:lpstr>
      <vt:lpstr>CAPGDS1000001180 Support</vt:lpstr>
      <vt:lpstr>CAPGDS1000001207 Input</vt:lpstr>
      <vt:lpstr>CAPGDS1000001207 TotalWO</vt:lpstr>
      <vt:lpstr>CAPGDS1000001207 Acct1</vt:lpstr>
      <vt:lpstr>CAPGDS1000001207 Acct2</vt:lpstr>
      <vt:lpstr>CAPGDS1000001207 Support</vt:lpstr>
      <vt:lpstr>CAPGDS1000001232 Input</vt:lpstr>
      <vt:lpstr>CAPGDS1000001232 TotalWO</vt:lpstr>
      <vt:lpstr>CAPGDS1000001232 Acct1</vt:lpstr>
      <vt:lpstr>CAPGDS1000001232 Acct2</vt:lpstr>
      <vt:lpstr>CAPGDS1000001232 Support</vt:lpstr>
      <vt:lpstr>CAPGDS1000001228 Input</vt:lpstr>
      <vt:lpstr>CAPGDS1000001228 TotalWO</vt:lpstr>
      <vt:lpstr>CAPGDS1000001228 Acct1</vt:lpstr>
      <vt:lpstr>CAPGDS1000001228 Support</vt:lpstr>
      <vt:lpstr>CAPGDS1000001237 Input</vt:lpstr>
      <vt:lpstr>CAPGDS1000001237 TotalWO</vt:lpstr>
      <vt:lpstr>CAPGDS1000001237 Acct1</vt:lpstr>
      <vt:lpstr>CAPGDS1000001237 Support</vt:lpstr>
      <vt:lpstr>'CAPGDS1000001180 Acct1'!Print_Area</vt:lpstr>
      <vt:lpstr>'CAPGDS1000001180 Support'!Print_Area</vt:lpstr>
      <vt:lpstr>'CAPGDS1000001180 TotalWO'!Print_Area</vt:lpstr>
      <vt:lpstr>'CAPGDS1000001207 Acct1'!Print_Area</vt:lpstr>
      <vt:lpstr>'CAPGDS1000001207 Acct2'!Print_Area</vt:lpstr>
      <vt:lpstr>'CAPGDS1000001207 Support'!Print_Area</vt:lpstr>
      <vt:lpstr>'CAPGDS1000001207 TotalWO'!Print_Area</vt:lpstr>
      <vt:lpstr>'CAPGDS1000001228 Acct1'!Print_Area</vt:lpstr>
      <vt:lpstr>'CAPGDS1000001228 Support'!Print_Area</vt:lpstr>
      <vt:lpstr>'CAPGDS1000001228 TotalWO'!Print_Area</vt:lpstr>
      <vt:lpstr>'CAPGDS1000001232 Acct1'!Print_Area</vt:lpstr>
      <vt:lpstr>'CAPGDS1000001232 Acct2'!Print_Area</vt:lpstr>
      <vt:lpstr>'CAPGDS1000001232 Support'!Print_Area</vt:lpstr>
      <vt:lpstr>'CAPGDS1000001232 TotalWO'!Print_Area</vt:lpstr>
      <vt:lpstr>'CAPGDS1000001237 Acct1'!Print_Area</vt:lpstr>
      <vt:lpstr>'CAPGDS1000001237 Support'!Print_Area</vt:lpstr>
      <vt:lpstr>'CAPGDS1000001237 TotalWO'!Print_Area</vt:lpstr>
      <vt:lpstr>'WP E, pg 1'!Print_Area</vt:lpstr>
      <vt:lpstr>'WP E, pg 2 &amp; 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2026-08-18T17:42:10Z</dcterms:created>
  <dcterms:modified xsi:type="dcterms:W3CDTF">2026-08-18T17:42:18Z</dcterms:modified>
  <cp:category/>
  <cp:contentStatus/>
</cp:coreProperties>
</file>