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284CEBA-89A6-47F2-B1EA-C21643645FA6}" xr6:coauthVersionLast="47" xr6:coauthVersionMax="47" xr10:uidLastSave="{00000000-0000-0000-0000-000000000000}"/>
  <bookViews>
    <workbookView xWindow="-120" yWindow="-120" windowWidth="29040" windowHeight="15720" xr2:uid="{5B2A85E2-7F2D-413C-8BDE-119916BAD871}"/>
  </bookViews>
  <sheets>
    <sheet name="WP D , pg 1" sheetId="1" r:id="rId1"/>
    <sheet name="WP D, pg 2 &amp; 3" sheetId="2" r:id="rId2"/>
    <sheet name="CAPGDS1000001206 Input" sheetId="3" r:id="rId3"/>
    <sheet name="CAPGDS1000001206 TotalWO" sheetId="4" r:id="rId4"/>
    <sheet name="CAPGDS1000001206 Acct1" sheetId="5" r:id="rId5"/>
    <sheet name="CAPGDS1000001206 Acct2" sheetId="38" r:id="rId6"/>
    <sheet name="CAPGDS1000001206 Support" sheetId="6" r:id="rId7"/>
    <sheet name="CAPGDS1000001245 Input" sheetId="7" r:id="rId8"/>
    <sheet name="CAPGDS1000001245 TotalWO" sheetId="8" r:id="rId9"/>
    <sheet name="CAPGDS1000001245 Acct1" sheetId="9" r:id="rId10"/>
    <sheet name="CAPGDS1000001245 Acct2" sheetId="39" r:id="rId11"/>
    <sheet name="CAPGDS1000001245 Support" sheetId="11" r:id="rId12"/>
    <sheet name="CAPGDS1000001238 Input" sheetId="20" r:id="rId13"/>
    <sheet name="CAPGDS1000001238 TotalWO" sheetId="21" r:id="rId14"/>
    <sheet name="CAPGDS1000001238 Acct1" sheetId="22" r:id="rId15"/>
    <sheet name="CAPGDS1000001238 Support" sheetId="23" r:id="rId16"/>
  </sheets>
  <definedNames>
    <definedName name="\a">#REF!</definedName>
    <definedName name="\b">#REF!</definedName>
    <definedName name="_a1">#REF!</definedName>
    <definedName name="_Key1" localSheetId="3" hidden="1">#REF!</definedName>
    <definedName name="_Key1" localSheetId="13" hidden="1">#REF!</definedName>
    <definedName name="_Key1" localSheetId="8" hidden="1">#REF!</definedName>
    <definedName name="_Order1" localSheetId="3" hidden="1">255</definedName>
    <definedName name="_Order1" localSheetId="13" hidden="1">255</definedName>
    <definedName name="_Order1" localSheetId="8" hidden="1">255</definedName>
    <definedName name="_Regression_Int" localSheetId="3" hidden="1">1</definedName>
    <definedName name="_Regression_Int" localSheetId="13" hidden="1">1</definedName>
    <definedName name="_Regression_Int" localSheetId="8" hidden="1">1</definedName>
    <definedName name="_Sort" localSheetId="3" hidden="1">#REF!</definedName>
    <definedName name="_Sort" localSheetId="13" hidden="1">#REF!</definedName>
    <definedName name="_Sort" localSheetId="8" hidden="1">#REF!</definedName>
    <definedName name="ab">#REF!</definedName>
    <definedName name="b">#REF!</definedName>
    <definedName name="LINE">#REF!</definedName>
    <definedName name="_xlnm.Print_Area" localSheetId="4">'CAPGDS1000001206 Acct1'!$A$1:$M$128</definedName>
    <definedName name="_xlnm.Print_Area" localSheetId="5">'CAPGDS1000001206 Acct2'!$A$1:$M$128</definedName>
    <definedName name="_xlnm.Print_Area" localSheetId="6">'CAPGDS1000001206 Support'!$A$1:$N$216</definedName>
    <definedName name="_xlnm.Print_Area" localSheetId="3">'CAPGDS1000001206 TotalWO'!$A$1:$I$40</definedName>
    <definedName name="_xlnm.Print_Area" localSheetId="14">'CAPGDS1000001238 Acct1'!$A$1:$M$128</definedName>
    <definedName name="_xlnm.Print_Area" localSheetId="15">'CAPGDS1000001238 Support'!$A$1:$M$208</definedName>
    <definedName name="_xlnm.Print_Area" localSheetId="13">'CAPGDS1000001238 TotalWO'!$A$1:$I$40</definedName>
    <definedName name="_xlnm.Print_Area" localSheetId="9">'CAPGDS1000001245 Acct1'!$A$1:$M$128</definedName>
    <definedName name="_xlnm.Print_Area" localSheetId="10">'CAPGDS1000001245 Acct2'!$A$1:$M$128</definedName>
    <definedName name="_xlnm.Print_Area" localSheetId="11">'CAPGDS1000001245 Support'!$A$1:$M$214</definedName>
    <definedName name="_xlnm.Print_Area" localSheetId="8">'CAPGDS1000001245 TotalWO'!$A$1:$I$40</definedName>
    <definedName name="_xlnm.Print_Area" localSheetId="0">'WP D , pg 1'!$A$1:$H$35</definedName>
    <definedName name="_xlnm.Print_Area" localSheetId="1">'WP D, pg 2 &amp; 3'!$A$1:$T$58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5" i="11" l="1"/>
  <c r="G137" i="6"/>
  <c r="J15" i="20" l="1"/>
  <c r="J16" i="7"/>
  <c r="E13" i="38"/>
  <c r="J16" i="3"/>
  <c r="E13" i="39"/>
  <c r="E99" i="22"/>
  <c r="E99" i="9"/>
  <c r="E99" i="38"/>
  <c r="E99" i="5"/>
  <c r="G17" i="21" l="1"/>
  <c r="A100" i="39"/>
  <c r="A101" i="39" s="1"/>
  <c r="A102" i="39" s="1"/>
  <c r="A103" i="39" s="1"/>
  <c r="A104" i="39" s="1"/>
  <c r="A105" i="39" s="1"/>
  <c r="A106" i="39" s="1"/>
  <c r="A107" i="39" s="1"/>
  <c r="A108" i="39" s="1"/>
  <c r="A109" i="39" s="1"/>
  <c r="A110" i="39" s="1"/>
  <c r="A111" i="39" s="1"/>
  <c r="A112" i="39" s="1"/>
  <c r="A113" i="39" s="1"/>
  <c r="A114" i="39" s="1"/>
  <c r="A115" i="39" s="1"/>
  <c r="A116" i="39" s="1"/>
  <c r="A117" i="39" s="1"/>
  <c r="A118" i="39" s="1"/>
  <c r="A119" i="39" s="1"/>
  <c r="A120" i="39" s="1"/>
  <c r="A121" i="39" s="1"/>
  <c r="A122" i="39" s="1"/>
  <c r="A123" i="39" s="1"/>
  <c r="A124" i="39" s="1"/>
  <c r="A125" i="39" s="1"/>
  <c r="A126" i="39" s="1"/>
  <c r="A127" i="39" s="1"/>
  <c r="A128" i="39" s="1"/>
  <c r="M78" i="39"/>
  <c r="K78" i="39"/>
  <c r="A58" i="39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A69" i="39" s="1"/>
  <c r="A70" i="39" s="1"/>
  <c r="A71" i="39" s="1"/>
  <c r="A72" i="39" s="1"/>
  <c r="A73" i="39" s="1"/>
  <c r="A74" i="39" s="1"/>
  <c r="A75" i="39" s="1"/>
  <c r="A76" i="39" s="1"/>
  <c r="A77" i="39" s="1"/>
  <c r="A78" i="39" s="1"/>
  <c r="A79" i="39" s="1"/>
  <c r="A80" i="39" s="1"/>
  <c r="A81" i="39" s="1"/>
  <c r="A18" i="39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E53" i="39"/>
  <c r="C78" i="39" s="1"/>
  <c r="C123" i="39" s="1"/>
  <c r="A10" i="39"/>
  <c r="A8" i="39"/>
  <c r="A90" i="39" s="1"/>
  <c r="G17" i="8"/>
  <c r="G17" i="39" s="1"/>
  <c r="E95" i="39" l="1"/>
  <c r="A48" i="39"/>
  <c r="A100" i="38"/>
  <c r="A101" i="38" s="1"/>
  <c r="A102" i="38" s="1"/>
  <c r="A103" i="38" s="1"/>
  <c r="A104" i="38" s="1"/>
  <c r="A105" i="38" s="1"/>
  <c r="A106" i="38" s="1"/>
  <c r="A107" i="38" s="1"/>
  <c r="A108" i="38" s="1"/>
  <c r="A109" i="38" s="1"/>
  <c r="A110" i="38" s="1"/>
  <c r="A111" i="38" s="1"/>
  <c r="A112" i="38" s="1"/>
  <c r="A113" i="38" s="1"/>
  <c r="A114" i="38" s="1"/>
  <c r="A115" i="38" s="1"/>
  <c r="A116" i="38" s="1"/>
  <c r="A117" i="38" s="1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M78" i="38"/>
  <c r="K78" i="38"/>
  <c r="A58" i="38"/>
  <c r="A59" i="38" s="1"/>
  <c r="A60" i="38" s="1"/>
  <c r="A61" i="38" s="1"/>
  <c r="A62" i="38" s="1"/>
  <c r="A63" i="38" s="1"/>
  <c r="A64" i="38" s="1"/>
  <c r="A65" i="38" s="1"/>
  <c r="A66" i="38" s="1"/>
  <c r="A67" i="38" s="1"/>
  <c r="A68" i="38" s="1"/>
  <c r="A69" i="38" s="1"/>
  <c r="A70" i="38" s="1"/>
  <c r="A71" i="38" s="1"/>
  <c r="A72" i="38" s="1"/>
  <c r="A73" i="38" s="1"/>
  <c r="A74" i="38" s="1"/>
  <c r="A75" i="38" s="1"/>
  <c r="A76" i="38" s="1"/>
  <c r="A77" i="38" s="1"/>
  <c r="A78" i="38" s="1"/>
  <c r="A79" i="38" s="1"/>
  <c r="A80" i="38" s="1"/>
  <c r="A81" i="38" s="1"/>
  <c r="A18" i="38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E95" i="38"/>
  <c r="A10" i="38"/>
  <c r="A8" i="38"/>
  <c r="A48" i="38" s="1"/>
  <c r="G17" i="4"/>
  <c r="G17" i="38" s="1"/>
  <c r="A90" i="38" l="1"/>
  <c r="E53" i="38"/>
  <c r="C78" i="38" s="1"/>
  <c r="C123" i="38" s="1"/>
  <c r="J15" i="7"/>
  <c r="E78" i="39" s="1"/>
  <c r="J15" i="3"/>
  <c r="E78" i="38" s="1"/>
  <c r="G78" i="38" s="1"/>
  <c r="G58" i="38" s="1"/>
  <c r="B42" i="2"/>
  <c r="D42" i="2"/>
  <c r="A8" i="23"/>
  <c r="A100" i="22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M78" i="22"/>
  <c r="K78" i="22"/>
  <c r="A58" i="22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18" i="22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E13" i="22"/>
  <c r="E95" i="22" s="1"/>
  <c r="A10" i="22"/>
  <c r="A8" i="22"/>
  <c r="A90" i="22" s="1"/>
  <c r="E29" i="21"/>
  <c r="E29" i="22" s="1"/>
  <c r="E28" i="21"/>
  <c r="E28" i="22" s="1"/>
  <c r="E27" i="21"/>
  <c r="E27" i="22" s="1"/>
  <c r="E26" i="21"/>
  <c r="E26" i="22" s="1"/>
  <c r="E25" i="21"/>
  <c r="E25" i="22" s="1"/>
  <c r="E24" i="21"/>
  <c r="E24" i="22" s="1"/>
  <c r="E23" i="21"/>
  <c r="E23" i="22" s="1"/>
  <c r="E22" i="21"/>
  <c r="E22" i="22" s="1"/>
  <c r="E21" i="21"/>
  <c r="E21" i="22" s="1"/>
  <c r="E20" i="21"/>
  <c r="E20" i="22" s="1"/>
  <c r="E19" i="21"/>
  <c r="E19" i="22" s="1"/>
  <c r="G18" i="21"/>
  <c r="E18" i="21"/>
  <c r="C18" i="21"/>
  <c r="C18" i="22" s="1"/>
  <c r="C19" i="22" s="1"/>
  <c r="C20" i="22" s="1"/>
  <c r="C21" i="22" s="1"/>
  <c r="C22" i="22" s="1"/>
  <c r="C23" i="22" s="1"/>
  <c r="C24" i="22" s="1"/>
  <c r="C25" i="22" s="1"/>
  <c r="C26" i="22" s="1"/>
  <c r="C27" i="22" s="1"/>
  <c r="C28" i="22" s="1"/>
  <c r="C29" i="22" s="1"/>
  <c r="A18" i="2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E17" i="21"/>
  <c r="E17" i="22" s="1"/>
  <c r="C17" i="21"/>
  <c r="C17" i="22" s="1"/>
  <c r="A8" i="21"/>
  <c r="B17" i="20"/>
  <c r="B18" i="20" s="1"/>
  <c r="C20" i="21" s="1"/>
  <c r="E78" i="22"/>
  <c r="A7" i="20"/>
  <c r="A7" i="23" s="1"/>
  <c r="C99" i="22" l="1"/>
  <c r="C57" i="22"/>
  <c r="G18" i="22"/>
  <c r="E123" i="39"/>
  <c r="G78" i="39"/>
  <c r="E123" i="38"/>
  <c r="G123" i="38"/>
  <c r="G78" i="22"/>
  <c r="E57" i="22" s="1"/>
  <c r="B19" i="20"/>
  <c r="C21" i="21" s="1"/>
  <c r="C19" i="21"/>
  <c r="E65" i="22"/>
  <c r="E61" i="22"/>
  <c r="E69" i="22"/>
  <c r="E67" i="22"/>
  <c r="E60" i="22"/>
  <c r="E64" i="22"/>
  <c r="E68" i="22"/>
  <c r="E63" i="22"/>
  <c r="G21" i="21"/>
  <c r="I21" i="21" s="1"/>
  <c r="A48" i="22"/>
  <c r="E30" i="21"/>
  <c r="E32" i="21" s="1"/>
  <c r="E18" i="22"/>
  <c r="G17" i="22"/>
  <c r="I17" i="21"/>
  <c r="K72" i="22"/>
  <c r="G22" i="21"/>
  <c r="I18" i="21"/>
  <c r="G19" i="21"/>
  <c r="G23" i="21"/>
  <c r="E66" i="22"/>
  <c r="G26" i="21"/>
  <c r="A7" i="22"/>
  <c r="E123" i="22"/>
  <c r="G29" i="21"/>
  <c r="G25" i="21"/>
  <c r="G28" i="21"/>
  <c r="G24" i="21"/>
  <c r="G27" i="21"/>
  <c r="A7" i="21"/>
  <c r="C100" i="22"/>
  <c r="C101" i="22" s="1"/>
  <c r="C102" i="22" s="1"/>
  <c r="C103" i="22" s="1"/>
  <c r="C104" i="22" s="1"/>
  <c r="C105" i="22" s="1"/>
  <c r="C106" i="22" s="1"/>
  <c r="C107" i="22" s="1"/>
  <c r="C108" i="22" s="1"/>
  <c r="C109" i="22" s="1"/>
  <c r="C110" i="22" s="1"/>
  <c r="C111" i="22" s="1"/>
  <c r="C58" i="22"/>
  <c r="C59" i="22" s="1"/>
  <c r="C60" i="22" s="1"/>
  <c r="C61" i="22" s="1"/>
  <c r="C62" i="22" s="1"/>
  <c r="C63" i="22" s="1"/>
  <c r="C64" i="22" s="1"/>
  <c r="C65" i="22" s="1"/>
  <c r="C66" i="22" s="1"/>
  <c r="C67" i="22" s="1"/>
  <c r="C68" i="22" s="1"/>
  <c r="C69" i="22" s="1"/>
  <c r="G20" i="21"/>
  <c r="E53" i="22"/>
  <c r="C78" i="22" s="1"/>
  <c r="C123" i="22" s="1"/>
  <c r="G59" i="22" l="1"/>
  <c r="G30" i="21"/>
  <c r="G32" i="21" s="1"/>
  <c r="E62" i="22"/>
  <c r="G21" i="22"/>
  <c r="I21" i="22" s="1"/>
  <c r="I18" i="22"/>
  <c r="E57" i="39"/>
  <c r="E99" i="39" s="1"/>
  <c r="G57" i="39"/>
  <c r="G58" i="39"/>
  <c r="G123" i="39"/>
  <c r="E58" i="22"/>
  <c r="E100" i="22" s="1"/>
  <c r="G57" i="22"/>
  <c r="G99" i="22" s="1"/>
  <c r="G58" i="22"/>
  <c r="I58" i="22" s="1"/>
  <c r="G123" i="22"/>
  <c r="I17" i="22"/>
  <c r="B20" i="20"/>
  <c r="C22" i="21" s="1"/>
  <c r="I29" i="21"/>
  <c r="G29" i="22"/>
  <c r="I29" i="22" s="1"/>
  <c r="G26" i="22"/>
  <c r="I26" i="21"/>
  <c r="I57" i="22"/>
  <c r="G24" i="22"/>
  <c r="I24" i="21"/>
  <c r="G28" i="22"/>
  <c r="I28" i="21"/>
  <c r="G23" i="22"/>
  <c r="I23" i="21"/>
  <c r="G22" i="22"/>
  <c r="I22" i="21"/>
  <c r="E30" i="22"/>
  <c r="E32" i="22" s="1"/>
  <c r="E59" i="22"/>
  <c r="E70" i="22" s="1"/>
  <c r="G27" i="22"/>
  <c r="I27" i="21"/>
  <c r="G20" i="22"/>
  <c r="I20" i="21"/>
  <c r="I25" i="21"/>
  <c r="G25" i="22"/>
  <c r="A47" i="22"/>
  <c r="A89" i="22"/>
  <c r="G19" i="22"/>
  <c r="I19" i="21"/>
  <c r="G62" i="22" l="1"/>
  <c r="I62" i="22" s="1"/>
  <c r="I30" i="21"/>
  <c r="I32" i="21" s="1"/>
  <c r="B21" i="20"/>
  <c r="G30" i="22"/>
  <c r="G32" i="22" s="1"/>
  <c r="G99" i="39"/>
  <c r="I57" i="39"/>
  <c r="G100" i="22"/>
  <c r="I100" i="22" s="1"/>
  <c r="I99" i="22"/>
  <c r="I35" i="21"/>
  <c r="I59" i="22"/>
  <c r="G69" i="22"/>
  <c r="I69" i="22" s="1"/>
  <c r="I28" i="22"/>
  <c r="I27" i="22"/>
  <c r="G68" i="22"/>
  <c r="I68" i="22" s="1"/>
  <c r="E101" i="22"/>
  <c r="E102" i="22" s="1"/>
  <c r="E103" i="22" s="1"/>
  <c r="E104" i="22" s="1"/>
  <c r="E105" i="22" s="1"/>
  <c r="E106" i="22" s="1"/>
  <c r="E107" i="22" s="1"/>
  <c r="E108" i="22" s="1"/>
  <c r="E109" i="22" s="1"/>
  <c r="E110" i="22" s="1"/>
  <c r="E111" i="22" s="1"/>
  <c r="G67" i="22"/>
  <c r="I67" i="22" s="1"/>
  <c r="I26" i="22"/>
  <c r="I19" i="22"/>
  <c r="G60" i="22"/>
  <c r="I23" i="22"/>
  <c r="G64" i="22"/>
  <c r="I64" i="22" s="1"/>
  <c r="G65" i="22"/>
  <c r="I65" i="22" s="1"/>
  <c r="I24" i="22"/>
  <c r="G61" i="22"/>
  <c r="I61" i="22" s="1"/>
  <c r="I20" i="22"/>
  <c r="B22" i="20"/>
  <c r="C23" i="21"/>
  <c r="G63" i="22"/>
  <c r="I63" i="22" s="1"/>
  <c r="I22" i="22"/>
  <c r="G66" i="22"/>
  <c r="I66" i="22" s="1"/>
  <c r="I25" i="22"/>
  <c r="I30" i="22" l="1"/>
  <c r="I32" i="22" s="1"/>
  <c r="I35" i="22" s="1"/>
  <c r="I99" i="39"/>
  <c r="G100" i="39"/>
  <c r="G101" i="22"/>
  <c r="I101" i="22" s="1"/>
  <c r="C24" i="21"/>
  <c r="B23" i="20"/>
  <c r="I60" i="22"/>
  <c r="G70" i="22"/>
  <c r="E112" i="22"/>
  <c r="E114" i="22" s="1"/>
  <c r="L16" i="2" l="1"/>
  <c r="P16" i="2" s="1"/>
  <c r="G102" i="22"/>
  <c r="I70" i="22"/>
  <c r="I72" i="22" s="1"/>
  <c r="C25" i="21"/>
  <c r="B24" i="20"/>
  <c r="G103" i="22"/>
  <c r="I102" i="22"/>
  <c r="R42" i="2" l="1"/>
  <c r="C26" i="21"/>
  <c r="B25" i="20"/>
  <c r="M72" i="22"/>
  <c r="M59" i="22" s="1"/>
  <c r="G104" i="22"/>
  <c r="I103" i="22"/>
  <c r="M57" i="22" l="1"/>
  <c r="M58" i="22"/>
  <c r="M63" i="22"/>
  <c r="M69" i="22"/>
  <c r="M68" i="22"/>
  <c r="M66" i="22"/>
  <c r="M67" i="22"/>
  <c r="C27" i="21"/>
  <c r="B26" i="20"/>
  <c r="G105" i="22"/>
  <c r="I104" i="22"/>
  <c r="M60" i="22"/>
  <c r="M61" i="22"/>
  <c r="M62" i="22"/>
  <c r="M65" i="22"/>
  <c r="M64" i="22"/>
  <c r="M70" i="22" l="1"/>
  <c r="M99" i="22"/>
  <c r="M100" i="22" s="1"/>
  <c r="I105" i="22"/>
  <c r="G106" i="22"/>
  <c r="C28" i="21"/>
  <c r="B27" i="20"/>
  <c r="C29" i="21" s="1"/>
  <c r="M101" i="22"/>
  <c r="M102" i="22" l="1"/>
  <c r="M103" i="22" s="1"/>
  <c r="M104" i="22" s="1"/>
  <c r="M105" i="22" s="1"/>
  <c r="M106" i="22" s="1"/>
  <c r="M107" i="22" s="1"/>
  <c r="M108" i="22" s="1"/>
  <c r="M109" i="22" s="1"/>
  <c r="M110" i="22" s="1"/>
  <c r="M111" i="22" s="1"/>
  <c r="G107" i="22"/>
  <c r="I106" i="22"/>
  <c r="M112" i="22" l="1"/>
  <c r="M114" i="22" s="1"/>
  <c r="M117" i="22" s="1"/>
  <c r="T42" i="2" s="1"/>
  <c r="G108" i="22"/>
  <c r="I107" i="22"/>
  <c r="G109" i="22" l="1"/>
  <c r="I108" i="22"/>
  <c r="I109" i="22" l="1"/>
  <c r="G110" i="22"/>
  <c r="G111" i="22" l="1"/>
  <c r="G112" i="22" s="1"/>
  <c r="G114" i="22" s="1"/>
  <c r="I110" i="22"/>
  <c r="I111" i="22" l="1"/>
  <c r="I112" i="22" l="1"/>
  <c r="I114" i="22" s="1"/>
  <c r="I117" i="22" s="1"/>
  <c r="L42" i="2" s="1"/>
  <c r="P42" i="2" s="1"/>
  <c r="A7" i="7"/>
  <c r="A7" i="39" s="1"/>
  <c r="A47" i="39" l="1"/>
  <c r="A89" i="39"/>
  <c r="A7" i="3"/>
  <c r="A7" i="38" s="1"/>
  <c r="A47" i="38" l="1"/>
  <c r="A89" i="38"/>
  <c r="M78" i="9"/>
  <c r="K78" i="9"/>
  <c r="M78" i="5"/>
  <c r="K78" i="5"/>
  <c r="D41" i="2" l="1"/>
  <c r="B41" i="2"/>
  <c r="A6" i="11"/>
  <c r="A5" i="11"/>
  <c r="A100" i="9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58" i="9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18" i="9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E13" i="9"/>
  <c r="A10" i="9"/>
  <c r="A8" i="9"/>
  <c r="A7" i="9"/>
  <c r="E28" i="8"/>
  <c r="E28" i="39" s="1"/>
  <c r="E27" i="8"/>
  <c r="E27" i="39" s="1"/>
  <c r="E68" i="39" s="1"/>
  <c r="E26" i="8"/>
  <c r="E26" i="39" s="1"/>
  <c r="E25" i="8"/>
  <c r="E25" i="39" s="1"/>
  <c r="E24" i="8"/>
  <c r="E24" i="39" s="1"/>
  <c r="E23" i="8"/>
  <c r="E23" i="39" s="1"/>
  <c r="E64" i="39" s="1"/>
  <c r="E22" i="8"/>
  <c r="E22" i="39" s="1"/>
  <c r="E63" i="39" s="1"/>
  <c r="E21" i="8"/>
  <c r="E21" i="39" s="1"/>
  <c r="E62" i="39" s="1"/>
  <c r="E20" i="8"/>
  <c r="E20" i="39" s="1"/>
  <c r="E61" i="39" s="1"/>
  <c r="E19" i="8"/>
  <c r="E19" i="39" s="1"/>
  <c r="E60" i="39" s="1"/>
  <c r="G18" i="8"/>
  <c r="G18" i="39" s="1"/>
  <c r="E18" i="8"/>
  <c r="E18" i="39" s="1"/>
  <c r="C18" i="8"/>
  <c r="C18" i="39" s="1"/>
  <c r="A18" i="8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E17" i="8"/>
  <c r="C17" i="8"/>
  <c r="C17" i="39" s="1"/>
  <c r="A8" i="8"/>
  <c r="A7" i="8"/>
  <c r="E29" i="8"/>
  <c r="E29" i="39" s="1"/>
  <c r="B17" i="7"/>
  <c r="E78" i="9"/>
  <c r="G78" i="9" s="1"/>
  <c r="E69" i="39" l="1"/>
  <c r="E66" i="39"/>
  <c r="E65" i="39"/>
  <c r="C100" i="39"/>
  <c r="C101" i="39" s="1"/>
  <c r="C102" i="39" s="1"/>
  <c r="C103" i="39" s="1"/>
  <c r="C104" i="39" s="1"/>
  <c r="C105" i="39" s="1"/>
  <c r="C106" i="39" s="1"/>
  <c r="C107" i="39" s="1"/>
  <c r="C108" i="39" s="1"/>
  <c r="C109" i="39" s="1"/>
  <c r="C110" i="39" s="1"/>
  <c r="C111" i="39" s="1"/>
  <c r="C19" i="39"/>
  <c r="C20" i="39" s="1"/>
  <c r="C21" i="39" s="1"/>
  <c r="C22" i="39" s="1"/>
  <c r="C23" i="39" s="1"/>
  <c r="C24" i="39" s="1"/>
  <c r="C25" i="39" s="1"/>
  <c r="C26" i="39" s="1"/>
  <c r="C27" i="39" s="1"/>
  <c r="C28" i="39" s="1"/>
  <c r="C29" i="39" s="1"/>
  <c r="C58" i="39"/>
  <c r="C59" i="39" s="1"/>
  <c r="C60" i="39" s="1"/>
  <c r="C61" i="39" s="1"/>
  <c r="C62" i="39" s="1"/>
  <c r="C63" i="39" s="1"/>
  <c r="C64" i="39" s="1"/>
  <c r="C65" i="39" s="1"/>
  <c r="C66" i="39" s="1"/>
  <c r="C67" i="39" s="1"/>
  <c r="C68" i="39" s="1"/>
  <c r="C69" i="39" s="1"/>
  <c r="E30" i="39"/>
  <c r="E32" i="39" s="1"/>
  <c r="E59" i="39"/>
  <c r="K72" i="39"/>
  <c r="I18" i="39"/>
  <c r="G59" i="39"/>
  <c r="E67" i="39"/>
  <c r="G58" i="9"/>
  <c r="C99" i="39"/>
  <c r="C57" i="39"/>
  <c r="E17" i="39"/>
  <c r="E30" i="8"/>
  <c r="E32" i="8" s="1"/>
  <c r="B18" i="7"/>
  <c r="B19" i="7" s="1"/>
  <c r="C19" i="8"/>
  <c r="G21" i="8"/>
  <c r="G25" i="8"/>
  <c r="G25" i="39" s="1"/>
  <c r="G66" i="39" s="1"/>
  <c r="C18" i="9"/>
  <c r="C100" i="9" s="1"/>
  <c r="C101" i="9" s="1"/>
  <c r="C102" i="9" s="1"/>
  <c r="C103" i="9" s="1"/>
  <c r="C104" i="9" s="1"/>
  <c r="C105" i="9" s="1"/>
  <c r="C106" i="9" s="1"/>
  <c r="C107" i="9" s="1"/>
  <c r="C108" i="9" s="1"/>
  <c r="C109" i="9" s="1"/>
  <c r="C110" i="9" s="1"/>
  <c r="C111" i="9" s="1"/>
  <c r="G19" i="8"/>
  <c r="G23" i="8"/>
  <c r="G27" i="8"/>
  <c r="G29" i="8"/>
  <c r="E29" i="9"/>
  <c r="G17" i="9"/>
  <c r="I18" i="8"/>
  <c r="E20" i="9"/>
  <c r="E22" i="9"/>
  <c r="E28" i="9"/>
  <c r="A89" i="9"/>
  <c r="A47" i="9"/>
  <c r="A90" i="9"/>
  <c r="A48" i="9"/>
  <c r="E123" i="9"/>
  <c r="G123" i="9"/>
  <c r="I17" i="8"/>
  <c r="G20" i="8"/>
  <c r="G20" i="39" s="1"/>
  <c r="E21" i="9"/>
  <c r="G22" i="8"/>
  <c r="G22" i="39" s="1"/>
  <c r="E23" i="9"/>
  <c r="G24" i="8"/>
  <c r="G24" i="39" s="1"/>
  <c r="G65" i="39" s="1"/>
  <c r="I65" i="39" s="1"/>
  <c r="E25" i="9"/>
  <c r="G26" i="8"/>
  <c r="G26" i="39" s="1"/>
  <c r="G67" i="39" s="1"/>
  <c r="E27" i="9"/>
  <c r="G28" i="8"/>
  <c r="G28" i="39" s="1"/>
  <c r="G69" i="39" s="1"/>
  <c r="I69" i="39" s="1"/>
  <c r="E17" i="9"/>
  <c r="E58" i="9" s="1"/>
  <c r="G18" i="9"/>
  <c r="K72" i="9" s="1"/>
  <c r="E19" i="9"/>
  <c r="C17" i="9"/>
  <c r="E18" i="9"/>
  <c r="E24" i="9"/>
  <c r="E26" i="9"/>
  <c r="E53" i="9"/>
  <c r="C78" i="9" s="1"/>
  <c r="C123" i="9" s="1"/>
  <c r="E95" i="9"/>
  <c r="I66" i="39" l="1"/>
  <c r="I26" i="39"/>
  <c r="I67" i="39"/>
  <c r="G30" i="8"/>
  <c r="G32" i="8" s="1"/>
  <c r="G19" i="39"/>
  <c r="I20" i="39"/>
  <c r="G61" i="39"/>
  <c r="I61" i="39" s="1"/>
  <c r="I58" i="9"/>
  <c r="E100" i="9"/>
  <c r="I27" i="8"/>
  <c r="G27" i="39"/>
  <c r="G23" i="9"/>
  <c r="I23" i="9" s="1"/>
  <c r="G23" i="39"/>
  <c r="I22" i="39"/>
  <c r="G63" i="39"/>
  <c r="I63" i="39" s="1"/>
  <c r="I24" i="39"/>
  <c r="I17" i="39"/>
  <c r="E58" i="39"/>
  <c r="C99" i="9"/>
  <c r="C57" i="9"/>
  <c r="I59" i="39"/>
  <c r="G101" i="39"/>
  <c r="I29" i="8"/>
  <c r="G29" i="39"/>
  <c r="I29" i="39" s="1"/>
  <c r="I21" i="8"/>
  <c r="G21" i="39"/>
  <c r="I28" i="39"/>
  <c r="I25" i="39"/>
  <c r="G27" i="9"/>
  <c r="I27" i="9" s="1"/>
  <c r="C58" i="9"/>
  <c r="C59" i="9" s="1"/>
  <c r="C60" i="9" s="1"/>
  <c r="C61" i="9" s="1"/>
  <c r="C62" i="9" s="1"/>
  <c r="C63" i="9" s="1"/>
  <c r="C64" i="9" s="1"/>
  <c r="C65" i="9" s="1"/>
  <c r="C66" i="9" s="1"/>
  <c r="C67" i="9" s="1"/>
  <c r="C68" i="9" s="1"/>
  <c r="C69" i="9" s="1"/>
  <c r="C20" i="8"/>
  <c r="E67" i="9"/>
  <c r="C19" i="9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E57" i="9"/>
  <c r="G19" i="9"/>
  <c r="G60" i="9" s="1"/>
  <c r="E65" i="9"/>
  <c r="E60" i="9"/>
  <c r="E68" i="9"/>
  <c r="E62" i="9"/>
  <c r="E66" i="9"/>
  <c r="E64" i="9"/>
  <c r="I19" i="8"/>
  <c r="G25" i="9"/>
  <c r="G66" i="9" s="1"/>
  <c r="G21" i="9"/>
  <c r="I21" i="9" s="1"/>
  <c r="I25" i="8"/>
  <c r="G29" i="9"/>
  <c r="I29" i="9" s="1"/>
  <c r="I23" i="8"/>
  <c r="E69" i="9"/>
  <c r="E63" i="9"/>
  <c r="E61" i="9"/>
  <c r="E30" i="9"/>
  <c r="E32" i="9" s="1"/>
  <c r="E59" i="9"/>
  <c r="G26" i="9"/>
  <c r="I26" i="8"/>
  <c r="G24" i="9"/>
  <c r="I24" i="8"/>
  <c r="G22" i="9"/>
  <c r="I22" i="8"/>
  <c r="B20" i="7"/>
  <c r="C21" i="8"/>
  <c r="G59" i="9"/>
  <c r="G57" i="9"/>
  <c r="I18" i="9"/>
  <c r="G28" i="9"/>
  <c r="I28" i="8"/>
  <c r="G20" i="9"/>
  <c r="I20" i="8"/>
  <c r="I17" i="9"/>
  <c r="I30" i="8" l="1"/>
  <c r="I32" i="8" s="1"/>
  <c r="G68" i="9"/>
  <c r="I23" i="39"/>
  <c r="G64" i="39"/>
  <c r="I64" i="39" s="1"/>
  <c r="I19" i="9"/>
  <c r="E70" i="39"/>
  <c r="I58" i="39"/>
  <c r="E100" i="39"/>
  <c r="G64" i="9"/>
  <c r="I64" i="9" s="1"/>
  <c r="I19" i="39"/>
  <c r="G60" i="39"/>
  <c r="G30" i="39"/>
  <c r="G32" i="39" s="1"/>
  <c r="I27" i="39"/>
  <c r="G68" i="39"/>
  <c r="I68" i="39" s="1"/>
  <c r="I21" i="39"/>
  <c r="G62" i="39"/>
  <c r="I62" i="39" s="1"/>
  <c r="G99" i="9"/>
  <c r="G30" i="9"/>
  <c r="G32" i="9" s="1"/>
  <c r="I68" i="9"/>
  <c r="I25" i="9"/>
  <c r="I60" i="9"/>
  <c r="I59" i="9"/>
  <c r="G62" i="9"/>
  <c r="I62" i="9" s="1"/>
  <c r="I66" i="9"/>
  <c r="E70" i="9"/>
  <c r="I35" i="8"/>
  <c r="G61" i="9"/>
  <c r="I61" i="9" s="1"/>
  <c r="I20" i="9"/>
  <c r="I57" i="9"/>
  <c r="G63" i="9"/>
  <c r="I63" i="9" s="1"/>
  <c r="I22" i="9"/>
  <c r="G65" i="9"/>
  <c r="I65" i="9" s="1"/>
  <c r="I24" i="9"/>
  <c r="G67" i="9"/>
  <c r="I67" i="9" s="1"/>
  <c r="I26" i="9"/>
  <c r="E101" i="9"/>
  <c r="E102" i="9" s="1"/>
  <c r="E103" i="9" s="1"/>
  <c r="E104" i="9" s="1"/>
  <c r="E105" i="9" s="1"/>
  <c r="E106" i="9" s="1"/>
  <c r="E107" i="9" s="1"/>
  <c r="E108" i="9" s="1"/>
  <c r="E109" i="9" s="1"/>
  <c r="E110" i="9" s="1"/>
  <c r="E111" i="9" s="1"/>
  <c r="G69" i="9"/>
  <c r="I69" i="9" s="1"/>
  <c r="I28" i="9"/>
  <c r="C22" i="8"/>
  <c r="B21" i="7"/>
  <c r="I30" i="39" l="1"/>
  <c r="I32" i="39" s="1"/>
  <c r="I35" i="39" s="1"/>
  <c r="I60" i="39"/>
  <c r="G70" i="39"/>
  <c r="I100" i="39"/>
  <c r="E101" i="39"/>
  <c r="G70" i="9"/>
  <c r="I30" i="9"/>
  <c r="I32" i="9" s="1"/>
  <c r="I99" i="9"/>
  <c r="G100" i="9"/>
  <c r="I100" i="9" s="1"/>
  <c r="G102" i="39"/>
  <c r="E112" i="9"/>
  <c r="E114" i="9" s="1"/>
  <c r="I35" i="9"/>
  <c r="L15" i="2" s="1"/>
  <c r="G101" i="9"/>
  <c r="C23" i="8"/>
  <c r="B22" i="7"/>
  <c r="I70" i="9"/>
  <c r="I72" i="9" s="1"/>
  <c r="E102" i="39" l="1"/>
  <c r="E103" i="39" s="1"/>
  <c r="E104" i="39" s="1"/>
  <c r="E105" i="39" s="1"/>
  <c r="E106" i="39" s="1"/>
  <c r="E107" i="39" s="1"/>
  <c r="E108" i="39" s="1"/>
  <c r="E109" i="39" s="1"/>
  <c r="E110" i="39" s="1"/>
  <c r="E111" i="39" s="1"/>
  <c r="I101" i="39"/>
  <c r="G103" i="39"/>
  <c r="E112" i="39"/>
  <c r="E114" i="39" s="1"/>
  <c r="I70" i="39"/>
  <c r="I72" i="39" s="1"/>
  <c r="M72" i="9"/>
  <c r="M67" i="9" s="1"/>
  <c r="C24" i="8"/>
  <c r="B23" i="7"/>
  <c r="G102" i="9"/>
  <c r="I101" i="9"/>
  <c r="I102" i="39" l="1"/>
  <c r="M72" i="39"/>
  <c r="M58" i="39" s="1"/>
  <c r="M63" i="39"/>
  <c r="M67" i="39"/>
  <c r="M59" i="39"/>
  <c r="M61" i="39"/>
  <c r="M68" i="39"/>
  <c r="M62" i="39"/>
  <c r="M64" i="39"/>
  <c r="G104" i="39"/>
  <c r="I103" i="39"/>
  <c r="M60" i="39"/>
  <c r="R41" i="2"/>
  <c r="M58" i="9"/>
  <c r="M65" i="9"/>
  <c r="M57" i="9"/>
  <c r="M99" i="9" s="1"/>
  <c r="M100" i="9" s="1"/>
  <c r="M66" i="9"/>
  <c r="M61" i="9"/>
  <c r="M69" i="9"/>
  <c r="M68" i="9"/>
  <c r="M60" i="9"/>
  <c r="M62" i="9"/>
  <c r="M63" i="9"/>
  <c r="M64" i="9"/>
  <c r="M59" i="9"/>
  <c r="B24" i="7"/>
  <c r="C25" i="8"/>
  <c r="G103" i="9"/>
  <c r="I102" i="9"/>
  <c r="G105" i="39" l="1"/>
  <c r="I104" i="39"/>
  <c r="M69" i="39"/>
  <c r="M66" i="39"/>
  <c r="M65" i="39"/>
  <c r="M57" i="39"/>
  <c r="M70" i="9"/>
  <c r="M101" i="9"/>
  <c r="G104" i="9"/>
  <c r="I103" i="9"/>
  <c r="C26" i="8"/>
  <c r="B25" i="7"/>
  <c r="M99" i="39" l="1"/>
  <c r="M70" i="39"/>
  <c r="I105" i="39"/>
  <c r="G106" i="39"/>
  <c r="M102" i="9"/>
  <c r="M103" i="9" s="1"/>
  <c r="M104" i="9" s="1"/>
  <c r="M105" i="9" s="1"/>
  <c r="M106" i="9" s="1"/>
  <c r="M107" i="9" s="1"/>
  <c r="M108" i="9" s="1"/>
  <c r="M109" i="9" s="1"/>
  <c r="M110" i="9" s="1"/>
  <c r="M111" i="9" s="1"/>
  <c r="M112" i="9" s="1"/>
  <c r="M114" i="9" s="1"/>
  <c r="M117" i="9" s="1"/>
  <c r="C27" i="8"/>
  <c r="B26" i="7"/>
  <c r="G105" i="9"/>
  <c r="I104" i="9"/>
  <c r="G107" i="39" l="1"/>
  <c r="I106" i="39"/>
  <c r="M100" i="39"/>
  <c r="M101" i="39" s="1"/>
  <c r="M102" i="39" s="1"/>
  <c r="M103" i="39" s="1"/>
  <c r="M104" i="39" s="1"/>
  <c r="M105" i="39" s="1"/>
  <c r="M106" i="39" s="1"/>
  <c r="M107" i="39" s="1"/>
  <c r="M108" i="39" s="1"/>
  <c r="M109" i="39" s="1"/>
  <c r="M110" i="39" s="1"/>
  <c r="M111" i="39" s="1"/>
  <c r="G106" i="9"/>
  <c r="I105" i="9"/>
  <c r="C28" i="8"/>
  <c r="B27" i="7"/>
  <c r="M112" i="39" l="1"/>
  <c r="M114" i="39" s="1"/>
  <c r="M117" i="39" s="1"/>
  <c r="T41" i="2" s="1"/>
  <c r="I107" i="39"/>
  <c r="G108" i="39"/>
  <c r="C29" i="8"/>
  <c r="G107" i="9"/>
  <c r="I106" i="9"/>
  <c r="G109" i="39" l="1"/>
  <c r="I108" i="39"/>
  <c r="G108" i="9"/>
  <c r="I107" i="9"/>
  <c r="I109" i="39" l="1"/>
  <c r="G110" i="39"/>
  <c r="G109" i="9"/>
  <c r="I108" i="9"/>
  <c r="I110" i="39" l="1"/>
  <c r="G111" i="39"/>
  <c r="G110" i="9"/>
  <c r="I109" i="9"/>
  <c r="G112" i="39" l="1"/>
  <c r="G114" i="39" s="1"/>
  <c r="I111" i="39"/>
  <c r="I112" i="39" s="1"/>
  <c r="I114" i="39" s="1"/>
  <c r="I117" i="39" s="1"/>
  <c r="G111" i="9"/>
  <c r="G112" i="9" s="1"/>
  <c r="G114" i="9" s="1"/>
  <c r="I110" i="9"/>
  <c r="I111" i="9" l="1"/>
  <c r="I112" i="9" l="1"/>
  <c r="I114" i="9" s="1"/>
  <c r="I117" i="9" s="1"/>
  <c r="A8" i="6"/>
  <c r="A75" i="6" s="1"/>
  <c r="A7" i="6"/>
  <c r="A74" i="6" s="1"/>
  <c r="A100" i="5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58" i="5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E13" i="5"/>
  <c r="E95" i="5" s="1"/>
  <c r="A10" i="5"/>
  <c r="A8" i="5"/>
  <c r="A90" i="5" s="1"/>
  <c r="A7" i="5"/>
  <c r="A89" i="5" s="1"/>
  <c r="G18" i="4"/>
  <c r="C18" i="4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G17" i="5"/>
  <c r="E17" i="4"/>
  <c r="C17" i="4"/>
  <c r="A8" i="4"/>
  <c r="A7" i="4"/>
  <c r="B17" i="3"/>
  <c r="E18" i="4"/>
  <c r="E18" i="38" s="1"/>
  <c r="E78" i="5"/>
  <c r="G78" i="5" s="1"/>
  <c r="C17" i="5" l="1"/>
  <c r="C17" i="38"/>
  <c r="E17" i="5"/>
  <c r="E58" i="5" s="1"/>
  <c r="E100" i="5" s="1"/>
  <c r="E17" i="38"/>
  <c r="C18" i="5"/>
  <c r="C18" i="38"/>
  <c r="E59" i="38"/>
  <c r="G29" i="4"/>
  <c r="G29" i="38" s="1"/>
  <c r="G18" i="38"/>
  <c r="K72" i="5"/>
  <c r="G57" i="5"/>
  <c r="G58" i="5"/>
  <c r="I58" i="5" s="1"/>
  <c r="E18" i="5"/>
  <c r="G29" i="5"/>
  <c r="I17" i="4"/>
  <c r="C100" i="5"/>
  <c r="C101" i="5" s="1"/>
  <c r="C102" i="5" s="1"/>
  <c r="C103" i="5" s="1"/>
  <c r="C104" i="5" s="1"/>
  <c r="C105" i="5" s="1"/>
  <c r="C106" i="5" s="1"/>
  <c r="C107" i="5" s="1"/>
  <c r="C108" i="5" s="1"/>
  <c r="C109" i="5" s="1"/>
  <c r="C110" i="5" s="1"/>
  <c r="C111" i="5" s="1"/>
  <c r="C58" i="5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19" i="5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G22" i="4"/>
  <c r="G22" i="38" s="1"/>
  <c r="G24" i="4"/>
  <c r="G24" i="38" s="1"/>
  <c r="G26" i="4"/>
  <c r="G26" i="38" s="1"/>
  <c r="G28" i="4"/>
  <c r="G28" i="38" s="1"/>
  <c r="I17" i="5"/>
  <c r="I18" i="4"/>
  <c r="C19" i="4"/>
  <c r="G19" i="4"/>
  <c r="G19" i="38" s="1"/>
  <c r="G21" i="4"/>
  <c r="G21" i="38" s="1"/>
  <c r="G23" i="4"/>
  <c r="G23" i="38" s="1"/>
  <c r="G25" i="4"/>
  <c r="G25" i="38" s="1"/>
  <c r="G27" i="4"/>
  <c r="G27" i="38" s="1"/>
  <c r="E123" i="5"/>
  <c r="G123" i="5"/>
  <c r="B18" i="3"/>
  <c r="G18" i="5"/>
  <c r="G20" i="4"/>
  <c r="G20" i="38" s="1"/>
  <c r="A47" i="5"/>
  <c r="A48" i="5"/>
  <c r="E53" i="5"/>
  <c r="C78" i="5" s="1"/>
  <c r="C123" i="5" s="1"/>
  <c r="E58" i="38" l="1"/>
  <c r="E57" i="38"/>
  <c r="I17" i="38"/>
  <c r="C99" i="38"/>
  <c r="C57" i="38"/>
  <c r="C100" i="38"/>
  <c r="C101" i="38" s="1"/>
  <c r="C102" i="38" s="1"/>
  <c r="C103" i="38" s="1"/>
  <c r="C104" i="38" s="1"/>
  <c r="C105" i="38" s="1"/>
  <c r="C106" i="38" s="1"/>
  <c r="C107" i="38" s="1"/>
  <c r="C108" i="38" s="1"/>
  <c r="C109" i="38" s="1"/>
  <c r="C110" i="38" s="1"/>
  <c r="C111" i="38" s="1"/>
  <c r="C58" i="38"/>
  <c r="C59" i="38" s="1"/>
  <c r="C60" i="38" s="1"/>
  <c r="C61" i="38" s="1"/>
  <c r="C62" i="38" s="1"/>
  <c r="C63" i="38" s="1"/>
  <c r="C64" i="38" s="1"/>
  <c r="C65" i="38" s="1"/>
  <c r="C66" i="38" s="1"/>
  <c r="C67" i="38" s="1"/>
  <c r="C68" i="38" s="1"/>
  <c r="C69" i="38" s="1"/>
  <c r="C19" i="38"/>
  <c r="C20" i="38" s="1"/>
  <c r="C21" i="38" s="1"/>
  <c r="C22" i="38" s="1"/>
  <c r="C23" i="38" s="1"/>
  <c r="C24" i="38" s="1"/>
  <c r="C25" i="38" s="1"/>
  <c r="C26" i="38" s="1"/>
  <c r="C27" i="38" s="1"/>
  <c r="C28" i="38" s="1"/>
  <c r="C29" i="38" s="1"/>
  <c r="C99" i="5"/>
  <c r="C57" i="5"/>
  <c r="G68" i="38"/>
  <c r="G66" i="38"/>
  <c r="G99" i="5"/>
  <c r="G69" i="38"/>
  <c r="G62" i="38"/>
  <c r="G30" i="4"/>
  <c r="G32" i="4" s="1"/>
  <c r="G64" i="38"/>
  <c r="G60" i="38"/>
  <c r="G61" i="38"/>
  <c r="G65" i="38"/>
  <c r="I18" i="38"/>
  <c r="G59" i="38"/>
  <c r="I59" i="38" s="1"/>
  <c r="K72" i="38"/>
  <c r="G30" i="38"/>
  <c r="G32" i="38" s="1"/>
  <c r="G57" i="38"/>
  <c r="G67" i="38"/>
  <c r="G63" i="38"/>
  <c r="E57" i="5"/>
  <c r="C20" i="4"/>
  <c r="B19" i="3"/>
  <c r="G25" i="5"/>
  <c r="G21" i="5"/>
  <c r="G28" i="5"/>
  <c r="G24" i="5"/>
  <c r="G20" i="5"/>
  <c r="G59" i="5"/>
  <c r="I18" i="5"/>
  <c r="G27" i="5"/>
  <c r="G23" i="5"/>
  <c r="G19" i="5"/>
  <c r="E19" i="4"/>
  <c r="E19" i="38" s="1"/>
  <c r="G26" i="5"/>
  <c r="G22" i="5"/>
  <c r="E59" i="5"/>
  <c r="E60" i="38" l="1"/>
  <c r="I60" i="38" s="1"/>
  <c r="I19" i="38"/>
  <c r="E100" i="38"/>
  <c r="I58" i="38"/>
  <c r="G70" i="38"/>
  <c r="G99" i="38"/>
  <c r="I57" i="38"/>
  <c r="I99" i="5"/>
  <c r="G100" i="5"/>
  <c r="I100" i="5" s="1"/>
  <c r="G30" i="5"/>
  <c r="G32" i="5" s="1"/>
  <c r="I57" i="5"/>
  <c r="E101" i="5"/>
  <c r="E20" i="4"/>
  <c r="E20" i="38" s="1"/>
  <c r="G60" i="5"/>
  <c r="G64" i="5"/>
  <c r="G68" i="5"/>
  <c r="I59" i="5"/>
  <c r="G61" i="5"/>
  <c r="G65" i="5"/>
  <c r="G69" i="5"/>
  <c r="G62" i="5"/>
  <c r="G66" i="5"/>
  <c r="G63" i="5"/>
  <c r="G67" i="5"/>
  <c r="E19" i="5"/>
  <c r="I19" i="4"/>
  <c r="C21" i="4"/>
  <c r="B20" i="3"/>
  <c r="E101" i="38" l="1"/>
  <c r="E102" i="38" s="1"/>
  <c r="E61" i="38"/>
  <c r="I61" i="38" s="1"/>
  <c r="I20" i="38"/>
  <c r="G70" i="5"/>
  <c r="I99" i="38"/>
  <c r="G100" i="38"/>
  <c r="G101" i="5"/>
  <c r="E60" i="5"/>
  <c r="I60" i="5" s="1"/>
  <c r="I19" i="5"/>
  <c r="E20" i="5"/>
  <c r="I20" i="4"/>
  <c r="B21" i="3"/>
  <c r="C22" i="4"/>
  <c r="E21" i="4"/>
  <c r="E21" i="38" s="1"/>
  <c r="E62" i="38" l="1"/>
  <c r="I21" i="38"/>
  <c r="E103" i="38"/>
  <c r="I100" i="38"/>
  <c r="G101" i="38"/>
  <c r="E102" i="5"/>
  <c r="E22" i="4"/>
  <c r="E22" i="38" s="1"/>
  <c r="C23" i="4"/>
  <c r="B22" i="3"/>
  <c r="E61" i="5"/>
  <c r="I61" i="5" s="1"/>
  <c r="I20" i="5"/>
  <c r="E21" i="5"/>
  <c r="I21" i="4"/>
  <c r="G102" i="5"/>
  <c r="I101" i="5"/>
  <c r="I62" i="38" l="1"/>
  <c r="E63" i="38"/>
  <c r="I63" i="38" s="1"/>
  <c r="I22" i="38"/>
  <c r="E104" i="38"/>
  <c r="G102" i="38"/>
  <c r="I101" i="38"/>
  <c r="E103" i="5"/>
  <c r="G103" i="5"/>
  <c r="I102" i="5"/>
  <c r="E23" i="4"/>
  <c r="E23" i="38" s="1"/>
  <c r="E62" i="5"/>
  <c r="I62" i="5" s="1"/>
  <c r="I21" i="5"/>
  <c r="C24" i="4"/>
  <c r="B23" i="3"/>
  <c r="E22" i="5"/>
  <c r="I22" i="4"/>
  <c r="E105" i="38" l="1"/>
  <c r="E64" i="38"/>
  <c r="I64" i="38" s="1"/>
  <c r="I23" i="38"/>
  <c r="G103" i="38"/>
  <c r="I102" i="38"/>
  <c r="E63" i="5"/>
  <c r="I63" i="5" s="1"/>
  <c r="I22" i="5"/>
  <c r="E24" i="4"/>
  <c r="E24" i="38" s="1"/>
  <c r="G104" i="5"/>
  <c r="I103" i="5"/>
  <c r="C25" i="4"/>
  <c r="B24" i="3"/>
  <c r="E23" i="5"/>
  <c r="I23" i="4"/>
  <c r="E104" i="5"/>
  <c r="E65" i="38" l="1"/>
  <c r="I65" i="38" s="1"/>
  <c r="I24" i="38"/>
  <c r="E106" i="38"/>
  <c r="E107" i="38" s="1"/>
  <c r="I103" i="38"/>
  <c r="G104" i="38"/>
  <c r="E105" i="5"/>
  <c r="E64" i="5"/>
  <c r="I64" i="5" s="1"/>
  <c r="I23" i="5"/>
  <c r="E25" i="4"/>
  <c r="E25" i="38" s="1"/>
  <c r="C26" i="4"/>
  <c r="B25" i="3"/>
  <c r="G105" i="5"/>
  <c r="I104" i="5"/>
  <c r="E24" i="5"/>
  <c r="I24" i="4"/>
  <c r="E66" i="38" l="1"/>
  <c r="I66" i="38" s="1"/>
  <c r="I25" i="38"/>
  <c r="G105" i="38"/>
  <c r="I104" i="38"/>
  <c r="E65" i="5"/>
  <c r="I65" i="5" s="1"/>
  <c r="I24" i="5"/>
  <c r="C27" i="4"/>
  <c r="B26" i="3"/>
  <c r="G106" i="5"/>
  <c r="I105" i="5"/>
  <c r="E26" i="4"/>
  <c r="E26" i="38" s="1"/>
  <c r="E25" i="5"/>
  <c r="I25" i="4"/>
  <c r="E106" i="5"/>
  <c r="E108" i="38" l="1"/>
  <c r="E67" i="38"/>
  <c r="I67" i="38" s="1"/>
  <c r="I26" i="38"/>
  <c r="G106" i="38"/>
  <c r="I105" i="38"/>
  <c r="E107" i="5"/>
  <c r="E27" i="4"/>
  <c r="E27" i="38" s="1"/>
  <c r="E66" i="5"/>
  <c r="I66" i="5" s="1"/>
  <c r="I25" i="5"/>
  <c r="E26" i="5"/>
  <c r="I26" i="4"/>
  <c r="G107" i="5"/>
  <c r="I106" i="5"/>
  <c r="C28" i="4"/>
  <c r="B27" i="3"/>
  <c r="E109" i="38" l="1"/>
  <c r="E68" i="38"/>
  <c r="I68" i="38" s="1"/>
  <c r="I27" i="38"/>
  <c r="G107" i="38"/>
  <c r="I106" i="38"/>
  <c r="C29" i="4"/>
  <c r="G108" i="5"/>
  <c r="I107" i="5"/>
  <c r="E67" i="5"/>
  <c r="I67" i="5" s="1"/>
  <c r="I26" i="5"/>
  <c r="E28" i="4"/>
  <c r="E28" i="38" s="1"/>
  <c r="E29" i="4"/>
  <c r="E29" i="38" s="1"/>
  <c r="E27" i="5"/>
  <c r="I27" i="4"/>
  <c r="E108" i="5"/>
  <c r="E110" i="38" l="1"/>
  <c r="E69" i="38"/>
  <c r="I28" i="38"/>
  <c r="I29" i="38"/>
  <c r="I30" i="38" s="1"/>
  <c r="I32" i="38" s="1"/>
  <c r="I35" i="38" s="1"/>
  <c r="E30" i="38"/>
  <c r="E32" i="38" s="1"/>
  <c r="E111" i="38"/>
  <c r="E112" i="38"/>
  <c r="E114" i="38" s="1"/>
  <c r="I107" i="38"/>
  <c r="G108" i="38"/>
  <c r="E109" i="5"/>
  <c r="E68" i="5"/>
  <c r="I68" i="5" s="1"/>
  <c r="I27" i="5"/>
  <c r="E28" i="5"/>
  <c r="I28" i="4"/>
  <c r="E29" i="5"/>
  <c r="I29" i="4"/>
  <c r="E30" i="4"/>
  <c r="E32" i="4" s="1"/>
  <c r="G109" i="5"/>
  <c r="I108" i="5"/>
  <c r="I69" i="38" l="1"/>
  <c r="E70" i="38"/>
  <c r="I30" i="4"/>
  <c r="I32" i="4" s="1"/>
  <c r="I35" i="4" s="1"/>
  <c r="G109" i="38"/>
  <c r="I108" i="38"/>
  <c r="I29" i="5"/>
  <c r="E30" i="5"/>
  <c r="E32" i="5" s="1"/>
  <c r="E69" i="5"/>
  <c r="I28" i="5"/>
  <c r="G110" i="5"/>
  <c r="I109" i="5"/>
  <c r="E110" i="5"/>
  <c r="I70" i="38" l="1"/>
  <c r="I72" i="38" s="1"/>
  <c r="G110" i="38"/>
  <c r="I109" i="38"/>
  <c r="I30" i="5"/>
  <c r="I32" i="5" s="1"/>
  <c r="E111" i="5"/>
  <c r="E112" i="5" s="1"/>
  <c r="E114" i="5" s="1"/>
  <c r="G111" i="5"/>
  <c r="G112" i="5" s="1"/>
  <c r="G114" i="5" s="1"/>
  <c r="I110" i="5"/>
  <c r="I69" i="5"/>
  <c r="I70" i="5" s="1"/>
  <c r="E70" i="5"/>
  <c r="I35" i="5"/>
  <c r="L14" i="2" s="1"/>
  <c r="M72" i="38" l="1"/>
  <c r="M58" i="38" s="1"/>
  <c r="M60" i="38"/>
  <c r="M61" i="38"/>
  <c r="M62" i="38"/>
  <c r="M59" i="38"/>
  <c r="M57" i="38"/>
  <c r="M63" i="38"/>
  <c r="M64" i="38"/>
  <c r="M65" i="38"/>
  <c r="M66" i="38"/>
  <c r="M67" i="38"/>
  <c r="M68" i="38"/>
  <c r="M69" i="38"/>
  <c r="I110" i="38"/>
  <c r="G111" i="38"/>
  <c r="I72" i="5"/>
  <c r="R40" i="2" s="1"/>
  <c r="I111" i="5"/>
  <c r="M70" i="38" l="1"/>
  <c r="M99" i="38"/>
  <c r="I112" i="5"/>
  <c r="I114" i="5" s="1"/>
  <c r="I117" i="5" s="1"/>
  <c r="L40" i="2" s="1"/>
  <c r="G112" i="38"/>
  <c r="G114" i="38" s="1"/>
  <c r="I111" i="38"/>
  <c r="I112" i="38" s="1"/>
  <c r="I114" i="38" s="1"/>
  <c r="I117" i="38" s="1"/>
  <c r="R44" i="2"/>
  <c r="M72" i="5"/>
  <c r="M59" i="5" s="1"/>
  <c r="P15" i="2"/>
  <c r="N44" i="2"/>
  <c r="J44" i="2"/>
  <c r="H44" i="2"/>
  <c r="F44" i="2"/>
  <c r="N18" i="2"/>
  <c r="L18" i="2"/>
  <c r="J18" i="2"/>
  <c r="H18" i="2"/>
  <c r="F18" i="2"/>
  <c r="A15" i="2"/>
  <c r="M100" i="38" l="1"/>
  <c r="M101" i="38" s="1"/>
  <c r="M102" i="38" s="1"/>
  <c r="M103" i="38" s="1"/>
  <c r="M104" i="38" s="1"/>
  <c r="M105" i="38" s="1"/>
  <c r="M106" i="38" s="1"/>
  <c r="M107" i="38" s="1"/>
  <c r="M108" i="38" s="1"/>
  <c r="M109" i="38" s="1"/>
  <c r="M110" i="38" s="1"/>
  <c r="M111" i="38" s="1"/>
  <c r="L41" i="2"/>
  <c r="P41" i="2" s="1"/>
  <c r="M58" i="5"/>
  <c r="A16" i="2"/>
  <c r="A40" i="2" s="1"/>
  <c r="M67" i="5"/>
  <c r="M61" i="5"/>
  <c r="M65" i="5"/>
  <c r="M63" i="5"/>
  <c r="M69" i="5"/>
  <c r="M68" i="5"/>
  <c r="M66" i="5"/>
  <c r="M64" i="5"/>
  <c r="M62" i="5"/>
  <c r="M57" i="5"/>
  <c r="M60" i="5"/>
  <c r="A33" i="2"/>
  <c r="A7" i="2"/>
  <c r="P14" i="2"/>
  <c r="P18" i="2" s="1"/>
  <c r="B40" i="2"/>
  <c r="D40" i="2"/>
  <c r="P40" i="2"/>
  <c r="B44" i="2"/>
  <c r="D44" i="2"/>
  <c r="B45" i="2"/>
  <c r="D45" i="2"/>
  <c r="B46" i="2"/>
  <c r="D46" i="2"/>
  <c r="B47" i="2"/>
  <c r="B48" i="2"/>
  <c r="B49" i="2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15" i="1"/>
  <c r="F16" i="1"/>
  <c r="F17" i="1"/>
  <c r="F18" i="1"/>
  <c r="F19" i="1"/>
  <c r="F23" i="1"/>
  <c r="F24" i="1"/>
  <c r="F25" i="1"/>
  <c r="F27" i="1"/>
  <c r="F34" i="1"/>
  <c r="M112" i="38" l="1"/>
  <c r="M114" i="38" s="1"/>
  <c r="M117" i="38" s="1"/>
  <c r="P44" i="2"/>
  <c r="M99" i="5"/>
  <c r="M70" i="5"/>
  <c r="L44" i="2"/>
  <c r="F26" i="1" s="1"/>
  <c r="F28" i="1" s="1"/>
  <c r="A41" i="2"/>
  <c r="A42" i="2" s="1"/>
  <c r="A33" i="1"/>
  <c r="A34" i="1" s="1"/>
  <c r="A30" i="1"/>
  <c r="A31" i="1" s="1"/>
  <c r="A32" i="1" s="1"/>
  <c r="F20" i="1"/>
  <c r="M100" i="5" l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l="1"/>
  <c r="M114" i="5" s="1"/>
  <c r="M117" i="5" s="1"/>
  <c r="T40" i="2" l="1"/>
  <c r="T44" i="2" s="1"/>
  <c r="F31" i="1" s="1"/>
</calcChain>
</file>

<file path=xl/sharedStrings.xml><?xml version="1.0" encoding="utf-8"?>
<sst xmlns="http://schemas.openxmlformats.org/spreadsheetml/2006/main" count="814" uniqueCount="149">
  <si>
    <t>Pro-Forma Adjustment - Integrity Management</t>
  </si>
  <si>
    <t>Line</t>
  </si>
  <si>
    <t>Description</t>
  </si>
  <si>
    <t>Amount</t>
  </si>
  <si>
    <t>Reference</t>
  </si>
  <si>
    <t>(a)</t>
  </si>
  <si>
    <t>(b)</t>
  </si>
  <si>
    <t>(c)</t>
  </si>
  <si>
    <t>Pro Forma Adjustment:  Integrity Management</t>
  </si>
  <si>
    <t xml:space="preserve"> </t>
  </si>
  <si>
    <t>Pro Forma Adjustment - Rate Base:</t>
  </si>
  <si>
    <t>Plant in Service -</t>
  </si>
  <si>
    <t xml:space="preserve">  Intangible Plant</t>
  </si>
  <si>
    <t>Exhibit ASR 1.1, WP D, Page 2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</si>
  <si>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</si>
  <si>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</si>
  <si>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</si>
  <si>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</si>
  <si>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</si>
  <si>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 xml:space="preserve"> To Exhibit ASR 1.1, Sch 5</t>
  </si>
  <si>
    <t>Accumulated Depreciation -</t>
  </si>
  <si>
    <t>Exhibit ASR 1.1, WP D, Page 3</t>
  </si>
  <si>
    <t>Pro Forma Adjustment - Acc Depreciation</t>
  </si>
  <si>
    <t>Deductions to Rate Base</t>
  </si>
  <si>
    <t xml:space="preserve">  Accum. Deferred Income Taxes</t>
  </si>
  <si>
    <t>Pro Forma Adjustment - Income Statement:</t>
  </si>
  <si>
    <t>Depreciation Expense</t>
  </si>
  <si>
    <t>Plant</t>
  </si>
  <si>
    <t>Intangible</t>
  </si>
  <si>
    <t>Production</t>
  </si>
  <si>
    <t>Other Storage</t>
  </si>
  <si>
    <t>Distribution</t>
  </si>
  <si>
    <t>General</t>
  </si>
  <si>
    <t>Project</t>
  </si>
  <si>
    <t>Year</t>
  </si>
  <si>
    <t>301-303</t>
  </si>
  <si>
    <t>325-347</t>
  </si>
  <si>
    <t>350-364</t>
  </si>
  <si>
    <t>374-387</t>
  </si>
  <si>
    <t>389-398</t>
  </si>
  <si>
    <t>Total</t>
  </si>
  <si>
    <t>(d)</t>
  </si>
  <si>
    <t>(e)</t>
  </si>
  <si>
    <t>(f)</t>
  </si>
  <si>
    <t>(g)</t>
  </si>
  <si>
    <t>(h)</t>
  </si>
  <si>
    <t>TOTAL</t>
  </si>
  <si>
    <t>Federal</t>
  </si>
  <si>
    <t>Accumulated</t>
  </si>
  <si>
    <t>Accumulated Depreciation</t>
  </si>
  <si>
    <t>Depreciation</t>
  </si>
  <si>
    <t>Deferred</t>
  </si>
  <si>
    <t>Expense</t>
  </si>
  <si>
    <t>Income Taxes</t>
  </si>
  <si>
    <t>(i)</t>
  </si>
  <si>
    <t>(j)</t>
  </si>
  <si>
    <t>Project:</t>
  </si>
  <si>
    <t>Gas Utility %</t>
  </si>
  <si>
    <t>So Dak %</t>
  </si>
  <si>
    <t>Federal Tax</t>
  </si>
  <si>
    <t>Property Account Distribution</t>
  </si>
  <si>
    <t>Income</t>
  </si>
  <si>
    <t>Month / Year:</t>
  </si>
  <si>
    <t>Booked Amount</t>
  </si>
  <si>
    <t>Account</t>
  </si>
  <si>
    <t>Per Cent</t>
  </si>
  <si>
    <t>Rate</t>
  </si>
  <si>
    <t>Tax Rate</t>
  </si>
  <si>
    <t>2.376.00</t>
  </si>
  <si>
    <t>0.000.00</t>
  </si>
  <si>
    <t>In-Service Date:</t>
  </si>
  <si>
    <t>Project Amount:</t>
  </si>
  <si>
    <t>Sources:</t>
  </si>
  <si>
    <t>Column (b):</t>
  </si>
  <si>
    <t>Column (f): MACRS half-year convention tax depreciation rate for year one recovery on Gas Distribution Property</t>
  </si>
  <si>
    <t>Column (g): Federal only income tax rate - no state rate since South Dakota has no state income taxes</t>
  </si>
  <si>
    <t>PLANT IN SERVICE</t>
  </si>
  <si>
    <t>LINE</t>
  </si>
  <si>
    <t>WORK ORDER TOTAL</t>
  </si>
  <si>
    <t>NO.</t>
  </si>
  <si>
    <t>MONTH / YEAR</t>
  </si>
  <si>
    <t>PER BOOKS</t>
  </si>
  <si>
    <t>ANNUALIZED</t>
  </si>
  <si>
    <t>DIFFERENCE</t>
  </si>
  <si>
    <t>TOTAL ADJMNT</t>
  </si>
  <si>
    <t>To Exhibit ASR 1.1, WP D</t>
  </si>
  <si>
    <t>Page 2, Line 1, Column (f)</t>
  </si>
  <si>
    <t>DEPRECIATION EXPENSE</t>
  </si>
  <si>
    <t>FEDERAL</t>
  </si>
  <si>
    <t>TAX</t>
  </si>
  <si>
    <t xml:space="preserve">DEFERRED </t>
  </si>
  <si>
    <t>DEPRECIATION</t>
  </si>
  <si>
    <t>INCOME TAXES</t>
  </si>
  <si>
    <t>YEAR 1</t>
  </si>
  <si>
    <t>TAX RATE ON</t>
  </si>
  <si>
    <t>ANNUAL</t>
  </si>
  <si>
    <t>MONTHLY</t>
  </si>
  <si>
    <t>TAX RATE</t>
  </si>
  <si>
    <t>TAX VS BOOK</t>
  </si>
  <si>
    <t>DEPR -%-</t>
  </si>
  <si>
    <t xml:space="preserve">GAS DIST </t>
  </si>
  <si>
    <t>TIMING DIFFERENCE</t>
  </si>
  <si>
    <t>MACRS 20</t>
  </si>
  <si>
    <t>ACCUMULATED DEPRECIATION</t>
  </si>
  <si>
    <t xml:space="preserve">ACCUMULATED </t>
  </si>
  <si>
    <t>DEFERRED TAXES</t>
  </si>
  <si>
    <t>Page 2, Line 2, Column (f)</t>
  </si>
  <si>
    <t xml:space="preserve">     Line 15 - Exhibit ASR 1.1, WP D Page 23</t>
  </si>
  <si>
    <t>Page 2, Line 3, Column (f)</t>
  </si>
  <si>
    <t>2.380.00</t>
  </si>
  <si>
    <t>No.</t>
  </si>
  <si>
    <t>13 MO AVERAGE</t>
  </si>
  <si>
    <t>CAPGDS1000001206</t>
  </si>
  <si>
    <t>CAPGDS1000001245: SFS - Bragstad Dr Rebuild from DIMP Model 2026</t>
  </si>
  <si>
    <t>CAPGDS1000001206: SFS -  DIMP Bundle 38999 S Bahnson Ave</t>
  </si>
  <si>
    <t>CAPGDS1000001238: SFS - 12 in Stl DRS 100 to Egger Stl</t>
  </si>
  <si>
    <t>SFS - DIMP Bundle 38999 S Bahnson Ave</t>
  </si>
  <si>
    <t>CAPGDS1000001245</t>
  </si>
  <si>
    <t>SFS - Bragstad Dr Rebuild from DIMP Model 2026</t>
  </si>
  <si>
    <t>CAPGDS1000001238</t>
  </si>
  <si>
    <t>SFS - 12 in Stl DRS 100 to Egger Stl</t>
  </si>
  <si>
    <t>13 MO AVG</t>
  </si>
  <si>
    <t>Page 3, Line 4, Column (i)</t>
  </si>
  <si>
    <t>Page 3, Line 4, Column (f)</t>
  </si>
  <si>
    <t>Page 3, Line 4, Column (j)</t>
  </si>
  <si>
    <t>Page 3, Line 5, Column (i)</t>
  </si>
  <si>
    <t>Page 3, Line 5, Column (f)</t>
  </si>
  <si>
    <t>Page 3, Line 5, Column (j)</t>
  </si>
  <si>
    <t>Page 3, Line 6, Column (i)</t>
  </si>
  <si>
    <t>Page 3, Line 6, Column (f)</t>
  </si>
  <si>
    <t>Page 3, Line 6, Column (j)</t>
  </si>
  <si>
    <t>O&amp;M Dollars</t>
  </si>
  <si>
    <t>Total Capital Dollars</t>
  </si>
  <si>
    <t>Total Authroized Amount (seen on AFE)</t>
  </si>
  <si>
    <t xml:space="preserve">     Line 15 - Exhibit ASR 1.1, WP D Page 12</t>
  </si>
  <si>
    <t xml:space="preserve">     Line 16 - Exhibit ASR 1.1, WP D Page 13</t>
  </si>
  <si>
    <t>Column (c): Exhibit ASR 1.1, WP D, Page 14</t>
  </si>
  <si>
    <t>Column (d): Exhibit ASR 1.1, WP D, Page 14</t>
  </si>
  <si>
    <t>Column (e): Exhibit ASR 1.1, WP D, Page 14</t>
  </si>
  <si>
    <t xml:space="preserve">     Line 16 - Exhibit ASR 1.1, WP D Page 24</t>
  </si>
  <si>
    <t>Column (c): Exhibit ASR 1.1, WP D, Page 25</t>
  </si>
  <si>
    <t>Column (d): Exhibit ASR 1.1, WP D, Page 25</t>
  </si>
  <si>
    <t>Column (e): Exhibit ASR 1.1, WP D, Page 25</t>
  </si>
  <si>
    <t xml:space="preserve">     Line 15 - Exhibit ASR 1.1, WP D Page 31</t>
  </si>
  <si>
    <t xml:space="preserve">     Line 16 - Exhibit ASR 1.1, WP D Page 32</t>
  </si>
  <si>
    <t>Column (c): Exhibit ASR 1.1, WP D, Page 33</t>
  </si>
  <si>
    <t>Column (d): Exhibit ASR 1.1, WP D, Page 33</t>
  </si>
  <si>
    <t>Column (e): Exhibit ASR 1.1, WP D, Page 33</t>
  </si>
  <si>
    <t xml:space="preserve"> To Exhibit BMG 1.1, WP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</si>
</sst>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%"/>
    <numFmt numFmtId="167" formatCode="General_)"/>
    <numFmt numFmtId="168" formatCode="mmm\-yy_)"/>
    <numFmt numFmtId="169" formatCode="0.0%"/>
  </numFmts>
  <fonts count="11" x14ac:knownFonts="1">
    <font>
      <sz val="10"/>
      <color theme="1"/>
      <name val="Arial"/>
      <family val="2"/>
    </font>
    <font>
      <sz val="8"/>
      <name val="Helvetica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Century Schoolbook"/>
      <family val="1"/>
    </font>
    <font>
      <sz val="8"/>
      <name val="Helvetica"/>
      <family val="2"/>
    </font>
    <font>
      <sz val="10"/>
      <name val="Courier"/>
      <family val="3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0" fontId="3" fillId="0" borderId="0" applyFont="0" applyFill="0" applyBorder="0" applyAlignment="0" applyProtection="0"/>
    <xf numFmtId="0" fontId="3" fillId="0" borderId="0"/>
    <xf numFmtId="0" fontId="1" fillId="0" borderId="0"/>
    <xf numFmtId="0" fontId="7" fillId="0" borderId="0"/>
    <xf numFmtId="0" fontId="7" fillId="0" borderId="0"/>
    <xf numFmtId="167" fontId="9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2" fillId="0" borderId="0"/>
  </cellStyleXfs>
  <cellXfs count="121">
    <xf numFmtId="0" fontId="0" fillId="0" borderId="0" xfId="0"/>
    <xf numFmtId="0" fontId="5" fillId="0" borderId="0" xfId="4" applyFont="1"/>
    <xf numFmtId="0" fontId="4" fillId="0" borderId="2" xfId="4" applyFont="1" applyBorder="1"/>
    <xf numFmtId="165" fontId="5" fillId="0" borderId="0" xfId="1" applyNumberFormat="1" applyFont="1" applyBorder="1"/>
    <xf numFmtId="0" fontId="4" fillId="0" borderId="0" xfId="4" applyFont="1"/>
    <xf numFmtId="10" fontId="5" fillId="0" borderId="0" xfId="3" applyNumberFormat="1" applyFont="1"/>
    <xf numFmtId="164" fontId="5" fillId="0" borderId="0" xfId="2" applyNumberFormat="1" applyFont="1"/>
    <xf numFmtId="165" fontId="5" fillId="0" borderId="0" xfId="1" applyNumberFormat="1" applyFont="1"/>
    <xf numFmtId="164" fontId="4" fillId="0" borderId="1" xfId="4" applyNumberFormat="1" applyFont="1" applyBorder="1"/>
    <xf numFmtId="164" fontId="4" fillId="0" borderId="1" xfId="2" applyNumberFormat="1" applyFont="1" applyBorder="1"/>
    <xf numFmtId="0" fontId="5" fillId="0" borderId="0" xfId="7" applyFont="1"/>
    <xf numFmtId="0" fontId="5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4" fillId="0" borderId="2" xfId="7" applyFont="1" applyBorder="1" applyAlignment="1">
      <alignment horizontal="center"/>
    </xf>
    <xf numFmtId="0" fontId="4" fillId="0" borderId="2" xfId="7" quotePrefix="1" applyFont="1" applyBorder="1" applyAlignment="1">
      <alignment horizontal="center"/>
    </xf>
    <xf numFmtId="0" fontId="5" fillId="0" borderId="0" xfId="7" quotePrefix="1" applyFont="1"/>
    <xf numFmtId="0" fontId="5" fillId="0" borderId="0" xfId="7" quotePrefix="1" applyFont="1" applyAlignment="1">
      <alignment horizontal="center"/>
    </xf>
    <xf numFmtId="41" fontId="5" fillId="0" borderId="0" xfId="7" applyNumberFormat="1" applyFont="1"/>
    <xf numFmtId="0" fontId="4" fillId="0" borderId="0" xfId="7" applyFont="1"/>
    <xf numFmtId="0" fontId="5" fillId="0" borderId="0" xfId="7" applyFont="1" applyAlignment="1">
      <alignment horizontal="center"/>
    </xf>
    <xf numFmtId="43" fontId="5" fillId="0" borderId="0" xfId="1" applyFont="1" applyBorder="1"/>
    <xf numFmtId="0" fontId="4" fillId="0" borderId="4" xfId="7" applyFont="1" applyBorder="1" applyAlignment="1">
      <alignment horizontal="center"/>
    </xf>
    <xf numFmtId="49" fontId="5" fillId="0" borderId="0" xfId="7" quotePrefix="1" applyNumberFormat="1" applyFont="1" applyAlignment="1">
      <alignment horizontal="center"/>
    </xf>
    <xf numFmtId="0" fontId="4" fillId="0" borderId="0" xfId="7" quotePrefix="1" applyFont="1"/>
    <xf numFmtId="43" fontId="5" fillId="0" borderId="0" xfId="7" applyNumberFormat="1" applyFont="1"/>
    <xf numFmtId="0" fontId="4" fillId="0" borderId="0" xfId="7" applyFont="1" applyAlignment="1">
      <alignment horizontal="centerContinuous"/>
    </xf>
    <xf numFmtId="0" fontId="4" fillId="0" borderId="2" xfId="7" applyFont="1" applyBorder="1" applyAlignment="1">
      <alignment horizontal="centerContinuous"/>
    </xf>
    <xf numFmtId="0" fontId="4" fillId="0" borderId="0" xfId="4" applyFont="1" applyAlignment="1">
      <alignment horizontal="center"/>
    </xf>
    <xf numFmtId="0" fontId="4" fillId="0" borderId="0" xfId="7" quotePrefix="1" applyFont="1" applyAlignment="1">
      <alignment horizontal="center"/>
    </xf>
    <xf numFmtId="0" fontId="5" fillId="0" borderId="0" xfId="8" applyFont="1"/>
    <xf numFmtId="0" fontId="4" fillId="0" borderId="0" xfId="8" applyFont="1" applyAlignment="1">
      <alignment horizontal="right"/>
    </xf>
    <xf numFmtId="0" fontId="4" fillId="0" borderId="0" xfId="8" applyFont="1"/>
    <xf numFmtId="0" fontId="5" fillId="0" borderId="5" xfId="8" applyFont="1" applyBorder="1" applyAlignment="1">
      <alignment horizontal="centerContinuous"/>
    </xf>
    <xf numFmtId="0" fontId="5" fillId="0" borderId="0" xfId="8" applyFont="1" applyAlignment="1">
      <alignment horizontal="center"/>
    </xf>
    <xf numFmtId="0" fontId="5" fillId="0" borderId="5" xfId="8" applyFont="1" applyBorder="1" applyAlignment="1">
      <alignment horizontal="center"/>
    </xf>
    <xf numFmtId="0" fontId="5" fillId="2" borderId="0" xfId="8" applyFont="1" applyFill="1"/>
    <xf numFmtId="17" fontId="5" fillId="0" borderId="0" xfId="8" applyNumberFormat="1" applyFont="1"/>
    <xf numFmtId="17" fontId="5" fillId="0" borderId="0" xfId="8" applyNumberFormat="1" applyFont="1" applyAlignment="1">
      <alignment horizontal="right"/>
    </xf>
    <xf numFmtId="9" fontId="5" fillId="0" borderId="0" xfId="3" applyFont="1"/>
    <xf numFmtId="166" fontId="5" fillId="0" borderId="0" xfId="3" applyNumberFormat="1" applyFont="1"/>
    <xf numFmtId="43" fontId="5" fillId="0" borderId="0" xfId="8" applyNumberFormat="1" applyFont="1"/>
    <xf numFmtId="0" fontId="8" fillId="0" borderId="0" xfId="9" applyFont="1"/>
    <xf numFmtId="167" fontId="6" fillId="0" borderId="0" xfId="10" applyFont="1" applyAlignment="1">
      <alignment horizontal="centerContinuous"/>
    </xf>
    <xf numFmtId="167" fontId="10" fillId="0" borderId="0" xfId="10" applyFont="1" applyAlignment="1">
      <alignment horizontal="centerContinuous"/>
    </xf>
    <xf numFmtId="167" fontId="5" fillId="0" borderId="0" xfId="10" applyFont="1" applyAlignment="1">
      <alignment horizontal="centerContinuous"/>
    </xf>
    <xf numFmtId="167" fontId="5" fillId="0" borderId="0" xfId="10" applyFont="1"/>
    <xf numFmtId="167" fontId="4" fillId="0" borderId="0" xfId="10" applyFont="1" applyAlignment="1">
      <alignment horizontal="centerContinuous"/>
    </xf>
    <xf numFmtId="167" fontId="4" fillId="0" borderId="2" xfId="10" applyFont="1" applyBorder="1" applyAlignment="1">
      <alignment horizontal="centerContinuous"/>
    </xf>
    <xf numFmtId="167" fontId="5" fillId="0" borderId="2" xfId="10" applyFont="1" applyBorder="1" applyAlignment="1">
      <alignment horizontal="centerContinuous"/>
    </xf>
    <xf numFmtId="167" fontId="5" fillId="0" borderId="2" xfId="10" applyFont="1" applyBorder="1" applyAlignment="1">
      <alignment horizontal="center"/>
    </xf>
    <xf numFmtId="167" fontId="10" fillId="0" borderId="0" xfId="10" applyFont="1" applyAlignment="1">
      <alignment horizontal="center"/>
    </xf>
    <xf numFmtId="167" fontId="5" fillId="0" borderId="0" xfId="10" applyFont="1" applyAlignment="1">
      <alignment horizontal="center"/>
    </xf>
    <xf numFmtId="168" fontId="5" fillId="0" borderId="0" xfId="10" applyNumberFormat="1" applyFont="1"/>
    <xf numFmtId="39" fontId="5" fillId="0" borderId="0" xfId="10" applyNumberFormat="1" applyFont="1"/>
    <xf numFmtId="167" fontId="5" fillId="0" borderId="0" xfId="10" applyFont="1" applyAlignment="1">
      <alignment horizontal="right"/>
    </xf>
    <xf numFmtId="7" fontId="5" fillId="0" borderId="0" xfId="10" applyNumberFormat="1" applyFont="1"/>
    <xf numFmtId="167" fontId="5" fillId="0" borderId="0" xfId="10" quotePrefix="1" applyFont="1" applyAlignment="1">
      <alignment horizontal="right"/>
    </xf>
    <xf numFmtId="39" fontId="5" fillId="0" borderId="0" xfId="10" applyNumberFormat="1" applyFont="1" applyAlignment="1">
      <alignment horizontal="left"/>
    </xf>
    <xf numFmtId="39" fontId="5" fillId="0" borderId="0" xfId="10" applyNumberFormat="1" applyFont="1" applyAlignment="1">
      <alignment horizontal="center"/>
    </xf>
    <xf numFmtId="39" fontId="5" fillId="0" borderId="2" xfId="10" applyNumberFormat="1" applyFont="1" applyBorder="1" applyAlignment="1">
      <alignment horizontal="center"/>
    </xf>
    <xf numFmtId="167" fontId="5" fillId="0" borderId="0" xfId="10" applyFont="1" applyAlignment="1">
      <alignment horizontal="left"/>
    </xf>
    <xf numFmtId="10" fontId="5" fillId="0" borderId="0" xfId="10" applyNumberFormat="1" applyFont="1"/>
    <xf numFmtId="167" fontId="5" fillId="0" borderId="0" xfId="10" quotePrefix="1" applyFont="1" applyAlignment="1">
      <alignment horizontal="left"/>
    </xf>
    <xf numFmtId="10" fontId="5" fillId="0" borderId="0" xfId="10" applyNumberFormat="1" applyFont="1" applyAlignment="1">
      <alignment horizontal="right"/>
    </xf>
    <xf numFmtId="0" fontId="5" fillId="0" borderId="0" xfId="13" applyFont="1"/>
    <xf numFmtId="0" fontId="5" fillId="0" borderId="0" xfId="0" applyFont="1"/>
    <xf numFmtId="165" fontId="5" fillId="0" borderId="0" xfId="1" applyNumberFormat="1" applyFont="1" applyProtection="1"/>
    <xf numFmtId="166" fontId="5" fillId="0" borderId="0" xfId="10" applyNumberFormat="1" applyFont="1"/>
    <xf numFmtId="169" fontId="5" fillId="0" borderId="0" xfId="10" applyNumberFormat="1" applyFont="1"/>
    <xf numFmtId="0" fontId="4" fillId="0" borderId="0" xfId="7" applyFont="1" applyAlignment="1">
      <alignment horizontal="left"/>
    </xf>
    <xf numFmtId="0" fontId="4" fillId="0" borderId="2" xfId="7" applyFont="1" applyBorder="1" applyAlignment="1">
      <alignment horizontal="left"/>
    </xf>
    <xf numFmtId="0" fontId="5" fillId="0" borderId="5" xfId="8" applyFont="1" applyBorder="1"/>
    <xf numFmtId="167" fontId="5" fillId="0" borderId="2" xfId="10" applyFont="1" applyBorder="1" applyAlignment="1">
      <alignment horizontal="left"/>
    </xf>
    <xf numFmtId="0" fontId="4" fillId="0" borderId="2" xfId="4" applyFont="1" applyBorder="1" applyAlignment="1">
      <alignment horizontal="center"/>
    </xf>
    <xf numFmtId="0" fontId="4" fillId="0" borderId="0" xfId="10" applyNumberFormat="1" applyFont="1" applyAlignment="1">
      <alignment horizontal="center"/>
    </xf>
    <xf numFmtId="39" fontId="5" fillId="0" borderId="0" xfId="8" applyNumberFormat="1" applyFont="1" applyAlignment="1">
      <alignment horizontal="center"/>
    </xf>
    <xf numFmtId="0" fontId="4" fillId="0" borderId="0" xfId="8" quotePrefix="1" applyFont="1" applyAlignment="1">
      <alignment horizontal="right"/>
    </xf>
    <xf numFmtId="10" fontId="4" fillId="0" borderId="0" xfId="3" applyNumberFormat="1" applyFont="1"/>
    <xf numFmtId="39" fontId="5" fillId="0" borderId="5" xfId="8" applyNumberFormat="1" applyFont="1" applyBorder="1" applyAlignment="1">
      <alignment horizontal="right"/>
    </xf>
    <xf numFmtId="39" fontId="5" fillId="0" borderId="0" xfId="8" applyNumberFormat="1" applyFont="1" applyAlignment="1">
      <alignment horizontal="right"/>
    </xf>
    <xf numFmtId="169" fontId="5" fillId="0" borderId="0" xfId="3" applyNumberFormat="1" applyFont="1"/>
    <xf numFmtId="17" fontId="4" fillId="0" borderId="0" xfId="8" applyNumberFormat="1" applyFont="1"/>
    <xf numFmtId="164" fontId="4" fillId="0" borderId="0" xfId="2" applyNumberFormat="1" applyFont="1"/>
    <xf numFmtId="164" fontId="4" fillId="0" borderId="0" xfId="2" applyNumberFormat="1" applyFont="1" applyFill="1"/>
    <xf numFmtId="166" fontId="5" fillId="0" borderId="0" xfId="3" applyNumberFormat="1" applyFont="1" applyFill="1"/>
    <xf numFmtId="169" fontId="5" fillId="0" borderId="0" xfId="3" applyNumberFormat="1" applyFont="1" applyFill="1"/>
    <xf numFmtId="164" fontId="5" fillId="0" borderId="0" xfId="2" applyNumberFormat="1" applyFont="1" applyProtection="1"/>
    <xf numFmtId="164" fontId="5" fillId="0" borderId="0" xfId="11" applyNumberFormat="1" applyFont="1" applyProtection="1"/>
    <xf numFmtId="164" fontId="5" fillId="0" borderId="0" xfId="10" applyNumberFormat="1" applyFont="1"/>
    <xf numFmtId="164" fontId="5" fillId="0" borderId="0" xfId="1" applyNumberFormat="1" applyFont="1" applyProtection="1"/>
    <xf numFmtId="164" fontId="5" fillId="0" borderId="7" xfId="10" applyNumberFormat="1" applyFont="1" applyBorder="1"/>
    <xf numFmtId="164" fontId="5" fillId="0" borderId="0" xfId="10" applyNumberFormat="1" applyFont="1" applyAlignment="1">
      <alignment horizontal="left"/>
    </xf>
    <xf numFmtId="165" fontId="5" fillId="0" borderId="5" xfId="1" applyNumberFormat="1" applyFont="1" applyBorder="1" applyProtection="1"/>
    <xf numFmtId="165" fontId="5" fillId="0" borderId="5" xfId="1" applyNumberFormat="1" applyFont="1" applyBorder="1"/>
    <xf numFmtId="164" fontId="5" fillId="0" borderId="7" xfId="12" applyNumberFormat="1" applyFont="1" applyBorder="1" applyProtection="1"/>
    <xf numFmtId="165" fontId="5" fillId="0" borderId="0" xfId="10" applyNumberFormat="1" applyFont="1"/>
    <xf numFmtId="165" fontId="5" fillId="0" borderId="7" xfId="10" applyNumberFormat="1" applyFont="1" applyBorder="1"/>
    <xf numFmtId="165" fontId="5" fillId="0" borderId="0" xfId="10" applyNumberFormat="1" applyFont="1" applyAlignment="1">
      <alignment horizontal="left"/>
    </xf>
    <xf numFmtId="165" fontId="5" fillId="0" borderId="7" xfId="12" applyNumberFormat="1" applyFont="1" applyBorder="1" applyProtection="1"/>
    <xf numFmtId="164" fontId="5" fillId="0" borderId="0" xfId="7" applyNumberFormat="1" applyFont="1"/>
    <xf numFmtId="164" fontId="5" fillId="0" borderId="3" xfId="2" applyNumberFormat="1" applyFont="1" applyBorder="1"/>
    <xf numFmtId="164" fontId="5" fillId="0" borderId="0" xfId="2" applyNumberFormat="1" applyFont="1" applyBorder="1"/>
    <xf numFmtId="0" fontId="6" fillId="0" borderId="0" xfId="7" applyFont="1" applyAlignment="1">
      <alignment horizontal="center"/>
    </xf>
    <xf numFmtId="0" fontId="6" fillId="0" borderId="0" xfId="8" applyFont="1" applyAlignment="1">
      <alignment horizontal="center"/>
    </xf>
    <xf numFmtId="0" fontId="6" fillId="0" borderId="0" xfId="13" applyFont="1" applyAlignment="1">
      <alignment horizontal="center"/>
    </xf>
    <xf numFmtId="0" fontId="2" fillId="0" borderId="0" xfId="0" applyFont="1" applyAlignment="1">
      <alignment horizontal="center"/>
    </xf>
    <xf numFmtId="6" fontId="5" fillId="0" borderId="0" xfId="13" applyNumberFormat="1" applyFont="1"/>
    <xf numFmtId="0" fontId="4" fillId="0" borderId="6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2" xfId="4" applyFont="1" applyBorder="1"/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4" fillId="0" borderId="0" xfId="8" applyFont="1"/>
    <xf numFmtId="0" fontId="5" fillId="0" borderId="0" xfId="8" applyFont="1"/>
    <xf numFmtId="0" fontId="6" fillId="0" borderId="0" xfId="8" applyFont="1" applyAlignment="1">
      <alignment horizontal="center"/>
    </xf>
    <xf numFmtId="167" fontId="6" fillId="0" borderId="0" xfId="10" applyFont="1" applyAlignment="1">
      <alignment horizontal="center"/>
    </xf>
    <xf numFmtId="167" fontId="4" fillId="0" borderId="0" xfId="10" applyFont="1" applyAlignment="1">
      <alignment horizontal="center"/>
    </xf>
    <xf numFmtId="0" fontId="4" fillId="0" borderId="0" xfId="10" applyNumberFormat="1" applyFont="1" applyAlignment="1">
      <alignment horizontal="center"/>
    </xf>
    <xf numFmtId="0" fontId="6" fillId="0" borderId="0" xfId="13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3" applyFont="1" applyAlignment="1">
      <alignment horizontal="center"/>
    </xf>
  </cellXfs>
  <cellStyles count="14">
    <cellStyle name="Comma" xfId="1" builtinId="3"/>
    <cellStyle name="Comma 2" xfId="5" xr:uid="{00000000-0005-0000-0000-000001000000}"/>
    <cellStyle name="Comma_CB3DustCollector" xfId="11" xr:uid="{00000000-0005-0000-0000-000002000000}"/>
    <cellStyle name="Currency" xfId="2" builtinId="4"/>
    <cellStyle name="Currency_CB3DustCollector" xfId="12" xr:uid="{00000000-0005-0000-0000-000004000000}"/>
    <cellStyle name="Normal" xfId="0" builtinId="0"/>
    <cellStyle name="Normal 2" xfId="6" xr:uid="{00000000-0005-0000-0000-000006000000}"/>
    <cellStyle name="Normal 3" xfId="13" xr:uid="{00000000-0005-0000-0000-000007000000}"/>
    <cellStyle name="Normal_CB3DustCollector" xfId="10" xr:uid="{00000000-0005-0000-0000-000008000000}"/>
    <cellStyle name="Normal_GasProjSum_SD" xfId="7" xr:uid="{00000000-0005-0000-0000-000009000000}"/>
    <cellStyle name="Normal_Project 11045 - Work Management System - Workpaper B" xfId="9" xr:uid="{00000000-0005-0000-0000-00000A000000}"/>
    <cellStyle name="Normal_Project 11094" xfId="8" xr:uid="{00000000-0005-0000-0000-00000B000000}"/>
    <cellStyle name="Normal_Workpaper F" xfId="4" xr:uid="{00000000-0005-0000-0000-00000D000000}"/>
    <cellStyle name="Percent" xfId="3" builtinId="5"/>
  </cellStyles>
  <dxfs count="0"/>
  <tableStyles count="0" defaultTableStyle="TableStyleMedium2" defaultPivotStyle="PivotStyleLight16"/>
  <colors>
    <mruColors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9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288290</xdr:colOff>
      <xdr:row>10</xdr:row>
      <xdr:rowOff>111124</xdr:rowOff>
    </xdr:from>
    <xdr:to>
      <xdr:col>12</xdr:col>
      <xdr:colOff>287774</xdr:colOff>
      <xdr:row>50</xdr:row>
      <xdr:rowOff>114934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9A8289-B1FA-B12E-1FE2-33372F3A8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915" y="1619249"/>
          <a:ext cx="6472039" cy="5083810"/>
        </a:xfrm>
        <a:prstGeom prst="rect">
          <a:avLst/>
        </a:prstGeom>
      </xdr:spPr>
    </xdr:pic>
    <xdr:clientData/>
  </xdr:twoCellAnchor>
  <xdr:twoCellAnchor editAs="oneCell">
    <xdr:from>
      <xdr:col>1</xdr:col>
      <xdr:colOff>462914</xdr:colOff>
      <xdr:row>78</xdr:row>
      <xdr:rowOff>19050</xdr:rowOff>
    </xdr:from>
    <xdr:to>
      <xdr:col>12</xdr:col>
      <xdr:colOff>555234</xdr:colOff>
      <xdr:row>133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99CF6E-33A9-6A79-F059-1B2B53910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4539" y="10401300"/>
          <a:ext cx="6561065" cy="6965950"/>
        </a:xfrm>
        <a:prstGeom prst="rect">
          <a:avLst/>
        </a:prstGeom>
      </xdr:spPr>
    </xdr:pic>
    <xdr:clientData/>
  </xdr:twoCellAnchor>
  <xdr:twoCellAnchor editAs="oneCell">
    <xdr:from>
      <xdr:col>3</xdr:col>
      <xdr:colOff>33020</xdr:colOff>
      <xdr:row>146</xdr:row>
      <xdr:rowOff>55245</xdr:rowOff>
    </xdr:from>
    <xdr:to>
      <xdr:col>11</xdr:col>
      <xdr:colOff>550692</xdr:colOff>
      <xdr:row>196</xdr:row>
      <xdr:rowOff>95554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6B7F13-DDDF-7A7F-F2A1-FB46E3897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3145" y="19073495"/>
          <a:ext cx="5652917" cy="6390309"/>
        </a:xfrm>
        <a:prstGeom prst="rect">
          <a:avLst/>
        </a:prstGeom>
      </xdr:spPr>
    </xdr:pic>
    <xdr:clientData/>
  </xdr:twoCellAnchor>
  <xdr:twoCellAnchor editAs="oneCell">
    <xdr:from>
      <xdr:col>3</xdr:col>
      <xdr:colOff>27940</xdr:colOff>
      <xdr:row>196</xdr:row>
      <xdr:rowOff>118745</xdr:rowOff>
    </xdr:from>
    <xdr:to>
      <xdr:col>11</xdr:col>
      <xdr:colOff>520843</xdr:colOff>
      <xdr:row>200</xdr:row>
      <xdr:rowOff>29907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EF56F39-889A-EF51-6DDF-C1FD11622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8065" y="25486995"/>
          <a:ext cx="5624338" cy="422972"/>
        </a:xfrm>
        <a:prstGeom prst="rect">
          <a:avLst/>
        </a:prstGeom>
      </xdr:spPr>
    </xdr:pic>
    <xdr:clientData/>
  </xdr:twoCellAnchor>
  <xdr:twoCellAnchor editAs="oneCell">
    <xdr:from>
      <xdr:col>1</xdr:col>
      <xdr:colOff>69215</xdr:colOff>
      <xdr:row>201</xdr:row>
      <xdr:rowOff>85090</xdr:rowOff>
    </xdr:from>
    <xdr:to>
      <xdr:col>13</xdr:col>
      <xdr:colOff>231847</xdr:colOff>
      <xdr:row>214</xdr:row>
      <xdr:rowOff>31750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52DC72-3150-48C3-A582-E4C3BDDA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" y="26183590"/>
          <a:ext cx="7258757" cy="159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423545</xdr:colOff>
      <xdr:row>9</xdr:row>
      <xdr:rowOff>31750</xdr:rowOff>
    </xdr:from>
    <xdr:to>
      <xdr:col>11</xdr:col>
      <xdr:colOff>475013</xdr:colOff>
      <xdr:row>52</xdr:row>
      <xdr:rowOff>53340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B95D7C-ADE1-2EBD-3037-1C4ABC921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2795" y="1412875"/>
          <a:ext cx="6576093" cy="547687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</xdr:colOff>
      <xdr:row>65</xdr:row>
      <xdr:rowOff>9524</xdr:rowOff>
    </xdr:from>
    <xdr:to>
      <xdr:col>11</xdr:col>
      <xdr:colOff>322281</xdr:colOff>
      <xdr:row>119</xdr:row>
      <xdr:rowOff>88899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6225D5-498C-EA35-FF2D-822141625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9965" y="8597899"/>
          <a:ext cx="6215716" cy="7169785"/>
        </a:xfrm>
        <a:prstGeom prst="rect">
          <a:avLst/>
        </a:prstGeom>
      </xdr:spPr>
    </xdr:pic>
    <xdr:clientData/>
  </xdr:twoCellAnchor>
  <xdr:twoCellAnchor editAs="oneCell">
    <xdr:from>
      <xdr:col>0</xdr:col>
      <xdr:colOff>229870</xdr:colOff>
      <xdr:row>200</xdr:row>
      <xdr:rowOff>75565</xdr:rowOff>
    </xdr:from>
    <xdr:to>
      <xdr:col>12</xdr:col>
      <xdr:colOff>235452</xdr:colOff>
      <xdr:row>213</xdr:row>
      <xdr:rowOff>107315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0F715A-96B1-4443-A3B0-18292F0A3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870" y="28872815"/>
          <a:ext cx="7228707" cy="188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59690</xdr:colOff>
      <xdr:row>134</xdr:row>
      <xdr:rowOff>114935</xdr:rowOff>
    </xdr:from>
    <xdr:to>
      <xdr:col>10</xdr:col>
      <xdr:colOff>540541</xdr:colOff>
      <xdr:row>199</xdr:row>
      <xdr:rowOff>111641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AA3D96-E5E3-8621-BC35-33882F59C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7440" y="17799685"/>
          <a:ext cx="5671976" cy="82517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304164</xdr:colOff>
      <xdr:row>10</xdr:row>
      <xdr:rowOff>19683</xdr:rowOff>
    </xdr:from>
    <xdr:to>
      <xdr:col>11</xdr:col>
      <xdr:colOff>359640</xdr:colOff>
      <xdr:row>50</xdr:row>
      <xdr:rowOff>3809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A3B041-C5E5-634B-39F6-90CCD5C28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4" y="1273808"/>
          <a:ext cx="6570576" cy="5058411"/>
        </a:xfrm>
        <a:prstGeom prst="rect">
          <a:avLst/>
        </a:prstGeom>
      </xdr:spPr>
    </xdr:pic>
    <xdr:clientData/>
  </xdr:twoCellAnchor>
  <xdr:twoCellAnchor editAs="oneCell">
    <xdr:from>
      <xdr:col>0</xdr:col>
      <xdr:colOff>140335</xdr:colOff>
      <xdr:row>192</xdr:row>
      <xdr:rowOff>17780</xdr:rowOff>
    </xdr:from>
    <xdr:to>
      <xdr:col>12</xdr:col>
      <xdr:colOff>427476</xdr:colOff>
      <xdr:row>205</xdr:row>
      <xdr:rowOff>59690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A14805-B011-4587-88DE-1AB320A4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35" y="27703780"/>
          <a:ext cx="7510266" cy="1899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62</xdr:row>
      <xdr:rowOff>104776</xdr:rowOff>
    </xdr:from>
    <xdr:to>
      <xdr:col>11</xdr:col>
      <xdr:colOff>133350</xdr:colOff>
      <xdr:row>113</xdr:row>
      <xdr:rowOff>26115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231BCB9-36F4-E7BE-78C1-344BC7966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4850" y="8715376"/>
          <a:ext cx="6263640" cy="6914594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</xdr:colOff>
      <xdr:row>123</xdr:row>
      <xdr:rowOff>100966</xdr:rowOff>
    </xdr:from>
    <xdr:to>
      <xdr:col>11</xdr:col>
      <xdr:colOff>244651</xdr:colOff>
      <xdr:row>179</xdr:row>
      <xdr:rowOff>20956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FEE55DF-4A47-A8AE-E69E-173118425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5840" y="17112616"/>
          <a:ext cx="6073951" cy="739140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</xdr:colOff>
      <xdr:row>123</xdr:row>
      <xdr:rowOff>100966</xdr:rowOff>
    </xdr:from>
    <xdr:to>
      <xdr:col>12</xdr:col>
      <xdr:colOff>122839</xdr:colOff>
      <xdr:row>138</xdr:row>
      <xdr:rowOff>97435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7E78CD7-B854-DB5D-31E0-2DCB78DE4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5840" y="17112616"/>
          <a:ext cx="6582694" cy="2000529"/>
        </a:xfrm>
        <a:prstGeom prst="rect">
          <a:avLst/>
        </a:prstGeom>
      </xdr:spPr>
    </xdr:pic>
    <xdr:clientData/>
  </xdr:twoCellAnchor>
  <xdr:twoCellAnchor editAs="oneCell">
    <xdr:from>
      <xdr:col>4</xdr:col>
      <xdr:colOff>120015</xdr:colOff>
      <xdr:row>177</xdr:row>
      <xdr:rowOff>19051</xdr:rowOff>
    </xdr:from>
    <xdr:to>
      <xdr:col>11</xdr:col>
      <xdr:colOff>215265</xdr:colOff>
      <xdr:row>190</xdr:row>
      <xdr:rowOff>76995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4643D30-6504-FD48-829A-C8EFFCAA9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48715" y="24231601"/>
          <a:ext cx="5907405" cy="1791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Layout" zoomScaleNormal="100" workbookViewId="0">
      <selection sqref="A1:H1"/>
    </sheetView>
  </sheetViews>
  <sheetFormatPr defaultColWidth="8" defaultRowHeight="11.25" x14ac:dyDescent="0.2"/>
  <cols>
    <col min="1" max="1" width="4.42578125" style="1" customWidth="1"/>
    <col min="2" max="2" width="0.85546875" style="1" customWidth="1"/>
    <col min="3" max="3" width="15.140625" style="1" customWidth="1"/>
    <col min="4" max="4" width="17.85546875" style="1" customWidth="1"/>
    <col min="5" max="5" width="0.85546875" style="1" customWidth="1"/>
    <col min="6" max="6" width="12.7109375" style="1" customWidth="1"/>
    <col min="7" max="7" width="0.85546875" style="1" customWidth="1"/>
    <col min="8" max="8" width="23.7109375" style="1" customWidth="1"/>
    <col min="9" max="16384" width="8" style="1"/>
  </cols>
  <sheetData>
    <row r="1" spans="1:8" x14ac:dyDescent="0.2">
      <c r="A1" s="110"/>
      <c r="B1" s="110"/>
      <c r="C1" s="110"/>
      <c r="D1" s="110"/>
      <c r="E1" s="110"/>
      <c r="F1" s="110"/>
      <c r="G1" s="110"/>
      <c r="H1" s="110"/>
    </row>
    <row r="2" spans="1:8" x14ac:dyDescent="0.2">
      <c r="A2" s="110"/>
      <c r="B2" s="110"/>
      <c r="C2" s="110"/>
      <c r="D2" s="110"/>
      <c r="E2" s="110"/>
      <c r="F2" s="110"/>
      <c r="G2" s="110"/>
      <c r="H2" s="110"/>
    </row>
    <row r="4" spans="1:8" x14ac:dyDescent="0.2">
      <c r="A4" s="110"/>
      <c r="B4" s="110"/>
      <c r="C4" s="110"/>
      <c r="D4" s="110"/>
      <c r="E4" s="110"/>
      <c r="F4" s="110"/>
      <c r="G4" s="110"/>
      <c r="H4" s="110"/>
    </row>
    <row r="5" spans="1:8" x14ac:dyDescent="0.2">
      <c r="A5" s="110" t="s">
        <v>0</v>
      </c>
      <c r="B5" s="110"/>
      <c r="C5" s="110"/>
      <c r="D5" s="110"/>
      <c r="E5" s="110"/>
      <c r="F5" s="110"/>
      <c r="G5" s="110"/>
      <c r="H5" s="110"/>
    </row>
    <row r="6" spans="1:8" x14ac:dyDescent="0.2">
      <c r="A6" s="4" t="s">
        <v>1</v>
      </c>
    </row>
    <row r="7" spans="1:8" ht="12" thickBot="1" x14ac:dyDescent="0.25">
      <c r="A7" s="2" t="s">
        <v>110</v>
      </c>
      <c r="C7" s="108" t="s">
        <v>2</v>
      </c>
      <c r="D7" s="109"/>
      <c r="F7" s="73" t="s">
        <v>3</v>
      </c>
      <c r="H7" s="73" t="s">
        <v>4</v>
      </c>
    </row>
    <row r="8" spans="1:8" x14ac:dyDescent="0.2">
      <c r="A8" s="4"/>
      <c r="C8" s="107" t="s">
        <v>5</v>
      </c>
      <c r="D8" s="107"/>
      <c r="F8" s="27" t="s">
        <v>6</v>
      </c>
      <c r="H8" s="27" t="s">
        <v>7</v>
      </c>
    </row>
    <row r="9" spans="1:8" x14ac:dyDescent="0.2">
      <c r="A9" s="4"/>
      <c r="C9" s="27"/>
      <c r="F9" s="27"/>
      <c r="H9" s="27"/>
    </row>
    <row r="10" spans="1:8" x14ac:dyDescent="0.2">
      <c r="A10" s="1">
        <v>1</v>
      </c>
      <c r="C10" s="1" t="s">
        <v>8</v>
      </c>
    </row>
    <row r="11" spans="1:8" x14ac:dyDescent="0.2">
      <c r="A11" s="1">
        <f t="shared" ref="A11:A34" si="0">A10+1</f>
        <v>2</v>
      </c>
      <c r="C11" s="1" t="s">
        <v>9</v>
      </c>
      <c r="F11" s="3" t="s">
        <v>9</v>
      </c>
      <c r="H11" s="1" t="s">
        <v>9</v>
      </c>
    </row>
    <row r="12" spans="1:8" x14ac:dyDescent="0.2">
      <c r="A12" s="1">
        <f t="shared" si="0"/>
        <v>3</v>
      </c>
      <c r="C12" s="4" t="s">
        <v>10</v>
      </c>
      <c r="H12" s="1" t="s">
        <v>9</v>
      </c>
    </row>
    <row r="13" spans="1:8" x14ac:dyDescent="0.2">
      <c r="A13" s="1">
        <f t="shared" si="0"/>
        <v>4</v>
      </c>
    </row>
    <row r="14" spans="1:8" x14ac:dyDescent="0.2">
      <c r="A14" s="1">
        <f t="shared" si="0"/>
        <v>5</v>
      </c>
      <c r="C14" s="4" t="s">
        <v>11</v>
      </c>
      <c r="D14" s="5" t="s">
        <v>9</v>
      </c>
    </row>
    <row r="15" spans="1:8" x14ac:dyDescent="0.2">
      <c r="A15" s="1">
        <f t="shared" si="0"/>
        <v>6</v>
      </c>
      <c r="C15" s="1" t="s">
        <v>12</v>
      </c>
      <c r="D15" s="5" t="s">
        <v>9</v>
      </c>
      <c r="F15" s="6">
        <f>'WP D, pg 2 &amp; 3'!F18</f>
        <v>0</v>
      </c>
      <c r="H15" s="1" t="s">
        <v>13</v>
      </c>
    </row>
    <row r="16" spans="1:8" x14ac:dyDescent="0.2">
      <c r="A16" s="1">
        <f t="shared" si="0"/>
        <v>7</v>
      </c>
      <c r="C16" s="1" t="s">
        <v>14</v>
      </c>
      <c r="F16" s="3">
        <f>SUM('WP D, pg 2 &amp; 3'!H18)</f>
        <v>0</v>
      </c>
      <c r="H16" s="1" t="s">
        <v>13</v>
      </c>
    </row>
    <row r="17" spans="1:8" x14ac:dyDescent="0.2">
      <c r="A17" s="1">
        <f t="shared" si="0"/>
        <v>8</v>
      </c>
      <c r="C17" s="1" t="s">
        <v>15</v>
      </c>
      <c r="F17" s="7">
        <f>SUM('WP D, pg 2 &amp; 3'!J18)</f>
        <v>0</v>
      </c>
      <c r="H17" s="1" t="s">
        <v>13</v>
      </c>
    </row>
    <row r="18" spans="1:8" x14ac:dyDescent="0.2">
      <c r="A18" s="1">
        <f t="shared" si="0"/>
        <v>9</v>
      </c>
      <c r="C18" s="1" t="s">
        <v>16</v>
      </c>
      <c r="F18" s="7">
        <f>SUM('WP D, pg 2 &amp; 3'!L18)</f>
        <v>2737560</v>
      </c>
      <c r="H18" s="1" t="s">
        <v>13</v>
      </c>
    </row>
    <row r="19" spans="1:8" ht="12" thickBot="1" x14ac:dyDescent="0.25">
      <c r="A19" s="1">
        <f t="shared" si="0"/>
        <v>10</v>
      </c>
      <c r="C19" s="1" t="s">
        <v>17</v>
      </c>
      <c r="F19" s="7">
        <f>SUM('WP D, pg 2 &amp; 3'!N18)</f>
        <v>0</v>
      </c>
      <c r="H19" s="1" t="s">
        <v>13</v>
      </c>
    </row>
    <row r="20" spans="1:8" ht="12" thickBot="1" x14ac:dyDescent="0.25">
      <c r="A20" s="1">
        <f t="shared" si="0"/>
        <v>11</v>
      </c>
      <c r="C20" s="4" t="s">
        <v>18</v>
      </c>
      <c r="F20" s="8">
        <f>SUM(F15:F19)</f>
        <v>2737560</v>
      </c>
      <c r="H20" s="1" t="s">
        <v>19</v>
      </c>
    </row>
    <row r="21" spans="1:8" x14ac:dyDescent="0.2">
      <c r="A21" s="1">
        <f t="shared" si="0"/>
        <v>12</v>
      </c>
    </row>
    <row r="22" spans="1:8" x14ac:dyDescent="0.2">
      <c r="A22" s="1">
        <f t="shared" si="0"/>
        <v>13</v>
      </c>
      <c r="C22" s="4" t="s">
        <v>20</v>
      </c>
    </row>
    <row r="23" spans="1:8" x14ac:dyDescent="0.2">
      <c r="A23" s="1">
        <f t="shared" si="0"/>
        <v>14</v>
      </c>
      <c r="C23" s="1" t="s">
        <v>12</v>
      </c>
      <c r="D23" s="5" t="s">
        <v>9</v>
      </c>
      <c r="F23" s="6">
        <f>SUM('WP D, pg 2 &amp; 3'!F44)</f>
        <v>0</v>
      </c>
      <c r="H23" s="1" t="s">
        <v>21</v>
      </c>
    </row>
    <row r="24" spans="1:8" x14ac:dyDescent="0.2">
      <c r="A24" s="1">
        <f t="shared" si="0"/>
        <v>15</v>
      </c>
      <c r="C24" s="1" t="s">
        <v>14</v>
      </c>
      <c r="F24" s="3">
        <f>SUM('WP D, pg 2 &amp; 3'!H44)</f>
        <v>0</v>
      </c>
      <c r="H24" s="1" t="s">
        <v>21</v>
      </c>
    </row>
    <row r="25" spans="1:8" x14ac:dyDescent="0.2">
      <c r="A25" s="1">
        <f t="shared" si="0"/>
        <v>16</v>
      </c>
      <c r="C25" s="1" t="s">
        <v>15</v>
      </c>
      <c r="F25" s="7">
        <f>SUM('WP D, pg 2 &amp; 3'!J44)</f>
        <v>0</v>
      </c>
      <c r="H25" s="1" t="s">
        <v>21</v>
      </c>
    </row>
    <row r="26" spans="1:8" x14ac:dyDescent="0.2">
      <c r="A26" s="1">
        <f t="shared" si="0"/>
        <v>17</v>
      </c>
      <c r="C26" s="1" t="s">
        <v>16</v>
      </c>
      <c r="F26" s="7">
        <f>SUM('WP D, pg 2 &amp; 3'!L44)</f>
        <v>29692.53</v>
      </c>
      <c r="H26" s="1" t="s">
        <v>21</v>
      </c>
    </row>
    <row r="27" spans="1:8" ht="12" thickBot="1" x14ac:dyDescent="0.25">
      <c r="A27" s="1">
        <f t="shared" si="0"/>
        <v>18</v>
      </c>
      <c r="C27" s="1" t="s">
        <v>17</v>
      </c>
      <c r="F27" s="7">
        <f>SUM('WP D, pg 2 &amp; 3'!N44)</f>
        <v>0</v>
      </c>
      <c r="H27" s="1" t="s">
        <v>21</v>
      </c>
    </row>
    <row r="28" spans="1:8" ht="12" thickBot="1" x14ac:dyDescent="0.25">
      <c r="A28" s="1">
        <f t="shared" si="0"/>
        <v>19</v>
      </c>
      <c r="C28" s="4" t="s">
        <v>22</v>
      </c>
      <c r="F28" s="8">
        <f>SUM(F23:F27)</f>
        <v>29692.53</v>
      </c>
      <c r="H28" s="1" t="s">
        <v>19</v>
      </c>
    </row>
    <row r="29" spans="1:8" x14ac:dyDescent="0.2">
      <c r="A29" s="1">
        <f t="shared" si="0"/>
        <v>20</v>
      </c>
    </row>
    <row r="30" spans="1:8" ht="12" thickBot="1" x14ac:dyDescent="0.25">
      <c r="A30" s="1">
        <f t="shared" si="0"/>
        <v>21</v>
      </c>
      <c r="C30" s="4" t="s">
        <v>23</v>
      </c>
    </row>
    <row r="31" spans="1:8" ht="12" thickBot="1" x14ac:dyDescent="0.25">
      <c r="A31" s="1">
        <f t="shared" si="0"/>
        <v>22</v>
      </c>
      <c r="C31" s="65" t="s">
        <v>24</v>
      </c>
      <c r="F31" s="8">
        <f>+'WP D, pg 2 &amp; 3'!T44</f>
        <v>4779.9799999999996</v>
      </c>
      <c r="H31" s="1" t="s">
        <v>21</v>
      </c>
    </row>
    <row r="32" spans="1:8" x14ac:dyDescent="0.2">
      <c r="A32" s="1">
        <f t="shared" si="0"/>
        <v>23</v>
      </c>
      <c r="H32" s="1" t="s">
        <v>19</v>
      </c>
    </row>
    <row r="33" spans="1:8" ht="12" thickBot="1" x14ac:dyDescent="0.25">
      <c r="A33" s="1">
        <f t="shared" si="0"/>
        <v>24</v>
      </c>
      <c r="C33" s="4" t="s">
        <v>25</v>
      </c>
    </row>
    <row r="34" spans="1:8" ht="12" thickBot="1" x14ac:dyDescent="0.25">
      <c r="A34" s="1">
        <f t="shared" si="0"/>
        <v>25</v>
      </c>
      <c r="C34" s="4" t="s">
        <v>26</v>
      </c>
      <c r="F34" s="9">
        <f>SUM('WP D, pg 2 &amp; 3'!R44)</f>
        <v>60387.21</v>
      </c>
      <c r="H34" s="1" t="s">
        <v>21</v>
      </c>
    </row>
    <row r="35" spans="1:8" x14ac:dyDescent="0.2">
      <c r="H35" s="1" t="s">
        <v>148</v>
      </c>
    </row>
  </sheetData>
  <mergeCells count="6">
    <mergeCell ref="C8:D8"/>
    <mergeCell ref="C7:D7"/>
    <mergeCell ref="A1:H1"/>
    <mergeCell ref="A2:H2"/>
    <mergeCell ref="A5:H5"/>
    <mergeCell ref="A4:H4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" style="45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15"/>
      <c r="B4" s="115"/>
      <c r="C4" s="115"/>
      <c r="D4" s="115"/>
      <c r="E4" s="115"/>
      <c r="F4" s="115"/>
      <c r="G4" s="115"/>
      <c r="H4" s="115"/>
      <c r="I4" s="115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115" t="str">
        <f>'CAPGDS1000001245 Input'!A7:J7</f>
        <v>Pro-Forma Adjustment - Integrity Management</v>
      </c>
      <c r="B7" s="115"/>
      <c r="C7" s="115"/>
      <c r="D7" s="115"/>
      <c r="E7" s="115"/>
      <c r="F7" s="115"/>
      <c r="G7" s="115"/>
      <c r="H7" s="115"/>
      <c r="I7" s="115"/>
    </row>
    <row r="8" spans="1:9" x14ac:dyDescent="0.2">
      <c r="A8" s="117" t="str">
        <f>'CAPGDS1000001245 Input'!F8</f>
        <v>SFS - Bragstad Dr Rebuild from DIMP Model 2026</v>
      </c>
      <c r="B8" s="117"/>
      <c r="C8" s="117"/>
      <c r="D8" s="117"/>
      <c r="E8" s="117"/>
      <c r="F8" s="117"/>
      <c r="G8" s="117"/>
      <c r="H8" s="117"/>
      <c r="I8" s="117"/>
    </row>
    <row r="9" spans="1:9" x14ac:dyDescent="0.2">
      <c r="A9" s="74"/>
      <c r="B9" s="74"/>
      <c r="C9" s="74"/>
      <c r="D9" s="74"/>
      <c r="E9" s="74"/>
      <c r="F9" s="74"/>
      <c r="G9" s="74"/>
      <c r="H9" s="74"/>
      <c r="I9" s="74"/>
    </row>
    <row r="10" spans="1:9" x14ac:dyDescent="0.2">
      <c r="A10" s="46" t="str">
        <f>'CAPGDS1000001245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9</v>
      </c>
      <c r="B11" s="46"/>
      <c r="C11" s="44"/>
      <c r="D11" s="44"/>
      <c r="E11" s="44" t="s">
        <v>9</v>
      </c>
      <c r="F11" s="44"/>
      <c r="G11" s="44"/>
      <c r="H11" s="44"/>
      <c r="I11" s="44"/>
    </row>
    <row r="13" spans="1:9" ht="12" thickBot="1" x14ac:dyDescent="0.25">
      <c r="A13" s="60" t="s">
        <v>77</v>
      </c>
      <c r="E13" s="48" t="str">
        <f>"Acct "&amp;'CAPGDS1000001245 Input'!F15</f>
        <v>Acct 2.376.00</v>
      </c>
      <c r="F13" s="48"/>
      <c r="G13" s="48"/>
      <c r="H13" s="48"/>
      <c r="I13" s="48"/>
    </row>
    <row r="14" spans="1:9" ht="12" thickBot="1" x14ac:dyDescent="0.25">
      <c r="A14" s="72" t="s">
        <v>79</v>
      </c>
      <c r="B14" s="50"/>
      <c r="C14" s="49" t="s">
        <v>80</v>
      </c>
      <c r="D14" s="50"/>
      <c r="E14" s="49" t="s">
        <v>81</v>
      </c>
      <c r="F14" s="50"/>
      <c r="G14" s="49" t="s">
        <v>82</v>
      </c>
      <c r="H14" s="50"/>
      <c r="I14" s="49" t="s">
        <v>83</v>
      </c>
    </row>
    <row r="15" spans="1:9" x14ac:dyDescent="0.2">
      <c r="A15" s="51"/>
      <c r="B15" s="50"/>
      <c r="C15" s="75" t="s">
        <v>5</v>
      </c>
      <c r="D15" s="51"/>
      <c r="E15" s="33" t="s">
        <v>6</v>
      </c>
      <c r="F15" s="51"/>
      <c r="G15" s="33" t="s">
        <v>7</v>
      </c>
      <c r="H15" s="29"/>
      <c r="I15" s="33" t="s">
        <v>41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'CAPGDS1000001245 TotalWO'!C17</f>
        <v>45641</v>
      </c>
      <c r="D17" s="52"/>
      <c r="E17" s="86">
        <f>'CAPGDS1000001245 TotalWO'!E17*'CAPGDS1000001245 Input'!$H$15</f>
        <v>0</v>
      </c>
      <c r="F17" s="87"/>
      <c r="G17" s="86">
        <f>'CAPGDS1000001245 TotalWO'!G17*'CAPGDS1000001245 Input'!$H$15</f>
        <v>135944.24</v>
      </c>
      <c r="H17" s="88"/>
      <c r="I17" s="86">
        <f t="shared" ref="I17:I29" si="0">G17-E17</f>
        <v>135944.24</v>
      </c>
    </row>
    <row r="18" spans="1:12" x14ac:dyDescent="0.2">
      <c r="A18" s="45">
        <f t="shared" ref="A18:A40" si="1">1+A17</f>
        <v>2</v>
      </c>
      <c r="C18" s="52">
        <f>'CAPGDS1000001245 TotalWO'!C18</f>
        <v>45672</v>
      </c>
      <c r="D18" s="52"/>
      <c r="E18" s="66">
        <f>'CAPGDS1000001245 TotalWO'!E18*'CAPGDS1000001245 Input'!$H$15</f>
        <v>0</v>
      </c>
      <c r="F18" s="66"/>
      <c r="G18" s="66">
        <f>'CAPGDS1000001245 TotalWO'!G18*'CAPGDS1000001245 Input'!$H$15</f>
        <v>135944.24</v>
      </c>
      <c r="H18" s="7"/>
      <c r="I18" s="66">
        <f t="shared" si="0"/>
        <v>135944.24</v>
      </c>
      <c r="K18" s="66"/>
      <c r="L18" s="66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66">
        <f>'CAPGDS1000001245 TotalWO'!E19*'CAPGDS1000001245 Input'!$H$15</f>
        <v>0</v>
      </c>
      <c r="F19" s="66"/>
      <c r="G19" s="66">
        <f>'CAPGDS1000001245 TotalWO'!G19*'CAPGDS1000001245 Input'!$H$15</f>
        <v>135944.24</v>
      </c>
      <c r="H19" s="7"/>
      <c r="I19" s="7">
        <f t="shared" si="0"/>
        <v>135944.24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66">
        <f>'CAPGDS1000001245 TotalWO'!E20*'CAPGDS1000001245 Input'!$H$15</f>
        <v>0</v>
      </c>
      <c r="F20" s="66"/>
      <c r="G20" s="66">
        <f>'CAPGDS1000001245 TotalWO'!G20*'CAPGDS1000001245 Input'!$H$15</f>
        <v>135944.24</v>
      </c>
      <c r="H20" s="7"/>
      <c r="I20" s="7">
        <f t="shared" si="0"/>
        <v>135944.24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66">
        <f>'CAPGDS1000001245 TotalWO'!E21*'CAPGDS1000001245 Input'!$H$15</f>
        <v>0</v>
      </c>
      <c r="F21" s="66"/>
      <c r="G21" s="66">
        <f>'CAPGDS1000001245 TotalWO'!G21*'CAPGDS1000001245 Input'!$H$15</f>
        <v>135944.24</v>
      </c>
      <c r="H21" s="7"/>
      <c r="I21" s="7">
        <f t="shared" si="0"/>
        <v>135944.24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66">
        <f>'CAPGDS1000001245 TotalWO'!E22*'CAPGDS1000001245 Input'!$H$15</f>
        <v>0</v>
      </c>
      <c r="F22" s="66"/>
      <c r="G22" s="66">
        <f>'CAPGDS1000001245 TotalWO'!G22*'CAPGDS1000001245 Input'!$H$15</f>
        <v>135944.24</v>
      </c>
      <c r="H22" s="7"/>
      <c r="I22" s="7">
        <f t="shared" si="0"/>
        <v>135944.24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66">
        <f>'CAPGDS1000001245 TotalWO'!E23*'CAPGDS1000001245 Input'!$H$15</f>
        <v>0</v>
      </c>
      <c r="F23" s="66"/>
      <c r="G23" s="66">
        <f>'CAPGDS1000001245 TotalWO'!G23*'CAPGDS1000001245 Input'!$H$15</f>
        <v>135944.24</v>
      </c>
      <c r="H23" s="7"/>
      <c r="I23" s="7">
        <f t="shared" si="0"/>
        <v>135944.24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66">
        <f>'CAPGDS1000001245 TotalWO'!E24*'CAPGDS1000001245 Input'!$H$15</f>
        <v>0</v>
      </c>
      <c r="F24" s="66"/>
      <c r="G24" s="66">
        <f>'CAPGDS1000001245 TotalWO'!G24*'CAPGDS1000001245 Input'!$H$15</f>
        <v>135944.24</v>
      </c>
      <c r="H24" s="7"/>
      <c r="I24" s="7">
        <f t="shared" si="0"/>
        <v>135944.24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66">
        <f>'CAPGDS1000001245 TotalWO'!E25*'CAPGDS1000001245 Input'!$H$15</f>
        <v>0</v>
      </c>
      <c r="F25" s="66"/>
      <c r="G25" s="66">
        <f>'CAPGDS1000001245 TotalWO'!G25*'CAPGDS1000001245 Input'!$H$15</f>
        <v>135944.24</v>
      </c>
      <c r="H25" s="7"/>
      <c r="I25" s="7">
        <f t="shared" si="0"/>
        <v>135944.24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66">
        <f>'CAPGDS1000001245 TotalWO'!E26*'CAPGDS1000001245 Input'!$H$15</f>
        <v>0</v>
      </c>
      <c r="F26" s="66"/>
      <c r="G26" s="66">
        <f>'CAPGDS1000001245 TotalWO'!G26*'CAPGDS1000001245 Input'!$H$15</f>
        <v>135944.24</v>
      </c>
      <c r="H26" s="7"/>
      <c r="I26" s="7">
        <f t="shared" si="0"/>
        <v>135944.24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66">
        <f>'CAPGDS1000001245 TotalWO'!E27*'CAPGDS1000001245 Input'!$H$15</f>
        <v>0</v>
      </c>
      <c r="F27" s="66"/>
      <c r="G27" s="66">
        <f>'CAPGDS1000001245 TotalWO'!G27*'CAPGDS1000001245 Input'!$H$15</f>
        <v>135944.24</v>
      </c>
      <c r="H27" s="7"/>
      <c r="I27" s="7">
        <f t="shared" si="0"/>
        <v>135944.24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66">
        <f>'CAPGDS1000001245 TotalWO'!E28*'CAPGDS1000001245 Input'!$H$15</f>
        <v>0</v>
      </c>
      <c r="F28" s="66"/>
      <c r="G28" s="66">
        <f>'CAPGDS1000001245 TotalWO'!G28*'CAPGDS1000001245 Input'!$H$15</f>
        <v>135944.24</v>
      </c>
      <c r="H28" s="7"/>
      <c r="I28" s="7">
        <f t="shared" si="0"/>
        <v>135944.24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92">
        <f>'CAPGDS1000001245 TotalWO'!E29*'CAPGDS1000001245 Input'!$H$15</f>
        <v>0</v>
      </c>
      <c r="F29" s="66"/>
      <c r="G29" s="92">
        <f>'CAPGDS1000001245 TotalWO'!G29*'CAPGDS1000001245 Input'!$H$15</f>
        <v>135944.24</v>
      </c>
      <c r="H29" s="7"/>
      <c r="I29" s="93">
        <f t="shared" si="0"/>
        <v>135944.24</v>
      </c>
    </row>
    <row r="30" spans="1:12" x14ac:dyDescent="0.2">
      <c r="A30" s="45">
        <f t="shared" si="1"/>
        <v>14</v>
      </c>
      <c r="C30" s="54" t="s">
        <v>46</v>
      </c>
      <c r="D30" s="54"/>
      <c r="E30" s="88">
        <f>SUM(E18:E29)</f>
        <v>0</v>
      </c>
      <c r="F30" s="88"/>
      <c r="G30" s="88">
        <f>SUM(G17:G29)</f>
        <v>1767275.1199999999</v>
      </c>
      <c r="H30" s="88"/>
      <c r="I30" s="88">
        <f>SUM(I17:I29)</f>
        <v>1767275.1199999999</v>
      </c>
    </row>
    <row r="31" spans="1:12" x14ac:dyDescent="0.2">
      <c r="A31" s="45">
        <f t="shared" si="1"/>
        <v>15</v>
      </c>
      <c r="E31" s="88"/>
      <c r="F31" s="88"/>
      <c r="G31" s="88"/>
      <c r="H31" s="88"/>
      <c r="I31" s="88"/>
    </row>
    <row r="32" spans="1:12" ht="12" thickBot="1" x14ac:dyDescent="0.25">
      <c r="A32" s="45">
        <f t="shared" si="1"/>
        <v>16</v>
      </c>
      <c r="C32" s="56" t="s">
        <v>111</v>
      </c>
      <c r="D32" s="56"/>
      <c r="E32" s="90">
        <f>ROUND(+E30/12,2)</f>
        <v>0</v>
      </c>
      <c r="F32" s="88"/>
      <c r="G32" s="90">
        <f>ROUND(+G30/13,2)</f>
        <v>135944.24</v>
      </c>
      <c r="H32" s="88"/>
      <c r="I32" s="90">
        <f>ROUND(+I30/13,2)</f>
        <v>135944.24</v>
      </c>
    </row>
    <row r="33" spans="1:9" ht="12" thickTop="1" x14ac:dyDescent="0.2">
      <c r="A33" s="45">
        <f t="shared" si="1"/>
        <v>17</v>
      </c>
      <c r="E33" s="88"/>
      <c r="F33" s="88"/>
      <c r="G33" s="88"/>
      <c r="H33" s="88"/>
      <c r="I33" s="88"/>
    </row>
    <row r="34" spans="1:9" x14ac:dyDescent="0.2">
      <c r="A34" s="45">
        <f t="shared" si="1"/>
        <v>18</v>
      </c>
      <c r="E34" s="91" t="s">
        <v>9</v>
      </c>
      <c r="F34" s="91"/>
      <c r="G34" s="91" t="s">
        <v>9</v>
      </c>
      <c r="H34" s="91"/>
      <c r="I34" s="91" t="s">
        <v>9</v>
      </c>
    </row>
    <row r="35" spans="1:9" ht="12" thickBot="1" x14ac:dyDescent="0.25">
      <c r="A35" s="45">
        <f t="shared" si="1"/>
        <v>19</v>
      </c>
      <c r="C35" s="54" t="s">
        <v>84</v>
      </c>
      <c r="D35" s="54"/>
      <c r="E35" s="88"/>
      <c r="F35" s="88"/>
      <c r="G35" s="88"/>
      <c r="H35" s="88"/>
      <c r="I35" s="90">
        <f>I32</f>
        <v>135944.24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4" t="s">
        <v>85</v>
      </c>
    </row>
    <row r="38" spans="1:9" x14ac:dyDescent="0.2">
      <c r="A38" s="45">
        <f t="shared" si="1"/>
        <v>22</v>
      </c>
      <c r="I38" s="54" t="s">
        <v>106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6" spans="1:9" x14ac:dyDescent="0.2">
      <c r="A46" s="115"/>
      <c r="B46" s="115"/>
      <c r="C46" s="115"/>
      <c r="D46" s="115"/>
      <c r="E46" s="115"/>
      <c r="F46" s="115"/>
      <c r="G46" s="115"/>
      <c r="H46" s="115"/>
      <c r="I46" s="115"/>
    </row>
    <row r="47" spans="1:9" x14ac:dyDescent="0.2">
      <c r="A47" s="115" t="str">
        <f>A7</f>
        <v>Pro-Forma Adjustment - Integrity Management</v>
      </c>
      <c r="B47" s="115"/>
      <c r="C47" s="115"/>
      <c r="D47" s="115"/>
      <c r="E47" s="115"/>
      <c r="F47" s="115"/>
      <c r="G47" s="115"/>
      <c r="H47" s="115"/>
      <c r="I47" s="115"/>
    </row>
    <row r="48" spans="1:9" x14ac:dyDescent="0.2">
      <c r="A48" s="46" t="str">
        <f>A8</f>
        <v>SFS - Bragstad Dr Rebuild from DIMP Model 2026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87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9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88</v>
      </c>
      <c r="M52" s="51" t="s">
        <v>88</v>
      </c>
    </row>
    <row r="53" spans="1:13" ht="12" thickBot="1" x14ac:dyDescent="0.25">
      <c r="A53" s="60" t="s">
        <v>77</v>
      </c>
      <c r="E53" s="48" t="str">
        <f>E13</f>
        <v>Acct 2.376.00</v>
      </c>
      <c r="F53" s="48"/>
      <c r="G53" s="48"/>
      <c r="H53" s="48"/>
      <c r="I53" s="48"/>
      <c r="K53" s="51" t="s">
        <v>89</v>
      </c>
      <c r="M53" s="51" t="s">
        <v>90</v>
      </c>
    </row>
    <row r="54" spans="1:13" ht="12" thickBot="1" x14ac:dyDescent="0.25">
      <c r="A54" s="72" t="s">
        <v>79</v>
      </c>
      <c r="B54" s="51"/>
      <c r="C54" s="49" t="s">
        <v>80</v>
      </c>
      <c r="D54" s="51"/>
      <c r="E54" s="49" t="s">
        <v>81</v>
      </c>
      <c r="F54" s="51"/>
      <c r="G54" s="49" t="s">
        <v>82</v>
      </c>
      <c r="H54" s="51"/>
      <c r="I54" s="49" t="s">
        <v>83</v>
      </c>
      <c r="K54" s="49" t="s">
        <v>91</v>
      </c>
      <c r="M54" s="49" t="s">
        <v>92</v>
      </c>
    </row>
    <row r="55" spans="1:13" x14ac:dyDescent="0.2">
      <c r="A55" s="51"/>
      <c r="B55" s="51"/>
      <c r="C55" s="75" t="s">
        <v>5</v>
      </c>
      <c r="D55" s="51"/>
      <c r="E55" s="33" t="s">
        <v>6</v>
      </c>
      <c r="F55" s="51"/>
      <c r="G55" s="33" t="s">
        <v>7</v>
      </c>
      <c r="H55" s="29"/>
      <c r="I55" s="33" t="s">
        <v>41</v>
      </c>
      <c r="K55" s="16" t="s">
        <v>42</v>
      </c>
      <c r="M55" s="51" t="s">
        <v>43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86">
        <f>ROUND(E17*$G$78,2)</f>
        <v>0</v>
      </c>
      <c r="F57" s="88"/>
      <c r="G57" s="86">
        <f>ROUND(+G18*$G$78,2)</f>
        <v>230.67</v>
      </c>
      <c r="H57" s="88"/>
      <c r="I57" s="88">
        <f>G57-E57</f>
        <v>230.67</v>
      </c>
      <c r="J57" s="88"/>
      <c r="K57" s="89"/>
      <c r="L57" s="88"/>
      <c r="M57" s="88">
        <f>+ROUND(I57/I$72*M$72,2)</f>
        <v>33.909999999999997</v>
      </c>
    </row>
    <row r="58" spans="1:13" x14ac:dyDescent="0.2">
      <c r="A58" s="45">
        <f t="shared" ref="A58:A81" si="3">1+A57</f>
        <v>2</v>
      </c>
      <c r="C58" s="52">
        <f>C18</f>
        <v>45672</v>
      </c>
      <c r="D58" s="52"/>
      <c r="E58" s="66">
        <f t="shared" ref="E58:E69" si="4">ROUND(E17*$G$78,2)</f>
        <v>0</v>
      </c>
      <c r="F58" s="66"/>
      <c r="G58" s="66">
        <f t="shared" ref="G58:G69" si="5">ROUND(+G17*$G$78,2)</f>
        <v>230.67</v>
      </c>
      <c r="H58" s="7"/>
      <c r="I58" s="7">
        <f t="shared" ref="I58" si="6">G58-E58</f>
        <v>230.67</v>
      </c>
      <c r="J58" s="7"/>
      <c r="K58" s="7"/>
      <c r="L58" s="7"/>
      <c r="M58" s="7">
        <f t="shared" ref="M58" si="7">+ROUND(I58/I$72*M$72,2)</f>
        <v>33.909999999999997</v>
      </c>
    </row>
    <row r="59" spans="1:13" x14ac:dyDescent="0.2">
      <c r="A59" s="45">
        <f t="shared" si="3"/>
        <v>3</v>
      </c>
      <c r="C59" s="52">
        <f t="shared" ref="C59:C69" si="8">C58+31</f>
        <v>45703</v>
      </c>
      <c r="D59" s="52"/>
      <c r="E59" s="66">
        <f t="shared" si="4"/>
        <v>0</v>
      </c>
      <c r="F59" s="66"/>
      <c r="G59" s="66">
        <f t="shared" si="5"/>
        <v>230.67</v>
      </c>
      <c r="H59" s="7"/>
      <c r="I59" s="7">
        <f t="shared" ref="I59:I69" si="9">G59-E59</f>
        <v>230.67</v>
      </c>
      <c r="J59" s="7"/>
      <c r="K59" s="7"/>
      <c r="L59" s="7"/>
      <c r="M59" s="7">
        <f t="shared" ref="M59:M65" si="10">+ROUND(I59/I$72*M$72,2)</f>
        <v>33.909999999999997</v>
      </c>
    </row>
    <row r="60" spans="1:13" x14ac:dyDescent="0.2">
      <c r="A60" s="45">
        <f t="shared" si="3"/>
        <v>4</v>
      </c>
      <c r="C60" s="52">
        <f t="shared" si="8"/>
        <v>45734</v>
      </c>
      <c r="D60" s="52"/>
      <c r="E60" s="66">
        <f t="shared" si="4"/>
        <v>0</v>
      </c>
      <c r="F60" s="66"/>
      <c r="G60" s="66">
        <f t="shared" si="5"/>
        <v>230.67</v>
      </c>
      <c r="H60" s="7"/>
      <c r="I60" s="7">
        <f t="shared" si="9"/>
        <v>230.67</v>
      </c>
      <c r="J60" s="7"/>
      <c r="K60" s="7"/>
      <c r="L60" s="7"/>
      <c r="M60" s="7">
        <f t="shared" si="10"/>
        <v>33.909999999999997</v>
      </c>
    </row>
    <row r="61" spans="1:13" x14ac:dyDescent="0.2">
      <c r="A61" s="45">
        <f t="shared" si="3"/>
        <v>5</v>
      </c>
      <c r="C61" s="52">
        <f t="shared" si="8"/>
        <v>45765</v>
      </c>
      <c r="D61" s="52"/>
      <c r="E61" s="66">
        <f t="shared" si="4"/>
        <v>0</v>
      </c>
      <c r="F61" s="66"/>
      <c r="G61" s="66">
        <f t="shared" si="5"/>
        <v>230.67</v>
      </c>
      <c r="H61" s="7"/>
      <c r="I61" s="7">
        <f t="shared" si="9"/>
        <v>230.67</v>
      </c>
      <c r="J61" s="7"/>
      <c r="K61" s="7"/>
      <c r="L61" s="7"/>
      <c r="M61" s="7">
        <f t="shared" si="10"/>
        <v>33.909999999999997</v>
      </c>
    </row>
    <row r="62" spans="1:13" x14ac:dyDescent="0.2">
      <c r="A62" s="45">
        <f t="shared" si="3"/>
        <v>6</v>
      </c>
      <c r="C62" s="52">
        <f t="shared" si="8"/>
        <v>45796</v>
      </c>
      <c r="D62" s="52"/>
      <c r="E62" s="66">
        <f t="shared" si="4"/>
        <v>0</v>
      </c>
      <c r="F62" s="66"/>
      <c r="G62" s="66">
        <f t="shared" si="5"/>
        <v>230.67</v>
      </c>
      <c r="H62" s="7"/>
      <c r="I62" s="7">
        <f t="shared" si="9"/>
        <v>230.67</v>
      </c>
      <c r="J62" s="7"/>
      <c r="K62" s="7"/>
      <c r="L62" s="7"/>
      <c r="M62" s="7">
        <f t="shared" si="10"/>
        <v>33.909999999999997</v>
      </c>
    </row>
    <row r="63" spans="1:13" x14ac:dyDescent="0.2">
      <c r="A63" s="45">
        <f t="shared" si="3"/>
        <v>7</v>
      </c>
      <c r="C63" s="52">
        <f t="shared" si="8"/>
        <v>45827</v>
      </c>
      <c r="D63" s="52"/>
      <c r="E63" s="66">
        <f t="shared" si="4"/>
        <v>0</v>
      </c>
      <c r="F63" s="66"/>
      <c r="G63" s="66">
        <f t="shared" si="5"/>
        <v>230.67</v>
      </c>
      <c r="H63" s="7"/>
      <c r="I63" s="7">
        <f t="shared" si="9"/>
        <v>230.67</v>
      </c>
      <c r="J63" s="7"/>
      <c r="K63" s="7"/>
      <c r="L63" s="7"/>
      <c r="M63" s="7">
        <f t="shared" si="10"/>
        <v>33.909999999999997</v>
      </c>
    </row>
    <row r="64" spans="1:13" x14ac:dyDescent="0.2">
      <c r="A64" s="45">
        <f t="shared" si="3"/>
        <v>8</v>
      </c>
      <c r="C64" s="52">
        <f t="shared" si="8"/>
        <v>45858</v>
      </c>
      <c r="D64" s="52"/>
      <c r="E64" s="66">
        <f t="shared" si="4"/>
        <v>0</v>
      </c>
      <c r="F64" s="66"/>
      <c r="G64" s="66">
        <f t="shared" si="5"/>
        <v>230.67</v>
      </c>
      <c r="H64" s="7"/>
      <c r="I64" s="7">
        <f t="shared" si="9"/>
        <v>230.67</v>
      </c>
      <c r="J64" s="7"/>
      <c r="K64" s="7"/>
      <c r="L64" s="7"/>
      <c r="M64" s="7">
        <f t="shared" si="10"/>
        <v>33.909999999999997</v>
      </c>
    </row>
    <row r="65" spans="1:13" x14ac:dyDescent="0.2">
      <c r="A65" s="45">
        <f t="shared" si="3"/>
        <v>9</v>
      </c>
      <c r="C65" s="52">
        <f t="shared" si="8"/>
        <v>45889</v>
      </c>
      <c r="D65" s="52"/>
      <c r="E65" s="66">
        <f t="shared" si="4"/>
        <v>0</v>
      </c>
      <c r="F65" s="66"/>
      <c r="G65" s="66">
        <f t="shared" si="5"/>
        <v>230.67</v>
      </c>
      <c r="H65" s="7"/>
      <c r="I65" s="7">
        <f t="shared" si="9"/>
        <v>230.67</v>
      </c>
      <c r="J65" s="7"/>
      <c r="K65" s="7"/>
      <c r="L65" s="7"/>
      <c r="M65" s="7">
        <f t="shared" si="10"/>
        <v>33.909999999999997</v>
      </c>
    </row>
    <row r="66" spans="1:13" x14ac:dyDescent="0.2">
      <c r="A66" s="45">
        <f t="shared" si="3"/>
        <v>10</v>
      </c>
      <c r="C66" s="52">
        <f t="shared" si="8"/>
        <v>45920</v>
      </c>
      <c r="D66" s="52"/>
      <c r="E66" s="66">
        <f t="shared" si="4"/>
        <v>0</v>
      </c>
      <c r="F66" s="66"/>
      <c r="G66" s="66">
        <f t="shared" si="5"/>
        <v>230.67</v>
      </c>
      <c r="H66" s="7"/>
      <c r="I66" s="7">
        <f t="shared" si="9"/>
        <v>230.67</v>
      </c>
      <c r="J66" s="7"/>
      <c r="K66" s="7"/>
      <c r="L66" s="7"/>
      <c r="M66" s="7">
        <f>+ROUND(I66/I$72*M$72,2)+0.01</f>
        <v>33.919999999999995</v>
      </c>
    </row>
    <row r="67" spans="1:13" x14ac:dyDescent="0.2">
      <c r="A67" s="45">
        <f t="shared" si="3"/>
        <v>11</v>
      </c>
      <c r="C67" s="52">
        <f t="shared" si="8"/>
        <v>45951</v>
      </c>
      <c r="D67" s="52"/>
      <c r="E67" s="66">
        <f t="shared" si="4"/>
        <v>0</v>
      </c>
      <c r="F67" s="66"/>
      <c r="G67" s="66">
        <f t="shared" si="5"/>
        <v>230.67</v>
      </c>
      <c r="H67" s="7"/>
      <c r="I67" s="7">
        <f t="shared" si="9"/>
        <v>230.67</v>
      </c>
      <c r="J67" s="7"/>
      <c r="K67" s="7"/>
      <c r="L67" s="7"/>
      <c r="M67" s="7">
        <f>+ROUND(I67/I$72*M$72,2)+0.01</f>
        <v>33.919999999999995</v>
      </c>
    </row>
    <row r="68" spans="1:13" x14ac:dyDescent="0.2">
      <c r="A68" s="45">
        <f t="shared" si="3"/>
        <v>12</v>
      </c>
      <c r="C68" s="52">
        <f t="shared" si="8"/>
        <v>45982</v>
      </c>
      <c r="D68" s="52"/>
      <c r="E68" s="66">
        <f t="shared" si="4"/>
        <v>0</v>
      </c>
      <c r="F68" s="66"/>
      <c r="G68" s="66">
        <f t="shared" si="5"/>
        <v>230.67</v>
      </c>
      <c r="H68" s="7"/>
      <c r="I68" s="7">
        <f t="shared" si="9"/>
        <v>230.67</v>
      </c>
      <c r="J68" s="7"/>
      <c r="K68" s="7"/>
      <c r="L68" s="7"/>
      <c r="M68" s="7">
        <f>+ROUND(I68/I$72*M$72,2)+0.01</f>
        <v>33.919999999999995</v>
      </c>
    </row>
    <row r="69" spans="1:13" x14ac:dyDescent="0.2">
      <c r="A69" s="45">
        <f t="shared" si="3"/>
        <v>13</v>
      </c>
      <c r="C69" s="52">
        <f t="shared" si="8"/>
        <v>46013</v>
      </c>
      <c r="D69" s="52"/>
      <c r="E69" s="92">
        <f t="shared" si="4"/>
        <v>0</v>
      </c>
      <c r="F69" s="66"/>
      <c r="G69" s="92">
        <f t="shared" si="5"/>
        <v>230.67</v>
      </c>
      <c r="H69" s="7"/>
      <c r="I69" s="93">
        <f t="shared" si="9"/>
        <v>230.67</v>
      </c>
      <c r="J69" s="7"/>
      <c r="K69" s="7"/>
      <c r="L69" s="7"/>
      <c r="M69" s="93">
        <f>+ROUND(I69/I$72*M$72,2)+0.01</f>
        <v>33.919999999999995</v>
      </c>
    </row>
    <row r="70" spans="1:13" x14ac:dyDescent="0.2">
      <c r="A70" s="45">
        <f t="shared" si="3"/>
        <v>14</v>
      </c>
      <c r="C70" s="54" t="s">
        <v>46</v>
      </c>
      <c r="D70" s="54"/>
      <c r="E70" s="88">
        <f>SUM(E57:E69)</f>
        <v>0</v>
      </c>
      <c r="F70" s="88"/>
      <c r="G70" s="88">
        <f>SUM(G57:G69)</f>
        <v>2998.7100000000005</v>
      </c>
      <c r="H70" s="88"/>
      <c r="I70" s="88">
        <f>SUM(I57:I69)</f>
        <v>2998.7100000000005</v>
      </c>
      <c r="J70" s="88"/>
      <c r="K70" s="88"/>
      <c r="L70" s="88"/>
      <c r="M70" s="88">
        <f>SUM(M57:M69)</f>
        <v>440.87</v>
      </c>
    </row>
    <row r="71" spans="1:13" x14ac:dyDescent="0.2">
      <c r="A71" s="45">
        <f t="shared" si="3"/>
        <v>15</v>
      </c>
      <c r="E71" s="91" t="s">
        <v>9</v>
      </c>
      <c r="F71" s="91"/>
      <c r="G71" s="91" t="s">
        <v>9</v>
      </c>
      <c r="H71" s="91"/>
      <c r="I71" s="91" t="s">
        <v>9</v>
      </c>
      <c r="J71" s="88"/>
      <c r="K71" s="88"/>
      <c r="L71" s="88"/>
      <c r="M71" s="88"/>
    </row>
    <row r="72" spans="1:13" ht="12" thickBot="1" x14ac:dyDescent="0.25">
      <c r="A72" s="45">
        <f t="shared" si="3"/>
        <v>16</v>
      </c>
      <c r="C72" s="54" t="s">
        <v>84</v>
      </c>
      <c r="D72" s="54"/>
      <c r="E72" s="88"/>
      <c r="F72" s="88"/>
      <c r="G72" s="88"/>
      <c r="H72" s="88"/>
      <c r="I72" s="90">
        <f>I70</f>
        <v>2998.7100000000005</v>
      </c>
      <c r="J72" s="88"/>
      <c r="K72" s="90">
        <f>ROUND(G18*K78,2)</f>
        <v>5097.91</v>
      </c>
      <c r="L72" s="88"/>
      <c r="M72" s="90">
        <f>ROUND(+(K72-I72)*M78,2)</f>
        <v>440.83</v>
      </c>
    </row>
    <row r="73" spans="1:13" ht="12" thickTop="1" x14ac:dyDescent="0.2">
      <c r="A73" s="45">
        <f t="shared" si="3"/>
        <v>17</v>
      </c>
      <c r="E73" s="53"/>
      <c r="F73" s="53"/>
      <c r="G73" s="53"/>
      <c r="H73" s="53"/>
      <c r="I73" s="54" t="s">
        <v>85</v>
      </c>
    </row>
    <row r="74" spans="1:13" x14ac:dyDescent="0.2">
      <c r="A74" s="45">
        <f t="shared" si="3"/>
        <v>18</v>
      </c>
      <c r="I74" s="54" t="s">
        <v>125</v>
      </c>
      <c r="M74" s="51" t="s">
        <v>88</v>
      </c>
    </row>
    <row r="75" spans="1:13" x14ac:dyDescent="0.2">
      <c r="A75" s="45">
        <f t="shared" si="3"/>
        <v>19</v>
      </c>
      <c r="K75" s="51" t="s">
        <v>93</v>
      </c>
      <c r="M75" s="51" t="s">
        <v>94</v>
      </c>
    </row>
    <row r="76" spans="1:13" x14ac:dyDescent="0.2">
      <c r="A76" s="45">
        <f t="shared" si="3"/>
        <v>20</v>
      </c>
      <c r="E76" s="58" t="s">
        <v>95</v>
      </c>
      <c r="F76" s="58"/>
      <c r="G76" s="58" t="s">
        <v>96</v>
      </c>
      <c r="K76" s="51" t="s">
        <v>97</v>
      </c>
      <c r="M76" s="51" t="s">
        <v>98</v>
      </c>
    </row>
    <row r="77" spans="1:13" ht="12" thickBot="1" x14ac:dyDescent="0.25">
      <c r="A77" s="45">
        <f t="shared" si="3"/>
        <v>21</v>
      </c>
      <c r="E77" s="59" t="s">
        <v>99</v>
      </c>
      <c r="F77" s="58"/>
      <c r="G77" s="59" t="s">
        <v>99</v>
      </c>
      <c r="K77" s="59" t="s">
        <v>100</v>
      </c>
      <c r="M77" s="59" t="s">
        <v>101</v>
      </c>
    </row>
    <row r="78" spans="1:13" x14ac:dyDescent="0.2">
      <c r="A78" s="45">
        <f t="shared" si="3"/>
        <v>22</v>
      </c>
      <c r="C78" s="60" t="str">
        <f>E53</f>
        <v>Acct 2.376.00</v>
      </c>
      <c r="D78" s="60"/>
      <c r="E78" s="61">
        <f>'CAPGDS1000001245 Input'!J15</f>
        <v>2.2058823529411766E-2</v>
      </c>
      <c r="F78" s="61"/>
      <c r="G78" s="61">
        <f>E78/13</f>
        <v>1.6968325791855204E-3</v>
      </c>
      <c r="K78" s="67">
        <f>+'CAPGDS1000001245 Input'!L15</f>
        <v>3.7499999999999999E-2</v>
      </c>
      <c r="M78" s="68">
        <f>+'CAPGDS1000001245 Input'!N15</f>
        <v>0.21</v>
      </c>
    </row>
    <row r="79" spans="1:13" x14ac:dyDescent="0.2">
      <c r="A79" s="45">
        <f t="shared" si="3"/>
        <v>23</v>
      </c>
      <c r="H79" s="57"/>
      <c r="I79" s="53"/>
      <c r="K79" s="51" t="s">
        <v>102</v>
      </c>
    </row>
    <row r="80" spans="1:13" x14ac:dyDescent="0.2">
      <c r="A80" s="45">
        <f t="shared" si="3"/>
        <v>24</v>
      </c>
      <c r="H80" s="61"/>
      <c r="I80" s="53"/>
    </row>
    <row r="81" spans="1:13" x14ac:dyDescent="0.2">
      <c r="A81" s="45">
        <f t="shared" si="3"/>
        <v>25</v>
      </c>
    </row>
    <row r="82" spans="1:13" x14ac:dyDescent="0.2">
      <c r="A82" s="45">
        <v>26</v>
      </c>
      <c r="H82" s="61"/>
      <c r="I82" s="53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8" spans="1:13" x14ac:dyDescent="0.2">
      <c r="A88" s="115"/>
      <c r="B88" s="115"/>
      <c r="C88" s="115"/>
      <c r="D88" s="115"/>
      <c r="E88" s="115"/>
      <c r="F88" s="115"/>
      <c r="G88" s="115"/>
      <c r="H88" s="115"/>
      <c r="I88" s="115"/>
    </row>
    <row r="89" spans="1:13" x14ac:dyDescent="0.2">
      <c r="A89" s="115" t="str">
        <f>A7</f>
        <v>Pro-Forma Adjustment - Integrity Management</v>
      </c>
      <c r="B89" s="115"/>
      <c r="C89" s="115"/>
      <c r="D89" s="115"/>
      <c r="E89" s="115"/>
      <c r="F89" s="115"/>
      <c r="G89" s="115"/>
      <c r="H89" s="115"/>
      <c r="I89" s="115"/>
    </row>
    <row r="90" spans="1:13" x14ac:dyDescent="0.2">
      <c r="A90" s="46" t="str">
        <f>A8</f>
        <v>SFS - Bragstad Dr Rebuild from DIMP Model 2026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103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9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60" t="s">
        <v>77</v>
      </c>
      <c r="E95" s="48" t="str">
        <f>E13</f>
        <v>Acct 2.376.00</v>
      </c>
      <c r="F95" s="48"/>
      <c r="G95" s="48"/>
      <c r="H95" s="48"/>
      <c r="I95" s="48"/>
      <c r="M95" s="51" t="s">
        <v>104</v>
      </c>
    </row>
    <row r="96" spans="1:13" ht="12" thickBot="1" x14ac:dyDescent="0.25">
      <c r="A96" s="72" t="s">
        <v>79</v>
      </c>
      <c r="B96" s="51"/>
      <c r="C96" s="49" t="s">
        <v>80</v>
      </c>
      <c r="D96" s="51"/>
      <c r="E96" s="49" t="s">
        <v>81</v>
      </c>
      <c r="F96" s="51"/>
      <c r="G96" s="49" t="s">
        <v>82</v>
      </c>
      <c r="H96" s="51"/>
      <c r="I96" s="49" t="s">
        <v>83</v>
      </c>
      <c r="M96" s="49" t="s">
        <v>105</v>
      </c>
    </row>
    <row r="97" spans="1:13" x14ac:dyDescent="0.2">
      <c r="A97" s="51"/>
      <c r="B97" s="51"/>
      <c r="C97" s="75" t="s">
        <v>5</v>
      </c>
      <c r="D97" s="51"/>
      <c r="E97" s="33" t="s">
        <v>6</v>
      </c>
      <c r="F97" s="51"/>
      <c r="G97" s="33" t="s">
        <v>7</v>
      </c>
      <c r="H97" s="29"/>
      <c r="I97" s="33" t="s">
        <v>41</v>
      </c>
      <c r="K97" s="16" t="s">
        <v>42</v>
      </c>
      <c r="M97" s="51" t="s">
        <v>43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86">
        <f>E56</f>
        <v>0</v>
      </c>
      <c r="F99" s="88"/>
      <c r="G99" s="86">
        <f>G57</f>
        <v>230.67</v>
      </c>
      <c r="H99" s="88"/>
      <c r="I99" s="88">
        <f>G99-E99</f>
        <v>230.67</v>
      </c>
      <c r="J99" s="88"/>
      <c r="K99" s="89"/>
      <c r="L99" s="88"/>
      <c r="M99" s="88">
        <f>+M57</f>
        <v>33.909999999999997</v>
      </c>
    </row>
    <row r="100" spans="1:13" x14ac:dyDescent="0.2">
      <c r="A100" s="45">
        <f t="shared" ref="A100:A128" si="11">1+A99</f>
        <v>2</v>
      </c>
      <c r="C100" s="52">
        <f>C18</f>
        <v>45672</v>
      </c>
      <c r="D100" s="52"/>
      <c r="E100" s="7">
        <f t="shared" ref="E100:E111" si="12">E99+E58</f>
        <v>0</v>
      </c>
      <c r="F100" s="7"/>
      <c r="G100" s="7">
        <f t="shared" ref="G100:G111" si="13">G99+G58</f>
        <v>461.34</v>
      </c>
      <c r="H100" s="7"/>
      <c r="I100" s="7">
        <f t="shared" ref="I100" si="14">G100-E100</f>
        <v>461.34</v>
      </c>
      <c r="J100" s="7"/>
      <c r="K100" s="7"/>
      <c r="L100" s="7"/>
      <c r="M100" s="7">
        <f t="shared" ref="M100:M111" si="15">+M99+M58</f>
        <v>67.819999999999993</v>
      </c>
    </row>
    <row r="101" spans="1:13" x14ac:dyDescent="0.2">
      <c r="A101" s="45">
        <f t="shared" si="11"/>
        <v>3</v>
      </c>
      <c r="C101" s="52">
        <f t="shared" ref="C101:C111" si="16">C100+31</f>
        <v>45703</v>
      </c>
      <c r="D101" s="52"/>
      <c r="E101" s="7">
        <f t="shared" si="12"/>
        <v>0</v>
      </c>
      <c r="F101" s="7"/>
      <c r="G101" s="7">
        <f t="shared" si="13"/>
        <v>692.01</v>
      </c>
      <c r="H101" s="7"/>
      <c r="I101" s="7">
        <f t="shared" ref="I101:I111" si="17">G101-E101</f>
        <v>692.01</v>
      </c>
      <c r="J101" s="7"/>
      <c r="K101" s="7"/>
      <c r="L101" s="7"/>
      <c r="M101" s="7">
        <f t="shared" si="15"/>
        <v>101.72999999999999</v>
      </c>
    </row>
    <row r="102" spans="1:13" x14ac:dyDescent="0.2">
      <c r="A102" s="45">
        <f t="shared" si="11"/>
        <v>4</v>
      </c>
      <c r="C102" s="52">
        <f t="shared" si="16"/>
        <v>45734</v>
      </c>
      <c r="D102" s="52"/>
      <c r="E102" s="7">
        <f t="shared" si="12"/>
        <v>0</v>
      </c>
      <c r="F102" s="7"/>
      <c r="G102" s="7">
        <f t="shared" si="13"/>
        <v>922.68</v>
      </c>
      <c r="H102" s="7"/>
      <c r="I102" s="7">
        <f t="shared" si="17"/>
        <v>922.68</v>
      </c>
      <c r="J102" s="7"/>
      <c r="K102" s="7"/>
      <c r="L102" s="7"/>
      <c r="M102" s="7">
        <f t="shared" si="15"/>
        <v>135.63999999999999</v>
      </c>
    </row>
    <row r="103" spans="1:13" x14ac:dyDescent="0.2">
      <c r="A103" s="45">
        <f t="shared" si="11"/>
        <v>5</v>
      </c>
      <c r="C103" s="52">
        <f t="shared" si="16"/>
        <v>45765</v>
      </c>
      <c r="D103" s="52"/>
      <c r="E103" s="7">
        <f t="shared" si="12"/>
        <v>0</v>
      </c>
      <c r="F103" s="7"/>
      <c r="G103" s="7">
        <f t="shared" si="13"/>
        <v>1153.3499999999999</v>
      </c>
      <c r="H103" s="7"/>
      <c r="I103" s="7">
        <f t="shared" si="17"/>
        <v>1153.3499999999999</v>
      </c>
      <c r="J103" s="7"/>
      <c r="K103" s="7"/>
      <c r="L103" s="7"/>
      <c r="M103" s="7">
        <f t="shared" si="15"/>
        <v>169.54999999999998</v>
      </c>
    </row>
    <row r="104" spans="1:13" x14ac:dyDescent="0.2">
      <c r="A104" s="45">
        <f t="shared" si="11"/>
        <v>6</v>
      </c>
      <c r="C104" s="52">
        <f t="shared" si="16"/>
        <v>45796</v>
      </c>
      <c r="D104" s="52"/>
      <c r="E104" s="7">
        <f t="shared" si="12"/>
        <v>0</v>
      </c>
      <c r="F104" s="7"/>
      <c r="G104" s="7">
        <f t="shared" si="13"/>
        <v>1384.02</v>
      </c>
      <c r="H104" s="7"/>
      <c r="I104" s="7">
        <f t="shared" si="17"/>
        <v>1384.02</v>
      </c>
      <c r="J104" s="7"/>
      <c r="K104" s="7"/>
      <c r="L104" s="7"/>
      <c r="M104" s="7">
        <f t="shared" si="15"/>
        <v>203.45999999999998</v>
      </c>
    </row>
    <row r="105" spans="1:13" x14ac:dyDescent="0.2">
      <c r="A105" s="45">
        <f t="shared" si="11"/>
        <v>7</v>
      </c>
      <c r="C105" s="52">
        <f t="shared" si="16"/>
        <v>45827</v>
      </c>
      <c r="D105" s="52"/>
      <c r="E105" s="7">
        <f t="shared" si="12"/>
        <v>0</v>
      </c>
      <c r="F105" s="7"/>
      <c r="G105" s="7">
        <f t="shared" si="13"/>
        <v>1614.69</v>
      </c>
      <c r="H105" s="7"/>
      <c r="I105" s="7">
        <f t="shared" si="17"/>
        <v>1614.69</v>
      </c>
      <c r="J105" s="7"/>
      <c r="K105" s="7"/>
      <c r="L105" s="7"/>
      <c r="M105" s="7">
        <f t="shared" si="15"/>
        <v>237.36999999999998</v>
      </c>
    </row>
    <row r="106" spans="1:13" x14ac:dyDescent="0.2">
      <c r="A106" s="45">
        <f t="shared" si="11"/>
        <v>8</v>
      </c>
      <c r="C106" s="52">
        <f t="shared" si="16"/>
        <v>45858</v>
      </c>
      <c r="D106" s="52"/>
      <c r="E106" s="7">
        <f t="shared" si="12"/>
        <v>0</v>
      </c>
      <c r="F106" s="7"/>
      <c r="G106" s="7">
        <f t="shared" si="13"/>
        <v>1845.3600000000001</v>
      </c>
      <c r="H106" s="7"/>
      <c r="I106" s="7">
        <f t="shared" si="17"/>
        <v>1845.3600000000001</v>
      </c>
      <c r="J106" s="7"/>
      <c r="K106" s="7"/>
      <c r="L106" s="7"/>
      <c r="M106" s="7">
        <f t="shared" si="15"/>
        <v>271.27999999999997</v>
      </c>
    </row>
    <row r="107" spans="1:13" x14ac:dyDescent="0.2">
      <c r="A107" s="45">
        <f t="shared" si="11"/>
        <v>9</v>
      </c>
      <c r="C107" s="52">
        <f t="shared" si="16"/>
        <v>45889</v>
      </c>
      <c r="D107" s="52"/>
      <c r="E107" s="7">
        <f t="shared" si="12"/>
        <v>0</v>
      </c>
      <c r="F107" s="7"/>
      <c r="G107" s="7">
        <f t="shared" si="13"/>
        <v>2076.0300000000002</v>
      </c>
      <c r="H107" s="7"/>
      <c r="I107" s="7">
        <f t="shared" si="17"/>
        <v>2076.0300000000002</v>
      </c>
      <c r="J107" s="7"/>
      <c r="K107" s="7"/>
      <c r="L107" s="7"/>
      <c r="M107" s="7">
        <f t="shared" si="15"/>
        <v>305.18999999999994</v>
      </c>
    </row>
    <row r="108" spans="1:13" x14ac:dyDescent="0.2">
      <c r="A108" s="45">
        <f t="shared" si="11"/>
        <v>10</v>
      </c>
      <c r="C108" s="52">
        <f t="shared" si="16"/>
        <v>45920</v>
      </c>
      <c r="D108" s="52"/>
      <c r="E108" s="7">
        <f t="shared" si="12"/>
        <v>0</v>
      </c>
      <c r="F108" s="7"/>
      <c r="G108" s="7">
        <f t="shared" si="13"/>
        <v>2306.7000000000003</v>
      </c>
      <c r="H108" s="7"/>
      <c r="I108" s="7">
        <f t="shared" si="17"/>
        <v>2306.7000000000003</v>
      </c>
      <c r="J108" s="7"/>
      <c r="K108" s="7"/>
      <c r="L108" s="7"/>
      <c r="M108" s="7">
        <f t="shared" si="15"/>
        <v>339.10999999999996</v>
      </c>
    </row>
    <row r="109" spans="1:13" x14ac:dyDescent="0.2">
      <c r="A109" s="45">
        <f t="shared" si="11"/>
        <v>11</v>
      </c>
      <c r="C109" s="52">
        <f t="shared" si="16"/>
        <v>45951</v>
      </c>
      <c r="D109" s="52"/>
      <c r="E109" s="7">
        <f t="shared" si="12"/>
        <v>0</v>
      </c>
      <c r="F109" s="7"/>
      <c r="G109" s="7">
        <f t="shared" si="13"/>
        <v>2537.3700000000003</v>
      </c>
      <c r="H109" s="7"/>
      <c r="I109" s="7">
        <f t="shared" si="17"/>
        <v>2537.3700000000003</v>
      </c>
      <c r="J109" s="7"/>
      <c r="K109" s="7"/>
      <c r="L109" s="7"/>
      <c r="M109" s="7">
        <f t="shared" si="15"/>
        <v>373.03</v>
      </c>
    </row>
    <row r="110" spans="1:13" x14ac:dyDescent="0.2">
      <c r="A110" s="45">
        <f t="shared" si="11"/>
        <v>12</v>
      </c>
      <c r="C110" s="52">
        <f t="shared" si="16"/>
        <v>45982</v>
      </c>
      <c r="D110" s="52"/>
      <c r="E110" s="7">
        <f t="shared" si="12"/>
        <v>0</v>
      </c>
      <c r="F110" s="7"/>
      <c r="G110" s="7">
        <f t="shared" si="13"/>
        <v>2768.0400000000004</v>
      </c>
      <c r="H110" s="7"/>
      <c r="I110" s="7">
        <f t="shared" si="17"/>
        <v>2768.0400000000004</v>
      </c>
      <c r="J110" s="7"/>
      <c r="K110" s="7"/>
      <c r="L110" s="7"/>
      <c r="M110" s="7">
        <f t="shared" si="15"/>
        <v>406.95</v>
      </c>
    </row>
    <row r="111" spans="1:13" x14ac:dyDescent="0.2">
      <c r="A111" s="45">
        <f t="shared" si="11"/>
        <v>13</v>
      </c>
      <c r="C111" s="52">
        <f t="shared" si="16"/>
        <v>46013</v>
      </c>
      <c r="D111" s="52"/>
      <c r="E111" s="93">
        <f t="shared" si="12"/>
        <v>0</v>
      </c>
      <c r="F111" s="7"/>
      <c r="G111" s="93">
        <f t="shared" si="13"/>
        <v>2998.7100000000005</v>
      </c>
      <c r="H111" s="7"/>
      <c r="I111" s="93">
        <f t="shared" si="17"/>
        <v>2998.7100000000005</v>
      </c>
      <c r="J111" s="7"/>
      <c r="K111" s="7"/>
      <c r="L111" s="7"/>
      <c r="M111" s="93">
        <f t="shared" si="15"/>
        <v>440.87</v>
      </c>
    </row>
    <row r="112" spans="1:13" x14ac:dyDescent="0.2">
      <c r="A112" s="45">
        <f t="shared" si="11"/>
        <v>14</v>
      </c>
      <c r="C112" s="54" t="s">
        <v>46</v>
      </c>
      <c r="D112" s="54"/>
      <c r="E112" s="88">
        <f>SUM(E100:E111)</f>
        <v>0</v>
      </c>
      <c r="F112" s="88"/>
      <c r="G112" s="88">
        <f>SUM(G99:G111)</f>
        <v>20990.97</v>
      </c>
      <c r="H112" s="88"/>
      <c r="I112" s="88">
        <f>SUM(I99:I111)</f>
        <v>20990.97</v>
      </c>
      <c r="J112" s="88"/>
      <c r="K112" s="88"/>
      <c r="L112" s="88"/>
      <c r="M112" s="88">
        <f>SUM(M99:M111)</f>
        <v>3085.9099999999994</v>
      </c>
    </row>
    <row r="113" spans="1:13" x14ac:dyDescent="0.2">
      <c r="A113" s="45">
        <f t="shared" si="11"/>
        <v>15</v>
      </c>
      <c r="E113" s="88"/>
      <c r="F113" s="88"/>
      <c r="G113" s="88"/>
      <c r="H113" s="88"/>
      <c r="I113" s="88"/>
      <c r="J113" s="88"/>
      <c r="K113" s="88"/>
      <c r="L113" s="88"/>
      <c r="M113" s="88"/>
    </row>
    <row r="114" spans="1:13" ht="12" thickBot="1" x14ac:dyDescent="0.25">
      <c r="A114" s="45">
        <f t="shared" si="11"/>
        <v>16</v>
      </c>
      <c r="C114" s="62" t="s">
        <v>121</v>
      </c>
      <c r="D114" s="62"/>
      <c r="E114" s="90">
        <f>ROUND(+E112/12,2)</f>
        <v>0</v>
      </c>
      <c r="F114" s="88"/>
      <c r="G114" s="90">
        <f>ROUND(+G112/13,2)</f>
        <v>1614.69</v>
      </c>
      <c r="H114" s="88"/>
      <c r="I114" s="90">
        <f>ROUND(+I112/13,2)</f>
        <v>1614.69</v>
      </c>
      <c r="J114" s="88"/>
      <c r="K114" s="88"/>
      <c r="L114" s="88"/>
      <c r="M114" s="90">
        <f>ROUND(+M112/13,2)</f>
        <v>237.38</v>
      </c>
    </row>
    <row r="115" spans="1:13" ht="12" thickTop="1" x14ac:dyDescent="0.2">
      <c r="A115" s="45">
        <f t="shared" si="11"/>
        <v>17</v>
      </c>
      <c r="E115" s="91" t="s">
        <v>9</v>
      </c>
      <c r="F115" s="91"/>
      <c r="G115" s="91" t="s">
        <v>9</v>
      </c>
      <c r="H115" s="91"/>
      <c r="I115" s="91" t="s">
        <v>9</v>
      </c>
      <c r="J115" s="88"/>
      <c r="K115" s="88"/>
      <c r="L115" s="88"/>
      <c r="M115" s="88"/>
    </row>
    <row r="116" spans="1:13" x14ac:dyDescent="0.2">
      <c r="A116" s="45">
        <f t="shared" si="11"/>
        <v>18</v>
      </c>
      <c r="E116" s="88"/>
      <c r="F116" s="88"/>
      <c r="G116" s="88"/>
      <c r="H116" s="88"/>
      <c r="I116" s="88"/>
      <c r="J116" s="88"/>
      <c r="K116" s="88"/>
      <c r="L116" s="88"/>
      <c r="M116" s="88"/>
    </row>
    <row r="117" spans="1:13" ht="12" thickBot="1" x14ac:dyDescent="0.25">
      <c r="A117" s="45">
        <f t="shared" si="11"/>
        <v>19</v>
      </c>
      <c r="C117" s="54" t="s">
        <v>84</v>
      </c>
      <c r="D117" s="54"/>
      <c r="E117" s="88"/>
      <c r="F117" s="88"/>
      <c r="G117" s="88"/>
      <c r="H117" s="88"/>
      <c r="I117" s="94">
        <f>I114</f>
        <v>1614.69</v>
      </c>
      <c r="J117" s="88"/>
      <c r="K117" s="88"/>
      <c r="L117" s="88"/>
      <c r="M117" s="94">
        <f>+M114</f>
        <v>237.38</v>
      </c>
    </row>
    <row r="118" spans="1:13" ht="12" thickTop="1" x14ac:dyDescent="0.2">
      <c r="A118" s="45">
        <f t="shared" si="11"/>
        <v>20</v>
      </c>
      <c r="E118" s="53"/>
      <c r="F118" s="53"/>
      <c r="G118" s="53"/>
      <c r="H118" s="53"/>
      <c r="I118" s="54" t="s">
        <v>85</v>
      </c>
      <c r="M118" s="54" t="s">
        <v>85</v>
      </c>
    </row>
    <row r="119" spans="1:13" x14ac:dyDescent="0.2">
      <c r="A119" s="45">
        <f t="shared" si="11"/>
        <v>21</v>
      </c>
      <c r="I119" s="54" t="s">
        <v>126</v>
      </c>
      <c r="M119" s="54" t="s">
        <v>127</v>
      </c>
    </row>
    <row r="120" spans="1:13" x14ac:dyDescent="0.2">
      <c r="A120" s="45">
        <f t="shared" si="11"/>
        <v>22</v>
      </c>
    </row>
    <row r="121" spans="1:13" x14ac:dyDescent="0.2">
      <c r="A121" s="45">
        <f t="shared" si="11"/>
        <v>23</v>
      </c>
      <c r="E121" s="58" t="s">
        <v>95</v>
      </c>
      <c r="F121" s="58"/>
      <c r="G121" s="58" t="s">
        <v>96</v>
      </c>
    </row>
    <row r="122" spans="1:13" ht="12" thickBot="1" x14ac:dyDescent="0.25">
      <c r="A122" s="45">
        <f t="shared" si="11"/>
        <v>24</v>
      </c>
      <c r="E122" s="59" t="s">
        <v>99</v>
      </c>
      <c r="F122" s="58"/>
      <c r="G122" s="59" t="s">
        <v>99</v>
      </c>
    </row>
    <row r="123" spans="1:13" x14ac:dyDescent="0.2">
      <c r="A123" s="45">
        <f t="shared" si="11"/>
        <v>25</v>
      </c>
      <c r="C123" s="60" t="str">
        <f>C78</f>
        <v>Acct 2.376.00</v>
      </c>
      <c r="D123" s="60"/>
      <c r="E123" s="63">
        <f>E78</f>
        <v>2.2058823529411766E-2</v>
      </c>
      <c r="F123" s="63"/>
      <c r="G123" s="63">
        <f>G78</f>
        <v>1.6968325791855204E-3</v>
      </c>
    </row>
    <row r="124" spans="1:13" x14ac:dyDescent="0.2">
      <c r="A124" s="45">
        <f t="shared" si="11"/>
        <v>26</v>
      </c>
      <c r="E124" s="53"/>
      <c r="F124" s="53"/>
      <c r="G124" s="53"/>
      <c r="H124" s="53"/>
      <c r="I124" s="53"/>
    </row>
    <row r="125" spans="1:13" x14ac:dyDescent="0.2">
      <c r="A125" s="45">
        <f t="shared" si="11"/>
        <v>27</v>
      </c>
      <c r="H125" s="53"/>
      <c r="I125" s="53"/>
    </row>
    <row r="126" spans="1:13" x14ac:dyDescent="0.2">
      <c r="A126" s="45">
        <f t="shared" si="11"/>
        <v>28</v>
      </c>
    </row>
    <row r="127" spans="1:13" x14ac:dyDescent="0.2">
      <c r="A127" s="45">
        <f t="shared" si="11"/>
        <v>29</v>
      </c>
    </row>
    <row r="128" spans="1:13" x14ac:dyDescent="0.2">
      <c r="A128" s="45">
        <f t="shared" si="11"/>
        <v>30</v>
      </c>
    </row>
  </sheetData>
  <mergeCells count="7">
    <mergeCell ref="A89:I89"/>
    <mergeCell ref="A88:I88"/>
    <mergeCell ref="A4:I4"/>
    <mergeCell ref="A7:I7"/>
    <mergeCell ref="A8:I8"/>
    <mergeCell ref="A47:I47"/>
    <mergeCell ref="A46:I4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40" max="16383" man="1"/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BB3B-26CA-49A4-8387-0E6A4F222CA7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" style="45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ht="18" customHeight="1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ht="18" customHeight="1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ht="18" customHeight="1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15"/>
      <c r="B4" s="115"/>
      <c r="C4" s="115"/>
      <c r="D4" s="115"/>
      <c r="E4" s="115"/>
      <c r="F4" s="115"/>
      <c r="G4" s="115"/>
      <c r="H4" s="115"/>
      <c r="I4" s="115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115" t="str">
        <f>'CAPGDS1000001245 Input'!A7:J7</f>
        <v>Pro-Forma Adjustment - Integrity Management</v>
      </c>
      <c r="B7" s="115"/>
      <c r="C7" s="115"/>
      <c r="D7" s="115"/>
      <c r="E7" s="115"/>
      <c r="F7" s="115"/>
      <c r="G7" s="115"/>
      <c r="H7" s="115"/>
      <c r="I7" s="115"/>
    </row>
    <row r="8" spans="1:9" x14ac:dyDescent="0.2">
      <c r="A8" s="117" t="str">
        <f>'CAPGDS1000001245 Input'!F8</f>
        <v>SFS - Bragstad Dr Rebuild from DIMP Model 2026</v>
      </c>
      <c r="B8" s="117"/>
      <c r="C8" s="117"/>
      <c r="D8" s="117"/>
      <c r="E8" s="117"/>
      <c r="F8" s="117"/>
      <c r="G8" s="117"/>
      <c r="H8" s="117"/>
      <c r="I8" s="117"/>
    </row>
    <row r="9" spans="1:9" x14ac:dyDescent="0.2">
      <c r="A9" s="74"/>
      <c r="B9" s="74"/>
      <c r="C9" s="74"/>
      <c r="D9" s="74"/>
      <c r="E9" s="74"/>
      <c r="F9" s="74"/>
      <c r="G9" s="74"/>
      <c r="H9" s="74"/>
      <c r="I9" s="74"/>
    </row>
    <row r="10" spans="1:9" x14ac:dyDescent="0.2">
      <c r="A10" s="46" t="str">
        <f>'CAPGDS1000001245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9</v>
      </c>
      <c r="B11" s="46"/>
      <c r="C11" s="44"/>
      <c r="D11" s="44"/>
      <c r="E11" s="44" t="s">
        <v>9</v>
      </c>
      <c r="F11" s="44"/>
      <c r="G11" s="44"/>
      <c r="H11" s="44"/>
      <c r="I11" s="44"/>
    </row>
    <row r="13" spans="1:9" ht="12" thickBot="1" x14ac:dyDescent="0.25">
      <c r="A13" s="60" t="s">
        <v>77</v>
      </c>
      <c r="E13" s="48" t="str">
        <f>"Acct "&amp;'CAPGDS1000001245 Input'!F16</f>
        <v>Acct 2.380.00</v>
      </c>
      <c r="F13" s="48"/>
      <c r="G13" s="48"/>
      <c r="H13" s="48"/>
      <c r="I13" s="48"/>
    </row>
    <row r="14" spans="1:9" ht="12" thickBot="1" x14ac:dyDescent="0.25">
      <c r="A14" s="72" t="s">
        <v>79</v>
      </c>
      <c r="B14" s="50"/>
      <c r="C14" s="49" t="s">
        <v>80</v>
      </c>
      <c r="D14" s="50"/>
      <c r="E14" s="49" t="s">
        <v>81</v>
      </c>
      <c r="F14" s="50"/>
      <c r="G14" s="49" t="s">
        <v>82</v>
      </c>
      <c r="H14" s="50"/>
      <c r="I14" s="49" t="s">
        <v>83</v>
      </c>
    </row>
    <row r="15" spans="1:9" x14ac:dyDescent="0.2">
      <c r="A15" s="51"/>
      <c r="B15" s="50"/>
      <c r="C15" s="75" t="s">
        <v>5</v>
      </c>
      <c r="D15" s="51"/>
      <c r="E15" s="33" t="s">
        <v>6</v>
      </c>
      <c r="F15" s="51"/>
      <c r="G15" s="33" t="s">
        <v>7</v>
      </c>
      <c r="H15" s="29"/>
      <c r="I15" s="33" t="s">
        <v>41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'CAPGDS1000001245 TotalWO'!C17</f>
        <v>45641</v>
      </c>
      <c r="D17" s="52"/>
      <c r="E17" s="86">
        <f>'CAPGDS1000001245 TotalWO'!E17*'CAPGDS1000001245 Input'!$H$15</f>
        <v>0</v>
      </c>
      <c r="F17" s="87"/>
      <c r="G17" s="86">
        <f>'CAPGDS1000001245 TotalWO'!G17*'CAPGDS1000001245 Input'!$H$16</f>
        <v>221803.76</v>
      </c>
      <c r="H17" s="88"/>
      <c r="I17" s="86">
        <f t="shared" ref="I17:I29" si="0">G17-E17</f>
        <v>221803.76</v>
      </c>
    </row>
    <row r="18" spans="1:12" x14ac:dyDescent="0.2">
      <c r="A18" s="45">
        <f t="shared" ref="A18:A40" si="1">1+A17</f>
        <v>2</v>
      </c>
      <c r="C18" s="52">
        <f>'CAPGDS1000001245 TotalWO'!C18</f>
        <v>45672</v>
      </c>
      <c r="D18" s="52"/>
      <c r="E18" s="66">
        <f>'CAPGDS1000001245 TotalWO'!E18*'CAPGDS1000001245 Input'!$H$15</f>
        <v>0</v>
      </c>
      <c r="F18" s="66"/>
      <c r="G18" s="66">
        <f>'CAPGDS1000001245 TotalWO'!G18*'CAPGDS1000001245 Input'!$H$16</f>
        <v>221803.76</v>
      </c>
      <c r="H18" s="7"/>
      <c r="I18" s="66">
        <f t="shared" si="0"/>
        <v>221803.76</v>
      </c>
      <c r="K18" s="66"/>
      <c r="L18" s="66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66">
        <f>'CAPGDS1000001245 TotalWO'!E19*'CAPGDS1000001245 Input'!$H$15</f>
        <v>0</v>
      </c>
      <c r="F19" s="66"/>
      <c r="G19" s="66">
        <f>'CAPGDS1000001245 TotalWO'!G19*'CAPGDS1000001245 Input'!$H$16</f>
        <v>221803.76</v>
      </c>
      <c r="H19" s="7"/>
      <c r="I19" s="7">
        <f t="shared" si="0"/>
        <v>221803.76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66">
        <f>'CAPGDS1000001245 TotalWO'!E20*'CAPGDS1000001245 Input'!$H$15</f>
        <v>0</v>
      </c>
      <c r="F20" s="66"/>
      <c r="G20" s="66">
        <f>'CAPGDS1000001245 TotalWO'!G20*'CAPGDS1000001245 Input'!$H$16</f>
        <v>221803.76</v>
      </c>
      <c r="H20" s="7"/>
      <c r="I20" s="7">
        <f t="shared" si="0"/>
        <v>221803.76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66">
        <f>'CAPGDS1000001245 TotalWO'!E21*'CAPGDS1000001245 Input'!$H$15</f>
        <v>0</v>
      </c>
      <c r="F21" s="66"/>
      <c r="G21" s="66">
        <f>'CAPGDS1000001245 TotalWO'!G21*'CAPGDS1000001245 Input'!$H$16</f>
        <v>221803.76</v>
      </c>
      <c r="H21" s="7"/>
      <c r="I21" s="7">
        <f t="shared" si="0"/>
        <v>221803.76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66">
        <f>'CAPGDS1000001245 TotalWO'!E22*'CAPGDS1000001245 Input'!$H$15</f>
        <v>0</v>
      </c>
      <c r="F22" s="66"/>
      <c r="G22" s="66">
        <f>'CAPGDS1000001245 TotalWO'!G22*'CAPGDS1000001245 Input'!$H$16</f>
        <v>221803.76</v>
      </c>
      <c r="H22" s="7"/>
      <c r="I22" s="7">
        <f t="shared" si="0"/>
        <v>221803.76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66">
        <f>'CAPGDS1000001245 TotalWO'!E23*'CAPGDS1000001245 Input'!$H$15</f>
        <v>0</v>
      </c>
      <c r="F23" s="66"/>
      <c r="G23" s="66">
        <f>'CAPGDS1000001245 TotalWO'!G23*'CAPGDS1000001245 Input'!$H$16</f>
        <v>221803.76</v>
      </c>
      <c r="H23" s="7"/>
      <c r="I23" s="7">
        <f t="shared" si="0"/>
        <v>221803.76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66">
        <f>'CAPGDS1000001245 TotalWO'!E24*'CAPGDS1000001245 Input'!$H$15</f>
        <v>0</v>
      </c>
      <c r="F24" s="66"/>
      <c r="G24" s="66">
        <f>'CAPGDS1000001245 TotalWO'!G24*'CAPGDS1000001245 Input'!$H$16</f>
        <v>221803.76</v>
      </c>
      <c r="H24" s="7"/>
      <c r="I24" s="7">
        <f t="shared" si="0"/>
        <v>221803.76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66">
        <f>'CAPGDS1000001245 TotalWO'!E25*'CAPGDS1000001245 Input'!$H$15</f>
        <v>0</v>
      </c>
      <c r="F25" s="66"/>
      <c r="G25" s="66">
        <f>'CAPGDS1000001245 TotalWO'!G25*'CAPGDS1000001245 Input'!$H$16</f>
        <v>221803.76</v>
      </c>
      <c r="H25" s="7"/>
      <c r="I25" s="7">
        <f t="shared" si="0"/>
        <v>221803.76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66">
        <f>'CAPGDS1000001245 TotalWO'!E26*'CAPGDS1000001245 Input'!$H$15</f>
        <v>0</v>
      </c>
      <c r="F26" s="66"/>
      <c r="G26" s="66">
        <f>'CAPGDS1000001245 TotalWO'!G26*'CAPGDS1000001245 Input'!$H$16</f>
        <v>221803.76</v>
      </c>
      <c r="H26" s="7"/>
      <c r="I26" s="7">
        <f t="shared" si="0"/>
        <v>221803.76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66">
        <f>'CAPGDS1000001245 TotalWO'!E27*'CAPGDS1000001245 Input'!$H$15</f>
        <v>0</v>
      </c>
      <c r="F27" s="66"/>
      <c r="G27" s="66">
        <f>'CAPGDS1000001245 TotalWO'!G27*'CAPGDS1000001245 Input'!$H$16</f>
        <v>221803.76</v>
      </c>
      <c r="H27" s="7"/>
      <c r="I27" s="7">
        <f t="shared" si="0"/>
        <v>221803.76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66">
        <f>'CAPGDS1000001245 TotalWO'!E28*'CAPGDS1000001245 Input'!$H$15</f>
        <v>0</v>
      </c>
      <c r="F28" s="66"/>
      <c r="G28" s="66">
        <f>'CAPGDS1000001245 TotalWO'!G28*'CAPGDS1000001245 Input'!$H$16</f>
        <v>221803.76</v>
      </c>
      <c r="H28" s="7"/>
      <c r="I28" s="7">
        <f t="shared" si="0"/>
        <v>221803.76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92">
        <f>'CAPGDS1000001245 TotalWO'!E29*'CAPGDS1000001245 Input'!$H$15</f>
        <v>0</v>
      </c>
      <c r="F29" s="66"/>
      <c r="G29" s="92">
        <f>'CAPGDS1000001245 TotalWO'!G29*'CAPGDS1000001245 Input'!$H$16</f>
        <v>221803.76</v>
      </c>
      <c r="H29" s="7"/>
      <c r="I29" s="93">
        <f t="shared" si="0"/>
        <v>221803.76</v>
      </c>
    </row>
    <row r="30" spans="1:12" x14ac:dyDescent="0.2">
      <c r="A30" s="45">
        <f t="shared" si="1"/>
        <v>14</v>
      </c>
      <c r="C30" s="54" t="s">
        <v>46</v>
      </c>
      <c r="D30" s="54"/>
      <c r="E30" s="88">
        <f>SUM(E18:E29)</f>
        <v>0</v>
      </c>
      <c r="F30" s="88"/>
      <c r="G30" s="88">
        <f>SUM(G17:G29)</f>
        <v>2883448.88</v>
      </c>
      <c r="H30" s="88"/>
      <c r="I30" s="88">
        <f>SUM(I17:I29)</f>
        <v>2883448.88</v>
      </c>
    </row>
    <row r="31" spans="1:12" x14ac:dyDescent="0.2">
      <c r="A31" s="45">
        <f t="shared" si="1"/>
        <v>15</v>
      </c>
      <c r="E31" s="88"/>
      <c r="F31" s="88"/>
      <c r="G31" s="88"/>
      <c r="H31" s="88"/>
      <c r="I31" s="88"/>
    </row>
    <row r="32" spans="1:12" ht="12" thickBot="1" x14ac:dyDescent="0.25">
      <c r="A32" s="45">
        <f t="shared" si="1"/>
        <v>16</v>
      </c>
      <c r="C32" s="56" t="s">
        <v>111</v>
      </c>
      <c r="D32" s="56"/>
      <c r="E32" s="90">
        <f>ROUND(+E30/12,2)</f>
        <v>0</v>
      </c>
      <c r="F32" s="88"/>
      <c r="G32" s="90">
        <f>ROUND(+G30/13,2)</f>
        <v>221803.76</v>
      </c>
      <c r="H32" s="88"/>
      <c r="I32" s="90">
        <f>ROUND(+I30/13,2)</f>
        <v>221803.76</v>
      </c>
    </row>
    <row r="33" spans="1:9" ht="12" thickTop="1" x14ac:dyDescent="0.2">
      <c r="A33" s="45">
        <f t="shared" si="1"/>
        <v>17</v>
      </c>
      <c r="E33" s="88"/>
      <c r="F33" s="88"/>
      <c r="G33" s="88"/>
      <c r="H33" s="88"/>
      <c r="I33" s="88"/>
    </row>
    <row r="34" spans="1:9" x14ac:dyDescent="0.2">
      <c r="A34" s="45">
        <f t="shared" si="1"/>
        <v>18</v>
      </c>
      <c r="E34" s="91" t="s">
        <v>9</v>
      </c>
      <c r="F34" s="91"/>
      <c r="G34" s="91" t="s">
        <v>9</v>
      </c>
      <c r="H34" s="91"/>
      <c r="I34" s="91" t="s">
        <v>9</v>
      </c>
    </row>
    <row r="35" spans="1:9" ht="12" thickBot="1" x14ac:dyDescent="0.25">
      <c r="A35" s="45">
        <f t="shared" si="1"/>
        <v>19</v>
      </c>
      <c r="C35" s="54" t="s">
        <v>84</v>
      </c>
      <c r="D35" s="54"/>
      <c r="E35" s="88"/>
      <c r="F35" s="88"/>
      <c r="G35" s="88"/>
      <c r="H35" s="88"/>
      <c r="I35" s="90">
        <f>I32</f>
        <v>221803.76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4" t="s">
        <v>85</v>
      </c>
    </row>
    <row r="38" spans="1:9" x14ac:dyDescent="0.2">
      <c r="A38" s="45">
        <f t="shared" si="1"/>
        <v>22</v>
      </c>
      <c r="I38" s="54" t="s">
        <v>106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6" spans="1:9" x14ac:dyDescent="0.2">
      <c r="A46" s="115"/>
      <c r="B46" s="115"/>
      <c r="C46" s="115"/>
      <c r="D46" s="115"/>
      <c r="E46" s="115"/>
      <c r="F46" s="115"/>
      <c r="G46" s="115"/>
      <c r="H46" s="115"/>
      <c r="I46" s="115"/>
    </row>
    <row r="47" spans="1:9" x14ac:dyDescent="0.2">
      <c r="A47" s="115" t="str">
        <f>A7</f>
        <v>Pro-Forma Adjustment - Integrity Management</v>
      </c>
      <c r="B47" s="115"/>
      <c r="C47" s="115"/>
      <c r="D47" s="115"/>
      <c r="E47" s="115"/>
      <c r="F47" s="115"/>
      <c r="G47" s="115"/>
      <c r="H47" s="115"/>
      <c r="I47" s="115"/>
    </row>
    <row r="48" spans="1:9" x14ac:dyDescent="0.2">
      <c r="A48" s="46" t="str">
        <f>A8</f>
        <v>SFS - Bragstad Dr Rebuild from DIMP Model 2026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87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9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88</v>
      </c>
      <c r="M52" s="51" t="s">
        <v>88</v>
      </c>
    </row>
    <row r="53" spans="1:13" ht="12" thickBot="1" x14ac:dyDescent="0.25">
      <c r="A53" s="60" t="s">
        <v>77</v>
      </c>
      <c r="E53" s="48" t="str">
        <f>E13</f>
        <v>Acct 2.380.00</v>
      </c>
      <c r="F53" s="48"/>
      <c r="G53" s="48"/>
      <c r="H53" s="48"/>
      <c r="I53" s="48"/>
      <c r="K53" s="51" t="s">
        <v>89</v>
      </c>
      <c r="M53" s="51" t="s">
        <v>90</v>
      </c>
    </row>
    <row r="54" spans="1:13" ht="12" thickBot="1" x14ac:dyDescent="0.25">
      <c r="A54" s="72" t="s">
        <v>79</v>
      </c>
      <c r="B54" s="51"/>
      <c r="C54" s="49" t="s">
        <v>80</v>
      </c>
      <c r="D54" s="51"/>
      <c r="E54" s="49" t="s">
        <v>81</v>
      </c>
      <c r="F54" s="51"/>
      <c r="G54" s="49" t="s">
        <v>82</v>
      </c>
      <c r="H54" s="51"/>
      <c r="I54" s="49" t="s">
        <v>83</v>
      </c>
      <c r="K54" s="49" t="s">
        <v>91</v>
      </c>
      <c r="M54" s="49" t="s">
        <v>92</v>
      </c>
    </row>
    <row r="55" spans="1:13" x14ac:dyDescent="0.2">
      <c r="A55" s="51"/>
      <c r="B55" s="51"/>
      <c r="C55" s="75" t="s">
        <v>5</v>
      </c>
      <c r="D55" s="51"/>
      <c r="E55" s="33" t="s">
        <v>6</v>
      </c>
      <c r="F55" s="51"/>
      <c r="G55" s="33" t="s">
        <v>7</v>
      </c>
      <c r="H55" s="29"/>
      <c r="I55" s="33" t="s">
        <v>41</v>
      </c>
      <c r="K55" s="16" t="s">
        <v>42</v>
      </c>
      <c r="M55" s="51" t="s">
        <v>43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86">
        <f t="shared" ref="E57:E69" si="3">ROUND(E16*$G$78,2)</f>
        <v>0</v>
      </c>
      <c r="F57" s="88"/>
      <c r="G57" s="86">
        <f>ROUND(+G17*$G$78,2)</f>
        <v>376.36</v>
      </c>
      <c r="H57" s="88"/>
      <c r="I57" s="88">
        <f t="shared" ref="I57:I58" si="4">G57-E57</f>
        <v>376.36</v>
      </c>
      <c r="J57" s="88"/>
      <c r="K57" s="89"/>
      <c r="L57" s="88"/>
      <c r="M57" s="88">
        <f>+ROUND(I57/I$72*M$72,2)</f>
        <v>55.33</v>
      </c>
    </row>
    <row r="58" spans="1:13" x14ac:dyDescent="0.2">
      <c r="A58" s="45">
        <f t="shared" ref="A58:A81" si="5">1+A57</f>
        <v>2</v>
      </c>
      <c r="C58" s="52">
        <f>C18</f>
        <v>45672</v>
      </c>
      <c r="D58" s="52"/>
      <c r="E58" s="66">
        <f t="shared" si="3"/>
        <v>0</v>
      </c>
      <c r="F58" s="66"/>
      <c r="G58" s="66">
        <f t="shared" ref="G58:G69" si="6">ROUND(+G17*$G$78,2)</f>
        <v>376.36</v>
      </c>
      <c r="H58" s="7"/>
      <c r="I58" s="7">
        <f t="shared" si="4"/>
        <v>376.36</v>
      </c>
      <c r="J58" s="7"/>
      <c r="K58" s="7"/>
      <c r="L58" s="7"/>
      <c r="M58" s="7">
        <f t="shared" ref="M58" si="7">+ROUND(I58/I$72*M$72,2)</f>
        <v>55.33</v>
      </c>
    </row>
    <row r="59" spans="1:13" x14ac:dyDescent="0.2">
      <c r="A59" s="45">
        <f t="shared" si="5"/>
        <v>3</v>
      </c>
      <c r="C59" s="52">
        <f t="shared" ref="C59:C69" si="8">C58+31</f>
        <v>45703</v>
      </c>
      <c r="D59" s="52"/>
      <c r="E59" s="66">
        <f t="shared" si="3"/>
        <v>0</v>
      </c>
      <c r="F59" s="66"/>
      <c r="G59" s="66">
        <f t="shared" si="6"/>
        <v>376.36</v>
      </c>
      <c r="H59" s="7"/>
      <c r="I59" s="7">
        <f t="shared" ref="I59:I69" si="9">G59-E59</f>
        <v>376.36</v>
      </c>
      <c r="J59" s="7"/>
      <c r="K59" s="7"/>
      <c r="L59" s="7"/>
      <c r="M59" s="7">
        <f t="shared" ref="M59:M65" si="10">+ROUND(I59/I$72*M$72,2)</f>
        <v>55.33</v>
      </c>
    </row>
    <row r="60" spans="1:13" x14ac:dyDescent="0.2">
      <c r="A60" s="45">
        <f t="shared" si="5"/>
        <v>4</v>
      </c>
      <c r="C60" s="52">
        <f t="shared" si="8"/>
        <v>45734</v>
      </c>
      <c r="D60" s="52"/>
      <c r="E60" s="66">
        <f t="shared" si="3"/>
        <v>0</v>
      </c>
      <c r="F60" s="66"/>
      <c r="G60" s="66">
        <f t="shared" si="6"/>
        <v>376.36</v>
      </c>
      <c r="H60" s="7"/>
      <c r="I60" s="7">
        <f t="shared" si="9"/>
        <v>376.36</v>
      </c>
      <c r="J60" s="7"/>
      <c r="K60" s="7"/>
      <c r="L60" s="7"/>
      <c r="M60" s="7">
        <f t="shared" si="10"/>
        <v>55.33</v>
      </c>
    </row>
    <row r="61" spans="1:13" x14ac:dyDescent="0.2">
      <c r="A61" s="45">
        <f t="shared" si="5"/>
        <v>5</v>
      </c>
      <c r="C61" s="52">
        <f t="shared" si="8"/>
        <v>45765</v>
      </c>
      <c r="D61" s="52"/>
      <c r="E61" s="66">
        <f t="shared" si="3"/>
        <v>0</v>
      </c>
      <c r="F61" s="66"/>
      <c r="G61" s="66">
        <f t="shared" si="6"/>
        <v>376.36</v>
      </c>
      <c r="H61" s="7"/>
      <c r="I61" s="7">
        <f t="shared" si="9"/>
        <v>376.36</v>
      </c>
      <c r="J61" s="7"/>
      <c r="K61" s="7"/>
      <c r="L61" s="7"/>
      <c r="M61" s="7">
        <f t="shared" si="10"/>
        <v>55.33</v>
      </c>
    </row>
    <row r="62" spans="1:13" x14ac:dyDescent="0.2">
      <c r="A62" s="45">
        <f t="shared" si="5"/>
        <v>6</v>
      </c>
      <c r="C62" s="52">
        <f t="shared" si="8"/>
        <v>45796</v>
      </c>
      <c r="D62" s="52"/>
      <c r="E62" s="66">
        <f t="shared" si="3"/>
        <v>0</v>
      </c>
      <c r="F62" s="66"/>
      <c r="G62" s="66">
        <f t="shared" si="6"/>
        <v>376.36</v>
      </c>
      <c r="H62" s="7"/>
      <c r="I62" s="7">
        <f t="shared" si="9"/>
        <v>376.36</v>
      </c>
      <c r="J62" s="7"/>
      <c r="K62" s="7"/>
      <c r="L62" s="7"/>
      <c r="M62" s="7">
        <f t="shared" si="10"/>
        <v>55.33</v>
      </c>
    </row>
    <row r="63" spans="1:13" x14ac:dyDescent="0.2">
      <c r="A63" s="45">
        <f t="shared" si="5"/>
        <v>7</v>
      </c>
      <c r="C63" s="52">
        <f t="shared" si="8"/>
        <v>45827</v>
      </c>
      <c r="D63" s="52"/>
      <c r="E63" s="66">
        <f t="shared" si="3"/>
        <v>0</v>
      </c>
      <c r="F63" s="66"/>
      <c r="G63" s="66">
        <f t="shared" si="6"/>
        <v>376.36</v>
      </c>
      <c r="H63" s="7"/>
      <c r="I63" s="7">
        <f t="shared" si="9"/>
        <v>376.36</v>
      </c>
      <c r="J63" s="7"/>
      <c r="K63" s="7"/>
      <c r="L63" s="7"/>
      <c r="M63" s="7">
        <f t="shared" si="10"/>
        <v>55.33</v>
      </c>
    </row>
    <row r="64" spans="1:13" x14ac:dyDescent="0.2">
      <c r="A64" s="45">
        <f t="shared" si="5"/>
        <v>8</v>
      </c>
      <c r="C64" s="52">
        <f t="shared" si="8"/>
        <v>45858</v>
      </c>
      <c r="D64" s="52"/>
      <c r="E64" s="66">
        <f t="shared" si="3"/>
        <v>0</v>
      </c>
      <c r="F64" s="66"/>
      <c r="G64" s="66">
        <f t="shared" si="6"/>
        <v>376.36</v>
      </c>
      <c r="H64" s="7"/>
      <c r="I64" s="7">
        <f t="shared" si="9"/>
        <v>376.36</v>
      </c>
      <c r="J64" s="7"/>
      <c r="K64" s="7"/>
      <c r="L64" s="7"/>
      <c r="M64" s="7">
        <f t="shared" si="10"/>
        <v>55.33</v>
      </c>
    </row>
    <row r="65" spans="1:13" x14ac:dyDescent="0.2">
      <c r="A65" s="45">
        <f t="shared" si="5"/>
        <v>9</v>
      </c>
      <c r="C65" s="52">
        <f t="shared" si="8"/>
        <v>45889</v>
      </c>
      <c r="D65" s="52"/>
      <c r="E65" s="66">
        <f t="shared" si="3"/>
        <v>0</v>
      </c>
      <c r="F65" s="66"/>
      <c r="G65" s="66">
        <f t="shared" si="6"/>
        <v>376.36</v>
      </c>
      <c r="H65" s="7"/>
      <c r="I65" s="7">
        <f t="shared" si="9"/>
        <v>376.36</v>
      </c>
      <c r="J65" s="7"/>
      <c r="K65" s="7"/>
      <c r="L65" s="7"/>
      <c r="M65" s="7">
        <f t="shared" si="10"/>
        <v>55.33</v>
      </c>
    </row>
    <row r="66" spans="1:13" x14ac:dyDescent="0.2">
      <c r="A66" s="45">
        <f t="shared" si="5"/>
        <v>10</v>
      </c>
      <c r="C66" s="52">
        <f t="shared" si="8"/>
        <v>45920</v>
      </c>
      <c r="D66" s="52"/>
      <c r="E66" s="66">
        <f t="shared" si="3"/>
        <v>0</v>
      </c>
      <c r="F66" s="66"/>
      <c r="G66" s="66">
        <f t="shared" si="6"/>
        <v>376.36</v>
      </c>
      <c r="H66" s="7"/>
      <c r="I66" s="7">
        <f t="shared" si="9"/>
        <v>376.36</v>
      </c>
      <c r="J66" s="7"/>
      <c r="K66" s="7"/>
      <c r="L66" s="7"/>
      <c r="M66" s="7">
        <f>+ROUND(I66/I$72*M$72,2)+0.01</f>
        <v>55.339999999999996</v>
      </c>
    </row>
    <row r="67" spans="1:13" x14ac:dyDescent="0.2">
      <c r="A67" s="45">
        <f t="shared" si="5"/>
        <v>11</v>
      </c>
      <c r="C67" s="52">
        <f t="shared" si="8"/>
        <v>45951</v>
      </c>
      <c r="D67" s="52"/>
      <c r="E67" s="66">
        <f t="shared" si="3"/>
        <v>0</v>
      </c>
      <c r="F67" s="66"/>
      <c r="G67" s="66">
        <f t="shared" si="6"/>
        <v>376.36</v>
      </c>
      <c r="H67" s="7"/>
      <c r="I67" s="7">
        <f t="shared" si="9"/>
        <v>376.36</v>
      </c>
      <c r="J67" s="7"/>
      <c r="K67" s="7"/>
      <c r="L67" s="7"/>
      <c r="M67" s="7">
        <f>+ROUND(I67/I$72*M$72,2)+0.01</f>
        <v>55.339999999999996</v>
      </c>
    </row>
    <row r="68" spans="1:13" x14ac:dyDescent="0.2">
      <c r="A68" s="45">
        <f t="shared" si="5"/>
        <v>12</v>
      </c>
      <c r="C68" s="52">
        <f t="shared" si="8"/>
        <v>45982</v>
      </c>
      <c r="D68" s="52"/>
      <c r="E68" s="66">
        <f t="shared" si="3"/>
        <v>0</v>
      </c>
      <c r="F68" s="66"/>
      <c r="G68" s="66">
        <f t="shared" si="6"/>
        <v>376.36</v>
      </c>
      <c r="H68" s="7"/>
      <c r="I68" s="7">
        <f t="shared" si="9"/>
        <v>376.36</v>
      </c>
      <c r="J68" s="7"/>
      <c r="K68" s="7"/>
      <c r="L68" s="7"/>
      <c r="M68" s="7">
        <f>+ROUND(I68/I$72*M$72,2)+0.01</f>
        <v>55.339999999999996</v>
      </c>
    </row>
    <row r="69" spans="1:13" x14ac:dyDescent="0.2">
      <c r="A69" s="45">
        <f t="shared" si="5"/>
        <v>13</v>
      </c>
      <c r="C69" s="52">
        <f t="shared" si="8"/>
        <v>46013</v>
      </c>
      <c r="D69" s="52"/>
      <c r="E69" s="92">
        <f t="shared" si="3"/>
        <v>0</v>
      </c>
      <c r="F69" s="66"/>
      <c r="G69" s="92">
        <f t="shared" si="6"/>
        <v>376.36</v>
      </c>
      <c r="H69" s="7"/>
      <c r="I69" s="93">
        <f t="shared" si="9"/>
        <v>376.36</v>
      </c>
      <c r="J69" s="7"/>
      <c r="K69" s="7"/>
      <c r="L69" s="7"/>
      <c r="M69" s="93">
        <f>+ROUND(I69/I$72*M$72,2)+0.01</f>
        <v>55.339999999999996</v>
      </c>
    </row>
    <row r="70" spans="1:13" x14ac:dyDescent="0.2">
      <c r="A70" s="45">
        <f t="shared" si="5"/>
        <v>14</v>
      </c>
      <c r="C70" s="54" t="s">
        <v>46</v>
      </c>
      <c r="D70" s="54"/>
      <c r="E70" s="88">
        <f>SUM(E58:E69)</f>
        <v>0</v>
      </c>
      <c r="F70" s="88"/>
      <c r="G70" s="88">
        <f>SUM(G57:G69)</f>
        <v>4892.68</v>
      </c>
      <c r="H70" s="88"/>
      <c r="I70" s="88">
        <f>SUM(I57:I69)</f>
        <v>4892.68</v>
      </c>
      <c r="J70" s="88"/>
      <c r="K70" s="88"/>
      <c r="L70" s="88"/>
      <c r="M70" s="88">
        <f>SUM(M57:M69)</f>
        <v>719.33</v>
      </c>
    </row>
    <row r="71" spans="1:13" x14ac:dyDescent="0.2">
      <c r="A71" s="45">
        <f t="shared" si="5"/>
        <v>15</v>
      </c>
      <c r="E71" s="91" t="s">
        <v>9</v>
      </c>
      <c r="F71" s="91"/>
      <c r="G71" s="91" t="s">
        <v>9</v>
      </c>
      <c r="H71" s="91"/>
      <c r="I71" s="91" t="s">
        <v>9</v>
      </c>
      <c r="J71" s="88"/>
      <c r="K71" s="88"/>
      <c r="L71" s="88"/>
      <c r="M71" s="88"/>
    </row>
    <row r="72" spans="1:13" ht="12" thickBot="1" x14ac:dyDescent="0.25">
      <c r="A72" s="45">
        <f t="shared" si="5"/>
        <v>16</v>
      </c>
      <c r="C72" s="54" t="s">
        <v>84</v>
      </c>
      <c r="D72" s="54"/>
      <c r="E72" s="88"/>
      <c r="F72" s="88"/>
      <c r="G72" s="88"/>
      <c r="H72" s="88"/>
      <c r="I72" s="90">
        <f>I70</f>
        <v>4892.68</v>
      </c>
      <c r="J72" s="88"/>
      <c r="K72" s="90">
        <f>ROUND(G18*K78,2)</f>
        <v>8317.64</v>
      </c>
      <c r="L72" s="88"/>
      <c r="M72" s="90">
        <f>ROUND(+(K72-I72)*M78,2)</f>
        <v>719.24</v>
      </c>
    </row>
    <row r="73" spans="1:13" ht="12" thickTop="1" x14ac:dyDescent="0.2">
      <c r="A73" s="45">
        <f t="shared" si="5"/>
        <v>17</v>
      </c>
      <c r="E73" s="53"/>
      <c r="F73" s="53"/>
      <c r="G73" s="53"/>
      <c r="H73" s="53"/>
      <c r="I73" s="54" t="s">
        <v>85</v>
      </c>
    </row>
    <row r="74" spans="1:13" x14ac:dyDescent="0.2">
      <c r="A74" s="45">
        <f t="shared" si="5"/>
        <v>18</v>
      </c>
      <c r="I74" s="54" t="s">
        <v>125</v>
      </c>
      <c r="M74" s="51" t="s">
        <v>88</v>
      </c>
    </row>
    <row r="75" spans="1:13" x14ac:dyDescent="0.2">
      <c r="A75" s="45">
        <f t="shared" si="5"/>
        <v>19</v>
      </c>
      <c r="K75" s="51" t="s">
        <v>93</v>
      </c>
      <c r="M75" s="51" t="s">
        <v>94</v>
      </c>
    </row>
    <row r="76" spans="1:13" x14ac:dyDescent="0.2">
      <c r="A76" s="45">
        <f t="shared" si="5"/>
        <v>20</v>
      </c>
      <c r="E76" s="58" t="s">
        <v>95</v>
      </c>
      <c r="F76" s="58"/>
      <c r="G76" s="58" t="s">
        <v>96</v>
      </c>
      <c r="K76" s="51" t="s">
        <v>97</v>
      </c>
      <c r="M76" s="51" t="s">
        <v>98</v>
      </c>
    </row>
    <row r="77" spans="1:13" ht="12" thickBot="1" x14ac:dyDescent="0.25">
      <c r="A77" s="45">
        <f t="shared" si="5"/>
        <v>21</v>
      </c>
      <c r="E77" s="59" t="s">
        <v>99</v>
      </c>
      <c r="F77" s="58"/>
      <c r="G77" s="59" t="s">
        <v>99</v>
      </c>
      <c r="K77" s="59" t="s">
        <v>100</v>
      </c>
      <c r="M77" s="59" t="s">
        <v>101</v>
      </c>
    </row>
    <row r="78" spans="1:13" x14ac:dyDescent="0.2">
      <c r="A78" s="45">
        <f t="shared" si="5"/>
        <v>22</v>
      </c>
      <c r="C78" s="60" t="str">
        <f>E53</f>
        <v>Acct 2.380.00</v>
      </c>
      <c r="D78" s="60"/>
      <c r="E78" s="61">
        <f>'CAPGDS1000001245 Input'!J15</f>
        <v>2.2058823529411766E-2</v>
      </c>
      <c r="F78" s="61"/>
      <c r="G78" s="61">
        <f>E78/13</f>
        <v>1.6968325791855204E-3</v>
      </c>
      <c r="K78" s="67">
        <f>+'CAPGDS1000001245 Input'!L15</f>
        <v>3.7499999999999999E-2</v>
      </c>
      <c r="M78" s="68">
        <f>+'CAPGDS1000001245 Input'!N15</f>
        <v>0.21</v>
      </c>
    </row>
    <row r="79" spans="1:13" x14ac:dyDescent="0.2">
      <c r="A79" s="45">
        <f t="shared" si="5"/>
        <v>23</v>
      </c>
      <c r="H79" s="57"/>
      <c r="I79" s="53"/>
      <c r="K79" s="51" t="s">
        <v>102</v>
      </c>
    </row>
    <row r="80" spans="1:13" x14ac:dyDescent="0.2">
      <c r="A80" s="45">
        <f t="shared" si="5"/>
        <v>24</v>
      </c>
      <c r="H80" s="61"/>
      <c r="I80" s="53"/>
    </row>
    <row r="81" spans="1:13" x14ac:dyDescent="0.2">
      <c r="A81" s="45">
        <f t="shared" si="5"/>
        <v>25</v>
      </c>
    </row>
    <row r="82" spans="1:13" x14ac:dyDescent="0.2">
      <c r="A82" s="45">
        <v>26</v>
      </c>
      <c r="H82" s="61"/>
      <c r="I82" s="53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8" spans="1:13" x14ac:dyDescent="0.2">
      <c r="A88" s="115"/>
      <c r="B88" s="115"/>
      <c r="C88" s="115"/>
      <c r="D88" s="115"/>
      <c r="E88" s="115"/>
      <c r="F88" s="115"/>
      <c r="G88" s="115"/>
      <c r="H88" s="115"/>
      <c r="I88" s="115"/>
    </row>
    <row r="89" spans="1:13" x14ac:dyDescent="0.2">
      <c r="A89" s="115" t="str">
        <f>A7</f>
        <v>Pro-Forma Adjustment - Integrity Management</v>
      </c>
      <c r="B89" s="115"/>
      <c r="C89" s="115"/>
      <c r="D89" s="115"/>
      <c r="E89" s="115"/>
      <c r="F89" s="115"/>
      <c r="G89" s="115"/>
      <c r="H89" s="115"/>
      <c r="I89" s="115"/>
    </row>
    <row r="90" spans="1:13" x14ac:dyDescent="0.2">
      <c r="A90" s="46" t="str">
        <f>A8</f>
        <v>SFS - Bragstad Dr Rebuild from DIMP Model 2026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103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9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60" t="s">
        <v>77</v>
      </c>
      <c r="E95" s="48" t="str">
        <f>E13</f>
        <v>Acct 2.380.00</v>
      </c>
      <c r="F95" s="48"/>
      <c r="G95" s="48"/>
      <c r="H95" s="48"/>
      <c r="I95" s="48"/>
      <c r="M95" s="51" t="s">
        <v>104</v>
      </c>
    </row>
    <row r="96" spans="1:13" ht="12" thickBot="1" x14ac:dyDescent="0.25">
      <c r="A96" s="72" t="s">
        <v>79</v>
      </c>
      <c r="B96" s="51"/>
      <c r="C96" s="49" t="s">
        <v>80</v>
      </c>
      <c r="D96" s="51"/>
      <c r="E96" s="49" t="s">
        <v>81</v>
      </c>
      <c r="F96" s="51"/>
      <c r="G96" s="49" t="s">
        <v>82</v>
      </c>
      <c r="H96" s="51"/>
      <c r="I96" s="49" t="s">
        <v>83</v>
      </c>
      <c r="M96" s="49" t="s">
        <v>105</v>
      </c>
    </row>
    <row r="97" spans="1:13" x14ac:dyDescent="0.2">
      <c r="A97" s="51"/>
      <c r="B97" s="51"/>
      <c r="C97" s="75" t="s">
        <v>5</v>
      </c>
      <c r="D97" s="51"/>
      <c r="E97" s="33" t="s">
        <v>6</v>
      </c>
      <c r="F97" s="51"/>
      <c r="G97" s="33" t="s">
        <v>7</v>
      </c>
      <c r="H97" s="29"/>
      <c r="I97" s="33" t="s">
        <v>41</v>
      </c>
      <c r="K97" s="16" t="s">
        <v>42</v>
      </c>
      <c r="M97" s="51" t="s">
        <v>43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86">
        <f>E57</f>
        <v>0</v>
      </c>
      <c r="F99" s="88"/>
      <c r="G99" s="86">
        <f>G57</f>
        <v>376.36</v>
      </c>
      <c r="H99" s="88"/>
      <c r="I99" s="88">
        <f t="shared" ref="I99:I100" si="11">G99-E99</f>
        <v>376.36</v>
      </c>
      <c r="J99" s="88"/>
      <c r="K99" s="89"/>
      <c r="L99" s="88"/>
      <c r="M99" s="88">
        <f>+M57</f>
        <v>55.33</v>
      </c>
    </row>
    <row r="100" spans="1:13" x14ac:dyDescent="0.2">
      <c r="A100" s="45">
        <f t="shared" ref="A100:A128" si="12">1+A99</f>
        <v>2</v>
      </c>
      <c r="C100" s="52">
        <f>C18</f>
        <v>45672</v>
      </c>
      <c r="D100" s="52"/>
      <c r="E100" s="7">
        <f t="shared" ref="E100:E111" si="13">E99+E58</f>
        <v>0</v>
      </c>
      <c r="F100" s="7"/>
      <c r="G100" s="7">
        <f t="shared" ref="G100:G111" si="14">G99+G58</f>
        <v>752.72</v>
      </c>
      <c r="H100" s="7"/>
      <c r="I100" s="7">
        <f t="shared" si="11"/>
        <v>752.72</v>
      </c>
      <c r="J100" s="7"/>
      <c r="K100" s="7"/>
      <c r="L100" s="7"/>
      <c r="M100" s="7">
        <f t="shared" ref="M100:M111" si="15">+M99+M58</f>
        <v>110.66</v>
      </c>
    </row>
    <row r="101" spans="1:13" x14ac:dyDescent="0.2">
      <c r="A101" s="45">
        <f t="shared" si="12"/>
        <v>3</v>
      </c>
      <c r="C101" s="52">
        <f t="shared" ref="C101:C111" si="16">C100+31</f>
        <v>45703</v>
      </c>
      <c r="D101" s="52"/>
      <c r="E101" s="7">
        <f t="shared" si="13"/>
        <v>0</v>
      </c>
      <c r="F101" s="7"/>
      <c r="G101" s="7">
        <f t="shared" si="14"/>
        <v>1129.08</v>
      </c>
      <c r="H101" s="7"/>
      <c r="I101" s="7">
        <f t="shared" ref="I101:I111" si="17">G101-E101</f>
        <v>1129.08</v>
      </c>
      <c r="J101" s="7"/>
      <c r="K101" s="7"/>
      <c r="L101" s="7"/>
      <c r="M101" s="7">
        <f t="shared" si="15"/>
        <v>165.99</v>
      </c>
    </row>
    <row r="102" spans="1:13" x14ac:dyDescent="0.2">
      <c r="A102" s="45">
        <f t="shared" si="12"/>
        <v>4</v>
      </c>
      <c r="C102" s="52">
        <f t="shared" si="16"/>
        <v>45734</v>
      </c>
      <c r="D102" s="52"/>
      <c r="E102" s="7">
        <f t="shared" si="13"/>
        <v>0</v>
      </c>
      <c r="F102" s="7"/>
      <c r="G102" s="7">
        <f t="shared" si="14"/>
        <v>1505.44</v>
      </c>
      <c r="H102" s="7"/>
      <c r="I102" s="7">
        <f t="shared" si="17"/>
        <v>1505.44</v>
      </c>
      <c r="J102" s="7"/>
      <c r="K102" s="7"/>
      <c r="L102" s="7"/>
      <c r="M102" s="7">
        <f t="shared" si="15"/>
        <v>221.32</v>
      </c>
    </row>
    <row r="103" spans="1:13" x14ac:dyDescent="0.2">
      <c r="A103" s="45">
        <f t="shared" si="12"/>
        <v>5</v>
      </c>
      <c r="C103" s="52">
        <f t="shared" si="16"/>
        <v>45765</v>
      </c>
      <c r="D103" s="52"/>
      <c r="E103" s="7">
        <f t="shared" si="13"/>
        <v>0</v>
      </c>
      <c r="F103" s="7"/>
      <c r="G103" s="7">
        <f t="shared" si="14"/>
        <v>1881.8000000000002</v>
      </c>
      <c r="H103" s="7"/>
      <c r="I103" s="7">
        <f t="shared" si="17"/>
        <v>1881.8000000000002</v>
      </c>
      <c r="J103" s="7"/>
      <c r="K103" s="7"/>
      <c r="L103" s="7"/>
      <c r="M103" s="7">
        <f t="shared" si="15"/>
        <v>276.64999999999998</v>
      </c>
    </row>
    <row r="104" spans="1:13" x14ac:dyDescent="0.2">
      <c r="A104" s="45">
        <f t="shared" si="12"/>
        <v>6</v>
      </c>
      <c r="C104" s="52">
        <f t="shared" si="16"/>
        <v>45796</v>
      </c>
      <c r="D104" s="52"/>
      <c r="E104" s="7">
        <f t="shared" si="13"/>
        <v>0</v>
      </c>
      <c r="F104" s="7"/>
      <c r="G104" s="7">
        <f t="shared" si="14"/>
        <v>2258.1600000000003</v>
      </c>
      <c r="H104" s="7"/>
      <c r="I104" s="7">
        <f t="shared" si="17"/>
        <v>2258.1600000000003</v>
      </c>
      <c r="J104" s="7"/>
      <c r="K104" s="7"/>
      <c r="L104" s="7"/>
      <c r="M104" s="7">
        <f t="shared" si="15"/>
        <v>331.97999999999996</v>
      </c>
    </row>
    <row r="105" spans="1:13" x14ac:dyDescent="0.2">
      <c r="A105" s="45">
        <f t="shared" si="12"/>
        <v>7</v>
      </c>
      <c r="C105" s="52">
        <f t="shared" si="16"/>
        <v>45827</v>
      </c>
      <c r="D105" s="52"/>
      <c r="E105" s="7">
        <f t="shared" si="13"/>
        <v>0</v>
      </c>
      <c r="F105" s="7"/>
      <c r="G105" s="7">
        <f t="shared" si="14"/>
        <v>2634.5200000000004</v>
      </c>
      <c r="H105" s="7"/>
      <c r="I105" s="7">
        <f t="shared" si="17"/>
        <v>2634.5200000000004</v>
      </c>
      <c r="J105" s="7"/>
      <c r="K105" s="7"/>
      <c r="L105" s="7"/>
      <c r="M105" s="7">
        <f t="shared" si="15"/>
        <v>387.30999999999995</v>
      </c>
    </row>
    <row r="106" spans="1:13" x14ac:dyDescent="0.2">
      <c r="A106" s="45">
        <f t="shared" si="12"/>
        <v>8</v>
      </c>
      <c r="C106" s="52">
        <f t="shared" si="16"/>
        <v>45858</v>
      </c>
      <c r="D106" s="52"/>
      <c r="E106" s="7">
        <f t="shared" si="13"/>
        <v>0</v>
      </c>
      <c r="F106" s="7"/>
      <c r="G106" s="7">
        <f t="shared" si="14"/>
        <v>3010.8800000000006</v>
      </c>
      <c r="H106" s="7"/>
      <c r="I106" s="7">
        <f t="shared" si="17"/>
        <v>3010.8800000000006</v>
      </c>
      <c r="J106" s="7"/>
      <c r="K106" s="7"/>
      <c r="L106" s="7"/>
      <c r="M106" s="7">
        <f t="shared" si="15"/>
        <v>442.63999999999993</v>
      </c>
    </row>
    <row r="107" spans="1:13" x14ac:dyDescent="0.2">
      <c r="A107" s="45">
        <f t="shared" si="12"/>
        <v>9</v>
      </c>
      <c r="C107" s="52">
        <f t="shared" si="16"/>
        <v>45889</v>
      </c>
      <c r="D107" s="52"/>
      <c r="E107" s="7">
        <f t="shared" si="13"/>
        <v>0</v>
      </c>
      <c r="F107" s="7"/>
      <c r="G107" s="7">
        <f t="shared" si="14"/>
        <v>3387.2400000000007</v>
      </c>
      <c r="H107" s="7"/>
      <c r="I107" s="7">
        <f t="shared" si="17"/>
        <v>3387.2400000000007</v>
      </c>
      <c r="J107" s="7"/>
      <c r="K107" s="7"/>
      <c r="L107" s="7"/>
      <c r="M107" s="7">
        <f t="shared" si="15"/>
        <v>497.96999999999991</v>
      </c>
    </row>
    <row r="108" spans="1:13" x14ac:dyDescent="0.2">
      <c r="A108" s="45">
        <f t="shared" si="12"/>
        <v>10</v>
      </c>
      <c r="C108" s="52">
        <f t="shared" si="16"/>
        <v>45920</v>
      </c>
      <c r="D108" s="52"/>
      <c r="E108" s="7">
        <f t="shared" si="13"/>
        <v>0</v>
      </c>
      <c r="F108" s="7"/>
      <c r="G108" s="7">
        <f t="shared" si="14"/>
        <v>3763.6000000000008</v>
      </c>
      <c r="H108" s="7"/>
      <c r="I108" s="7">
        <f t="shared" si="17"/>
        <v>3763.6000000000008</v>
      </c>
      <c r="J108" s="7"/>
      <c r="K108" s="7"/>
      <c r="L108" s="7"/>
      <c r="M108" s="7">
        <f t="shared" si="15"/>
        <v>553.30999999999995</v>
      </c>
    </row>
    <row r="109" spans="1:13" x14ac:dyDescent="0.2">
      <c r="A109" s="45">
        <f t="shared" si="12"/>
        <v>11</v>
      </c>
      <c r="C109" s="52">
        <f t="shared" si="16"/>
        <v>45951</v>
      </c>
      <c r="D109" s="52"/>
      <c r="E109" s="7">
        <f t="shared" si="13"/>
        <v>0</v>
      </c>
      <c r="F109" s="7"/>
      <c r="G109" s="7">
        <f t="shared" si="14"/>
        <v>4139.9600000000009</v>
      </c>
      <c r="H109" s="7"/>
      <c r="I109" s="7">
        <f t="shared" si="17"/>
        <v>4139.9600000000009</v>
      </c>
      <c r="J109" s="7"/>
      <c r="K109" s="7"/>
      <c r="L109" s="7"/>
      <c r="M109" s="7">
        <f t="shared" si="15"/>
        <v>608.65</v>
      </c>
    </row>
    <row r="110" spans="1:13" x14ac:dyDescent="0.2">
      <c r="A110" s="45">
        <f t="shared" si="12"/>
        <v>12</v>
      </c>
      <c r="C110" s="52">
        <f t="shared" si="16"/>
        <v>45982</v>
      </c>
      <c r="D110" s="52"/>
      <c r="E110" s="7">
        <f t="shared" si="13"/>
        <v>0</v>
      </c>
      <c r="F110" s="7"/>
      <c r="G110" s="7">
        <f t="shared" si="14"/>
        <v>4516.3200000000006</v>
      </c>
      <c r="H110" s="7"/>
      <c r="I110" s="7">
        <f t="shared" si="17"/>
        <v>4516.3200000000006</v>
      </c>
      <c r="J110" s="7"/>
      <c r="K110" s="7"/>
      <c r="L110" s="7"/>
      <c r="M110" s="7">
        <f t="shared" si="15"/>
        <v>663.99</v>
      </c>
    </row>
    <row r="111" spans="1:13" x14ac:dyDescent="0.2">
      <c r="A111" s="45">
        <f t="shared" si="12"/>
        <v>13</v>
      </c>
      <c r="C111" s="52">
        <f t="shared" si="16"/>
        <v>46013</v>
      </c>
      <c r="D111" s="52"/>
      <c r="E111" s="93">
        <f t="shared" si="13"/>
        <v>0</v>
      </c>
      <c r="F111" s="7"/>
      <c r="G111" s="93">
        <f t="shared" si="14"/>
        <v>4892.68</v>
      </c>
      <c r="H111" s="7"/>
      <c r="I111" s="93">
        <f t="shared" si="17"/>
        <v>4892.68</v>
      </c>
      <c r="J111" s="7"/>
      <c r="K111" s="7"/>
      <c r="L111" s="7"/>
      <c r="M111" s="93">
        <f t="shared" si="15"/>
        <v>719.33</v>
      </c>
    </row>
    <row r="112" spans="1:13" x14ac:dyDescent="0.2">
      <c r="A112" s="45">
        <f t="shared" si="12"/>
        <v>14</v>
      </c>
      <c r="C112" s="54" t="s">
        <v>46</v>
      </c>
      <c r="D112" s="54"/>
      <c r="E112" s="88">
        <f>SUM(E100:E111)</f>
        <v>0</v>
      </c>
      <c r="F112" s="88"/>
      <c r="G112" s="88">
        <f>SUM(G99:G111)</f>
        <v>34248.76</v>
      </c>
      <c r="H112" s="88"/>
      <c r="I112" s="88">
        <f>SUM(I99:I111)</f>
        <v>34248.76</v>
      </c>
      <c r="J112" s="88"/>
      <c r="K112" s="88"/>
      <c r="L112" s="88"/>
      <c r="M112" s="88">
        <f>SUM(M99:M111)</f>
        <v>5035.1299999999992</v>
      </c>
    </row>
    <row r="113" spans="1:13" x14ac:dyDescent="0.2">
      <c r="A113" s="45">
        <f t="shared" si="12"/>
        <v>15</v>
      </c>
      <c r="E113" s="88"/>
      <c r="F113" s="88"/>
      <c r="G113" s="88"/>
      <c r="H113" s="88"/>
      <c r="I113" s="88"/>
      <c r="J113" s="88"/>
      <c r="K113" s="88"/>
      <c r="L113" s="88"/>
      <c r="M113" s="88"/>
    </row>
    <row r="114" spans="1:13" ht="12" thickBot="1" x14ac:dyDescent="0.25">
      <c r="A114" s="45">
        <f t="shared" si="12"/>
        <v>16</v>
      </c>
      <c r="C114" s="62" t="s">
        <v>121</v>
      </c>
      <c r="D114" s="62"/>
      <c r="E114" s="90">
        <f>ROUND(+E112/12,2)</f>
        <v>0</v>
      </c>
      <c r="F114" s="88"/>
      <c r="G114" s="90">
        <f>ROUND(+G112/13,2)</f>
        <v>2634.52</v>
      </c>
      <c r="H114" s="88"/>
      <c r="I114" s="90">
        <f>ROUND(+I112/13,2)</f>
        <v>2634.52</v>
      </c>
      <c r="J114" s="88"/>
      <c r="K114" s="88"/>
      <c r="L114" s="88"/>
      <c r="M114" s="90">
        <f>ROUND(+M112/13,2)</f>
        <v>387.32</v>
      </c>
    </row>
    <row r="115" spans="1:13" ht="12" thickTop="1" x14ac:dyDescent="0.2">
      <c r="A115" s="45">
        <f t="shared" si="12"/>
        <v>17</v>
      </c>
      <c r="E115" s="91" t="s">
        <v>9</v>
      </c>
      <c r="F115" s="91"/>
      <c r="G115" s="91" t="s">
        <v>9</v>
      </c>
      <c r="H115" s="91"/>
      <c r="I115" s="91" t="s">
        <v>9</v>
      </c>
      <c r="J115" s="88"/>
      <c r="K115" s="88"/>
      <c r="L115" s="88"/>
      <c r="M115" s="88"/>
    </row>
    <row r="116" spans="1:13" x14ac:dyDescent="0.2">
      <c r="A116" s="45">
        <f t="shared" si="12"/>
        <v>18</v>
      </c>
      <c r="E116" s="88"/>
      <c r="F116" s="88"/>
      <c r="G116" s="88"/>
      <c r="H116" s="88"/>
      <c r="I116" s="88"/>
      <c r="J116" s="88"/>
      <c r="K116" s="88"/>
      <c r="L116" s="88"/>
      <c r="M116" s="88"/>
    </row>
    <row r="117" spans="1:13" ht="12" thickBot="1" x14ac:dyDescent="0.25">
      <c r="A117" s="45">
        <f t="shared" si="12"/>
        <v>19</v>
      </c>
      <c r="C117" s="54" t="s">
        <v>84</v>
      </c>
      <c r="D117" s="54"/>
      <c r="E117" s="88"/>
      <c r="F117" s="88"/>
      <c r="G117" s="88"/>
      <c r="H117" s="88"/>
      <c r="I117" s="94">
        <f>I114</f>
        <v>2634.52</v>
      </c>
      <c r="J117" s="88"/>
      <c r="K117" s="88"/>
      <c r="L117" s="88"/>
      <c r="M117" s="94">
        <f>+M114</f>
        <v>387.32</v>
      </c>
    </row>
    <row r="118" spans="1:13" ht="12" thickTop="1" x14ac:dyDescent="0.2">
      <c r="A118" s="45">
        <f t="shared" si="12"/>
        <v>20</v>
      </c>
      <c r="E118" s="53"/>
      <c r="F118" s="53"/>
      <c r="G118" s="53"/>
      <c r="H118" s="53"/>
      <c r="I118" s="54" t="s">
        <v>85</v>
      </c>
      <c r="M118" s="54" t="s">
        <v>85</v>
      </c>
    </row>
    <row r="119" spans="1:13" x14ac:dyDescent="0.2">
      <c r="A119" s="45">
        <f t="shared" si="12"/>
        <v>21</v>
      </c>
      <c r="I119" s="54" t="s">
        <v>126</v>
      </c>
      <c r="M119" s="54" t="s">
        <v>127</v>
      </c>
    </row>
    <row r="120" spans="1:13" x14ac:dyDescent="0.2">
      <c r="A120" s="45">
        <f t="shared" si="12"/>
        <v>22</v>
      </c>
    </row>
    <row r="121" spans="1:13" x14ac:dyDescent="0.2">
      <c r="A121" s="45">
        <f t="shared" si="12"/>
        <v>23</v>
      </c>
      <c r="E121" s="58" t="s">
        <v>95</v>
      </c>
      <c r="F121" s="58"/>
      <c r="G121" s="58" t="s">
        <v>96</v>
      </c>
    </row>
    <row r="122" spans="1:13" ht="12" thickBot="1" x14ac:dyDescent="0.25">
      <c r="A122" s="45">
        <f t="shared" si="12"/>
        <v>24</v>
      </c>
      <c r="E122" s="59" t="s">
        <v>99</v>
      </c>
      <c r="F122" s="58"/>
      <c r="G122" s="59" t="s">
        <v>99</v>
      </c>
    </row>
    <row r="123" spans="1:13" x14ac:dyDescent="0.2">
      <c r="A123" s="45">
        <f t="shared" si="12"/>
        <v>25</v>
      </c>
      <c r="C123" s="60" t="str">
        <f>C78</f>
        <v>Acct 2.380.00</v>
      </c>
      <c r="D123" s="60"/>
      <c r="E123" s="63">
        <f>E78</f>
        <v>2.2058823529411766E-2</v>
      </c>
      <c r="F123" s="63"/>
      <c r="G123" s="63">
        <f>G78</f>
        <v>1.6968325791855204E-3</v>
      </c>
    </row>
    <row r="124" spans="1:13" x14ac:dyDescent="0.2">
      <c r="A124" s="45">
        <f t="shared" si="12"/>
        <v>26</v>
      </c>
      <c r="E124" s="53"/>
      <c r="F124" s="53"/>
      <c r="G124" s="53"/>
      <c r="H124" s="53"/>
      <c r="I124" s="53"/>
    </row>
    <row r="125" spans="1:13" x14ac:dyDescent="0.2">
      <c r="A125" s="45">
        <f t="shared" si="12"/>
        <v>27</v>
      </c>
      <c r="H125" s="53"/>
      <c r="I125" s="53"/>
    </row>
    <row r="126" spans="1:13" x14ac:dyDescent="0.2">
      <c r="A126" s="45">
        <f t="shared" si="12"/>
        <v>28</v>
      </c>
    </row>
    <row r="127" spans="1:13" x14ac:dyDescent="0.2">
      <c r="A127" s="45">
        <f t="shared" si="12"/>
        <v>29</v>
      </c>
    </row>
    <row r="128" spans="1:13" x14ac:dyDescent="0.2">
      <c r="A128" s="45">
        <f t="shared" si="12"/>
        <v>30</v>
      </c>
    </row>
  </sheetData>
  <mergeCells count="7">
    <mergeCell ref="A89:I89"/>
    <mergeCell ref="A4:I4"/>
    <mergeCell ref="A7:I7"/>
    <mergeCell ref="A8:I8"/>
    <mergeCell ref="A46:I46"/>
    <mergeCell ref="A47:I47"/>
    <mergeCell ref="A88:I8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40" max="16383" man="1"/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34"/>
  <sheetViews>
    <sheetView view="pageLayout" zoomScaleNormal="100" workbookViewId="0">
      <selection sqref="A1:M1"/>
    </sheetView>
  </sheetViews>
  <sheetFormatPr defaultColWidth="9.140625" defaultRowHeight="11.25" x14ac:dyDescent="0.2"/>
  <cols>
    <col min="1" max="1" width="4.140625" style="64" customWidth="1"/>
    <col min="2" max="2" width="0.85546875" style="64" customWidth="1"/>
    <col min="3" max="3" width="9.140625" style="64"/>
    <col min="4" max="4" width="0.85546875" style="64" customWidth="1"/>
    <col min="5" max="6" width="9.140625" style="64"/>
    <col min="7" max="7" width="17" style="64" customWidth="1"/>
    <col min="8" max="8" width="16.7109375" style="64" customWidth="1"/>
    <col min="9" max="9" width="14.42578125" style="64" customWidth="1"/>
    <col min="10" max="16384" width="9.140625" style="64"/>
  </cols>
  <sheetData>
    <row r="1" spans="1:13" ht="12.75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</row>
    <row r="2" spans="1:13" ht="12.75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</row>
    <row r="4" spans="1:13" ht="12.75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9"/>
      <c r="L4" s="119"/>
      <c r="M4" s="119"/>
    </row>
    <row r="5" spans="1:13" ht="12.75" x14ac:dyDescent="0.2">
      <c r="A5" s="118" t="str">
        <f>'CAPGDS1000001245 Input'!A7:J7</f>
        <v>Pro-Forma Adjustment - Integrity Management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  <c r="L5" s="119"/>
      <c r="M5" s="119"/>
    </row>
    <row r="6" spans="1:13" ht="12.75" x14ac:dyDescent="0.2">
      <c r="A6" s="120" t="str">
        <f>'CAPGDS1000001245 Input'!F8</f>
        <v>SFS - Bragstad Dr Rebuild from DIMP Model 2026</v>
      </c>
      <c r="B6" s="120"/>
      <c r="C6" s="120"/>
      <c r="D6" s="120"/>
      <c r="E6" s="120"/>
      <c r="F6" s="120"/>
      <c r="G6" s="120"/>
      <c r="H6" s="120"/>
      <c r="I6" s="120"/>
      <c r="J6" s="120"/>
      <c r="K6" s="119"/>
      <c r="L6" s="119"/>
      <c r="M6" s="119"/>
    </row>
    <row r="63" spans="1:13" ht="12.75" x14ac:dyDescent="0.2">
      <c r="A63" s="118" t="s">
        <v>0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9"/>
      <c r="L63" s="119"/>
      <c r="M63" s="119"/>
    </row>
    <row r="64" spans="1:13" ht="12.75" x14ac:dyDescent="0.2">
      <c r="A64" s="120" t="s">
        <v>118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19"/>
      <c r="L64" s="119"/>
      <c r="M64" s="119"/>
    </row>
    <row r="72" spans="1:13" ht="12.75" x14ac:dyDescent="0.2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9"/>
      <c r="L72" s="119"/>
      <c r="M72" s="119"/>
    </row>
    <row r="73" spans="1:13" ht="12.75" x14ac:dyDescent="0.2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9"/>
      <c r="L73" s="119"/>
      <c r="M73" s="119"/>
    </row>
    <row r="75" spans="1:13" ht="12.75" x14ac:dyDescent="0.2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9"/>
      <c r="L75" s="119"/>
      <c r="M75" s="119"/>
    </row>
    <row r="76" spans="1:13" ht="12.75" x14ac:dyDescent="0.2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9"/>
      <c r="L76" s="119"/>
      <c r="M76" s="119"/>
    </row>
    <row r="77" spans="1:13" ht="12.75" x14ac:dyDescent="0.2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19"/>
      <c r="L77" s="119"/>
      <c r="M77" s="119"/>
    </row>
    <row r="123" spans="5:8" x14ac:dyDescent="0.2">
      <c r="E123" s="64" t="s">
        <v>132</v>
      </c>
      <c r="H123" s="106">
        <v>357748</v>
      </c>
    </row>
    <row r="124" spans="5:8" x14ac:dyDescent="0.2">
      <c r="E124" s="64" t="s">
        <v>131</v>
      </c>
      <c r="H124" s="106">
        <v>11079</v>
      </c>
    </row>
    <row r="125" spans="5:8" x14ac:dyDescent="0.2">
      <c r="E125" s="64" t="s">
        <v>133</v>
      </c>
      <c r="H125" s="106">
        <f>SUM(H123:H124)</f>
        <v>368827</v>
      </c>
    </row>
    <row r="133" spans="1:13" ht="12.75" x14ac:dyDescent="0.2">
      <c r="A133" s="118" t="s">
        <v>0</v>
      </c>
      <c r="B133" s="118"/>
      <c r="C133" s="118"/>
      <c r="D133" s="118"/>
      <c r="E133" s="118"/>
      <c r="F133" s="118"/>
      <c r="G133" s="118"/>
      <c r="H133" s="118"/>
      <c r="I133" s="118"/>
      <c r="J133" s="118"/>
      <c r="K133" s="119"/>
      <c r="L133" s="119"/>
      <c r="M133" s="119"/>
    </row>
    <row r="134" spans="1:13" ht="12.75" x14ac:dyDescent="0.2">
      <c r="A134" s="120" t="s">
        <v>118</v>
      </c>
      <c r="B134" s="120"/>
      <c r="C134" s="120"/>
      <c r="D134" s="120"/>
      <c r="E134" s="120"/>
      <c r="F134" s="120"/>
      <c r="G134" s="120"/>
      <c r="H134" s="120"/>
      <c r="I134" s="120"/>
      <c r="J134" s="120"/>
      <c r="K134" s="119"/>
      <c r="L134" s="119"/>
      <c r="M134" s="119"/>
    </row>
  </sheetData>
  <mergeCells count="14">
    <mergeCell ref="A133:M133"/>
    <mergeCell ref="A134:M134"/>
    <mergeCell ref="A77:M77"/>
    <mergeCell ref="A1:M1"/>
    <mergeCell ref="A2:M2"/>
    <mergeCell ref="A5:M5"/>
    <mergeCell ref="A4:M4"/>
    <mergeCell ref="A6:M6"/>
    <mergeCell ref="A72:M72"/>
    <mergeCell ref="A73:M73"/>
    <mergeCell ref="A76:M76"/>
    <mergeCell ref="A75:M75"/>
    <mergeCell ref="A63:M63"/>
    <mergeCell ref="A64:M64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57" max="12" man="1"/>
    <brk id="126" max="1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C82C-4174-42BE-9690-B0C8C08F366D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29" customWidth="1"/>
    <col min="2" max="2" width="13.7109375" style="29" customWidth="1"/>
    <col min="3" max="3" width="0.85546875" style="29" customWidth="1"/>
    <col min="4" max="4" width="16.28515625" style="29" customWidth="1"/>
    <col min="5" max="5" width="0.85546875" style="29" customWidth="1"/>
    <col min="6" max="6" width="10.140625" style="29" customWidth="1"/>
    <col min="7" max="7" width="0.85546875" style="29" customWidth="1"/>
    <col min="8" max="8" width="10.28515625" style="29" customWidth="1"/>
    <col min="9" max="9" width="0.85546875" style="29" customWidth="1"/>
    <col min="10" max="10" width="8" style="29"/>
    <col min="11" max="11" width="1.7109375" style="29" customWidth="1"/>
    <col min="12" max="12" width="8" style="29"/>
    <col min="13" max="13" width="1.7109375" style="29" customWidth="1"/>
    <col min="14" max="16384" width="8" style="29"/>
  </cols>
  <sheetData>
    <row r="1" spans="1:14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4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4" ht="12" customHeight="1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 ht="12" customHeight="1" x14ac:dyDescent="0.2"/>
    <row r="6" spans="1:14" ht="12" customHeight="1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4" x14ac:dyDescent="0.2">
      <c r="A7" s="114" t="str">
        <f>'WP D , pg 1'!A5:H5</f>
        <v>Pro-Forma Adjustment - Integrity Management</v>
      </c>
      <c r="B7" s="114"/>
      <c r="C7" s="114"/>
      <c r="D7" s="114"/>
      <c r="E7" s="114"/>
      <c r="F7" s="114"/>
      <c r="G7" s="114"/>
      <c r="H7" s="114"/>
      <c r="I7" s="114"/>
      <c r="J7" s="114"/>
    </row>
    <row r="8" spans="1:14" x14ac:dyDescent="0.2">
      <c r="B8" s="30" t="s">
        <v>56</v>
      </c>
      <c r="D8" s="76" t="s">
        <v>119</v>
      </c>
      <c r="E8" s="31"/>
      <c r="F8" s="112" t="s">
        <v>120</v>
      </c>
      <c r="G8" s="113"/>
      <c r="H8" s="113"/>
      <c r="I8" s="113"/>
      <c r="J8" s="113"/>
    </row>
    <row r="9" spans="1:14" x14ac:dyDescent="0.2">
      <c r="B9" s="31" t="s">
        <v>57</v>
      </c>
      <c r="D9" s="77">
        <v>1</v>
      </c>
      <c r="F9" s="31" t="s">
        <v>58</v>
      </c>
      <c r="H9" s="77">
        <v>1</v>
      </c>
    </row>
    <row r="10" spans="1:14" x14ac:dyDescent="0.2">
      <c r="L10" s="33" t="s">
        <v>59</v>
      </c>
      <c r="N10" s="33" t="s">
        <v>47</v>
      </c>
    </row>
    <row r="11" spans="1:14" x14ac:dyDescent="0.2">
      <c r="A11" s="29" t="s">
        <v>1</v>
      </c>
      <c r="F11" s="32" t="s">
        <v>60</v>
      </c>
      <c r="G11" s="32"/>
      <c r="H11" s="32"/>
      <c r="J11" s="33" t="s">
        <v>50</v>
      </c>
      <c r="L11" s="33" t="s">
        <v>50</v>
      </c>
      <c r="N11" s="33" t="s">
        <v>61</v>
      </c>
    </row>
    <row r="12" spans="1:14" x14ac:dyDescent="0.2">
      <c r="A12" s="71" t="s">
        <v>110</v>
      </c>
      <c r="B12" s="78" t="s">
        <v>62</v>
      </c>
      <c r="D12" s="34" t="s">
        <v>63</v>
      </c>
      <c r="E12" s="35"/>
      <c r="F12" s="34" t="s">
        <v>64</v>
      </c>
      <c r="H12" s="34" t="s">
        <v>65</v>
      </c>
      <c r="J12" s="34" t="s">
        <v>66</v>
      </c>
      <c r="L12" s="34" t="s">
        <v>66</v>
      </c>
      <c r="N12" s="34" t="s">
        <v>67</v>
      </c>
    </row>
    <row r="13" spans="1:14" x14ac:dyDescent="0.2">
      <c r="B13" s="75" t="s">
        <v>5</v>
      </c>
      <c r="D13" s="33" t="s">
        <v>6</v>
      </c>
      <c r="E13" s="35"/>
      <c r="F13" s="33" t="s">
        <v>7</v>
      </c>
      <c r="H13" s="33" t="s">
        <v>41</v>
      </c>
      <c r="J13" s="33" t="s">
        <v>42</v>
      </c>
      <c r="L13" s="33" t="s">
        <v>43</v>
      </c>
      <c r="N13" s="33" t="s">
        <v>44</v>
      </c>
    </row>
    <row r="14" spans="1:14" x14ac:dyDescent="0.2">
      <c r="B14" s="79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68</v>
      </c>
      <c r="H15" s="5">
        <v>1</v>
      </c>
      <c r="J15" s="39">
        <f>1.5/68</f>
        <v>2.2058823529411766E-2</v>
      </c>
      <c r="L15" s="39">
        <v>3.7499999999999999E-2</v>
      </c>
      <c r="N15" s="80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69</v>
      </c>
      <c r="H16" s="5">
        <v>0</v>
      </c>
      <c r="J16" s="39">
        <v>0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69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69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69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9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9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9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9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9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9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9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70</v>
      </c>
      <c r="D29" s="81">
        <v>46661</v>
      </c>
    </row>
    <row r="30" spans="1:10" x14ac:dyDescent="0.2">
      <c r="A30" s="33">
        <v>16</v>
      </c>
      <c r="B30" s="31" t="s">
        <v>71</v>
      </c>
      <c r="D30" s="82">
        <v>2189310</v>
      </c>
    </row>
    <row r="32" spans="1:10" x14ac:dyDescent="0.2">
      <c r="B32" s="41" t="s">
        <v>72</v>
      </c>
    </row>
    <row r="33" spans="2:2" x14ac:dyDescent="0.2">
      <c r="B33" s="41" t="s">
        <v>73</v>
      </c>
    </row>
    <row r="34" spans="2:2" x14ac:dyDescent="0.2">
      <c r="B34" s="41" t="s">
        <v>143</v>
      </c>
    </row>
    <row r="35" spans="2:2" x14ac:dyDescent="0.2">
      <c r="B35" s="41" t="s">
        <v>144</v>
      </c>
    </row>
    <row r="36" spans="2:2" x14ac:dyDescent="0.2">
      <c r="B36" s="41" t="s">
        <v>145</v>
      </c>
    </row>
    <row r="37" spans="2:2" x14ac:dyDescent="0.2">
      <c r="B37" s="41" t="s">
        <v>146</v>
      </c>
    </row>
    <row r="38" spans="2:2" x14ac:dyDescent="0.2">
      <c r="B38" s="41" t="s">
        <v>147</v>
      </c>
    </row>
    <row r="39" spans="2:2" x14ac:dyDescent="0.2">
      <c r="B39" s="29" t="s">
        <v>74</v>
      </c>
    </row>
    <row r="40" spans="2:2" x14ac:dyDescent="0.2">
      <c r="B40" s="29" t="s">
        <v>75</v>
      </c>
    </row>
  </sheetData>
  <mergeCells count="5">
    <mergeCell ref="F8:J8"/>
    <mergeCell ref="A1:J1"/>
    <mergeCell ref="A4:J4"/>
    <mergeCell ref="A7:J7"/>
    <mergeCell ref="A6:J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29FD-A632-4F75-B56A-690793D3E53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1" spans="1:10" ht="12" customHeight="1" x14ac:dyDescent="0.2">
      <c r="A1" s="42"/>
      <c r="B1" s="42"/>
      <c r="C1" s="43"/>
      <c r="D1" s="43"/>
      <c r="E1" s="43"/>
      <c r="F1" s="43"/>
      <c r="G1" s="43"/>
      <c r="H1" s="43"/>
      <c r="I1" s="43"/>
      <c r="J1" s="44" t="s">
        <v>9</v>
      </c>
    </row>
    <row r="2" spans="1:10" ht="12" customHeight="1" x14ac:dyDescent="0.2">
      <c r="A2" s="42"/>
      <c r="B2" s="42"/>
      <c r="C2" s="43"/>
      <c r="D2" s="43"/>
      <c r="E2" s="43"/>
      <c r="F2" s="43"/>
      <c r="G2" s="43"/>
      <c r="H2" s="43"/>
      <c r="I2" s="43"/>
      <c r="J2" s="44"/>
    </row>
    <row r="3" spans="1:10" ht="12" customHeight="1" x14ac:dyDescent="0.2">
      <c r="A3" s="42"/>
      <c r="B3" s="42"/>
      <c r="C3" s="43"/>
      <c r="D3" s="43"/>
      <c r="E3" s="43"/>
      <c r="F3" s="43"/>
      <c r="G3" s="43"/>
      <c r="H3" s="43"/>
      <c r="I3" s="43"/>
      <c r="J3" s="44"/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9</v>
      </c>
    </row>
    <row r="5" spans="1:10" x14ac:dyDescent="0.2">
      <c r="J5" s="44" t="s">
        <v>9</v>
      </c>
    </row>
    <row r="6" spans="1:10" x14ac:dyDescent="0.2">
      <c r="A6" s="115"/>
      <c r="B6" s="115"/>
      <c r="C6" s="115"/>
      <c r="D6" s="115"/>
      <c r="E6" s="115"/>
      <c r="F6" s="115"/>
      <c r="G6" s="115"/>
      <c r="H6" s="115"/>
      <c r="I6" s="115"/>
      <c r="J6" s="44"/>
    </row>
    <row r="7" spans="1:10" x14ac:dyDescent="0.2">
      <c r="A7" s="42" t="str">
        <f>'CAPGDS1000001238 Input'!A7:J7</f>
        <v>Pro-Forma Adjustment - Integrity Management</v>
      </c>
      <c r="B7" s="42"/>
      <c r="C7" s="43"/>
      <c r="D7" s="43"/>
      <c r="E7" s="43"/>
      <c r="F7" s="43"/>
      <c r="G7" s="43"/>
      <c r="H7" s="43"/>
      <c r="I7" s="43"/>
      <c r="J7" s="44"/>
    </row>
    <row r="8" spans="1:10" x14ac:dyDescent="0.2">
      <c r="A8" s="116" t="str">
        <f>'CAPGDS1000001238 Input'!F8</f>
        <v>SFS - 12 in Stl DRS 100 to Egger Stl</v>
      </c>
      <c r="B8" s="116"/>
      <c r="C8" s="116"/>
      <c r="D8" s="116"/>
      <c r="E8" s="116"/>
      <c r="F8" s="116"/>
      <c r="G8" s="116"/>
      <c r="H8" s="116"/>
      <c r="I8" s="116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76</v>
      </c>
      <c r="B10" s="46"/>
      <c r="C10" s="44"/>
      <c r="D10" s="44"/>
      <c r="E10" s="44"/>
      <c r="F10" s="44"/>
      <c r="G10" s="44"/>
      <c r="H10" s="44"/>
      <c r="I10" s="44"/>
      <c r="J10" s="44" t="s">
        <v>9</v>
      </c>
    </row>
    <row r="11" spans="1:10" x14ac:dyDescent="0.2">
      <c r="A11" s="46" t="s">
        <v>9</v>
      </c>
      <c r="B11" s="46"/>
      <c r="C11" s="44"/>
      <c r="D11" s="44"/>
      <c r="E11" s="44" t="s">
        <v>9</v>
      </c>
      <c r="F11" s="44"/>
      <c r="G11" s="44"/>
      <c r="H11" s="44"/>
      <c r="I11" s="44"/>
      <c r="J11" s="44" t="s">
        <v>9</v>
      </c>
    </row>
    <row r="13" spans="1:10" ht="12" thickBot="1" x14ac:dyDescent="0.25">
      <c r="A13" s="60" t="s">
        <v>77</v>
      </c>
      <c r="E13" s="47" t="s">
        <v>78</v>
      </c>
      <c r="F13" s="48"/>
      <c r="G13" s="48"/>
      <c r="H13" s="48"/>
      <c r="I13" s="48"/>
    </row>
    <row r="14" spans="1:10" ht="12" thickBot="1" x14ac:dyDescent="0.25">
      <c r="A14" s="72" t="s">
        <v>79</v>
      </c>
      <c r="B14" s="50"/>
      <c r="C14" s="49" t="s">
        <v>80</v>
      </c>
      <c r="D14" s="50"/>
      <c r="E14" s="49" t="s">
        <v>81</v>
      </c>
      <c r="F14" s="50"/>
      <c r="G14" s="49" t="s">
        <v>82</v>
      </c>
      <c r="H14" s="50"/>
      <c r="I14" s="49" t="s">
        <v>83</v>
      </c>
    </row>
    <row r="15" spans="1:10" x14ac:dyDescent="0.2">
      <c r="A15" s="51"/>
      <c r="B15" s="50"/>
      <c r="C15" s="75" t="s">
        <v>5</v>
      </c>
      <c r="D15" s="51"/>
      <c r="E15" s="33" t="s">
        <v>6</v>
      </c>
      <c r="F15" s="51"/>
      <c r="G15" s="33" t="s">
        <v>7</v>
      </c>
      <c r="H15" s="29"/>
      <c r="I15" s="33" t="s">
        <v>41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'CAPGDS1000001238 Input'!B15</f>
        <v>45641</v>
      </c>
      <c r="D17" s="52"/>
      <c r="E17" s="86">
        <f>'CAPGDS1000001238 Input'!D15*'CAPGDS1000001238 Input'!$D$9*'CAPGDS1000001238 Input'!$H$9</f>
        <v>0</v>
      </c>
      <c r="F17" s="88"/>
      <c r="G17" s="86">
        <f>'CAPGDS1000001238 Input'!D30*'CAPGDS1000001238 Input'!D9*'CAPGDS1000001238 Input'!H9</f>
        <v>2189310</v>
      </c>
      <c r="H17" s="88"/>
      <c r="I17" s="86">
        <f t="shared" ref="I17:I29" si="0">G17-E17</f>
        <v>2189310</v>
      </c>
    </row>
    <row r="18" spans="1:10" x14ac:dyDescent="0.2">
      <c r="A18" s="45">
        <f t="shared" ref="A18:A40" si="1">1+A17</f>
        <v>2</v>
      </c>
      <c r="C18" s="52">
        <f>'CAPGDS1000001238 Input'!B16</f>
        <v>45672</v>
      </c>
      <c r="D18" s="52"/>
      <c r="E18" s="66">
        <f>'CAPGDS1000001238 Input'!D16*'CAPGDS1000001238 Input'!$D$9*'CAPGDS1000001238 Input'!$H$9</f>
        <v>0</v>
      </c>
      <c r="F18" s="7"/>
      <c r="G18" s="66">
        <f>'CAPGDS1000001238 Input'!D30*'CAPGDS1000001238 Input'!D9*'CAPGDS1000001238 Input'!H9</f>
        <v>2189310</v>
      </c>
      <c r="H18" s="7"/>
      <c r="I18" s="66">
        <f t="shared" si="0"/>
        <v>2189310</v>
      </c>
    </row>
    <row r="19" spans="1:10" x14ac:dyDescent="0.2">
      <c r="A19" s="45">
        <f t="shared" si="1"/>
        <v>3</v>
      </c>
      <c r="C19" s="52">
        <f>'CAPGDS1000001238 Input'!B17</f>
        <v>45702</v>
      </c>
      <c r="D19" s="52"/>
      <c r="E19" s="66">
        <f>'CAPGDS1000001238 Input'!D17*'CAPGDS1000001238 Input'!$D$9*'CAPGDS1000001238 Input'!$H$9</f>
        <v>0</v>
      </c>
      <c r="F19" s="7"/>
      <c r="G19" s="7">
        <f t="shared" ref="G19:G29" si="2">$G$18</f>
        <v>2189310</v>
      </c>
      <c r="H19" s="7"/>
      <c r="I19" s="7">
        <f t="shared" si="0"/>
        <v>2189310</v>
      </c>
      <c r="J19" s="53"/>
    </row>
    <row r="20" spans="1:10" x14ac:dyDescent="0.2">
      <c r="A20" s="45">
        <f t="shared" si="1"/>
        <v>4</v>
      </c>
      <c r="C20" s="52">
        <f>'CAPGDS1000001238 Input'!B18</f>
        <v>45732</v>
      </c>
      <c r="D20" s="52"/>
      <c r="E20" s="66">
        <f>'CAPGDS1000001238 Input'!D18*'CAPGDS1000001238 Input'!$D$9*'CAPGDS1000001238 Input'!$H$9</f>
        <v>0</v>
      </c>
      <c r="F20" s="7"/>
      <c r="G20" s="7">
        <f t="shared" si="2"/>
        <v>2189310</v>
      </c>
      <c r="H20" s="7"/>
      <c r="I20" s="7">
        <f t="shared" si="0"/>
        <v>2189310</v>
      </c>
      <c r="J20" s="53"/>
    </row>
    <row r="21" spans="1:10" x14ac:dyDescent="0.2">
      <c r="A21" s="45">
        <f t="shared" si="1"/>
        <v>5</v>
      </c>
      <c r="C21" s="52">
        <f>'CAPGDS1000001238 Input'!B19</f>
        <v>45762</v>
      </c>
      <c r="D21" s="52"/>
      <c r="E21" s="66">
        <f>'CAPGDS1000001238 Input'!D19*'CAPGDS1000001238 Input'!$D$9*'CAPGDS1000001238 Input'!$H$9</f>
        <v>0</v>
      </c>
      <c r="F21" s="7"/>
      <c r="G21" s="7">
        <f t="shared" si="2"/>
        <v>2189310</v>
      </c>
      <c r="H21" s="7"/>
      <c r="I21" s="7">
        <f t="shared" si="0"/>
        <v>2189310</v>
      </c>
      <c r="J21" s="53"/>
    </row>
    <row r="22" spans="1:10" x14ac:dyDescent="0.2">
      <c r="A22" s="45">
        <f t="shared" si="1"/>
        <v>6</v>
      </c>
      <c r="C22" s="52">
        <f>'CAPGDS1000001238 Input'!B20</f>
        <v>45792</v>
      </c>
      <c r="D22" s="52"/>
      <c r="E22" s="66">
        <f>'CAPGDS1000001238 Input'!D20*'CAPGDS1000001238 Input'!$D$9*'CAPGDS1000001238 Input'!$H$9</f>
        <v>0</v>
      </c>
      <c r="F22" s="7"/>
      <c r="G22" s="7">
        <f t="shared" si="2"/>
        <v>2189310</v>
      </c>
      <c r="H22" s="7"/>
      <c r="I22" s="7">
        <f t="shared" si="0"/>
        <v>2189310</v>
      </c>
      <c r="J22" s="53"/>
    </row>
    <row r="23" spans="1:10" x14ac:dyDescent="0.2">
      <c r="A23" s="45">
        <f t="shared" si="1"/>
        <v>7</v>
      </c>
      <c r="C23" s="52">
        <f>'CAPGDS1000001238 Input'!B21</f>
        <v>45822</v>
      </c>
      <c r="D23" s="52"/>
      <c r="E23" s="66">
        <f>'CAPGDS1000001238 Input'!D21*'CAPGDS1000001238 Input'!$D$9*'CAPGDS1000001238 Input'!$H$9</f>
        <v>0</v>
      </c>
      <c r="F23" s="7"/>
      <c r="G23" s="7">
        <f t="shared" si="2"/>
        <v>2189310</v>
      </c>
      <c r="H23" s="7"/>
      <c r="I23" s="7">
        <f t="shared" si="0"/>
        <v>2189310</v>
      </c>
      <c r="J23" s="53"/>
    </row>
    <row r="24" spans="1:10" x14ac:dyDescent="0.2">
      <c r="A24" s="45">
        <f t="shared" si="1"/>
        <v>8</v>
      </c>
      <c r="C24" s="52">
        <f>'CAPGDS1000001238 Input'!B22</f>
        <v>45852</v>
      </c>
      <c r="D24" s="52"/>
      <c r="E24" s="66">
        <f>'CAPGDS1000001238 Input'!D22*'CAPGDS1000001238 Input'!$D$9*'CAPGDS1000001238 Input'!$H$9</f>
        <v>0</v>
      </c>
      <c r="F24" s="7"/>
      <c r="G24" s="7">
        <f t="shared" si="2"/>
        <v>2189310</v>
      </c>
      <c r="H24" s="7"/>
      <c r="I24" s="7">
        <f t="shared" si="0"/>
        <v>2189310</v>
      </c>
      <c r="J24" s="53"/>
    </row>
    <row r="25" spans="1:10" x14ac:dyDescent="0.2">
      <c r="A25" s="45">
        <f t="shared" si="1"/>
        <v>9</v>
      </c>
      <c r="C25" s="52">
        <f>'CAPGDS1000001238 Input'!B23</f>
        <v>45882</v>
      </c>
      <c r="D25" s="52"/>
      <c r="E25" s="66">
        <f>'CAPGDS1000001238 Input'!D23*'CAPGDS1000001238 Input'!$D$9*'CAPGDS1000001238 Input'!$H$9</f>
        <v>0</v>
      </c>
      <c r="F25" s="7"/>
      <c r="G25" s="7">
        <f t="shared" si="2"/>
        <v>2189310</v>
      </c>
      <c r="H25" s="7"/>
      <c r="I25" s="7">
        <f t="shared" si="0"/>
        <v>2189310</v>
      </c>
      <c r="J25" s="53"/>
    </row>
    <row r="26" spans="1:10" x14ac:dyDescent="0.2">
      <c r="A26" s="45">
        <f t="shared" si="1"/>
        <v>10</v>
      </c>
      <c r="C26" s="52">
        <f>'CAPGDS1000001238 Input'!B24</f>
        <v>45912</v>
      </c>
      <c r="D26" s="52"/>
      <c r="E26" s="66">
        <f>'CAPGDS1000001238 Input'!D24*'CAPGDS1000001238 Input'!$D$9*'CAPGDS1000001238 Input'!$H$9</f>
        <v>0</v>
      </c>
      <c r="F26" s="7"/>
      <c r="G26" s="7">
        <f t="shared" si="2"/>
        <v>2189310</v>
      </c>
      <c r="H26" s="7"/>
      <c r="I26" s="7">
        <f t="shared" si="0"/>
        <v>2189310</v>
      </c>
      <c r="J26" s="53"/>
    </row>
    <row r="27" spans="1:10" x14ac:dyDescent="0.2">
      <c r="A27" s="45">
        <f t="shared" si="1"/>
        <v>11</v>
      </c>
      <c r="C27" s="52">
        <f>'CAPGDS1000001238 Input'!B25</f>
        <v>45942</v>
      </c>
      <c r="D27" s="52"/>
      <c r="E27" s="66">
        <f>'CAPGDS1000001238 Input'!D25*'CAPGDS1000001238 Input'!$D$9*'CAPGDS1000001238 Input'!$H$9</f>
        <v>0</v>
      </c>
      <c r="F27" s="7"/>
      <c r="G27" s="7">
        <f t="shared" si="2"/>
        <v>2189310</v>
      </c>
      <c r="H27" s="7"/>
      <c r="I27" s="7">
        <f t="shared" si="0"/>
        <v>2189310</v>
      </c>
      <c r="J27" s="53"/>
    </row>
    <row r="28" spans="1:10" x14ac:dyDescent="0.2">
      <c r="A28" s="45">
        <f t="shared" si="1"/>
        <v>12</v>
      </c>
      <c r="C28" s="52">
        <f>'CAPGDS1000001238 Input'!B26</f>
        <v>45972</v>
      </c>
      <c r="D28" s="52"/>
      <c r="E28" s="66">
        <f>'CAPGDS1000001238 Input'!D26*'CAPGDS1000001238 Input'!$D$9*'CAPGDS1000001238 Input'!$H$9</f>
        <v>0</v>
      </c>
      <c r="F28" s="7"/>
      <c r="G28" s="7">
        <f t="shared" si="2"/>
        <v>2189310</v>
      </c>
      <c r="H28" s="7"/>
      <c r="I28" s="7">
        <f t="shared" si="0"/>
        <v>2189310</v>
      </c>
      <c r="J28" s="53"/>
    </row>
    <row r="29" spans="1:10" x14ac:dyDescent="0.2">
      <c r="A29" s="45">
        <f t="shared" si="1"/>
        <v>13</v>
      </c>
      <c r="C29" s="52">
        <f>'CAPGDS1000001238 Input'!B27</f>
        <v>46002</v>
      </c>
      <c r="D29" s="52"/>
      <c r="E29" s="92">
        <f>'CAPGDS1000001238 Input'!D27*'CAPGDS1000001238 Input'!$D$9*'CAPGDS1000001238 Input'!$H$9</f>
        <v>0</v>
      </c>
      <c r="F29" s="7"/>
      <c r="G29" s="93">
        <f t="shared" si="2"/>
        <v>2189310</v>
      </c>
      <c r="H29" s="7"/>
      <c r="I29" s="93">
        <f t="shared" si="0"/>
        <v>2189310</v>
      </c>
      <c r="J29" s="53"/>
    </row>
    <row r="30" spans="1:10" x14ac:dyDescent="0.2">
      <c r="A30" s="45">
        <f t="shared" si="1"/>
        <v>14</v>
      </c>
      <c r="C30" s="54" t="s">
        <v>46</v>
      </c>
      <c r="D30" s="54"/>
      <c r="E30" s="88">
        <f>SUM(E18:E29)</f>
        <v>0</v>
      </c>
      <c r="F30" s="88"/>
      <c r="G30" s="88">
        <f>SUM(G17:G29)</f>
        <v>28461030</v>
      </c>
      <c r="H30" s="88"/>
      <c r="I30" s="88">
        <f>SUM(I17:I29)</f>
        <v>28461030</v>
      </c>
      <c r="J30" s="53"/>
    </row>
    <row r="31" spans="1:10" x14ac:dyDescent="0.2">
      <c r="A31" s="45">
        <f t="shared" si="1"/>
        <v>15</v>
      </c>
      <c r="E31" s="88"/>
      <c r="F31" s="88"/>
      <c r="G31" s="88"/>
      <c r="H31" s="88"/>
      <c r="I31" s="88"/>
      <c r="J31" s="53"/>
    </row>
    <row r="32" spans="1:10" ht="12" thickBot="1" x14ac:dyDescent="0.25">
      <c r="A32" s="45">
        <f t="shared" si="1"/>
        <v>16</v>
      </c>
      <c r="C32" s="56" t="s">
        <v>111</v>
      </c>
      <c r="D32" s="56"/>
      <c r="E32" s="90">
        <f>ROUND(+E30/12,2)</f>
        <v>0</v>
      </c>
      <c r="F32" s="88"/>
      <c r="G32" s="90">
        <f>ROUND(+G30/13,2)</f>
        <v>2189310</v>
      </c>
      <c r="H32" s="88"/>
      <c r="I32" s="90">
        <f>ROUND(+I30/13,2)</f>
        <v>2189310</v>
      </c>
      <c r="J32" s="55"/>
    </row>
    <row r="33" spans="1:10" ht="12" thickTop="1" x14ac:dyDescent="0.2">
      <c r="A33" s="45">
        <f t="shared" si="1"/>
        <v>17</v>
      </c>
      <c r="E33" s="88"/>
      <c r="F33" s="88"/>
      <c r="G33" s="88"/>
      <c r="H33" s="88"/>
      <c r="I33" s="88"/>
      <c r="J33" s="53"/>
    </row>
    <row r="34" spans="1:10" x14ac:dyDescent="0.2">
      <c r="A34" s="45">
        <f t="shared" si="1"/>
        <v>18</v>
      </c>
      <c r="E34" s="91" t="s">
        <v>9</v>
      </c>
      <c r="F34" s="91"/>
      <c r="G34" s="91" t="s">
        <v>9</v>
      </c>
      <c r="H34" s="91"/>
      <c r="I34" s="91" t="s">
        <v>9</v>
      </c>
      <c r="J34" s="53"/>
    </row>
    <row r="35" spans="1:10" ht="12" thickBot="1" x14ac:dyDescent="0.25">
      <c r="A35" s="45">
        <f t="shared" si="1"/>
        <v>19</v>
      </c>
      <c r="C35" s="54" t="s">
        <v>84</v>
      </c>
      <c r="D35" s="54"/>
      <c r="E35" s="88"/>
      <c r="F35" s="88"/>
      <c r="G35" s="88"/>
      <c r="H35" s="88"/>
      <c r="I35" s="90">
        <f>I32</f>
        <v>2189310</v>
      </c>
      <c r="J35" s="53"/>
    </row>
    <row r="36" spans="1:10" ht="12" thickTop="1" x14ac:dyDescent="0.2">
      <c r="A36" s="45">
        <f t="shared" si="1"/>
        <v>20</v>
      </c>
      <c r="J36" s="53"/>
    </row>
    <row r="37" spans="1:10" x14ac:dyDescent="0.2">
      <c r="A37" s="45">
        <f t="shared" si="1"/>
        <v>21</v>
      </c>
      <c r="J37" s="53"/>
    </row>
    <row r="38" spans="1:10" x14ac:dyDescent="0.2">
      <c r="A38" s="45">
        <f t="shared" si="1"/>
        <v>22</v>
      </c>
      <c r="J38" s="53"/>
    </row>
    <row r="39" spans="1:10" x14ac:dyDescent="0.2">
      <c r="A39" s="45">
        <f t="shared" si="1"/>
        <v>23</v>
      </c>
      <c r="J39" s="53"/>
    </row>
    <row r="40" spans="1:10" x14ac:dyDescent="0.2">
      <c r="A40" s="45">
        <f t="shared" si="1"/>
        <v>24</v>
      </c>
      <c r="J40" s="53"/>
    </row>
    <row r="41" spans="1:10" x14ac:dyDescent="0.2">
      <c r="J41" s="53"/>
    </row>
    <row r="42" spans="1:10" x14ac:dyDescent="0.2">
      <c r="J42" s="53"/>
    </row>
    <row r="43" spans="1:10" x14ac:dyDescent="0.2">
      <c r="J43" s="53"/>
    </row>
    <row r="44" spans="1:10" x14ac:dyDescent="0.2">
      <c r="J44" s="53"/>
    </row>
    <row r="45" spans="1:10" x14ac:dyDescent="0.2">
      <c r="J45" s="53"/>
    </row>
    <row r="46" spans="1:10" x14ac:dyDescent="0.2">
      <c r="J46" s="53"/>
    </row>
    <row r="47" spans="1:10" x14ac:dyDescent="0.2">
      <c r="J47" s="53"/>
    </row>
    <row r="48" spans="1:10" x14ac:dyDescent="0.2">
      <c r="J48" s="53"/>
    </row>
    <row r="49" spans="10:10" x14ac:dyDescent="0.2">
      <c r="J49" s="53"/>
    </row>
    <row r="50" spans="10:10" x14ac:dyDescent="0.2">
      <c r="J50" s="53"/>
    </row>
    <row r="51" spans="10:10" x14ac:dyDescent="0.2">
      <c r="J51" s="53"/>
    </row>
    <row r="52" spans="10:10" x14ac:dyDescent="0.2">
      <c r="J52" s="53"/>
    </row>
    <row r="53" spans="10:10" x14ac:dyDescent="0.2">
      <c r="J53" s="53"/>
    </row>
    <row r="54" spans="10:10" x14ac:dyDescent="0.2">
      <c r="J54" s="53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55"/>
    </row>
    <row r="83" spans="10:10" x14ac:dyDescent="0.2">
      <c r="J83" s="53"/>
    </row>
    <row r="84" spans="10:10" x14ac:dyDescent="0.2">
      <c r="J84" s="53"/>
    </row>
    <row r="85" spans="10:10" x14ac:dyDescent="0.2">
      <c r="J85" s="53"/>
    </row>
    <row r="86" spans="10:10" x14ac:dyDescent="0.2">
      <c r="J86" s="53"/>
    </row>
    <row r="87" spans="10:10" x14ac:dyDescent="0.2">
      <c r="J87" s="53"/>
    </row>
    <row r="88" spans="10:10" x14ac:dyDescent="0.2">
      <c r="J88" s="53"/>
    </row>
    <row r="89" spans="10:10" x14ac:dyDescent="0.2">
      <c r="J89" s="53"/>
    </row>
    <row r="90" spans="10:10" x14ac:dyDescent="0.2">
      <c r="J90" s="53"/>
    </row>
    <row r="91" spans="10:10" x14ac:dyDescent="0.2">
      <c r="J91" s="53"/>
    </row>
    <row r="92" spans="10:10" x14ac:dyDescent="0.2">
      <c r="J92" s="53"/>
    </row>
    <row r="93" spans="10:10" x14ac:dyDescent="0.2">
      <c r="J93" s="53"/>
    </row>
    <row r="94" spans="10:10" x14ac:dyDescent="0.2">
      <c r="J94" s="53"/>
    </row>
    <row r="95" spans="10:10" x14ac:dyDescent="0.2">
      <c r="J95" s="55"/>
    </row>
    <row r="96" spans="10:10" x14ac:dyDescent="0.2">
      <c r="J96" s="53"/>
    </row>
    <row r="97" spans="10:10" x14ac:dyDescent="0.2">
      <c r="J97" s="53"/>
    </row>
    <row r="98" spans="10:10" x14ac:dyDescent="0.2">
      <c r="J98" s="53"/>
    </row>
    <row r="99" spans="10:10" x14ac:dyDescent="0.2">
      <c r="J99" s="53"/>
    </row>
    <row r="100" spans="10:10" x14ac:dyDescent="0.2">
      <c r="J100" s="53"/>
    </row>
    <row r="101" spans="10:10" x14ac:dyDescent="0.2">
      <c r="J101" s="53"/>
    </row>
    <row r="102" spans="10:10" x14ac:dyDescent="0.2">
      <c r="J102" s="53"/>
    </row>
    <row r="103" spans="10:10" x14ac:dyDescent="0.2">
      <c r="J103" s="53"/>
    </row>
    <row r="104" spans="10:10" x14ac:dyDescent="0.2">
      <c r="J104" s="53"/>
    </row>
    <row r="105" spans="10:10" x14ac:dyDescent="0.2">
      <c r="J105" s="53"/>
    </row>
    <row r="106" spans="10:10" x14ac:dyDescent="0.2">
      <c r="J106" s="53"/>
    </row>
    <row r="107" spans="10:10" x14ac:dyDescent="0.2">
      <c r="J107" s="53"/>
    </row>
    <row r="109" spans="10:10" x14ac:dyDescent="0.2">
      <c r="J109" s="53"/>
    </row>
    <row r="110" spans="10:10" x14ac:dyDescent="0.2">
      <c r="J110" s="53"/>
    </row>
    <row r="111" spans="10:10" x14ac:dyDescent="0.2">
      <c r="J111" s="53"/>
    </row>
    <row r="112" spans="10:10" x14ac:dyDescent="0.2">
      <c r="J112" s="53"/>
    </row>
    <row r="113" spans="10:10" x14ac:dyDescent="0.2">
      <c r="J113" s="53"/>
    </row>
    <row r="114" spans="10:10" x14ac:dyDescent="0.2">
      <c r="J114" s="53"/>
    </row>
    <row r="115" spans="10:10" x14ac:dyDescent="0.2">
      <c r="J115" s="53"/>
    </row>
    <row r="116" spans="10:10" x14ac:dyDescent="0.2">
      <c r="J116" s="53"/>
    </row>
    <row r="117" spans="10:10" x14ac:dyDescent="0.2">
      <c r="J117" s="53"/>
    </row>
    <row r="118" spans="10:10" x14ac:dyDescent="0.2">
      <c r="J118" s="53"/>
    </row>
    <row r="119" spans="10:10" x14ac:dyDescent="0.2">
      <c r="J119" s="53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3"/>
    </row>
    <row r="149" spans="10:10" x14ac:dyDescent="0.2">
      <c r="J149" s="53"/>
    </row>
    <row r="150" spans="10:10" x14ac:dyDescent="0.2">
      <c r="J150" s="53"/>
    </row>
    <row r="151" spans="10:10" x14ac:dyDescent="0.2">
      <c r="J151" s="53"/>
    </row>
    <row r="152" spans="10:10" x14ac:dyDescent="0.2">
      <c r="J152" s="53"/>
    </row>
    <row r="153" spans="10:10" x14ac:dyDescent="0.2">
      <c r="J153" s="53"/>
    </row>
    <row r="154" spans="10:10" x14ac:dyDescent="0.2">
      <c r="J154" s="53"/>
    </row>
    <row r="155" spans="10:10" x14ac:dyDescent="0.2">
      <c r="J155" s="53"/>
    </row>
    <row r="156" spans="10:10" x14ac:dyDescent="0.2">
      <c r="J156" s="53"/>
    </row>
    <row r="157" spans="10:10" x14ac:dyDescent="0.2">
      <c r="J157" s="53"/>
    </row>
    <row r="158" spans="10:10" x14ac:dyDescent="0.2">
      <c r="J158" s="53"/>
    </row>
    <row r="159" spans="10:10" x14ac:dyDescent="0.2">
      <c r="J159" s="53"/>
    </row>
    <row r="160" spans="10:10" x14ac:dyDescent="0.2">
      <c r="J160" s="53"/>
    </row>
    <row r="161" spans="10:10" x14ac:dyDescent="0.2">
      <c r="J161" s="55"/>
    </row>
    <row r="162" spans="10:10" x14ac:dyDescent="0.2">
      <c r="J162" s="53"/>
    </row>
    <row r="163" spans="10:10" x14ac:dyDescent="0.2">
      <c r="J163" s="53"/>
    </row>
    <row r="164" spans="10:10" x14ac:dyDescent="0.2">
      <c r="J164" s="53"/>
    </row>
    <row r="165" spans="10:10" x14ac:dyDescent="0.2">
      <c r="J165" s="53"/>
    </row>
    <row r="166" spans="10:10" x14ac:dyDescent="0.2">
      <c r="J166" s="53"/>
    </row>
    <row r="167" spans="10:10" x14ac:dyDescent="0.2">
      <c r="J167" s="53"/>
    </row>
    <row r="168" spans="10:10" x14ac:dyDescent="0.2">
      <c r="J168" s="53"/>
    </row>
    <row r="170" spans="10:10" x14ac:dyDescent="0.2">
      <c r="J170" s="53"/>
    </row>
    <row r="171" spans="10:10" x14ac:dyDescent="0.2">
      <c r="J171" s="53"/>
    </row>
    <row r="172" spans="10:10" x14ac:dyDescent="0.2">
      <c r="J172" s="53"/>
    </row>
    <row r="173" spans="10:10" x14ac:dyDescent="0.2">
      <c r="J173" s="53"/>
    </row>
    <row r="174" spans="10:10" x14ac:dyDescent="0.2">
      <c r="J174" s="53"/>
    </row>
    <row r="177" spans="10:10" x14ac:dyDescent="0.2">
      <c r="J177" s="53"/>
    </row>
    <row r="178" spans="10:10" x14ac:dyDescent="0.2">
      <c r="J178" s="53"/>
    </row>
    <row r="179" spans="10:10" x14ac:dyDescent="0.2">
      <c r="J179" s="53"/>
    </row>
    <row r="180" spans="10:10" x14ac:dyDescent="0.2">
      <c r="J180" s="53"/>
    </row>
    <row r="181" spans="10:10" x14ac:dyDescent="0.2">
      <c r="J181" s="53"/>
    </row>
    <row r="182" spans="10:10" x14ac:dyDescent="0.2">
      <c r="J182" s="53"/>
    </row>
    <row r="183" spans="10:10" x14ac:dyDescent="0.2">
      <c r="J183" s="53"/>
    </row>
    <row r="184" spans="10:10" x14ac:dyDescent="0.2">
      <c r="J184" s="53"/>
    </row>
    <row r="213" spans="10:10" x14ac:dyDescent="0.2">
      <c r="J213" s="53"/>
    </row>
    <row r="214" spans="10:10" x14ac:dyDescent="0.2">
      <c r="J214" s="53"/>
    </row>
    <row r="215" spans="10:10" x14ac:dyDescent="0.2">
      <c r="J215" s="53"/>
    </row>
    <row r="216" spans="10:10" x14ac:dyDescent="0.2">
      <c r="J216" s="53"/>
    </row>
    <row r="217" spans="10:10" x14ac:dyDescent="0.2">
      <c r="J217" s="53"/>
    </row>
    <row r="218" spans="10:10" x14ac:dyDescent="0.2">
      <c r="J218" s="53"/>
    </row>
    <row r="219" spans="10:10" x14ac:dyDescent="0.2">
      <c r="J219" s="53"/>
    </row>
    <row r="220" spans="10:10" x14ac:dyDescent="0.2">
      <c r="J220" s="53"/>
    </row>
    <row r="221" spans="10:10" x14ac:dyDescent="0.2">
      <c r="J221" s="53"/>
    </row>
    <row r="222" spans="10:10" x14ac:dyDescent="0.2">
      <c r="J222" s="53"/>
    </row>
    <row r="223" spans="10:10" x14ac:dyDescent="0.2">
      <c r="J223" s="53"/>
    </row>
    <row r="224" spans="10:10" x14ac:dyDescent="0.2">
      <c r="J224" s="53"/>
    </row>
    <row r="225" spans="10:10" x14ac:dyDescent="0.2">
      <c r="J225" s="53"/>
    </row>
    <row r="226" spans="10:10" x14ac:dyDescent="0.2">
      <c r="J226" s="55"/>
    </row>
    <row r="227" spans="10:10" x14ac:dyDescent="0.2">
      <c r="J227" s="53"/>
    </row>
    <row r="228" spans="10:10" x14ac:dyDescent="0.2">
      <c r="J228" s="53"/>
    </row>
    <row r="229" spans="10:10" x14ac:dyDescent="0.2">
      <c r="J229" s="53"/>
    </row>
    <row r="230" spans="10:10" x14ac:dyDescent="0.2">
      <c r="J230" s="53"/>
    </row>
    <row r="231" spans="10:10" x14ac:dyDescent="0.2">
      <c r="J231" s="53"/>
    </row>
    <row r="232" spans="10:10" x14ac:dyDescent="0.2">
      <c r="J232" s="53"/>
    </row>
    <row r="233" spans="10:10" x14ac:dyDescent="0.2">
      <c r="J233" s="53"/>
    </row>
    <row r="234" spans="10:10" x14ac:dyDescent="0.2">
      <c r="J234" s="53"/>
    </row>
    <row r="235" spans="10:10" x14ac:dyDescent="0.2">
      <c r="J235" s="53"/>
    </row>
    <row r="236" spans="10:10" x14ac:dyDescent="0.2">
      <c r="J236" s="53"/>
    </row>
    <row r="237" spans="10:10" x14ac:dyDescent="0.2">
      <c r="J237" s="53"/>
    </row>
    <row r="238" spans="10:10" x14ac:dyDescent="0.2">
      <c r="J238" s="53"/>
    </row>
    <row r="239" spans="10:10" x14ac:dyDescent="0.2">
      <c r="J239" s="53"/>
    </row>
    <row r="240" spans="10:10" x14ac:dyDescent="0.2">
      <c r="J240" s="53"/>
    </row>
    <row r="241" spans="10:10" x14ac:dyDescent="0.2">
      <c r="J241" s="53"/>
    </row>
    <row r="242" spans="10:10" x14ac:dyDescent="0.2">
      <c r="J242" s="53"/>
    </row>
    <row r="243" spans="10:10" x14ac:dyDescent="0.2">
      <c r="J243" s="53"/>
    </row>
    <row r="244" spans="10:10" x14ac:dyDescent="0.2">
      <c r="J244" s="53"/>
    </row>
    <row r="245" spans="10:10" x14ac:dyDescent="0.2">
      <c r="J245" s="53"/>
    </row>
    <row r="246" spans="10:10" x14ac:dyDescent="0.2">
      <c r="J246" s="53"/>
    </row>
    <row r="247" spans="10:10" x14ac:dyDescent="0.2">
      <c r="J247" s="53"/>
    </row>
    <row r="248" spans="10:10" x14ac:dyDescent="0.2">
      <c r="J248" s="53"/>
    </row>
    <row r="249" spans="10:10" x14ac:dyDescent="0.2">
      <c r="J249" s="53"/>
    </row>
    <row r="250" spans="10:10" x14ac:dyDescent="0.2">
      <c r="J250" s="53"/>
    </row>
    <row r="251" spans="10:10" x14ac:dyDescent="0.2">
      <c r="J251" s="53"/>
    </row>
    <row r="252" spans="10:10" x14ac:dyDescent="0.2">
      <c r="J252" s="53"/>
    </row>
    <row r="253" spans="10:10" x14ac:dyDescent="0.2">
      <c r="J253" s="53"/>
    </row>
    <row r="277" spans="3:10" x14ac:dyDescent="0.2">
      <c r="C277" s="52"/>
      <c r="D277" s="52"/>
      <c r="E277" s="55"/>
      <c r="F277" s="55"/>
      <c r="G277" s="55"/>
      <c r="H277" s="55"/>
      <c r="I277" s="55"/>
    </row>
    <row r="278" spans="3:10" x14ac:dyDescent="0.2">
      <c r="C278" s="52"/>
      <c r="D278" s="52"/>
      <c r="E278" s="53"/>
      <c r="F278" s="53"/>
      <c r="G278" s="53"/>
      <c r="H278" s="53"/>
      <c r="I278" s="53"/>
      <c r="J278" s="53"/>
    </row>
    <row r="279" spans="3:10" x14ac:dyDescent="0.2">
      <c r="C279" s="52"/>
      <c r="D279" s="52"/>
      <c r="E279" s="53"/>
      <c r="F279" s="53"/>
      <c r="G279" s="53"/>
      <c r="H279" s="53"/>
      <c r="I279" s="53"/>
      <c r="J279" s="53"/>
    </row>
    <row r="280" spans="3:10" x14ac:dyDescent="0.2">
      <c r="C280" s="52"/>
      <c r="D280" s="52"/>
      <c r="E280" s="53"/>
      <c r="F280" s="53"/>
      <c r="G280" s="53"/>
      <c r="H280" s="53"/>
      <c r="I280" s="53"/>
      <c r="J280" s="53"/>
    </row>
    <row r="281" spans="3:10" x14ac:dyDescent="0.2">
      <c r="C281" s="52"/>
      <c r="D281" s="52"/>
      <c r="E281" s="53"/>
      <c r="F281" s="53"/>
      <c r="G281" s="53"/>
      <c r="H281" s="53"/>
      <c r="I281" s="53"/>
      <c r="J281" s="53"/>
    </row>
    <row r="282" spans="3:10" x14ac:dyDescent="0.2">
      <c r="C282" s="52"/>
      <c r="D282" s="52"/>
      <c r="E282" s="53"/>
      <c r="F282" s="53"/>
      <c r="G282" s="53"/>
      <c r="H282" s="53"/>
      <c r="I282" s="53"/>
      <c r="J282" s="53"/>
    </row>
    <row r="283" spans="3:10" x14ac:dyDescent="0.2">
      <c r="C283" s="52"/>
      <c r="D283" s="52"/>
      <c r="E283" s="53"/>
      <c r="F283" s="53"/>
      <c r="G283" s="53"/>
      <c r="H283" s="53"/>
      <c r="I283" s="53"/>
      <c r="J283" s="53"/>
    </row>
    <row r="284" spans="3:10" x14ac:dyDescent="0.2">
      <c r="C284" s="52"/>
      <c r="D284" s="52"/>
      <c r="E284" s="53"/>
      <c r="F284" s="53"/>
      <c r="G284" s="53"/>
      <c r="H284" s="53"/>
      <c r="I284" s="53"/>
      <c r="J284" s="53"/>
    </row>
    <row r="285" spans="3:10" x14ac:dyDescent="0.2">
      <c r="C285" s="52"/>
      <c r="D285" s="52"/>
      <c r="E285" s="53"/>
      <c r="F285" s="53"/>
      <c r="G285" s="53"/>
      <c r="H285" s="53"/>
      <c r="I285" s="53"/>
      <c r="J285" s="53"/>
    </row>
    <row r="286" spans="3:10" x14ac:dyDescent="0.2">
      <c r="C286" s="52"/>
      <c r="D286" s="52"/>
      <c r="E286" s="53"/>
      <c r="F286" s="53"/>
      <c r="G286" s="53"/>
      <c r="H286" s="53"/>
      <c r="I286" s="53"/>
      <c r="J286" s="53"/>
    </row>
    <row r="287" spans="3:10" x14ac:dyDescent="0.2">
      <c r="C287" s="52"/>
      <c r="D287" s="52"/>
      <c r="E287" s="53"/>
      <c r="F287" s="53"/>
      <c r="G287" s="53"/>
      <c r="H287" s="53"/>
      <c r="I287" s="53"/>
      <c r="J287" s="53"/>
    </row>
    <row r="288" spans="3:10" x14ac:dyDescent="0.2">
      <c r="C288" s="52"/>
      <c r="D288" s="52"/>
      <c r="E288" s="53"/>
      <c r="F288" s="53"/>
      <c r="G288" s="53"/>
      <c r="H288" s="53"/>
      <c r="I288" s="53"/>
      <c r="J288" s="53"/>
    </row>
    <row r="289" spans="3:10" x14ac:dyDescent="0.2">
      <c r="C289" s="52"/>
      <c r="D289" s="52"/>
      <c r="E289" s="53"/>
      <c r="F289" s="53"/>
      <c r="G289" s="53"/>
      <c r="H289" s="53"/>
      <c r="I289" s="53"/>
      <c r="J289" s="53"/>
    </row>
    <row r="290" spans="3:10" x14ac:dyDescent="0.2">
      <c r="C290" s="52"/>
      <c r="D290" s="52"/>
      <c r="E290" s="53"/>
      <c r="F290" s="53"/>
      <c r="G290" s="53"/>
      <c r="H290" s="53"/>
      <c r="I290" s="53"/>
      <c r="J290" s="53"/>
    </row>
    <row r="291" spans="3:10" x14ac:dyDescent="0.2">
      <c r="E291" s="55"/>
      <c r="F291" s="55"/>
      <c r="G291" s="55"/>
      <c r="H291" s="55"/>
      <c r="I291" s="55"/>
      <c r="J291" s="55"/>
    </row>
    <row r="292" spans="3:10" x14ac:dyDescent="0.2">
      <c r="E292" s="53"/>
      <c r="F292" s="53"/>
      <c r="G292" s="53"/>
      <c r="H292" s="53"/>
      <c r="I292" s="53"/>
      <c r="J292" s="53"/>
    </row>
    <row r="293" spans="3:10" x14ac:dyDescent="0.2">
      <c r="E293" s="53"/>
      <c r="F293" s="53"/>
      <c r="G293" s="53"/>
      <c r="H293" s="53"/>
      <c r="I293" s="53"/>
      <c r="J293" s="53"/>
    </row>
    <row r="294" spans="3:10" x14ac:dyDescent="0.2">
      <c r="E294" s="55"/>
      <c r="F294" s="55"/>
      <c r="G294" s="55"/>
      <c r="H294" s="55"/>
      <c r="I294" s="55"/>
      <c r="J294" s="53"/>
    </row>
    <row r="295" spans="3:10" x14ac:dyDescent="0.2">
      <c r="E295" s="53"/>
      <c r="F295" s="53"/>
      <c r="G295" s="53"/>
      <c r="H295" s="53"/>
      <c r="I295" s="53"/>
      <c r="J295" s="53"/>
    </row>
    <row r="296" spans="3:10" x14ac:dyDescent="0.2">
      <c r="E296" s="53"/>
      <c r="F296" s="53"/>
      <c r="G296" s="53"/>
      <c r="H296" s="53"/>
      <c r="I296" s="53"/>
      <c r="J296" s="53"/>
    </row>
    <row r="297" spans="3:10" x14ac:dyDescent="0.2">
      <c r="E297" s="53"/>
      <c r="F297" s="53"/>
      <c r="G297" s="53"/>
      <c r="H297" s="53"/>
      <c r="I297" s="53"/>
      <c r="J297" s="53"/>
    </row>
    <row r="298" spans="3:10" x14ac:dyDescent="0.2">
      <c r="E298" s="53"/>
      <c r="F298" s="53"/>
      <c r="G298" s="53"/>
      <c r="H298" s="53"/>
      <c r="I298" s="53"/>
      <c r="J298" s="53"/>
    </row>
    <row r="299" spans="3:10" x14ac:dyDescent="0.2">
      <c r="E299" s="53"/>
      <c r="F299" s="53"/>
      <c r="G299" s="53"/>
      <c r="H299" s="53"/>
      <c r="I299" s="53"/>
      <c r="J299" s="53"/>
    </row>
    <row r="300" spans="3:10" x14ac:dyDescent="0.2">
      <c r="E300" s="53"/>
      <c r="F300" s="53"/>
      <c r="G300" s="53"/>
      <c r="H300" s="53"/>
      <c r="I300" s="53"/>
      <c r="J300" s="53"/>
    </row>
    <row r="301" spans="3:10" x14ac:dyDescent="0.2">
      <c r="E301" s="53"/>
      <c r="F301" s="53"/>
      <c r="G301" s="53"/>
      <c r="H301" s="53"/>
      <c r="I301" s="53"/>
      <c r="J301" s="53"/>
    </row>
    <row r="302" spans="3:10" x14ac:dyDescent="0.2">
      <c r="E302" s="53"/>
      <c r="F302" s="53"/>
      <c r="G302" s="53"/>
      <c r="H302" s="53"/>
      <c r="I302" s="53"/>
      <c r="J302" s="53"/>
    </row>
    <row r="303" spans="3:10" x14ac:dyDescent="0.2">
      <c r="E303" s="53"/>
      <c r="F303" s="53"/>
      <c r="G303" s="53"/>
      <c r="H303" s="53"/>
      <c r="I303" s="53"/>
      <c r="J303" s="53"/>
    </row>
    <row r="304" spans="3:10" x14ac:dyDescent="0.2">
      <c r="E304" s="53"/>
      <c r="F304" s="53"/>
      <c r="G304" s="53"/>
      <c r="H304" s="53"/>
      <c r="I304" s="53"/>
      <c r="J304" s="53"/>
    </row>
    <row r="305" spans="5:10" x14ac:dyDescent="0.2">
      <c r="E305" s="53"/>
      <c r="F305" s="53"/>
      <c r="G305" s="53"/>
      <c r="H305" s="53"/>
      <c r="I305" s="53"/>
      <c r="J305" s="53"/>
    </row>
    <row r="342" spans="3:10" x14ac:dyDescent="0.2">
      <c r="C342" s="52"/>
      <c r="D342" s="52"/>
      <c r="E342" s="55"/>
      <c r="F342" s="55"/>
      <c r="G342" s="55"/>
      <c r="H342" s="55"/>
      <c r="I342" s="55"/>
    </row>
    <row r="343" spans="3:10" x14ac:dyDescent="0.2">
      <c r="C343" s="52"/>
      <c r="D343" s="52"/>
      <c r="E343" s="53"/>
      <c r="F343" s="53"/>
      <c r="G343" s="53"/>
      <c r="H343" s="53"/>
      <c r="I343" s="53"/>
      <c r="J343" s="53"/>
    </row>
    <row r="344" spans="3:10" x14ac:dyDescent="0.2">
      <c r="C344" s="52"/>
      <c r="D344" s="52"/>
      <c r="E344" s="53"/>
      <c r="F344" s="53"/>
      <c r="G344" s="53"/>
      <c r="H344" s="53"/>
      <c r="I344" s="53"/>
      <c r="J344" s="53"/>
    </row>
    <row r="345" spans="3:10" x14ac:dyDescent="0.2">
      <c r="C345" s="52"/>
      <c r="D345" s="52"/>
      <c r="E345" s="53"/>
      <c r="F345" s="53"/>
      <c r="G345" s="53"/>
      <c r="H345" s="53"/>
      <c r="I345" s="53"/>
      <c r="J345" s="53"/>
    </row>
    <row r="346" spans="3:10" x14ac:dyDescent="0.2">
      <c r="C346" s="52"/>
      <c r="D346" s="52"/>
      <c r="E346" s="53"/>
      <c r="F346" s="53"/>
      <c r="G346" s="53"/>
      <c r="H346" s="53"/>
      <c r="I346" s="53"/>
      <c r="J346" s="53"/>
    </row>
    <row r="347" spans="3:10" x14ac:dyDescent="0.2">
      <c r="C347" s="52"/>
      <c r="D347" s="52"/>
      <c r="E347" s="53"/>
      <c r="F347" s="53"/>
      <c r="G347" s="53"/>
      <c r="H347" s="53"/>
      <c r="I347" s="53"/>
      <c r="J347" s="53"/>
    </row>
    <row r="348" spans="3:10" x14ac:dyDescent="0.2">
      <c r="C348" s="52"/>
      <c r="D348" s="52"/>
      <c r="E348" s="53"/>
      <c r="F348" s="53"/>
      <c r="G348" s="53"/>
      <c r="H348" s="53"/>
      <c r="I348" s="53"/>
      <c r="J348" s="53"/>
    </row>
    <row r="349" spans="3:10" x14ac:dyDescent="0.2">
      <c r="C349" s="52"/>
      <c r="D349" s="52"/>
      <c r="E349" s="53"/>
      <c r="F349" s="53"/>
      <c r="G349" s="53"/>
      <c r="H349" s="53"/>
      <c r="I349" s="53"/>
      <c r="J349" s="53"/>
    </row>
    <row r="350" spans="3:10" x14ac:dyDescent="0.2">
      <c r="C350" s="52"/>
      <c r="D350" s="52"/>
      <c r="E350" s="53"/>
      <c r="F350" s="53"/>
      <c r="G350" s="53"/>
      <c r="H350" s="53"/>
      <c r="I350" s="53"/>
      <c r="J350" s="53"/>
    </row>
    <row r="351" spans="3:10" x14ac:dyDescent="0.2">
      <c r="C351" s="52"/>
      <c r="D351" s="52"/>
      <c r="E351" s="53"/>
      <c r="F351" s="53"/>
      <c r="G351" s="53"/>
      <c r="H351" s="53"/>
      <c r="I351" s="53"/>
      <c r="J351" s="53"/>
    </row>
    <row r="352" spans="3:10" x14ac:dyDescent="0.2">
      <c r="C352" s="52"/>
      <c r="D352" s="52"/>
      <c r="E352" s="53"/>
      <c r="F352" s="53"/>
      <c r="G352" s="53"/>
      <c r="H352" s="53"/>
      <c r="I352" s="53"/>
      <c r="J352" s="53"/>
    </row>
    <row r="353" spans="3:10" x14ac:dyDescent="0.2">
      <c r="C353" s="52"/>
      <c r="D353" s="52"/>
      <c r="E353" s="53"/>
      <c r="F353" s="53"/>
      <c r="G353" s="53"/>
      <c r="H353" s="53"/>
      <c r="I353" s="53"/>
      <c r="J353" s="53"/>
    </row>
    <row r="354" spans="3:10" x14ac:dyDescent="0.2">
      <c r="C354" s="52"/>
      <c r="D354" s="52"/>
      <c r="E354" s="53"/>
      <c r="F354" s="53"/>
      <c r="G354" s="53"/>
      <c r="H354" s="53"/>
      <c r="I354" s="53"/>
      <c r="J354" s="53"/>
    </row>
    <row r="355" spans="3:10" x14ac:dyDescent="0.2">
      <c r="C355" s="52"/>
      <c r="D355" s="52"/>
      <c r="E355" s="53"/>
      <c r="F355" s="53"/>
      <c r="G355" s="53"/>
      <c r="H355" s="53"/>
      <c r="I355" s="53"/>
      <c r="J355" s="53"/>
    </row>
    <row r="356" spans="3:10" x14ac:dyDescent="0.2">
      <c r="E356" s="55"/>
      <c r="F356" s="55"/>
      <c r="G356" s="55"/>
      <c r="H356" s="55"/>
      <c r="I356" s="55"/>
      <c r="J356" s="55"/>
    </row>
    <row r="357" spans="3:10" x14ac:dyDescent="0.2">
      <c r="E357" s="53"/>
      <c r="F357" s="53"/>
      <c r="G357" s="53"/>
      <c r="H357" s="53"/>
      <c r="I357" s="53"/>
      <c r="J357" s="53"/>
    </row>
    <row r="358" spans="3:10" x14ac:dyDescent="0.2">
      <c r="E358" s="53"/>
      <c r="F358" s="53"/>
      <c r="G358" s="53"/>
      <c r="H358" s="53"/>
      <c r="I358" s="53"/>
      <c r="J358" s="53"/>
    </row>
    <row r="359" spans="3:10" x14ac:dyDescent="0.2">
      <c r="E359" s="55"/>
      <c r="F359" s="55"/>
      <c r="G359" s="55"/>
      <c r="H359" s="55"/>
      <c r="I359" s="55"/>
      <c r="J359" s="53"/>
    </row>
    <row r="360" spans="3:10" x14ac:dyDescent="0.2">
      <c r="E360" s="53"/>
      <c r="F360" s="53"/>
      <c r="G360" s="53"/>
      <c r="H360" s="53"/>
      <c r="I360" s="53"/>
      <c r="J360" s="53"/>
    </row>
    <row r="361" spans="3:10" x14ac:dyDescent="0.2">
      <c r="E361" s="53"/>
      <c r="F361" s="53"/>
      <c r="G361" s="53"/>
      <c r="H361" s="53"/>
      <c r="I361" s="53"/>
      <c r="J361" s="53"/>
    </row>
    <row r="362" spans="3:10" x14ac:dyDescent="0.2">
      <c r="E362" s="53"/>
      <c r="F362" s="53"/>
      <c r="G362" s="53"/>
      <c r="H362" s="53"/>
      <c r="I362" s="53"/>
      <c r="J362" s="53"/>
    </row>
    <row r="363" spans="3:10" x14ac:dyDescent="0.2">
      <c r="E363" s="53"/>
      <c r="F363" s="53"/>
      <c r="G363" s="53"/>
      <c r="H363" s="53"/>
      <c r="I363" s="53"/>
      <c r="J363" s="53"/>
    </row>
    <row r="364" spans="3:10" x14ac:dyDescent="0.2">
      <c r="E364" s="53"/>
      <c r="F364" s="53"/>
      <c r="G364" s="53"/>
      <c r="H364" s="53"/>
      <c r="I364" s="53"/>
      <c r="J364" s="53"/>
    </row>
    <row r="365" spans="3:10" x14ac:dyDescent="0.2">
      <c r="E365" s="53"/>
      <c r="F365" s="53"/>
      <c r="G365" s="53"/>
      <c r="H365" s="53"/>
      <c r="I365" s="53"/>
      <c r="J365" s="53"/>
    </row>
    <row r="366" spans="3:10" x14ac:dyDescent="0.2">
      <c r="E366" s="53"/>
      <c r="F366" s="53"/>
      <c r="G366" s="53"/>
      <c r="H366" s="53"/>
      <c r="I366" s="53"/>
      <c r="J366" s="53"/>
    </row>
    <row r="367" spans="3:10" x14ac:dyDescent="0.2">
      <c r="E367" s="53"/>
      <c r="F367" s="53"/>
      <c r="G367" s="53"/>
      <c r="H367" s="53"/>
      <c r="I367" s="53"/>
      <c r="J367" s="53"/>
    </row>
    <row r="368" spans="3:10" x14ac:dyDescent="0.2">
      <c r="E368" s="53"/>
      <c r="F368" s="53"/>
      <c r="G368" s="53"/>
      <c r="H368" s="53"/>
      <c r="I368" s="53"/>
      <c r="J368" s="53"/>
    </row>
    <row r="369" spans="5:10" x14ac:dyDescent="0.2">
      <c r="E369" s="53"/>
      <c r="F369" s="53"/>
      <c r="G369" s="53"/>
      <c r="H369" s="53"/>
      <c r="I369" s="53"/>
      <c r="J369" s="53"/>
    </row>
    <row r="370" spans="5:10" x14ac:dyDescent="0.2">
      <c r="E370" s="53"/>
      <c r="F370" s="53"/>
      <c r="G370" s="53"/>
      <c r="H370" s="53"/>
      <c r="I370" s="53"/>
      <c r="J370" s="53"/>
    </row>
    <row r="407" spans="3:10" x14ac:dyDescent="0.2">
      <c r="C407" s="52"/>
      <c r="D407" s="52"/>
      <c r="E407" s="55"/>
      <c r="F407" s="55"/>
      <c r="G407" s="55"/>
      <c r="H407" s="55"/>
      <c r="I407" s="55"/>
    </row>
    <row r="408" spans="3:10" x14ac:dyDescent="0.2">
      <c r="C408" s="52"/>
      <c r="D408" s="52"/>
      <c r="E408" s="53"/>
      <c r="F408" s="53"/>
      <c r="G408" s="53"/>
      <c r="H408" s="53"/>
      <c r="I408" s="53"/>
      <c r="J408" s="53"/>
    </row>
    <row r="409" spans="3:10" x14ac:dyDescent="0.2">
      <c r="C409" s="52"/>
      <c r="D409" s="52"/>
      <c r="E409" s="53"/>
      <c r="F409" s="53"/>
      <c r="G409" s="53"/>
      <c r="H409" s="53"/>
      <c r="I409" s="53"/>
      <c r="J409" s="53"/>
    </row>
    <row r="410" spans="3:10" x14ac:dyDescent="0.2">
      <c r="C410" s="52"/>
      <c r="D410" s="52"/>
      <c r="E410" s="53"/>
      <c r="F410" s="53"/>
      <c r="G410" s="53"/>
      <c r="H410" s="53"/>
      <c r="I410" s="53"/>
      <c r="J410" s="53"/>
    </row>
    <row r="411" spans="3:10" x14ac:dyDescent="0.2">
      <c r="C411" s="52"/>
      <c r="D411" s="52"/>
      <c r="E411" s="53"/>
      <c r="F411" s="53"/>
      <c r="G411" s="53"/>
      <c r="H411" s="53"/>
      <c r="I411" s="53"/>
      <c r="J411" s="53"/>
    </row>
    <row r="412" spans="3:10" x14ac:dyDescent="0.2">
      <c r="C412" s="52"/>
      <c r="D412" s="52"/>
      <c r="E412" s="53"/>
      <c r="F412" s="53"/>
      <c r="G412" s="53"/>
      <c r="H412" s="53"/>
      <c r="I412" s="53"/>
      <c r="J412" s="53"/>
    </row>
    <row r="413" spans="3:10" x14ac:dyDescent="0.2">
      <c r="C413" s="52"/>
      <c r="D413" s="52"/>
      <c r="E413" s="53"/>
      <c r="F413" s="53"/>
      <c r="G413" s="53"/>
      <c r="H413" s="53"/>
      <c r="I413" s="53"/>
      <c r="J413" s="53"/>
    </row>
    <row r="414" spans="3:10" x14ac:dyDescent="0.2">
      <c r="C414" s="52"/>
      <c r="D414" s="52"/>
      <c r="E414" s="53"/>
      <c r="F414" s="53"/>
      <c r="G414" s="53"/>
      <c r="H414" s="53"/>
      <c r="I414" s="53"/>
      <c r="J414" s="53"/>
    </row>
    <row r="415" spans="3:10" x14ac:dyDescent="0.2">
      <c r="C415" s="52"/>
      <c r="D415" s="52"/>
      <c r="E415" s="53"/>
      <c r="F415" s="53"/>
      <c r="G415" s="53"/>
      <c r="H415" s="53"/>
      <c r="I415" s="53"/>
      <c r="J415" s="53"/>
    </row>
    <row r="416" spans="3:10" x14ac:dyDescent="0.2">
      <c r="C416" s="52"/>
      <c r="D416" s="52"/>
      <c r="E416" s="53"/>
      <c r="F416" s="53"/>
      <c r="G416" s="53"/>
      <c r="H416" s="53"/>
      <c r="I416" s="53"/>
      <c r="J416" s="53"/>
    </row>
    <row r="417" spans="3:10" x14ac:dyDescent="0.2">
      <c r="C417" s="52"/>
      <c r="D417" s="52"/>
      <c r="E417" s="53"/>
      <c r="F417" s="53"/>
      <c r="G417" s="53"/>
      <c r="H417" s="53"/>
      <c r="I417" s="53"/>
      <c r="J417" s="53"/>
    </row>
    <row r="418" spans="3:10" x14ac:dyDescent="0.2">
      <c r="C418" s="52"/>
      <c r="D418" s="52"/>
      <c r="E418" s="53"/>
      <c r="F418" s="53"/>
      <c r="G418" s="53"/>
      <c r="H418" s="53"/>
      <c r="I418" s="53"/>
      <c r="J418" s="53"/>
    </row>
    <row r="419" spans="3:10" x14ac:dyDescent="0.2">
      <c r="C419" s="52"/>
      <c r="D419" s="52"/>
      <c r="E419" s="53"/>
      <c r="F419" s="53"/>
      <c r="G419" s="53"/>
      <c r="H419" s="53"/>
      <c r="I419" s="53"/>
      <c r="J419" s="53"/>
    </row>
    <row r="420" spans="3:10" x14ac:dyDescent="0.2">
      <c r="C420" s="52"/>
      <c r="D420" s="52"/>
      <c r="E420" s="53"/>
      <c r="F420" s="53"/>
      <c r="G420" s="53"/>
      <c r="H420" s="53"/>
      <c r="I420" s="53"/>
      <c r="J420" s="53"/>
    </row>
    <row r="421" spans="3:10" x14ac:dyDescent="0.2">
      <c r="E421" s="55"/>
      <c r="F421" s="55"/>
      <c r="G421" s="55"/>
      <c r="H421" s="55"/>
      <c r="I421" s="55"/>
      <c r="J421" s="55"/>
    </row>
    <row r="422" spans="3:10" x14ac:dyDescent="0.2">
      <c r="E422" s="53"/>
      <c r="F422" s="53"/>
      <c r="G422" s="53"/>
      <c r="H422" s="53"/>
      <c r="I422" s="53"/>
      <c r="J422" s="53"/>
    </row>
    <row r="423" spans="3:10" x14ac:dyDescent="0.2">
      <c r="E423" s="53"/>
      <c r="F423" s="53"/>
      <c r="G423" s="53"/>
      <c r="H423" s="53"/>
      <c r="I423" s="53"/>
      <c r="J423" s="53"/>
    </row>
    <row r="424" spans="3:10" x14ac:dyDescent="0.2">
      <c r="E424" s="55"/>
      <c r="F424" s="55"/>
      <c r="G424" s="55"/>
      <c r="H424" s="55"/>
      <c r="I424" s="55"/>
      <c r="J424" s="53"/>
    </row>
    <row r="425" spans="3:10" x14ac:dyDescent="0.2">
      <c r="E425" s="53"/>
      <c r="F425" s="53"/>
      <c r="G425" s="53"/>
      <c r="H425" s="53"/>
      <c r="I425" s="53"/>
      <c r="J425" s="53"/>
    </row>
    <row r="426" spans="3:10" x14ac:dyDescent="0.2">
      <c r="E426" s="53"/>
      <c r="F426" s="53"/>
      <c r="G426" s="53"/>
      <c r="H426" s="53"/>
      <c r="I426" s="53"/>
      <c r="J426" s="53"/>
    </row>
    <row r="427" spans="3:10" x14ac:dyDescent="0.2">
      <c r="E427" s="53"/>
      <c r="F427" s="53"/>
      <c r="G427" s="53"/>
      <c r="H427" s="53"/>
      <c r="I427" s="53"/>
      <c r="J427" s="53"/>
    </row>
    <row r="428" spans="3:10" x14ac:dyDescent="0.2">
      <c r="E428" s="53"/>
      <c r="F428" s="53"/>
      <c r="G428" s="53"/>
      <c r="H428" s="53"/>
      <c r="I428" s="53"/>
      <c r="J428" s="53"/>
    </row>
    <row r="429" spans="3:10" x14ac:dyDescent="0.2">
      <c r="E429" s="53"/>
      <c r="F429" s="53"/>
      <c r="G429" s="53"/>
      <c r="H429" s="53"/>
      <c r="I429" s="53"/>
      <c r="J429" s="53"/>
    </row>
    <row r="430" spans="3:10" x14ac:dyDescent="0.2">
      <c r="E430" s="53"/>
      <c r="F430" s="53"/>
      <c r="G430" s="53"/>
      <c r="H430" s="53"/>
      <c r="I430" s="53"/>
      <c r="J430" s="53"/>
    </row>
    <row r="431" spans="3:10" x14ac:dyDescent="0.2">
      <c r="E431" s="53"/>
      <c r="F431" s="53"/>
      <c r="G431" s="53"/>
      <c r="H431" s="53"/>
      <c r="I431" s="53"/>
      <c r="J431" s="53"/>
    </row>
    <row r="432" spans="3:10" x14ac:dyDescent="0.2">
      <c r="E432" s="53"/>
      <c r="F432" s="53"/>
      <c r="G432" s="53"/>
      <c r="H432" s="53"/>
      <c r="I432" s="53"/>
      <c r="J432" s="53"/>
    </row>
    <row r="433" spans="5:10" x14ac:dyDescent="0.2">
      <c r="E433" s="53"/>
      <c r="F433" s="53"/>
      <c r="G433" s="53"/>
      <c r="H433" s="53"/>
      <c r="I433" s="53"/>
      <c r="J433" s="53"/>
    </row>
    <row r="434" spans="5:10" x14ac:dyDescent="0.2">
      <c r="E434" s="53"/>
      <c r="F434" s="53"/>
      <c r="G434" s="53"/>
      <c r="H434" s="53"/>
      <c r="I434" s="53"/>
      <c r="J434" s="53"/>
    </row>
    <row r="435" spans="5:10" x14ac:dyDescent="0.2">
      <c r="E435" s="53"/>
      <c r="F435" s="53"/>
      <c r="G435" s="53"/>
      <c r="H435" s="53"/>
      <c r="I435" s="53"/>
      <c r="J435" s="53"/>
    </row>
  </sheetData>
  <mergeCells count="2">
    <mergeCell ref="A6:I6"/>
    <mergeCell ref="A8:I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40" max="16383" man="1"/>
    <brk id="7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861-CFDF-40B9-B999-BA82501F7362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" style="45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15"/>
      <c r="B4" s="115"/>
      <c r="C4" s="115"/>
      <c r="D4" s="115"/>
      <c r="E4" s="115"/>
      <c r="F4" s="115"/>
      <c r="G4" s="115"/>
      <c r="H4" s="115"/>
      <c r="I4" s="115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115" t="str">
        <f>'CAPGDS1000001238 Input'!A7:J7</f>
        <v>Pro-Forma Adjustment - Integrity Management</v>
      </c>
      <c r="B7" s="115"/>
      <c r="C7" s="115"/>
      <c r="D7" s="115"/>
      <c r="E7" s="115"/>
      <c r="F7" s="115"/>
      <c r="G7" s="115"/>
      <c r="H7" s="115"/>
      <c r="I7" s="115"/>
    </row>
    <row r="8" spans="1:9" x14ac:dyDescent="0.2">
      <c r="A8" s="117" t="str">
        <f>'CAPGDS1000001238 Input'!F8</f>
        <v>SFS - 12 in Stl DRS 100 to Egger Stl</v>
      </c>
      <c r="B8" s="117"/>
      <c r="C8" s="117"/>
      <c r="D8" s="117"/>
      <c r="E8" s="117"/>
      <c r="F8" s="117"/>
      <c r="G8" s="117"/>
      <c r="H8" s="117"/>
      <c r="I8" s="117"/>
    </row>
    <row r="9" spans="1:9" x14ac:dyDescent="0.2">
      <c r="A9" s="74"/>
      <c r="B9" s="74"/>
      <c r="C9" s="74"/>
      <c r="D9" s="74"/>
      <c r="E9" s="74"/>
      <c r="F9" s="74"/>
      <c r="G9" s="74"/>
      <c r="H9" s="74"/>
      <c r="I9" s="74"/>
    </row>
    <row r="10" spans="1:9" x14ac:dyDescent="0.2">
      <c r="A10" s="46" t="str">
        <f>'CAPGDS1000001238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9</v>
      </c>
      <c r="B11" s="46"/>
      <c r="C11" s="44"/>
      <c r="D11" s="44"/>
      <c r="E11" s="44" t="s">
        <v>9</v>
      </c>
      <c r="F11" s="44"/>
      <c r="G11" s="44"/>
      <c r="H11" s="44"/>
      <c r="I11" s="44"/>
    </row>
    <row r="13" spans="1:9" ht="12" thickBot="1" x14ac:dyDescent="0.25">
      <c r="A13" s="60" t="s">
        <v>77</v>
      </c>
      <c r="E13" s="48" t="str">
        <f>"Acct "&amp;'CAPGDS1000001238 Input'!F15</f>
        <v>Acct 2.376.00</v>
      </c>
      <c r="F13" s="48"/>
      <c r="G13" s="48"/>
      <c r="H13" s="48"/>
      <c r="I13" s="48"/>
    </row>
    <row r="14" spans="1:9" ht="12" thickBot="1" x14ac:dyDescent="0.25">
      <c r="A14" s="72" t="s">
        <v>79</v>
      </c>
      <c r="B14" s="50"/>
      <c r="C14" s="49" t="s">
        <v>80</v>
      </c>
      <c r="D14" s="50"/>
      <c r="E14" s="49" t="s">
        <v>81</v>
      </c>
      <c r="F14" s="50"/>
      <c r="G14" s="49" t="s">
        <v>82</v>
      </c>
      <c r="H14" s="50"/>
      <c r="I14" s="49" t="s">
        <v>83</v>
      </c>
    </row>
    <row r="15" spans="1:9" x14ac:dyDescent="0.2">
      <c r="A15" s="51"/>
      <c r="B15" s="50"/>
      <c r="C15" s="75" t="s">
        <v>5</v>
      </c>
      <c r="D15" s="51"/>
      <c r="E15" s="33" t="s">
        <v>6</v>
      </c>
      <c r="F15" s="51"/>
      <c r="G15" s="33" t="s">
        <v>7</v>
      </c>
      <c r="H15" s="29"/>
      <c r="I15" s="33" t="s">
        <v>41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'CAPGDS1000001238 TotalWO'!C17</f>
        <v>45641</v>
      </c>
      <c r="D17" s="52"/>
      <c r="E17" s="86">
        <f>'CAPGDS1000001238 TotalWO'!E17*'CAPGDS1000001238 Input'!$H$15</f>
        <v>0</v>
      </c>
      <c r="F17" s="87"/>
      <c r="G17" s="86">
        <f>'CAPGDS1000001238 TotalWO'!G17*'CAPGDS1000001238 Input'!$H$15</f>
        <v>2189310</v>
      </c>
      <c r="H17" s="88"/>
      <c r="I17" s="86">
        <f t="shared" ref="I17:I29" si="0">G17-E17</f>
        <v>2189310</v>
      </c>
    </row>
    <row r="18" spans="1:12" x14ac:dyDescent="0.2">
      <c r="A18" s="45">
        <f t="shared" ref="A18:A40" si="1">1+A17</f>
        <v>2</v>
      </c>
      <c r="C18" s="52">
        <f>'CAPGDS1000001238 TotalWO'!C18</f>
        <v>45672</v>
      </c>
      <c r="D18" s="52"/>
      <c r="E18" s="66">
        <f>'CAPGDS1000001238 TotalWO'!E18*'CAPGDS1000001238 Input'!$H$15</f>
        <v>0</v>
      </c>
      <c r="F18" s="66"/>
      <c r="G18" s="66">
        <f>'CAPGDS1000001238 TotalWO'!G18*'CAPGDS1000001238 Input'!$H$15</f>
        <v>2189310</v>
      </c>
      <c r="H18" s="7"/>
      <c r="I18" s="66">
        <f t="shared" si="0"/>
        <v>2189310</v>
      </c>
      <c r="K18" s="66"/>
      <c r="L18" s="66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66">
        <f>'CAPGDS1000001238 TotalWO'!E19*'CAPGDS1000001238 Input'!$H$15</f>
        <v>0</v>
      </c>
      <c r="F19" s="66"/>
      <c r="G19" s="66">
        <f>'CAPGDS1000001238 TotalWO'!G19*'CAPGDS1000001238 Input'!$H$15</f>
        <v>2189310</v>
      </c>
      <c r="H19" s="7"/>
      <c r="I19" s="7">
        <f t="shared" si="0"/>
        <v>2189310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66">
        <f>'CAPGDS1000001238 TotalWO'!E20*'CAPGDS1000001238 Input'!$H$15</f>
        <v>0</v>
      </c>
      <c r="F20" s="66"/>
      <c r="G20" s="66">
        <f>'CAPGDS1000001238 TotalWO'!G20*'CAPGDS1000001238 Input'!$H$15</f>
        <v>2189310</v>
      </c>
      <c r="H20" s="7"/>
      <c r="I20" s="7">
        <f t="shared" si="0"/>
        <v>2189310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66">
        <f>'CAPGDS1000001238 TotalWO'!E21*'CAPGDS1000001238 Input'!$H$15</f>
        <v>0</v>
      </c>
      <c r="F21" s="66"/>
      <c r="G21" s="66">
        <f>'CAPGDS1000001238 TotalWO'!G21*'CAPGDS1000001238 Input'!$H$15</f>
        <v>2189310</v>
      </c>
      <c r="H21" s="7"/>
      <c r="I21" s="7">
        <f t="shared" si="0"/>
        <v>2189310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66">
        <f>'CAPGDS1000001238 TotalWO'!E22*'CAPGDS1000001238 Input'!$H$15</f>
        <v>0</v>
      </c>
      <c r="F22" s="66"/>
      <c r="G22" s="66">
        <f>'CAPGDS1000001238 TotalWO'!G22*'CAPGDS1000001238 Input'!$H$15</f>
        <v>2189310</v>
      </c>
      <c r="H22" s="7"/>
      <c r="I22" s="7">
        <f t="shared" si="0"/>
        <v>2189310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66">
        <f>'CAPGDS1000001238 TotalWO'!E23*'CAPGDS1000001238 Input'!$H$15</f>
        <v>0</v>
      </c>
      <c r="F23" s="66"/>
      <c r="G23" s="66">
        <f>'CAPGDS1000001238 TotalWO'!G23*'CAPGDS1000001238 Input'!$H$15</f>
        <v>2189310</v>
      </c>
      <c r="H23" s="7"/>
      <c r="I23" s="7">
        <f t="shared" si="0"/>
        <v>2189310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66">
        <f>'CAPGDS1000001238 TotalWO'!E24*'CAPGDS1000001238 Input'!$H$15</f>
        <v>0</v>
      </c>
      <c r="F24" s="66"/>
      <c r="G24" s="66">
        <f>'CAPGDS1000001238 TotalWO'!G24*'CAPGDS1000001238 Input'!$H$15</f>
        <v>2189310</v>
      </c>
      <c r="H24" s="7"/>
      <c r="I24" s="7">
        <f t="shared" si="0"/>
        <v>2189310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66">
        <f>'CAPGDS1000001238 TotalWO'!E25*'CAPGDS1000001238 Input'!$H$15</f>
        <v>0</v>
      </c>
      <c r="F25" s="66"/>
      <c r="G25" s="66">
        <f>'CAPGDS1000001238 TotalWO'!G25*'CAPGDS1000001238 Input'!$H$15</f>
        <v>2189310</v>
      </c>
      <c r="H25" s="7"/>
      <c r="I25" s="7">
        <f t="shared" si="0"/>
        <v>2189310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66">
        <f>'CAPGDS1000001238 TotalWO'!E26*'CAPGDS1000001238 Input'!$H$15</f>
        <v>0</v>
      </c>
      <c r="F26" s="66"/>
      <c r="G26" s="66">
        <f>'CAPGDS1000001238 TotalWO'!G26*'CAPGDS1000001238 Input'!$H$15</f>
        <v>2189310</v>
      </c>
      <c r="H26" s="7"/>
      <c r="I26" s="7">
        <f t="shared" si="0"/>
        <v>2189310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66">
        <f>'CAPGDS1000001238 TotalWO'!E27*'CAPGDS1000001238 Input'!$H$15</f>
        <v>0</v>
      </c>
      <c r="F27" s="66"/>
      <c r="G27" s="66">
        <f>'CAPGDS1000001238 TotalWO'!G27*'CAPGDS1000001238 Input'!$H$15</f>
        <v>2189310</v>
      </c>
      <c r="H27" s="7"/>
      <c r="I27" s="7">
        <f t="shared" si="0"/>
        <v>2189310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66">
        <f>'CAPGDS1000001238 TotalWO'!E28*'CAPGDS1000001238 Input'!$H$15</f>
        <v>0</v>
      </c>
      <c r="F28" s="66"/>
      <c r="G28" s="66">
        <f>'CAPGDS1000001238 TotalWO'!G28*'CAPGDS1000001238 Input'!$H$15</f>
        <v>2189310</v>
      </c>
      <c r="H28" s="7"/>
      <c r="I28" s="7">
        <f t="shared" si="0"/>
        <v>2189310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92">
        <f>'CAPGDS1000001238 TotalWO'!E29*'CAPGDS1000001238 Input'!$H$15</f>
        <v>0</v>
      </c>
      <c r="F29" s="66"/>
      <c r="G29" s="92">
        <f>'CAPGDS1000001238 TotalWO'!G29*'CAPGDS1000001238 Input'!$H$15</f>
        <v>2189310</v>
      </c>
      <c r="H29" s="7"/>
      <c r="I29" s="93">
        <f t="shared" si="0"/>
        <v>2189310</v>
      </c>
    </row>
    <row r="30" spans="1:12" x14ac:dyDescent="0.2">
      <c r="A30" s="45">
        <f t="shared" si="1"/>
        <v>14</v>
      </c>
      <c r="C30" s="54" t="s">
        <v>46</v>
      </c>
      <c r="D30" s="54"/>
      <c r="E30" s="88">
        <f>SUM(E18:E29)</f>
        <v>0</v>
      </c>
      <c r="F30" s="88"/>
      <c r="G30" s="88">
        <f>SUM(G17:G29)</f>
        <v>28461030</v>
      </c>
      <c r="H30" s="88"/>
      <c r="I30" s="88">
        <f>SUM(I17:I29)</f>
        <v>28461030</v>
      </c>
    </row>
    <row r="31" spans="1:12" x14ac:dyDescent="0.2">
      <c r="A31" s="45">
        <f t="shared" si="1"/>
        <v>15</v>
      </c>
      <c r="E31" s="88"/>
      <c r="F31" s="88"/>
      <c r="G31" s="88"/>
      <c r="H31" s="88"/>
      <c r="I31" s="88"/>
    </row>
    <row r="32" spans="1:12" ht="12" thickBot="1" x14ac:dyDescent="0.25">
      <c r="A32" s="45">
        <f t="shared" si="1"/>
        <v>16</v>
      </c>
      <c r="C32" s="56" t="s">
        <v>111</v>
      </c>
      <c r="D32" s="56"/>
      <c r="E32" s="90">
        <f>ROUND(+E30/12,2)</f>
        <v>0</v>
      </c>
      <c r="F32" s="88"/>
      <c r="G32" s="90">
        <f>ROUND(+G30/13,2)</f>
        <v>2189310</v>
      </c>
      <c r="H32" s="88"/>
      <c r="I32" s="90">
        <f>ROUND(+I30/13,2)</f>
        <v>2189310</v>
      </c>
    </row>
    <row r="33" spans="1:9" ht="12" thickTop="1" x14ac:dyDescent="0.2">
      <c r="A33" s="45">
        <f t="shared" si="1"/>
        <v>17</v>
      </c>
      <c r="E33" s="88"/>
      <c r="F33" s="88"/>
      <c r="G33" s="88"/>
      <c r="H33" s="88"/>
      <c r="I33" s="88"/>
    </row>
    <row r="34" spans="1:9" x14ac:dyDescent="0.2">
      <c r="A34" s="45">
        <f t="shared" si="1"/>
        <v>18</v>
      </c>
      <c r="E34" s="91" t="s">
        <v>9</v>
      </c>
      <c r="F34" s="91"/>
      <c r="G34" s="91" t="s">
        <v>9</v>
      </c>
      <c r="H34" s="91"/>
      <c r="I34" s="91" t="s">
        <v>9</v>
      </c>
    </row>
    <row r="35" spans="1:9" ht="12" thickBot="1" x14ac:dyDescent="0.25">
      <c r="A35" s="45">
        <f t="shared" si="1"/>
        <v>19</v>
      </c>
      <c r="C35" s="54" t="s">
        <v>84</v>
      </c>
      <c r="D35" s="54"/>
      <c r="E35" s="88"/>
      <c r="F35" s="88"/>
      <c r="G35" s="88"/>
      <c r="H35" s="88"/>
      <c r="I35" s="90">
        <f>I32</f>
        <v>2189310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4" t="s">
        <v>85</v>
      </c>
    </row>
    <row r="38" spans="1:9" x14ac:dyDescent="0.2">
      <c r="A38" s="45">
        <f t="shared" si="1"/>
        <v>22</v>
      </c>
      <c r="I38" s="54" t="s">
        <v>108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6" spans="1:9" x14ac:dyDescent="0.2">
      <c r="A46" s="115"/>
      <c r="B46" s="115"/>
      <c r="C46" s="115"/>
      <c r="D46" s="115"/>
      <c r="E46" s="115"/>
      <c r="F46" s="115"/>
      <c r="G46" s="115"/>
      <c r="H46" s="115"/>
      <c r="I46" s="115"/>
    </row>
    <row r="47" spans="1:9" x14ac:dyDescent="0.2">
      <c r="A47" s="115" t="str">
        <f>A7</f>
        <v>Pro-Forma Adjustment - Integrity Management</v>
      </c>
      <c r="B47" s="115"/>
      <c r="C47" s="115"/>
      <c r="D47" s="115"/>
      <c r="E47" s="115"/>
      <c r="F47" s="115"/>
      <c r="G47" s="115"/>
      <c r="H47" s="115"/>
      <c r="I47" s="115"/>
    </row>
    <row r="48" spans="1:9" x14ac:dyDescent="0.2">
      <c r="A48" s="46" t="str">
        <f>A8</f>
        <v>SFS - 12 in Stl DRS 100 to Egger Stl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87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9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88</v>
      </c>
      <c r="M52" s="51" t="s">
        <v>88</v>
      </c>
    </row>
    <row r="53" spans="1:13" ht="12" thickBot="1" x14ac:dyDescent="0.25">
      <c r="A53" s="60" t="s">
        <v>77</v>
      </c>
      <c r="E53" s="48" t="str">
        <f>E13</f>
        <v>Acct 2.376.00</v>
      </c>
      <c r="F53" s="48"/>
      <c r="G53" s="48"/>
      <c r="H53" s="48"/>
      <c r="I53" s="48"/>
      <c r="K53" s="51" t="s">
        <v>89</v>
      </c>
      <c r="M53" s="51" t="s">
        <v>90</v>
      </c>
    </row>
    <row r="54" spans="1:13" ht="12" thickBot="1" x14ac:dyDescent="0.25">
      <c r="A54" s="72" t="s">
        <v>79</v>
      </c>
      <c r="B54" s="51"/>
      <c r="C54" s="49" t="s">
        <v>80</v>
      </c>
      <c r="D54" s="51"/>
      <c r="E54" s="49" t="s">
        <v>81</v>
      </c>
      <c r="F54" s="51"/>
      <c r="G54" s="49" t="s">
        <v>82</v>
      </c>
      <c r="H54" s="51"/>
      <c r="I54" s="49" t="s">
        <v>83</v>
      </c>
      <c r="K54" s="49" t="s">
        <v>91</v>
      </c>
      <c r="M54" s="49" t="s">
        <v>92</v>
      </c>
    </row>
    <row r="55" spans="1:13" x14ac:dyDescent="0.2">
      <c r="A55" s="51"/>
      <c r="B55" s="51"/>
      <c r="C55" s="75" t="s">
        <v>5</v>
      </c>
      <c r="D55" s="51"/>
      <c r="E55" s="33" t="s">
        <v>6</v>
      </c>
      <c r="F55" s="51"/>
      <c r="G55" s="33" t="s">
        <v>7</v>
      </c>
      <c r="H55" s="29"/>
      <c r="I55" s="33" t="s">
        <v>41</v>
      </c>
      <c r="K55" s="16" t="s">
        <v>42</v>
      </c>
      <c r="M55" s="51" t="s">
        <v>43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86">
        <f>ROUND(E17*$G$78,2)</f>
        <v>0</v>
      </c>
      <c r="F57" s="88"/>
      <c r="G57" s="86">
        <f>ROUND(+G17*$G$78,2)</f>
        <v>3714.89</v>
      </c>
      <c r="H57" s="88"/>
      <c r="I57" s="88">
        <f>G57-E57</f>
        <v>3714.89</v>
      </c>
      <c r="J57" s="88"/>
      <c r="K57" s="89"/>
      <c r="L57" s="88"/>
      <c r="M57" s="88">
        <f>+ROUND(I57/I$72*M$72,2)</f>
        <v>546.09</v>
      </c>
    </row>
    <row r="58" spans="1:13" x14ac:dyDescent="0.2">
      <c r="A58" s="45">
        <f t="shared" ref="A58:A81" si="3">1+A57</f>
        <v>2</v>
      </c>
      <c r="C58" s="52">
        <f>C18</f>
        <v>45672</v>
      </c>
      <c r="D58" s="52"/>
      <c r="E58" s="66">
        <f t="shared" ref="E58:E69" si="4">ROUND(E17*$G$78,2)</f>
        <v>0</v>
      </c>
      <c r="F58" s="66"/>
      <c r="G58" s="66">
        <f t="shared" ref="G58:G69" si="5">ROUND(+G17*$G$78,2)</f>
        <v>3714.89</v>
      </c>
      <c r="H58" s="7"/>
      <c r="I58" s="7">
        <f t="shared" ref="I58" si="6">G58-E58</f>
        <v>3714.89</v>
      </c>
      <c r="J58" s="7"/>
      <c r="K58" s="7"/>
      <c r="L58" s="7"/>
      <c r="M58" s="7">
        <f t="shared" ref="M58" si="7">+ROUND(I58/I$72*M$72,2)</f>
        <v>546.09</v>
      </c>
    </row>
    <row r="59" spans="1:13" x14ac:dyDescent="0.2">
      <c r="A59" s="45">
        <f t="shared" si="3"/>
        <v>3</v>
      </c>
      <c r="C59" s="52">
        <f t="shared" ref="C59:C69" si="8">C58+31</f>
        <v>45703</v>
      </c>
      <c r="D59" s="52"/>
      <c r="E59" s="66">
        <f t="shared" si="4"/>
        <v>0</v>
      </c>
      <c r="F59" s="66"/>
      <c r="G59" s="66">
        <f t="shared" si="5"/>
        <v>3714.89</v>
      </c>
      <c r="H59" s="7"/>
      <c r="I59" s="7">
        <f t="shared" ref="I59:I69" si="9">G59-E59</f>
        <v>3714.89</v>
      </c>
      <c r="J59" s="7"/>
      <c r="K59" s="7"/>
      <c r="L59" s="7"/>
      <c r="M59" s="7">
        <f t="shared" ref="M59:M65" si="10">+ROUND(I59/I$72*M$72,2)</f>
        <v>546.09</v>
      </c>
    </row>
    <row r="60" spans="1:13" x14ac:dyDescent="0.2">
      <c r="A60" s="45">
        <f t="shared" si="3"/>
        <v>4</v>
      </c>
      <c r="C60" s="52">
        <f t="shared" si="8"/>
        <v>45734</v>
      </c>
      <c r="D60" s="52"/>
      <c r="E60" s="66">
        <f t="shared" si="4"/>
        <v>0</v>
      </c>
      <c r="F60" s="66"/>
      <c r="G60" s="66">
        <f t="shared" si="5"/>
        <v>3714.89</v>
      </c>
      <c r="H60" s="7"/>
      <c r="I60" s="7">
        <f t="shared" si="9"/>
        <v>3714.89</v>
      </c>
      <c r="J60" s="7"/>
      <c r="K60" s="7"/>
      <c r="L60" s="7"/>
      <c r="M60" s="7">
        <f t="shared" si="10"/>
        <v>546.09</v>
      </c>
    </row>
    <row r="61" spans="1:13" x14ac:dyDescent="0.2">
      <c r="A61" s="45">
        <f t="shared" si="3"/>
        <v>5</v>
      </c>
      <c r="C61" s="52">
        <f t="shared" si="8"/>
        <v>45765</v>
      </c>
      <c r="D61" s="52"/>
      <c r="E61" s="66">
        <f t="shared" si="4"/>
        <v>0</v>
      </c>
      <c r="F61" s="66"/>
      <c r="G61" s="66">
        <f t="shared" si="5"/>
        <v>3714.89</v>
      </c>
      <c r="H61" s="7"/>
      <c r="I61" s="7">
        <f t="shared" si="9"/>
        <v>3714.89</v>
      </c>
      <c r="J61" s="7"/>
      <c r="K61" s="7"/>
      <c r="L61" s="7"/>
      <c r="M61" s="7">
        <f t="shared" si="10"/>
        <v>546.09</v>
      </c>
    </row>
    <row r="62" spans="1:13" x14ac:dyDescent="0.2">
      <c r="A62" s="45">
        <f t="shared" si="3"/>
        <v>6</v>
      </c>
      <c r="C62" s="52">
        <f t="shared" si="8"/>
        <v>45796</v>
      </c>
      <c r="D62" s="52"/>
      <c r="E62" s="66">
        <f t="shared" si="4"/>
        <v>0</v>
      </c>
      <c r="F62" s="66"/>
      <c r="G62" s="66">
        <f t="shared" si="5"/>
        <v>3714.89</v>
      </c>
      <c r="H62" s="7"/>
      <c r="I62" s="7">
        <f t="shared" si="9"/>
        <v>3714.89</v>
      </c>
      <c r="J62" s="7"/>
      <c r="K62" s="7"/>
      <c r="L62" s="7"/>
      <c r="M62" s="7">
        <f t="shared" si="10"/>
        <v>546.09</v>
      </c>
    </row>
    <row r="63" spans="1:13" x14ac:dyDescent="0.2">
      <c r="A63" s="45">
        <f t="shared" si="3"/>
        <v>7</v>
      </c>
      <c r="C63" s="52">
        <f t="shared" si="8"/>
        <v>45827</v>
      </c>
      <c r="D63" s="52"/>
      <c r="E63" s="66">
        <f t="shared" si="4"/>
        <v>0</v>
      </c>
      <c r="F63" s="66"/>
      <c r="G63" s="66">
        <f t="shared" si="5"/>
        <v>3714.89</v>
      </c>
      <c r="H63" s="7"/>
      <c r="I63" s="7">
        <f t="shared" si="9"/>
        <v>3714.89</v>
      </c>
      <c r="J63" s="7"/>
      <c r="K63" s="7"/>
      <c r="L63" s="7"/>
      <c r="M63" s="7">
        <f t="shared" si="10"/>
        <v>546.09</v>
      </c>
    </row>
    <row r="64" spans="1:13" x14ac:dyDescent="0.2">
      <c r="A64" s="45">
        <f t="shared" si="3"/>
        <v>8</v>
      </c>
      <c r="C64" s="52">
        <f t="shared" si="8"/>
        <v>45858</v>
      </c>
      <c r="D64" s="52"/>
      <c r="E64" s="66">
        <f t="shared" si="4"/>
        <v>0</v>
      </c>
      <c r="F64" s="66"/>
      <c r="G64" s="66">
        <f t="shared" si="5"/>
        <v>3714.89</v>
      </c>
      <c r="H64" s="7"/>
      <c r="I64" s="7">
        <f t="shared" si="9"/>
        <v>3714.89</v>
      </c>
      <c r="J64" s="7"/>
      <c r="K64" s="7"/>
      <c r="L64" s="7"/>
      <c r="M64" s="7">
        <f t="shared" si="10"/>
        <v>546.09</v>
      </c>
    </row>
    <row r="65" spans="1:13" x14ac:dyDescent="0.2">
      <c r="A65" s="45">
        <f t="shared" si="3"/>
        <v>9</v>
      </c>
      <c r="C65" s="52">
        <f t="shared" si="8"/>
        <v>45889</v>
      </c>
      <c r="D65" s="52"/>
      <c r="E65" s="66">
        <f t="shared" si="4"/>
        <v>0</v>
      </c>
      <c r="F65" s="66"/>
      <c r="G65" s="66">
        <f t="shared" si="5"/>
        <v>3714.89</v>
      </c>
      <c r="H65" s="7"/>
      <c r="I65" s="7">
        <f t="shared" si="9"/>
        <v>3714.89</v>
      </c>
      <c r="J65" s="7"/>
      <c r="K65" s="7"/>
      <c r="L65" s="7"/>
      <c r="M65" s="7">
        <f t="shared" si="10"/>
        <v>546.09</v>
      </c>
    </row>
    <row r="66" spans="1:13" x14ac:dyDescent="0.2">
      <c r="A66" s="45">
        <f t="shared" si="3"/>
        <v>10</v>
      </c>
      <c r="C66" s="52">
        <f t="shared" si="8"/>
        <v>45920</v>
      </c>
      <c r="D66" s="52"/>
      <c r="E66" s="66">
        <f t="shared" si="4"/>
        <v>0</v>
      </c>
      <c r="F66" s="66"/>
      <c r="G66" s="66">
        <f t="shared" si="5"/>
        <v>3714.89</v>
      </c>
      <c r="H66" s="7"/>
      <c r="I66" s="7">
        <f t="shared" si="9"/>
        <v>3714.89</v>
      </c>
      <c r="J66" s="7"/>
      <c r="K66" s="7"/>
      <c r="L66" s="7"/>
      <c r="M66" s="7">
        <f>+ROUND(I66/I$72*M$72,2)+0.01</f>
        <v>546.1</v>
      </c>
    </row>
    <row r="67" spans="1:13" x14ac:dyDescent="0.2">
      <c r="A67" s="45">
        <f t="shared" si="3"/>
        <v>11</v>
      </c>
      <c r="C67" s="52">
        <f t="shared" si="8"/>
        <v>45951</v>
      </c>
      <c r="D67" s="52"/>
      <c r="E67" s="66">
        <f t="shared" si="4"/>
        <v>0</v>
      </c>
      <c r="F67" s="66"/>
      <c r="G67" s="66">
        <f t="shared" si="5"/>
        <v>3714.89</v>
      </c>
      <c r="H67" s="7"/>
      <c r="I67" s="7">
        <f t="shared" si="9"/>
        <v>3714.89</v>
      </c>
      <c r="J67" s="7"/>
      <c r="K67" s="7"/>
      <c r="L67" s="7"/>
      <c r="M67" s="7">
        <f>+ROUND(I67/I$72*M$72,2)+0.01</f>
        <v>546.1</v>
      </c>
    </row>
    <row r="68" spans="1:13" x14ac:dyDescent="0.2">
      <c r="A68" s="45">
        <f t="shared" si="3"/>
        <v>12</v>
      </c>
      <c r="C68" s="52">
        <f t="shared" si="8"/>
        <v>45982</v>
      </c>
      <c r="D68" s="52"/>
      <c r="E68" s="66">
        <f t="shared" si="4"/>
        <v>0</v>
      </c>
      <c r="F68" s="66"/>
      <c r="G68" s="66">
        <f t="shared" si="5"/>
        <v>3714.89</v>
      </c>
      <c r="H68" s="7"/>
      <c r="I68" s="7">
        <f t="shared" si="9"/>
        <v>3714.89</v>
      </c>
      <c r="J68" s="7"/>
      <c r="K68" s="7"/>
      <c r="L68" s="7"/>
      <c r="M68" s="7">
        <f>+ROUND(I68/I$72*M$72,2)+0.01</f>
        <v>546.1</v>
      </c>
    </row>
    <row r="69" spans="1:13" x14ac:dyDescent="0.2">
      <c r="A69" s="45">
        <f t="shared" si="3"/>
        <v>13</v>
      </c>
      <c r="C69" s="52">
        <f t="shared" si="8"/>
        <v>46013</v>
      </c>
      <c r="D69" s="52"/>
      <c r="E69" s="92">
        <f t="shared" si="4"/>
        <v>0</v>
      </c>
      <c r="F69" s="66"/>
      <c r="G69" s="92">
        <f t="shared" si="5"/>
        <v>3714.89</v>
      </c>
      <c r="H69" s="7"/>
      <c r="I69" s="93">
        <f t="shared" si="9"/>
        <v>3714.89</v>
      </c>
      <c r="J69" s="7"/>
      <c r="K69" s="7"/>
      <c r="L69" s="7"/>
      <c r="M69" s="93">
        <f>+ROUND(I69/I$72*M$72,2)+0.01</f>
        <v>546.1</v>
      </c>
    </row>
    <row r="70" spans="1:13" x14ac:dyDescent="0.2">
      <c r="A70" s="45">
        <f t="shared" si="3"/>
        <v>14</v>
      </c>
      <c r="C70" s="54" t="s">
        <v>46</v>
      </c>
      <c r="D70" s="54"/>
      <c r="E70" s="88">
        <f>SUM(E57:E69)</f>
        <v>0</v>
      </c>
      <c r="F70" s="88"/>
      <c r="G70" s="88">
        <f>SUM(G57:G69)</f>
        <v>48293.57</v>
      </c>
      <c r="H70" s="88"/>
      <c r="I70" s="88">
        <f>SUM(I57:I69)</f>
        <v>48293.57</v>
      </c>
      <c r="J70" s="88"/>
      <c r="K70" s="88"/>
      <c r="L70" s="88"/>
      <c r="M70" s="88">
        <f>SUM(M57:M69)</f>
        <v>7099.2100000000019</v>
      </c>
    </row>
    <row r="71" spans="1:13" x14ac:dyDescent="0.2">
      <c r="A71" s="45">
        <f t="shared" si="3"/>
        <v>15</v>
      </c>
      <c r="E71" s="91" t="s">
        <v>9</v>
      </c>
      <c r="F71" s="91"/>
      <c r="G71" s="91" t="s">
        <v>9</v>
      </c>
      <c r="H71" s="91"/>
      <c r="I71" s="91" t="s">
        <v>9</v>
      </c>
      <c r="J71" s="88"/>
      <c r="K71" s="88"/>
      <c r="L71" s="88"/>
      <c r="M71" s="88"/>
    </row>
    <row r="72" spans="1:13" ht="12" thickBot="1" x14ac:dyDescent="0.25">
      <c r="A72" s="45">
        <f t="shared" si="3"/>
        <v>16</v>
      </c>
      <c r="C72" s="54" t="s">
        <v>84</v>
      </c>
      <c r="D72" s="54"/>
      <c r="E72" s="88"/>
      <c r="F72" s="88"/>
      <c r="G72" s="88"/>
      <c r="H72" s="88"/>
      <c r="I72" s="90">
        <f>I70</f>
        <v>48293.57</v>
      </c>
      <c r="J72" s="88"/>
      <c r="K72" s="90">
        <f>ROUND(G18*K78,2)</f>
        <v>82099.13</v>
      </c>
      <c r="L72" s="88"/>
      <c r="M72" s="90">
        <f>ROUND(+(K72-I72)*M78,2)</f>
        <v>7099.17</v>
      </c>
    </row>
    <row r="73" spans="1:13" ht="12" thickTop="1" x14ac:dyDescent="0.2">
      <c r="A73" s="45">
        <f t="shared" si="3"/>
        <v>17</v>
      </c>
      <c r="E73" s="53"/>
      <c r="F73" s="53"/>
      <c r="G73" s="53"/>
      <c r="H73" s="53"/>
      <c r="I73" s="54" t="s">
        <v>85</v>
      </c>
    </row>
    <row r="74" spans="1:13" x14ac:dyDescent="0.2">
      <c r="A74" s="45">
        <f t="shared" si="3"/>
        <v>18</v>
      </c>
      <c r="I74" s="54" t="s">
        <v>128</v>
      </c>
      <c r="M74" s="51" t="s">
        <v>88</v>
      </c>
    </row>
    <row r="75" spans="1:13" x14ac:dyDescent="0.2">
      <c r="A75" s="45">
        <f t="shared" si="3"/>
        <v>19</v>
      </c>
      <c r="K75" s="51" t="s">
        <v>93</v>
      </c>
      <c r="M75" s="51" t="s">
        <v>94</v>
      </c>
    </row>
    <row r="76" spans="1:13" x14ac:dyDescent="0.2">
      <c r="A76" s="45">
        <f t="shared" si="3"/>
        <v>20</v>
      </c>
      <c r="E76" s="58" t="s">
        <v>95</v>
      </c>
      <c r="F76" s="58"/>
      <c r="G76" s="58" t="s">
        <v>96</v>
      </c>
      <c r="K76" s="51" t="s">
        <v>97</v>
      </c>
      <c r="M76" s="51" t="s">
        <v>98</v>
      </c>
    </row>
    <row r="77" spans="1:13" ht="12" thickBot="1" x14ac:dyDescent="0.25">
      <c r="A77" s="45">
        <f t="shared" si="3"/>
        <v>21</v>
      </c>
      <c r="E77" s="59" t="s">
        <v>99</v>
      </c>
      <c r="F77" s="58"/>
      <c r="G77" s="59" t="s">
        <v>99</v>
      </c>
      <c r="K77" s="59" t="s">
        <v>100</v>
      </c>
      <c r="M77" s="59" t="s">
        <v>101</v>
      </c>
    </row>
    <row r="78" spans="1:13" x14ac:dyDescent="0.2">
      <c r="A78" s="45">
        <f t="shared" si="3"/>
        <v>22</v>
      </c>
      <c r="C78" s="60" t="str">
        <f>E53</f>
        <v>Acct 2.376.00</v>
      </c>
      <c r="D78" s="60"/>
      <c r="E78" s="61">
        <f>'CAPGDS1000001238 Input'!J15</f>
        <v>2.2058823529411766E-2</v>
      </c>
      <c r="F78" s="61"/>
      <c r="G78" s="61">
        <f>E78/13</f>
        <v>1.6968325791855204E-3</v>
      </c>
      <c r="K78" s="67">
        <f>+'CAPGDS1000001238 Input'!L15</f>
        <v>3.7499999999999999E-2</v>
      </c>
      <c r="M78" s="68">
        <f>+'CAPGDS1000001238 Input'!N15</f>
        <v>0.21</v>
      </c>
    </row>
    <row r="79" spans="1:13" x14ac:dyDescent="0.2">
      <c r="A79" s="45">
        <f t="shared" si="3"/>
        <v>23</v>
      </c>
      <c r="H79" s="57"/>
      <c r="I79" s="53"/>
      <c r="K79" s="51" t="s">
        <v>102</v>
      </c>
    </row>
    <row r="80" spans="1:13" x14ac:dyDescent="0.2">
      <c r="A80" s="45">
        <f t="shared" si="3"/>
        <v>24</v>
      </c>
      <c r="H80" s="61"/>
      <c r="I80" s="53"/>
    </row>
    <row r="81" spans="1:13" x14ac:dyDescent="0.2">
      <c r="A81" s="45">
        <f t="shared" si="3"/>
        <v>25</v>
      </c>
    </row>
    <row r="82" spans="1:13" x14ac:dyDescent="0.2">
      <c r="A82" s="45">
        <v>26</v>
      </c>
      <c r="H82" s="61"/>
      <c r="I82" s="53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8" spans="1:13" x14ac:dyDescent="0.2">
      <c r="A88" s="115"/>
      <c r="B88" s="115"/>
      <c r="C88" s="115"/>
      <c r="D88" s="115"/>
      <c r="E88" s="115"/>
      <c r="F88" s="115"/>
      <c r="G88" s="115"/>
      <c r="H88" s="115"/>
      <c r="I88" s="115"/>
    </row>
    <row r="89" spans="1:13" x14ac:dyDescent="0.2">
      <c r="A89" s="115" t="str">
        <f>A7</f>
        <v>Pro-Forma Adjustment - Integrity Management</v>
      </c>
      <c r="B89" s="115"/>
      <c r="C89" s="115"/>
      <c r="D89" s="115"/>
      <c r="E89" s="115"/>
      <c r="F89" s="115"/>
      <c r="G89" s="115"/>
      <c r="H89" s="115"/>
      <c r="I89" s="115"/>
    </row>
    <row r="90" spans="1:13" x14ac:dyDescent="0.2">
      <c r="A90" s="46" t="str">
        <f>A8</f>
        <v>SFS - 12 in Stl DRS 100 to Egger Stl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103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9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60" t="s">
        <v>77</v>
      </c>
      <c r="E95" s="48" t="str">
        <f>E13</f>
        <v>Acct 2.376.00</v>
      </c>
      <c r="F95" s="48"/>
      <c r="G95" s="48"/>
      <c r="H95" s="48"/>
      <c r="I95" s="48"/>
      <c r="M95" s="51" t="s">
        <v>104</v>
      </c>
    </row>
    <row r="96" spans="1:13" ht="12" thickBot="1" x14ac:dyDescent="0.25">
      <c r="A96" s="72" t="s">
        <v>79</v>
      </c>
      <c r="B96" s="51"/>
      <c r="C96" s="49" t="s">
        <v>80</v>
      </c>
      <c r="D96" s="51"/>
      <c r="E96" s="49" t="s">
        <v>81</v>
      </c>
      <c r="F96" s="51"/>
      <c r="G96" s="49" t="s">
        <v>82</v>
      </c>
      <c r="H96" s="51"/>
      <c r="I96" s="49" t="s">
        <v>83</v>
      </c>
      <c r="M96" s="49" t="s">
        <v>105</v>
      </c>
    </row>
    <row r="97" spans="1:13" x14ac:dyDescent="0.2">
      <c r="A97" s="51"/>
      <c r="B97" s="51"/>
      <c r="C97" s="75" t="s">
        <v>5</v>
      </c>
      <c r="D97" s="51"/>
      <c r="E97" s="33" t="s">
        <v>6</v>
      </c>
      <c r="F97" s="51"/>
      <c r="G97" s="33" t="s">
        <v>7</v>
      </c>
      <c r="H97" s="29"/>
      <c r="I97" s="33" t="s">
        <v>41</v>
      </c>
      <c r="K97" s="16" t="s">
        <v>42</v>
      </c>
      <c r="M97" s="51" t="s">
        <v>43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86">
        <f>E56</f>
        <v>0</v>
      </c>
      <c r="F99" s="88"/>
      <c r="G99" s="86">
        <f>G57</f>
        <v>3714.89</v>
      </c>
      <c r="H99" s="88"/>
      <c r="I99" s="88">
        <f t="shared" ref="I99:I100" si="11">G99-E99</f>
        <v>3714.89</v>
      </c>
      <c r="J99" s="88"/>
      <c r="K99" s="89"/>
      <c r="L99" s="88"/>
      <c r="M99" s="88">
        <f>+M57</f>
        <v>546.09</v>
      </c>
    </row>
    <row r="100" spans="1:13" x14ac:dyDescent="0.2">
      <c r="A100" s="45">
        <f t="shared" ref="A100:A128" si="12">1+A99</f>
        <v>2</v>
      </c>
      <c r="C100" s="52">
        <f>C18</f>
        <v>45672</v>
      </c>
      <c r="D100" s="52"/>
      <c r="E100" s="7">
        <f t="shared" ref="E100:E111" si="13">E99+E58</f>
        <v>0</v>
      </c>
      <c r="F100" s="7"/>
      <c r="G100" s="7">
        <f t="shared" ref="G100:G111" si="14">G99+G58</f>
        <v>7429.78</v>
      </c>
      <c r="H100" s="7"/>
      <c r="I100" s="7">
        <f t="shared" si="11"/>
        <v>7429.78</v>
      </c>
      <c r="J100" s="7"/>
      <c r="K100" s="7"/>
      <c r="L100" s="7"/>
      <c r="M100" s="7">
        <f t="shared" ref="M100:M111" si="15">+M99+M58</f>
        <v>1092.18</v>
      </c>
    </row>
    <row r="101" spans="1:13" x14ac:dyDescent="0.2">
      <c r="A101" s="45">
        <f t="shared" si="12"/>
        <v>3</v>
      </c>
      <c r="C101" s="52">
        <f t="shared" ref="C101:C111" si="16">C100+31</f>
        <v>45703</v>
      </c>
      <c r="D101" s="52"/>
      <c r="E101" s="7">
        <f t="shared" si="13"/>
        <v>0</v>
      </c>
      <c r="F101" s="7"/>
      <c r="G101" s="7">
        <f t="shared" si="14"/>
        <v>11144.67</v>
      </c>
      <c r="H101" s="7"/>
      <c r="I101" s="7">
        <f t="shared" ref="I101:I111" si="17">G101-E101</f>
        <v>11144.67</v>
      </c>
      <c r="J101" s="7"/>
      <c r="K101" s="7"/>
      <c r="L101" s="7"/>
      <c r="M101" s="7">
        <f t="shared" si="15"/>
        <v>1638.27</v>
      </c>
    </row>
    <row r="102" spans="1:13" x14ac:dyDescent="0.2">
      <c r="A102" s="45">
        <f t="shared" si="12"/>
        <v>4</v>
      </c>
      <c r="C102" s="52">
        <f t="shared" si="16"/>
        <v>45734</v>
      </c>
      <c r="D102" s="52"/>
      <c r="E102" s="7">
        <f t="shared" si="13"/>
        <v>0</v>
      </c>
      <c r="F102" s="7"/>
      <c r="G102" s="7">
        <f t="shared" si="14"/>
        <v>14859.56</v>
      </c>
      <c r="H102" s="7"/>
      <c r="I102" s="7">
        <f t="shared" si="17"/>
        <v>14859.56</v>
      </c>
      <c r="J102" s="7"/>
      <c r="K102" s="7"/>
      <c r="L102" s="7"/>
      <c r="M102" s="7">
        <f t="shared" si="15"/>
        <v>2184.36</v>
      </c>
    </row>
    <row r="103" spans="1:13" x14ac:dyDescent="0.2">
      <c r="A103" s="45">
        <f t="shared" si="12"/>
        <v>5</v>
      </c>
      <c r="C103" s="52">
        <f t="shared" si="16"/>
        <v>45765</v>
      </c>
      <c r="D103" s="52"/>
      <c r="E103" s="7">
        <f t="shared" si="13"/>
        <v>0</v>
      </c>
      <c r="F103" s="7"/>
      <c r="G103" s="7">
        <f t="shared" si="14"/>
        <v>18574.45</v>
      </c>
      <c r="H103" s="7"/>
      <c r="I103" s="7">
        <f t="shared" si="17"/>
        <v>18574.45</v>
      </c>
      <c r="J103" s="7"/>
      <c r="K103" s="7"/>
      <c r="L103" s="7"/>
      <c r="M103" s="7">
        <f t="shared" si="15"/>
        <v>2730.4500000000003</v>
      </c>
    </row>
    <row r="104" spans="1:13" x14ac:dyDescent="0.2">
      <c r="A104" s="45">
        <f t="shared" si="12"/>
        <v>6</v>
      </c>
      <c r="C104" s="52">
        <f t="shared" si="16"/>
        <v>45796</v>
      </c>
      <c r="D104" s="52"/>
      <c r="E104" s="7">
        <f t="shared" si="13"/>
        <v>0</v>
      </c>
      <c r="F104" s="7"/>
      <c r="G104" s="7">
        <f t="shared" si="14"/>
        <v>22289.34</v>
      </c>
      <c r="H104" s="7"/>
      <c r="I104" s="7">
        <f t="shared" si="17"/>
        <v>22289.34</v>
      </c>
      <c r="J104" s="7"/>
      <c r="K104" s="7"/>
      <c r="L104" s="7"/>
      <c r="M104" s="7">
        <f t="shared" si="15"/>
        <v>3276.5400000000004</v>
      </c>
    </row>
    <row r="105" spans="1:13" x14ac:dyDescent="0.2">
      <c r="A105" s="45">
        <f t="shared" si="12"/>
        <v>7</v>
      </c>
      <c r="C105" s="52">
        <f t="shared" si="16"/>
        <v>45827</v>
      </c>
      <c r="D105" s="52"/>
      <c r="E105" s="7">
        <f t="shared" si="13"/>
        <v>0</v>
      </c>
      <c r="F105" s="7"/>
      <c r="G105" s="7">
        <f t="shared" si="14"/>
        <v>26004.23</v>
      </c>
      <c r="H105" s="7"/>
      <c r="I105" s="7">
        <f t="shared" si="17"/>
        <v>26004.23</v>
      </c>
      <c r="J105" s="7"/>
      <c r="K105" s="7"/>
      <c r="L105" s="7"/>
      <c r="M105" s="7">
        <f t="shared" si="15"/>
        <v>3822.6300000000006</v>
      </c>
    </row>
    <row r="106" spans="1:13" x14ac:dyDescent="0.2">
      <c r="A106" s="45">
        <f t="shared" si="12"/>
        <v>8</v>
      </c>
      <c r="C106" s="52">
        <f t="shared" si="16"/>
        <v>45858</v>
      </c>
      <c r="D106" s="52"/>
      <c r="E106" s="7">
        <f t="shared" si="13"/>
        <v>0</v>
      </c>
      <c r="F106" s="7"/>
      <c r="G106" s="7">
        <f t="shared" si="14"/>
        <v>29719.119999999999</v>
      </c>
      <c r="H106" s="7"/>
      <c r="I106" s="7">
        <f t="shared" si="17"/>
        <v>29719.119999999999</v>
      </c>
      <c r="J106" s="7"/>
      <c r="K106" s="7"/>
      <c r="L106" s="7"/>
      <c r="M106" s="7">
        <f t="shared" si="15"/>
        <v>4368.72</v>
      </c>
    </row>
    <row r="107" spans="1:13" x14ac:dyDescent="0.2">
      <c r="A107" s="45">
        <f t="shared" si="12"/>
        <v>9</v>
      </c>
      <c r="C107" s="52">
        <f t="shared" si="16"/>
        <v>45889</v>
      </c>
      <c r="D107" s="52"/>
      <c r="E107" s="7">
        <f t="shared" si="13"/>
        <v>0</v>
      </c>
      <c r="F107" s="7"/>
      <c r="G107" s="7">
        <f t="shared" si="14"/>
        <v>33434.01</v>
      </c>
      <c r="H107" s="7"/>
      <c r="I107" s="7">
        <f t="shared" si="17"/>
        <v>33434.01</v>
      </c>
      <c r="J107" s="7"/>
      <c r="K107" s="7"/>
      <c r="L107" s="7"/>
      <c r="M107" s="7">
        <f t="shared" si="15"/>
        <v>4914.8100000000004</v>
      </c>
    </row>
    <row r="108" spans="1:13" x14ac:dyDescent="0.2">
      <c r="A108" s="45">
        <f t="shared" si="12"/>
        <v>10</v>
      </c>
      <c r="C108" s="52">
        <f t="shared" si="16"/>
        <v>45920</v>
      </c>
      <c r="D108" s="52"/>
      <c r="E108" s="7">
        <f t="shared" si="13"/>
        <v>0</v>
      </c>
      <c r="F108" s="7"/>
      <c r="G108" s="7">
        <f t="shared" si="14"/>
        <v>37148.9</v>
      </c>
      <c r="H108" s="7"/>
      <c r="I108" s="7">
        <f t="shared" si="17"/>
        <v>37148.9</v>
      </c>
      <c r="J108" s="7"/>
      <c r="K108" s="7"/>
      <c r="L108" s="7"/>
      <c r="M108" s="7">
        <f t="shared" si="15"/>
        <v>5460.9100000000008</v>
      </c>
    </row>
    <row r="109" spans="1:13" x14ac:dyDescent="0.2">
      <c r="A109" s="45">
        <f t="shared" si="12"/>
        <v>11</v>
      </c>
      <c r="C109" s="52">
        <f t="shared" si="16"/>
        <v>45951</v>
      </c>
      <c r="D109" s="52"/>
      <c r="E109" s="7">
        <f t="shared" si="13"/>
        <v>0</v>
      </c>
      <c r="F109" s="7"/>
      <c r="G109" s="7">
        <f t="shared" si="14"/>
        <v>40863.79</v>
      </c>
      <c r="H109" s="7"/>
      <c r="I109" s="7">
        <f t="shared" si="17"/>
        <v>40863.79</v>
      </c>
      <c r="J109" s="7"/>
      <c r="K109" s="7"/>
      <c r="L109" s="7"/>
      <c r="M109" s="7">
        <f t="shared" si="15"/>
        <v>6007.0100000000011</v>
      </c>
    </row>
    <row r="110" spans="1:13" x14ac:dyDescent="0.2">
      <c r="A110" s="45">
        <f t="shared" si="12"/>
        <v>12</v>
      </c>
      <c r="C110" s="52">
        <f t="shared" si="16"/>
        <v>45982</v>
      </c>
      <c r="D110" s="52"/>
      <c r="E110" s="7">
        <f t="shared" si="13"/>
        <v>0</v>
      </c>
      <c r="F110" s="7"/>
      <c r="G110" s="7">
        <f t="shared" si="14"/>
        <v>44578.68</v>
      </c>
      <c r="H110" s="7"/>
      <c r="I110" s="7">
        <f t="shared" si="17"/>
        <v>44578.68</v>
      </c>
      <c r="J110" s="7"/>
      <c r="K110" s="7"/>
      <c r="L110" s="7"/>
      <c r="M110" s="7">
        <f t="shared" si="15"/>
        <v>6553.1100000000015</v>
      </c>
    </row>
    <row r="111" spans="1:13" x14ac:dyDescent="0.2">
      <c r="A111" s="45">
        <f t="shared" si="12"/>
        <v>13</v>
      </c>
      <c r="C111" s="52">
        <f t="shared" si="16"/>
        <v>46013</v>
      </c>
      <c r="D111" s="52"/>
      <c r="E111" s="93">
        <f t="shared" si="13"/>
        <v>0</v>
      </c>
      <c r="F111" s="7"/>
      <c r="G111" s="93">
        <f t="shared" si="14"/>
        <v>48293.57</v>
      </c>
      <c r="H111" s="7"/>
      <c r="I111" s="93">
        <f t="shared" si="17"/>
        <v>48293.57</v>
      </c>
      <c r="J111" s="7"/>
      <c r="K111" s="7"/>
      <c r="L111" s="7"/>
      <c r="M111" s="93">
        <f t="shared" si="15"/>
        <v>7099.2100000000019</v>
      </c>
    </row>
    <row r="112" spans="1:13" x14ac:dyDescent="0.2">
      <c r="A112" s="45">
        <f t="shared" si="12"/>
        <v>14</v>
      </c>
      <c r="C112" s="54" t="s">
        <v>46</v>
      </c>
      <c r="D112" s="54"/>
      <c r="E112" s="88">
        <f>SUM(E100:E111)</f>
        <v>0</v>
      </c>
      <c r="F112" s="88"/>
      <c r="G112" s="88">
        <f>SUM(G99:G111)</f>
        <v>338054.99000000005</v>
      </c>
      <c r="H112" s="88"/>
      <c r="I112" s="88">
        <f>SUM(I99:I111)</f>
        <v>338054.99000000005</v>
      </c>
      <c r="J112" s="88"/>
      <c r="K112" s="88"/>
      <c r="L112" s="88"/>
      <c r="M112" s="88">
        <f>SUM(M99:M111)</f>
        <v>49694.29</v>
      </c>
    </row>
    <row r="113" spans="1:13" x14ac:dyDescent="0.2">
      <c r="A113" s="45">
        <f t="shared" si="12"/>
        <v>15</v>
      </c>
      <c r="E113" s="88"/>
      <c r="F113" s="88"/>
      <c r="G113" s="88"/>
      <c r="H113" s="88"/>
      <c r="I113" s="88"/>
      <c r="J113" s="88"/>
      <c r="K113" s="88"/>
      <c r="L113" s="88"/>
      <c r="M113" s="88"/>
    </row>
    <row r="114" spans="1:13" ht="12" thickBot="1" x14ac:dyDescent="0.25">
      <c r="A114" s="45">
        <f t="shared" si="12"/>
        <v>16</v>
      </c>
      <c r="C114" s="62" t="s">
        <v>121</v>
      </c>
      <c r="D114" s="62"/>
      <c r="E114" s="90">
        <f>ROUND(+E112/12,2)</f>
        <v>0</v>
      </c>
      <c r="F114" s="88"/>
      <c r="G114" s="90">
        <f>ROUND(+G112/13,2)</f>
        <v>26004.23</v>
      </c>
      <c r="H114" s="88"/>
      <c r="I114" s="90">
        <f>ROUND(+I112/13,2)</f>
        <v>26004.23</v>
      </c>
      <c r="J114" s="88"/>
      <c r="K114" s="88"/>
      <c r="L114" s="88"/>
      <c r="M114" s="90">
        <f>ROUND(+M112/13,2)</f>
        <v>3822.64</v>
      </c>
    </row>
    <row r="115" spans="1:13" ht="12" thickTop="1" x14ac:dyDescent="0.2">
      <c r="A115" s="45">
        <f t="shared" si="12"/>
        <v>17</v>
      </c>
      <c r="E115" s="91" t="s">
        <v>9</v>
      </c>
      <c r="F115" s="91"/>
      <c r="G115" s="91" t="s">
        <v>9</v>
      </c>
      <c r="H115" s="91"/>
      <c r="I115" s="91" t="s">
        <v>9</v>
      </c>
      <c r="J115" s="88"/>
      <c r="K115" s="88"/>
      <c r="L115" s="88"/>
      <c r="M115" s="88"/>
    </row>
    <row r="116" spans="1:13" x14ac:dyDescent="0.2">
      <c r="A116" s="45">
        <f t="shared" si="12"/>
        <v>18</v>
      </c>
      <c r="E116" s="88"/>
      <c r="F116" s="88"/>
      <c r="G116" s="88"/>
      <c r="H116" s="88"/>
      <c r="I116" s="88"/>
      <c r="J116" s="88"/>
      <c r="K116" s="88"/>
      <c r="L116" s="88"/>
      <c r="M116" s="88"/>
    </row>
    <row r="117" spans="1:13" ht="12" thickBot="1" x14ac:dyDescent="0.25">
      <c r="A117" s="45">
        <f t="shared" si="12"/>
        <v>19</v>
      </c>
      <c r="C117" s="54" t="s">
        <v>84</v>
      </c>
      <c r="D117" s="54"/>
      <c r="E117" s="88"/>
      <c r="F117" s="88"/>
      <c r="G117" s="88"/>
      <c r="H117" s="88"/>
      <c r="I117" s="94">
        <f>I114</f>
        <v>26004.23</v>
      </c>
      <c r="J117" s="88"/>
      <c r="K117" s="88"/>
      <c r="L117" s="88"/>
      <c r="M117" s="94">
        <f>+M114</f>
        <v>3822.64</v>
      </c>
    </row>
    <row r="118" spans="1:13" ht="12" thickTop="1" x14ac:dyDescent="0.2">
      <c r="A118" s="45">
        <f t="shared" si="12"/>
        <v>20</v>
      </c>
      <c r="E118" s="53"/>
      <c r="F118" s="53"/>
      <c r="G118" s="53"/>
      <c r="H118" s="53"/>
      <c r="I118" s="54" t="s">
        <v>85</v>
      </c>
      <c r="M118" s="54" t="s">
        <v>85</v>
      </c>
    </row>
    <row r="119" spans="1:13" x14ac:dyDescent="0.2">
      <c r="A119" s="45">
        <f t="shared" si="12"/>
        <v>21</v>
      </c>
      <c r="I119" s="54" t="s">
        <v>129</v>
      </c>
      <c r="M119" s="54" t="s">
        <v>130</v>
      </c>
    </row>
    <row r="120" spans="1:13" x14ac:dyDescent="0.2">
      <c r="A120" s="45">
        <f t="shared" si="12"/>
        <v>22</v>
      </c>
    </row>
    <row r="121" spans="1:13" x14ac:dyDescent="0.2">
      <c r="A121" s="45">
        <f t="shared" si="12"/>
        <v>23</v>
      </c>
      <c r="E121" s="58" t="s">
        <v>95</v>
      </c>
      <c r="F121" s="58"/>
      <c r="G121" s="58" t="s">
        <v>96</v>
      </c>
    </row>
    <row r="122" spans="1:13" ht="12" thickBot="1" x14ac:dyDescent="0.25">
      <c r="A122" s="45">
        <f t="shared" si="12"/>
        <v>24</v>
      </c>
      <c r="E122" s="59" t="s">
        <v>99</v>
      </c>
      <c r="F122" s="58"/>
      <c r="G122" s="59" t="s">
        <v>99</v>
      </c>
    </row>
    <row r="123" spans="1:13" x14ac:dyDescent="0.2">
      <c r="A123" s="45">
        <f t="shared" si="12"/>
        <v>25</v>
      </c>
      <c r="C123" s="60" t="str">
        <f>C78</f>
        <v>Acct 2.376.00</v>
      </c>
      <c r="D123" s="60"/>
      <c r="E123" s="63">
        <f>E78</f>
        <v>2.2058823529411766E-2</v>
      </c>
      <c r="F123" s="63"/>
      <c r="G123" s="63">
        <f>G78</f>
        <v>1.6968325791855204E-3</v>
      </c>
    </row>
    <row r="124" spans="1:13" x14ac:dyDescent="0.2">
      <c r="A124" s="45">
        <f t="shared" si="12"/>
        <v>26</v>
      </c>
      <c r="E124" s="53"/>
      <c r="F124" s="53"/>
      <c r="G124" s="53"/>
      <c r="H124" s="53"/>
      <c r="I124" s="53"/>
    </row>
    <row r="125" spans="1:13" x14ac:dyDescent="0.2">
      <c r="A125" s="45">
        <f t="shared" si="12"/>
        <v>27</v>
      </c>
      <c r="H125" s="53"/>
      <c r="I125" s="53"/>
    </row>
    <row r="126" spans="1:13" x14ac:dyDescent="0.2">
      <c r="A126" s="45">
        <f t="shared" si="12"/>
        <v>28</v>
      </c>
    </row>
    <row r="127" spans="1:13" x14ac:dyDescent="0.2">
      <c r="A127" s="45">
        <f t="shared" si="12"/>
        <v>29</v>
      </c>
    </row>
    <row r="128" spans="1:13" x14ac:dyDescent="0.2">
      <c r="A128" s="45">
        <f t="shared" si="12"/>
        <v>30</v>
      </c>
    </row>
  </sheetData>
  <mergeCells count="7">
    <mergeCell ref="A89:I89"/>
    <mergeCell ref="A88:I88"/>
    <mergeCell ref="A4:I4"/>
    <mergeCell ref="A7:I7"/>
    <mergeCell ref="A8:I8"/>
    <mergeCell ref="A47:I47"/>
    <mergeCell ref="A46:I4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40" max="16383" man="1"/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1756-A3D1-4A3B-9B66-98775155D244}">
  <dimension ref="A1:M123"/>
  <sheetViews>
    <sheetView view="pageLayout" zoomScaleNormal="100" workbookViewId="0">
      <selection sqref="A1:M1"/>
    </sheetView>
  </sheetViews>
  <sheetFormatPr defaultColWidth="9.140625" defaultRowHeight="11.25" x14ac:dyDescent="0.2"/>
  <cols>
    <col min="1" max="1" width="4.140625" style="64" customWidth="1"/>
    <col min="2" max="2" width="0.85546875" style="64" customWidth="1"/>
    <col min="3" max="3" width="9.140625" style="64"/>
    <col min="4" max="4" width="0.85546875" style="64" customWidth="1"/>
    <col min="5" max="6" width="9.140625" style="64"/>
    <col min="7" max="7" width="17" style="64" customWidth="1"/>
    <col min="8" max="8" width="16.7109375" style="64" customWidth="1"/>
    <col min="9" max="9" width="14.42578125" style="64" customWidth="1"/>
    <col min="10" max="16384" width="9.140625" style="64"/>
  </cols>
  <sheetData>
    <row r="1" spans="1:13" ht="12.75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</row>
    <row r="2" spans="1:13" ht="12.75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5"/>
      <c r="M2" s="105"/>
    </row>
    <row r="3" spans="1:13" ht="12.75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5"/>
      <c r="L3" s="105"/>
      <c r="M3" s="105"/>
    </row>
    <row r="4" spans="1:13" ht="12.75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9"/>
      <c r="L4" s="119"/>
      <c r="M4" s="119"/>
    </row>
    <row r="6" spans="1:13" ht="12.75" x14ac:dyDescent="0.2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9"/>
      <c r="L6" s="119"/>
      <c r="M6" s="119"/>
    </row>
    <row r="7" spans="1:13" ht="12.75" x14ac:dyDescent="0.2">
      <c r="A7" s="118" t="str">
        <f>'CAPGDS1000001238 Input'!A7:J7</f>
        <v>Pro-Forma Adjustment - Integrity Management</v>
      </c>
      <c r="B7" s="118"/>
      <c r="C7" s="118"/>
      <c r="D7" s="118"/>
      <c r="E7" s="118"/>
      <c r="F7" s="118"/>
      <c r="G7" s="118"/>
      <c r="H7" s="118"/>
      <c r="I7" s="118"/>
      <c r="J7" s="118"/>
      <c r="K7" s="119"/>
      <c r="L7" s="119"/>
      <c r="M7" s="119"/>
    </row>
    <row r="8" spans="1:13" ht="12.75" x14ac:dyDescent="0.2">
      <c r="A8" s="120" t="str">
        <f>'CAPGDS1000001238 Input'!F8</f>
        <v>SFS - 12 in Stl DRS 100 to Egger Stl</v>
      </c>
      <c r="B8" s="120"/>
      <c r="C8" s="120"/>
      <c r="D8" s="120"/>
      <c r="E8" s="120"/>
      <c r="F8" s="120"/>
      <c r="G8" s="120"/>
      <c r="H8" s="120"/>
      <c r="I8" s="120"/>
      <c r="J8" s="120"/>
      <c r="K8" s="119"/>
      <c r="L8" s="119"/>
      <c r="M8" s="119"/>
    </row>
    <row r="61" spans="1:13" ht="12.75" x14ac:dyDescent="0.2">
      <c r="A61" s="118" t="s">
        <v>0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9"/>
      <c r="L61" s="119"/>
      <c r="M61" s="119"/>
    </row>
    <row r="62" spans="1:13" ht="12.75" x14ac:dyDescent="0.2">
      <c r="A62" s="120" t="s">
        <v>120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19"/>
      <c r="L62" s="119"/>
      <c r="M62" s="119"/>
    </row>
    <row r="75" spans="1:13" ht="12.75" x14ac:dyDescent="0.2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9"/>
      <c r="L75" s="119"/>
      <c r="M75" s="119"/>
    </row>
    <row r="76" spans="1:13" ht="12.75" x14ac:dyDescent="0.2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9"/>
      <c r="L76" s="119"/>
      <c r="M76" s="119"/>
    </row>
    <row r="78" spans="1:13" ht="12.75" x14ac:dyDescent="0.2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9"/>
      <c r="L78" s="119"/>
      <c r="M78" s="119"/>
    </row>
    <row r="79" spans="1:13" ht="12.75" x14ac:dyDescent="0.2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9"/>
      <c r="L79" s="119"/>
      <c r="M79" s="119"/>
    </row>
    <row r="80" spans="1:13" ht="12.75" x14ac:dyDescent="0.2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19"/>
      <c r="L80" s="119"/>
      <c r="M80" s="119"/>
    </row>
    <row r="122" spans="1:13" ht="12.75" x14ac:dyDescent="0.2">
      <c r="A122" s="118" t="s">
        <v>0</v>
      </c>
      <c r="B122" s="118"/>
      <c r="C122" s="118"/>
      <c r="D122" s="118"/>
      <c r="E122" s="118"/>
      <c r="F122" s="118"/>
      <c r="G122" s="118"/>
      <c r="H122" s="118"/>
      <c r="I122" s="118"/>
      <c r="J122" s="118"/>
      <c r="K122" s="119"/>
      <c r="L122" s="119"/>
      <c r="M122" s="119"/>
    </row>
    <row r="123" spans="1:13" ht="12.75" x14ac:dyDescent="0.2">
      <c r="A123" s="120" t="s">
        <v>120</v>
      </c>
      <c r="B123" s="120"/>
      <c r="C123" s="120"/>
      <c r="D123" s="120"/>
      <c r="E123" s="120"/>
      <c r="F123" s="120"/>
      <c r="G123" s="120"/>
      <c r="H123" s="120"/>
      <c r="I123" s="120"/>
      <c r="J123" s="120"/>
      <c r="K123" s="119"/>
      <c r="L123" s="119"/>
      <c r="M123" s="119"/>
    </row>
  </sheetData>
  <mergeCells count="14">
    <mergeCell ref="A122:M122"/>
    <mergeCell ref="A123:M123"/>
    <mergeCell ref="A1:M1"/>
    <mergeCell ref="A4:M4"/>
    <mergeCell ref="A7:M7"/>
    <mergeCell ref="A6:M6"/>
    <mergeCell ref="A80:M80"/>
    <mergeCell ref="A8:M8"/>
    <mergeCell ref="A75:M75"/>
    <mergeCell ref="A76:M76"/>
    <mergeCell ref="A79:M79"/>
    <mergeCell ref="A78:M78"/>
    <mergeCell ref="A61:M61"/>
    <mergeCell ref="A62:M62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53" max="12" man="1"/>
    <brk id="114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8"/>
  <sheetViews>
    <sheetView view="pageLayout" zoomScaleNormal="100" workbookViewId="0">
      <selection sqref="A1:R1"/>
    </sheetView>
  </sheetViews>
  <sheetFormatPr defaultColWidth="8" defaultRowHeight="11.25" x14ac:dyDescent="0.2"/>
  <cols>
    <col min="1" max="1" width="3.85546875" style="10" bestFit="1" customWidth="1"/>
    <col min="2" max="2" width="49.7109375" style="10" customWidth="1"/>
    <col min="3" max="3" width="0.85546875" style="10" customWidth="1"/>
    <col min="4" max="4" width="5.5703125" style="10" bestFit="1" customWidth="1"/>
    <col min="5" max="5" width="0.85546875" style="10" customWidth="1"/>
    <col min="6" max="6" width="10.140625" style="10" bestFit="1" customWidth="1"/>
    <col min="7" max="7" width="0.85546875" style="10" customWidth="1"/>
    <col min="8" max="8" width="10.85546875" style="10" bestFit="1" customWidth="1"/>
    <col min="9" max="9" width="2.5703125" style="10" bestFit="1" customWidth="1"/>
    <col min="10" max="10" width="13.28515625" style="10" bestFit="1" customWidth="1"/>
    <col min="11" max="11" width="0.85546875" style="10" customWidth="1"/>
    <col min="12" max="12" width="12" style="10" bestFit="1" customWidth="1"/>
    <col min="13" max="13" width="0.85546875" style="10" customWidth="1"/>
    <col min="14" max="14" width="8.28515625" style="10" bestFit="1" customWidth="1"/>
    <col min="15" max="15" width="0.85546875" style="10" customWidth="1"/>
    <col min="16" max="16" width="12" style="10" bestFit="1" customWidth="1"/>
    <col min="17" max="17" width="0.85546875" style="10" customWidth="1"/>
    <col min="18" max="18" width="12.5703125" style="10" bestFit="1" customWidth="1"/>
    <col min="19" max="19" width="0.85546875" style="10" customWidth="1"/>
    <col min="20" max="20" width="12.7109375" style="10" bestFit="1" customWidth="1"/>
    <col min="21" max="16384" width="8" style="10"/>
  </cols>
  <sheetData>
    <row r="1" spans="1:18" ht="12.75" customHeight="1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ht="12.7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12.75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12.75" customHeight="1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</row>
    <row r="5" spans="1:18" ht="12.75" customHeight="1" x14ac:dyDescent="0.2"/>
    <row r="6" spans="1:18" ht="12.75" customHeight="1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</row>
    <row r="7" spans="1:18" x14ac:dyDescent="0.2">
      <c r="A7" s="111" t="str">
        <f>'WP D , pg 1'!A5:H5</f>
        <v>Pro-Forma Adjustment - Integrity Management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</row>
    <row r="8" spans="1:18" x14ac:dyDescent="0.2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8" ht="12" thickBot="1" x14ac:dyDescent="0.25">
      <c r="F9" s="26" t="s">
        <v>27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8" x14ac:dyDescent="0.2">
      <c r="A10" s="69" t="s">
        <v>1</v>
      </c>
      <c r="F10" s="12" t="s">
        <v>28</v>
      </c>
      <c r="H10" s="12" t="s">
        <v>29</v>
      </c>
      <c r="J10" s="12" t="s">
        <v>30</v>
      </c>
      <c r="L10" s="12" t="s">
        <v>31</v>
      </c>
      <c r="N10" s="12" t="s">
        <v>32</v>
      </c>
    </row>
    <row r="11" spans="1:18" ht="12" thickBot="1" x14ac:dyDescent="0.25">
      <c r="A11" s="70" t="s">
        <v>110</v>
      </c>
      <c r="B11" s="13" t="s">
        <v>33</v>
      </c>
      <c r="C11" s="13"/>
      <c r="D11" s="13" t="s">
        <v>34</v>
      </c>
      <c r="F11" s="14" t="s">
        <v>35</v>
      </c>
      <c r="H11" s="14" t="s">
        <v>36</v>
      </c>
      <c r="J11" s="14" t="s">
        <v>37</v>
      </c>
      <c r="L11" s="14" t="s">
        <v>38</v>
      </c>
      <c r="N11" s="14" t="s">
        <v>39</v>
      </c>
      <c r="P11" s="13" t="s">
        <v>40</v>
      </c>
    </row>
    <row r="12" spans="1:18" x14ac:dyDescent="0.2">
      <c r="B12" s="12" t="s">
        <v>5</v>
      </c>
      <c r="C12" s="12"/>
      <c r="D12" s="12" t="s">
        <v>6</v>
      </c>
      <c r="F12" s="28" t="s">
        <v>7</v>
      </c>
      <c r="H12" s="28" t="s">
        <v>41</v>
      </c>
      <c r="J12" s="28" t="s">
        <v>42</v>
      </c>
      <c r="L12" s="28" t="s">
        <v>43</v>
      </c>
      <c r="N12" s="28" t="s">
        <v>44</v>
      </c>
      <c r="P12" s="12" t="s">
        <v>45</v>
      </c>
    </row>
    <row r="13" spans="1:18" x14ac:dyDescent="0.2">
      <c r="B13" s="12"/>
      <c r="C13" s="12"/>
      <c r="D13" s="12"/>
      <c r="F13" s="28"/>
      <c r="H13" s="28"/>
      <c r="J13" s="28"/>
      <c r="L13" s="28"/>
      <c r="N13" s="28"/>
      <c r="P13" s="12"/>
    </row>
    <row r="14" spans="1:18" x14ac:dyDescent="0.2">
      <c r="A14" s="19">
        <v>1</v>
      </c>
      <c r="B14" s="10" t="s">
        <v>114</v>
      </c>
      <c r="C14" s="15"/>
      <c r="D14" s="16">
        <v>2026</v>
      </c>
      <c r="F14" s="6">
        <v>0</v>
      </c>
      <c r="G14" s="99"/>
      <c r="H14" s="6">
        <v>0</v>
      </c>
      <c r="I14" s="99" t="s">
        <v>9</v>
      </c>
      <c r="J14" s="6">
        <v>0</v>
      </c>
      <c r="K14" s="99"/>
      <c r="L14" s="6">
        <f>'CAPGDS1000001206 Acct1'!I35+'CAPGDS1000001206 Acct2'!I35</f>
        <v>190502</v>
      </c>
      <c r="M14" s="99"/>
      <c r="N14" s="6">
        <v>0</v>
      </c>
      <c r="O14" s="99"/>
      <c r="P14" s="6">
        <f>SUM(F14:N14)</f>
        <v>190502</v>
      </c>
    </row>
    <row r="15" spans="1:18" x14ac:dyDescent="0.2">
      <c r="A15" s="19">
        <f>A14+1</f>
        <v>2</v>
      </c>
      <c r="B15" s="10" t="s">
        <v>113</v>
      </c>
      <c r="C15" s="15"/>
      <c r="D15" s="16">
        <v>2027</v>
      </c>
      <c r="F15" s="3">
        <v>0</v>
      </c>
      <c r="G15" s="7"/>
      <c r="H15" s="3">
        <v>0</v>
      </c>
      <c r="I15" s="7"/>
      <c r="J15" s="3">
        <v>0</v>
      </c>
      <c r="K15" s="7"/>
      <c r="L15" s="3">
        <f>'CAPGDS1000001245 Acct1'!I35+'CAPGDS1000001245 Acct2'!I35</f>
        <v>357748</v>
      </c>
      <c r="M15" s="7"/>
      <c r="N15" s="3">
        <v>0</v>
      </c>
      <c r="O15" s="7"/>
      <c r="P15" s="3">
        <f t="shared" ref="P15:P16" si="0">SUM(F15:N15)</f>
        <v>357748</v>
      </c>
    </row>
    <row r="16" spans="1:18" x14ac:dyDescent="0.2">
      <c r="A16" s="19">
        <f t="shared" ref="A16" si="1">A15+1</f>
        <v>3</v>
      </c>
      <c r="B16" s="10" t="s">
        <v>115</v>
      </c>
      <c r="C16" s="15"/>
      <c r="D16" s="16">
        <v>2027</v>
      </c>
      <c r="F16" s="3">
        <v>0</v>
      </c>
      <c r="G16" s="7"/>
      <c r="H16" s="3">
        <v>0</v>
      </c>
      <c r="I16" s="7"/>
      <c r="J16" s="3">
        <v>0</v>
      </c>
      <c r="K16" s="7"/>
      <c r="L16" s="3">
        <f>'CAPGDS1000001238 Acct1'!I35</f>
        <v>2189310</v>
      </c>
      <c r="M16" s="7"/>
      <c r="N16" s="3">
        <v>0</v>
      </c>
      <c r="O16" s="7"/>
      <c r="P16" s="3">
        <f t="shared" si="0"/>
        <v>2189310</v>
      </c>
    </row>
    <row r="17" spans="1:18" x14ac:dyDescent="0.2">
      <c r="A17" s="19"/>
      <c r="C17" s="15"/>
      <c r="D17" s="16"/>
      <c r="F17" s="6"/>
      <c r="G17" s="99"/>
      <c r="H17" s="6"/>
      <c r="I17" s="99"/>
      <c r="J17" s="6"/>
      <c r="K17" s="99"/>
      <c r="L17" s="6"/>
      <c r="M17" s="99"/>
      <c r="N17" s="6"/>
      <c r="O17" s="99"/>
      <c r="P17" s="6"/>
    </row>
    <row r="18" spans="1:18" ht="12" thickBot="1" x14ac:dyDescent="0.25">
      <c r="A18" s="19"/>
      <c r="B18" s="18" t="s">
        <v>46</v>
      </c>
      <c r="D18" s="19" t="s">
        <v>9</v>
      </c>
      <c r="F18" s="100">
        <f>SUM(F14:F17)</f>
        <v>0</v>
      </c>
      <c r="G18" s="99"/>
      <c r="H18" s="100">
        <f>SUM(H14:H17)</f>
        <v>0</v>
      </c>
      <c r="I18" s="99"/>
      <c r="J18" s="100">
        <f>SUM(J14:J17)</f>
        <v>0</v>
      </c>
      <c r="K18" s="99"/>
      <c r="L18" s="100">
        <f>SUM(L14:L17)</f>
        <v>2737560</v>
      </c>
      <c r="M18" s="99"/>
      <c r="N18" s="100">
        <f>SUM(N14:N17)</f>
        <v>0</v>
      </c>
      <c r="O18" s="99"/>
      <c r="P18" s="100">
        <f>SUM(P14:P17)</f>
        <v>2737560</v>
      </c>
    </row>
    <row r="19" spans="1:18" ht="12" thickTop="1" x14ac:dyDescent="0.2">
      <c r="B19" s="10" t="s">
        <v>9</v>
      </c>
      <c r="D19" s="19" t="s">
        <v>9</v>
      </c>
      <c r="F19" s="20"/>
      <c r="G19" s="17"/>
      <c r="H19" s="20"/>
      <c r="I19" s="17"/>
      <c r="J19" s="20"/>
      <c r="K19" s="17"/>
      <c r="L19" s="20"/>
      <c r="M19" s="17"/>
      <c r="N19" s="20"/>
      <c r="O19" s="17"/>
      <c r="P19" s="20" t="s">
        <v>9</v>
      </c>
    </row>
    <row r="20" spans="1:18" x14ac:dyDescent="0.2">
      <c r="B20" s="10" t="s">
        <v>9</v>
      </c>
      <c r="D20" s="19" t="s">
        <v>9</v>
      </c>
      <c r="F20" s="20"/>
      <c r="G20" s="17"/>
      <c r="H20" s="20"/>
      <c r="I20" s="17"/>
      <c r="J20" s="20"/>
      <c r="K20" s="17"/>
      <c r="L20" s="20"/>
      <c r="M20" s="17"/>
      <c r="N20" s="20"/>
      <c r="O20" s="17"/>
      <c r="P20" s="20" t="s">
        <v>9</v>
      </c>
    </row>
    <row r="21" spans="1:18" x14ac:dyDescent="0.2">
      <c r="B21" s="10" t="s">
        <v>9</v>
      </c>
      <c r="D21" s="19" t="s">
        <v>9</v>
      </c>
      <c r="F21" s="20"/>
      <c r="G21" s="17"/>
      <c r="H21" s="20"/>
      <c r="I21" s="17"/>
      <c r="J21" s="20"/>
      <c r="K21" s="17"/>
      <c r="L21" s="20"/>
      <c r="M21" s="17"/>
      <c r="N21" s="20"/>
      <c r="O21" s="17"/>
      <c r="P21" s="20" t="s">
        <v>9</v>
      </c>
    </row>
    <row r="22" spans="1:18" x14ac:dyDescent="0.2">
      <c r="B22" s="10" t="s">
        <v>9</v>
      </c>
      <c r="D22" s="19" t="s">
        <v>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8" x14ac:dyDescent="0.2">
      <c r="B23" s="10" t="s">
        <v>9</v>
      </c>
      <c r="D23" s="19" t="s">
        <v>9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8" x14ac:dyDescent="0.2"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 t="s">
        <v>9</v>
      </c>
    </row>
    <row r="25" spans="1:18" x14ac:dyDescent="0.2"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8" x14ac:dyDescent="0.2"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8" x14ac:dyDescent="0.2"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8" ht="12.75" customHeight="1" x14ac:dyDescent="0.2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</row>
    <row r="29" spans="1:18" ht="12.75" customHeight="1" x14ac:dyDescent="0.2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</row>
    <row r="30" spans="1:18" ht="12.75" customHeight="1" x14ac:dyDescent="0.2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ht="12.75" customHeight="1" x14ac:dyDescent="0.2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</row>
    <row r="32" spans="1:18" ht="12.75" customHeight="1" x14ac:dyDescent="0.2"/>
    <row r="33" spans="1:20" ht="12.75" customHeight="1" x14ac:dyDescent="0.2">
      <c r="A33" s="111" t="str">
        <f>'WP D , pg 1'!A5:H5</f>
        <v>Pro-Forma Adjustment - Integrity Management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</row>
    <row r="34" spans="1:20" x14ac:dyDescent="0.2"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T34" s="12" t="s">
        <v>47</v>
      </c>
    </row>
    <row r="35" spans="1:20" x14ac:dyDescent="0.2"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T35" s="12" t="s">
        <v>48</v>
      </c>
    </row>
    <row r="36" spans="1:20" ht="12" thickBot="1" x14ac:dyDescent="0.25">
      <c r="A36" s="69" t="s">
        <v>1</v>
      </c>
      <c r="F36" s="26" t="s">
        <v>49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R36" s="12" t="s">
        <v>50</v>
      </c>
      <c r="T36" s="12" t="s">
        <v>51</v>
      </c>
    </row>
    <row r="37" spans="1:20" ht="12" thickBot="1" x14ac:dyDescent="0.25">
      <c r="A37" s="70" t="s">
        <v>110</v>
      </c>
      <c r="B37" s="13" t="s">
        <v>33</v>
      </c>
      <c r="D37" s="13" t="s">
        <v>34</v>
      </c>
      <c r="F37" s="21" t="s">
        <v>28</v>
      </c>
      <c r="H37" s="21" t="s">
        <v>29</v>
      </c>
      <c r="J37" s="21" t="s">
        <v>30</v>
      </c>
      <c r="L37" s="21" t="s">
        <v>31</v>
      </c>
      <c r="N37" s="21" t="s">
        <v>32</v>
      </c>
      <c r="P37" s="21" t="s">
        <v>40</v>
      </c>
      <c r="R37" s="13" t="s">
        <v>52</v>
      </c>
      <c r="T37" s="13" t="s">
        <v>53</v>
      </c>
    </row>
    <row r="38" spans="1:20" x14ac:dyDescent="0.2">
      <c r="B38" s="12" t="s">
        <v>5</v>
      </c>
      <c r="C38" s="12"/>
      <c r="D38" s="12" t="s">
        <v>6</v>
      </c>
      <c r="F38" s="28" t="s">
        <v>7</v>
      </c>
      <c r="H38" s="28" t="s">
        <v>41</v>
      </c>
      <c r="J38" s="28" t="s">
        <v>42</v>
      </c>
      <c r="L38" s="28" t="s">
        <v>43</v>
      </c>
      <c r="N38" s="28" t="s">
        <v>44</v>
      </c>
      <c r="P38" s="12" t="s">
        <v>45</v>
      </c>
      <c r="R38" s="12" t="s">
        <v>54</v>
      </c>
      <c r="T38" s="12" t="s">
        <v>55</v>
      </c>
    </row>
    <row r="39" spans="1:20" x14ac:dyDescent="0.2">
      <c r="B39" s="12"/>
      <c r="D39" s="12"/>
      <c r="F39" s="12"/>
      <c r="H39" s="12"/>
      <c r="J39" s="12"/>
      <c r="L39" s="12"/>
      <c r="N39" s="12"/>
      <c r="P39" s="12"/>
      <c r="R39" s="12"/>
    </row>
    <row r="40" spans="1:20" x14ac:dyDescent="0.2">
      <c r="A40" s="19">
        <f>A16+1</f>
        <v>4</v>
      </c>
      <c r="B40" s="15" t="str">
        <f>B14</f>
        <v>CAPGDS1000001206: SFS -  DIMP Bundle 38999 S Bahnson Ave</v>
      </c>
      <c r="C40" s="15"/>
      <c r="D40" s="22">
        <f>D14</f>
        <v>2026</v>
      </c>
      <c r="F40" s="101">
        <v>0</v>
      </c>
      <c r="G40" s="99"/>
      <c r="H40" s="101">
        <v>0</v>
      </c>
      <c r="I40" s="99"/>
      <c r="J40" s="101">
        <v>0</v>
      </c>
      <c r="K40" s="99"/>
      <c r="L40" s="101">
        <f>'CAPGDS1000001206 Acct1'!I117</f>
        <v>1425.55</v>
      </c>
      <c r="M40" s="99"/>
      <c r="N40" s="101">
        <v>0</v>
      </c>
      <c r="O40" s="99"/>
      <c r="P40" s="101">
        <f>SUM(F40:N40)</f>
        <v>1425.55</v>
      </c>
      <c r="Q40" s="99"/>
      <c r="R40" s="101">
        <f>'CAPGDS1000001206 Acct1'!I72+'CAPGDS1000001206 Acct2'!I72</f>
        <v>4202.25</v>
      </c>
      <c r="S40" s="99"/>
      <c r="T40" s="99">
        <f>'CAPGDS1000001206 Acct1'!M117+'CAPGDS1000001206 Acct2'!M117</f>
        <v>332.64</v>
      </c>
    </row>
    <row r="41" spans="1:20" x14ac:dyDescent="0.2">
      <c r="A41" s="19">
        <f>A40+1</f>
        <v>5</v>
      </c>
      <c r="B41" s="15" t="str">
        <f>B15</f>
        <v>CAPGDS1000001245: SFS - Bragstad Dr Rebuild from DIMP Model 2026</v>
      </c>
      <c r="C41" s="15"/>
      <c r="D41" s="22">
        <f>D15</f>
        <v>2027</v>
      </c>
      <c r="F41" s="3">
        <v>0</v>
      </c>
      <c r="G41" s="7"/>
      <c r="H41" s="3">
        <v>0</v>
      </c>
      <c r="I41" s="7"/>
      <c r="J41" s="3">
        <v>0</v>
      </c>
      <c r="K41" s="7"/>
      <c r="L41" s="3">
        <f>'CAPGDS1000001206 Acct1'!I117+'CAPGDS1000001206 Acct2'!I117</f>
        <v>2262.75</v>
      </c>
      <c r="M41" s="7"/>
      <c r="N41" s="3">
        <v>0</v>
      </c>
      <c r="O41" s="7"/>
      <c r="P41" s="3">
        <f t="shared" ref="P41" si="2">SUM(F41:N41)</f>
        <v>2262.75</v>
      </c>
      <c r="Q41" s="7"/>
      <c r="R41" s="3">
        <f>'CAPGDS1000001245 Acct1'!I72+'CAPGDS1000001245 Acct2'!I72</f>
        <v>7891.3900000000012</v>
      </c>
      <c r="S41" s="7"/>
      <c r="T41" s="3">
        <f>+'CAPGDS1000001245 Acct1'!M117+'CAPGDS1000001245 Acct2'!M117</f>
        <v>624.70000000000005</v>
      </c>
    </row>
    <row r="42" spans="1:20" x14ac:dyDescent="0.2">
      <c r="A42" s="19">
        <f t="shared" ref="A42" si="3">A41+1</f>
        <v>6</v>
      </c>
      <c r="B42" s="15" t="str">
        <f>B16</f>
        <v>CAPGDS1000001238: SFS - 12 in Stl DRS 100 to Egger Stl</v>
      </c>
      <c r="C42" s="15"/>
      <c r="D42" s="22">
        <f>D16</f>
        <v>2027</v>
      </c>
      <c r="F42" s="3">
        <v>0</v>
      </c>
      <c r="G42" s="7"/>
      <c r="H42" s="3">
        <v>0</v>
      </c>
      <c r="I42" s="7"/>
      <c r="J42" s="3">
        <v>0</v>
      </c>
      <c r="K42" s="7"/>
      <c r="L42" s="3">
        <f>'CAPGDS1000001238 Acct1'!I117</f>
        <v>26004.23</v>
      </c>
      <c r="M42" s="7"/>
      <c r="N42" s="3">
        <v>0</v>
      </c>
      <c r="O42" s="7"/>
      <c r="P42" s="3">
        <f t="shared" ref="P42" si="4">SUM(F42:N42)</f>
        <v>26004.23</v>
      </c>
      <c r="Q42" s="7"/>
      <c r="R42" s="3">
        <f>'CAPGDS1000001238 Acct1'!I72</f>
        <v>48293.57</v>
      </c>
      <c r="S42" s="7"/>
      <c r="T42" s="3">
        <f>+'CAPGDS1000001238 Acct1'!M117</f>
        <v>3822.64</v>
      </c>
    </row>
    <row r="43" spans="1:20" x14ac:dyDescent="0.2">
      <c r="A43" s="19"/>
      <c r="B43" s="15"/>
      <c r="C43" s="15"/>
      <c r="D43" s="22"/>
      <c r="F43" s="101"/>
      <c r="G43" s="99"/>
      <c r="H43" s="101"/>
      <c r="I43" s="99"/>
      <c r="J43" s="101"/>
      <c r="K43" s="99"/>
      <c r="L43" s="101"/>
      <c r="M43" s="99"/>
      <c r="N43" s="101"/>
      <c r="O43" s="99"/>
      <c r="P43" s="101"/>
      <c r="Q43" s="99"/>
      <c r="R43" s="101"/>
      <c r="S43" s="99"/>
      <c r="T43" s="99"/>
    </row>
    <row r="44" spans="1:20" ht="12" thickBot="1" x14ac:dyDescent="0.25">
      <c r="B44" s="23" t="str">
        <f t="shared" ref="B44:B49" si="5">B18</f>
        <v>TOTAL</v>
      </c>
      <c r="D44" s="16" t="str">
        <f>D18</f>
        <v xml:space="preserve"> </v>
      </c>
      <c r="F44" s="100">
        <f>SUM(F40:F43)</f>
        <v>0</v>
      </c>
      <c r="G44" s="99"/>
      <c r="H44" s="100">
        <f>SUM(H40:H43)</f>
        <v>0</v>
      </c>
      <c r="I44" s="99"/>
      <c r="J44" s="100">
        <f>SUM(J40:J43)</f>
        <v>0</v>
      </c>
      <c r="K44" s="99"/>
      <c r="L44" s="100">
        <f>SUM(L40:L43)</f>
        <v>29692.53</v>
      </c>
      <c r="M44" s="99"/>
      <c r="N44" s="100">
        <f>SUM(N40:N43)</f>
        <v>0</v>
      </c>
      <c r="O44" s="99"/>
      <c r="P44" s="100">
        <f>SUM(P40:P43)</f>
        <v>29692.53</v>
      </c>
      <c r="Q44" s="99"/>
      <c r="R44" s="100">
        <f>SUM(R40:R43)</f>
        <v>60387.21</v>
      </c>
      <c r="S44" s="99"/>
      <c r="T44" s="100">
        <f>SUM(T40:T43)</f>
        <v>4779.9799999999996</v>
      </c>
    </row>
    <row r="45" spans="1:20" ht="12" thickTop="1" x14ac:dyDescent="0.2">
      <c r="B45" s="15" t="str">
        <f t="shared" si="5"/>
        <v xml:space="preserve"> </v>
      </c>
      <c r="D45" s="16" t="str">
        <f>D19</f>
        <v xml:space="preserve"> 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 t="s">
        <v>9</v>
      </c>
      <c r="Q45" s="24"/>
      <c r="R45" s="24"/>
    </row>
    <row r="46" spans="1:20" x14ac:dyDescent="0.2">
      <c r="B46" s="15" t="str">
        <f t="shared" si="5"/>
        <v xml:space="preserve"> </v>
      </c>
      <c r="D46" s="16" t="str">
        <f>D20</f>
        <v xml:space="preserve"> 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24" t="s">
        <v>9</v>
      </c>
      <c r="R46" s="17"/>
    </row>
    <row r="47" spans="1:20" x14ac:dyDescent="0.2">
      <c r="B47" s="15" t="str">
        <f t="shared" si="5"/>
        <v xml:space="preserve"> 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24" t="s">
        <v>9</v>
      </c>
      <c r="R47" s="17"/>
    </row>
    <row r="48" spans="1:20" x14ac:dyDescent="0.2">
      <c r="B48" s="15" t="str">
        <f t="shared" si="5"/>
        <v xml:space="preserve"> 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24" t="s">
        <v>9</v>
      </c>
      <c r="R48" s="17"/>
    </row>
    <row r="49" spans="2:18" x14ac:dyDescent="0.2">
      <c r="B49" s="15" t="str">
        <f t="shared" si="5"/>
        <v xml:space="preserve"> 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24" t="s">
        <v>9</v>
      </c>
      <c r="R49" s="17"/>
    </row>
    <row r="50" spans="2:18" x14ac:dyDescent="0.2"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R50" s="17"/>
    </row>
    <row r="51" spans="2:18" x14ac:dyDescent="0.2"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R51" s="17"/>
    </row>
    <row r="52" spans="2:18" x14ac:dyDescent="0.2"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R52" s="17"/>
    </row>
    <row r="53" spans="2:18" x14ac:dyDescent="0.2"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R53" s="17"/>
    </row>
    <row r="54" spans="2:18" x14ac:dyDescent="0.2"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R54" s="17"/>
    </row>
    <row r="55" spans="2:18" x14ac:dyDescent="0.2"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R55" s="17"/>
    </row>
    <row r="58" spans="2:18" x14ac:dyDescent="0.2">
      <c r="R58" s="17"/>
    </row>
  </sheetData>
  <mergeCells count="7">
    <mergeCell ref="A31:R31"/>
    <mergeCell ref="A33:R33"/>
    <mergeCell ref="A1:R1"/>
    <mergeCell ref="A4:R4"/>
    <mergeCell ref="A7:R7"/>
    <mergeCell ref="A6:R6"/>
    <mergeCell ref="A28:R28"/>
  </mergeCells>
  <pageMargins left="0.75" right="0.75" top="1" bottom="1" header="0.5" footer="0.5"/>
  <pageSetup fitToHeight="2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1" manualBreakCount="1">
    <brk id="27" min="1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29" customWidth="1"/>
    <col min="2" max="2" width="13.7109375" style="29" customWidth="1"/>
    <col min="3" max="3" width="0.85546875" style="29" customWidth="1"/>
    <col min="4" max="4" width="16.140625" style="29" customWidth="1"/>
    <col min="5" max="5" width="0.85546875" style="29" customWidth="1"/>
    <col min="6" max="6" width="11.28515625" style="29" customWidth="1"/>
    <col min="7" max="7" width="0.85546875" style="29" customWidth="1"/>
    <col min="8" max="8" width="10.28515625" style="29" customWidth="1"/>
    <col min="9" max="9" width="0.85546875" style="29" customWidth="1"/>
    <col min="10" max="10" width="8" style="29"/>
    <col min="11" max="11" width="1.7109375" style="29" customWidth="1"/>
    <col min="12" max="12" width="8" style="29"/>
    <col min="13" max="13" width="1.7109375" style="29" customWidth="1"/>
    <col min="14" max="16384" width="8" style="29"/>
  </cols>
  <sheetData>
    <row r="1" spans="1:14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4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4" ht="12" customHeight="1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 ht="12" customHeight="1" x14ac:dyDescent="0.2"/>
    <row r="6" spans="1:14" ht="12" customHeight="1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4" x14ac:dyDescent="0.2">
      <c r="A7" s="114" t="str">
        <f>'WP D , pg 1'!A5:H5</f>
        <v>Pro-Forma Adjustment - Integrity Management</v>
      </c>
      <c r="B7" s="114"/>
      <c r="C7" s="114"/>
      <c r="D7" s="114"/>
      <c r="E7" s="114"/>
      <c r="F7" s="114"/>
      <c r="G7" s="114"/>
      <c r="H7" s="114"/>
      <c r="I7" s="114"/>
      <c r="J7" s="114"/>
    </row>
    <row r="8" spans="1:14" x14ac:dyDescent="0.2">
      <c r="B8" s="30" t="s">
        <v>56</v>
      </c>
      <c r="D8" s="76" t="s">
        <v>112</v>
      </c>
      <c r="E8" s="31"/>
      <c r="F8" s="112" t="s">
        <v>116</v>
      </c>
      <c r="G8" s="113"/>
      <c r="H8" s="113"/>
      <c r="I8" s="113"/>
      <c r="J8" s="113"/>
    </row>
    <row r="9" spans="1:14" x14ac:dyDescent="0.2">
      <c r="B9" s="31" t="s">
        <v>57</v>
      </c>
      <c r="D9" s="77">
        <v>1</v>
      </c>
      <c r="F9" s="31" t="s">
        <v>58</v>
      </c>
      <c r="H9" s="77">
        <v>1</v>
      </c>
    </row>
    <row r="10" spans="1:14" x14ac:dyDescent="0.2">
      <c r="L10" s="33" t="s">
        <v>59</v>
      </c>
      <c r="N10" s="33" t="s">
        <v>47</v>
      </c>
    </row>
    <row r="11" spans="1:14" x14ac:dyDescent="0.2">
      <c r="A11" s="29" t="s">
        <v>1</v>
      </c>
      <c r="F11" s="32" t="s">
        <v>60</v>
      </c>
      <c r="G11" s="32"/>
      <c r="H11" s="32"/>
      <c r="J11" s="33" t="s">
        <v>50</v>
      </c>
      <c r="L11" s="33" t="s">
        <v>50</v>
      </c>
      <c r="N11" s="33" t="s">
        <v>61</v>
      </c>
    </row>
    <row r="12" spans="1:14" x14ac:dyDescent="0.2">
      <c r="A12" s="71" t="s">
        <v>110</v>
      </c>
      <c r="B12" s="78" t="s">
        <v>62</v>
      </c>
      <c r="D12" s="34" t="s">
        <v>63</v>
      </c>
      <c r="E12" s="35"/>
      <c r="F12" s="34" t="s">
        <v>64</v>
      </c>
      <c r="H12" s="34" t="s">
        <v>65</v>
      </c>
      <c r="J12" s="34" t="s">
        <v>66</v>
      </c>
      <c r="L12" s="34" t="s">
        <v>66</v>
      </c>
      <c r="N12" s="34" t="s">
        <v>67</v>
      </c>
    </row>
    <row r="13" spans="1:14" x14ac:dyDescent="0.2">
      <c r="B13" s="75" t="s">
        <v>5</v>
      </c>
      <c r="D13" s="33" t="s">
        <v>6</v>
      </c>
      <c r="E13" s="35"/>
      <c r="F13" s="33" t="s">
        <v>7</v>
      </c>
      <c r="H13" s="33" t="s">
        <v>41</v>
      </c>
      <c r="J13" s="33" t="s">
        <v>42</v>
      </c>
      <c r="L13" s="33" t="s">
        <v>43</v>
      </c>
      <c r="N13" s="33" t="s">
        <v>44</v>
      </c>
    </row>
    <row r="14" spans="1:14" x14ac:dyDescent="0.2">
      <c r="B14" s="79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68</v>
      </c>
      <c r="H15" s="5">
        <v>0.63</v>
      </c>
      <c r="J15" s="39">
        <f>1.5/68</f>
        <v>2.2058823529411766E-2</v>
      </c>
      <c r="L15" s="39">
        <v>3.7499999999999999E-2</v>
      </c>
      <c r="N15" s="80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109</v>
      </c>
      <c r="H16" s="5">
        <v>0.37</v>
      </c>
      <c r="J16" s="84">
        <f>2/57</f>
        <v>3.5087719298245612E-2</v>
      </c>
      <c r="L16" s="84">
        <v>3.7499999999999999E-2</v>
      </c>
      <c r="N16" s="85">
        <v>0.21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69</v>
      </c>
      <c r="H17" s="5">
        <v>0</v>
      </c>
      <c r="J17" s="84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69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69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9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9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9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9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9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9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9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70</v>
      </c>
      <c r="D29" s="81">
        <v>46204</v>
      </c>
    </row>
    <row r="30" spans="1:10" x14ac:dyDescent="0.2">
      <c r="A30" s="33">
        <v>16</v>
      </c>
      <c r="B30" s="31" t="s">
        <v>71</v>
      </c>
      <c r="D30" s="83">
        <v>190502</v>
      </c>
    </row>
    <row r="32" spans="1:10" x14ac:dyDescent="0.2">
      <c r="B32" s="41" t="s">
        <v>72</v>
      </c>
    </row>
    <row r="33" spans="2:2" x14ac:dyDescent="0.2">
      <c r="B33" s="41" t="s">
        <v>73</v>
      </c>
    </row>
    <row r="34" spans="2:2" x14ac:dyDescent="0.2">
      <c r="B34" s="41" t="s">
        <v>134</v>
      </c>
    </row>
    <row r="35" spans="2:2" x14ac:dyDescent="0.2">
      <c r="B35" s="41" t="s">
        <v>135</v>
      </c>
    </row>
    <row r="36" spans="2:2" x14ac:dyDescent="0.2">
      <c r="B36" s="41" t="s">
        <v>136</v>
      </c>
    </row>
    <row r="37" spans="2:2" x14ac:dyDescent="0.2">
      <c r="B37" s="41" t="s">
        <v>137</v>
      </c>
    </row>
    <row r="38" spans="2:2" x14ac:dyDescent="0.2">
      <c r="B38" s="41" t="s">
        <v>138</v>
      </c>
    </row>
    <row r="39" spans="2:2" x14ac:dyDescent="0.2">
      <c r="B39" s="29" t="s">
        <v>74</v>
      </c>
    </row>
    <row r="40" spans="2:2" x14ac:dyDescent="0.2">
      <c r="B40" s="29" t="s">
        <v>75</v>
      </c>
    </row>
  </sheetData>
  <mergeCells count="5">
    <mergeCell ref="F8:J8"/>
    <mergeCell ref="A1:J1"/>
    <mergeCell ref="A4:J4"/>
    <mergeCell ref="A7:J7"/>
    <mergeCell ref="A6:J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1" spans="1:10" x14ac:dyDescent="0.2">
      <c r="A1" s="42"/>
      <c r="B1" s="42"/>
      <c r="C1" s="43"/>
      <c r="D1" s="43"/>
      <c r="E1" s="43"/>
      <c r="F1" s="43"/>
      <c r="G1" s="43"/>
      <c r="H1" s="43"/>
      <c r="I1" s="43"/>
      <c r="J1" s="44" t="s">
        <v>9</v>
      </c>
    </row>
    <row r="2" spans="1:10" x14ac:dyDescent="0.2">
      <c r="A2" s="42"/>
      <c r="B2" s="42"/>
      <c r="C2" s="43"/>
      <c r="D2" s="43"/>
      <c r="E2" s="43"/>
      <c r="F2" s="43"/>
      <c r="G2" s="43"/>
      <c r="H2" s="43"/>
      <c r="I2" s="43"/>
      <c r="J2" s="44"/>
    </row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/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9</v>
      </c>
    </row>
    <row r="5" spans="1:10" x14ac:dyDescent="0.2">
      <c r="J5" s="44" t="s">
        <v>9</v>
      </c>
    </row>
    <row r="6" spans="1:10" x14ac:dyDescent="0.2">
      <c r="A6" s="115"/>
      <c r="B6" s="115"/>
      <c r="C6" s="115"/>
      <c r="D6" s="115"/>
      <c r="E6" s="115"/>
      <c r="F6" s="115"/>
      <c r="G6" s="115"/>
      <c r="H6" s="115"/>
      <c r="I6" s="115"/>
      <c r="J6" s="44"/>
    </row>
    <row r="7" spans="1:10" x14ac:dyDescent="0.2">
      <c r="A7" s="42" t="str">
        <f>'CAPGDS1000001206 Input'!A7:J7</f>
        <v>Pro-Forma Adjustment - Integrity Management</v>
      </c>
      <c r="B7" s="42"/>
      <c r="C7" s="43"/>
      <c r="D7" s="43"/>
      <c r="E7" s="43"/>
      <c r="F7" s="43"/>
      <c r="G7" s="43"/>
      <c r="H7" s="43"/>
      <c r="I7" s="43"/>
      <c r="J7" s="44"/>
    </row>
    <row r="8" spans="1:10" x14ac:dyDescent="0.2">
      <c r="A8" s="116" t="str">
        <f>'CAPGDS1000001206 Input'!F8</f>
        <v>SFS - DIMP Bundle 38999 S Bahnson Ave</v>
      </c>
      <c r="B8" s="116"/>
      <c r="C8" s="116"/>
      <c r="D8" s="116"/>
      <c r="E8" s="116"/>
      <c r="F8" s="116"/>
      <c r="G8" s="116"/>
      <c r="H8" s="116"/>
      <c r="I8" s="116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76</v>
      </c>
      <c r="B10" s="46"/>
      <c r="C10" s="44"/>
      <c r="D10" s="44"/>
      <c r="E10" s="44"/>
      <c r="F10" s="44"/>
      <c r="G10" s="44"/>
      <c r="H10" s="44"/>
      <c r="I10" s="44"/>
      <c r="J10" s="44" t="s">
        <v>9</v>
      </c>
    </row>
    <row r="11" spans="1:10" x14ac:dyDescent="0.2">
      <c r="A11" s="46" t="s">
        <v>9</v>
      </c>
      <c r="B11" s="46"/>
      <c r="C11" s="44"/>
      <c r="D11" s="44"/>
      <c r="E11" s="44" t="s">
        <v>9</v>
      </c>
      <c r="F11" s="44"/>
      <c r="G11" s="44"/>
      <c r="H11" s="44"/>
      <c r="I11" s="44"/>
      <c r="J11" s="44" t="s">
        <v>9</v>
      </c>
    </row>
    <row r="13" spans="1:10" ht="12" thickBot="1" x14ac:dyDescent="0.25">
      <c r="A13" s="60" t="s">
        <v>77</v>
      </c>
      <c r="E13" s="47" t="s">
        <v>78</v>
      </c>
      <c r="F13" s="48"/>
      <c r="G13" s="48"/>
      <c r="H13" s="48"/>
      <c r="I13" s="48"/>
    </row>
    <row r="14" spans="1:10" ht="12" thickBot="1" x14ac:dyDescent="0.25">
      <c r="A14" s="72" t="s">
        <v>79</v>
      </c>
      <c r="B14" s="50"/>
      <c r="C14" s="49" t="s">
        <v>80</v>
      </c>
      <c r="D14" s="50"/>
      <c r="E14" s="49" t="s">
        <v>81</v>
      </c>
      <c r="F14" s="50"/>
      <c r="G14" s="49" t="s">
        <v>82</v>
      </c>
      <c r="H14" s="50"/>
      <c r="I14" s="49" t="s">
        <v>83</v>
      </c>
    </row>
    <row r="15" spans="1:10" x14ac:dyDescent="0.2">
      <c r="A15" s="51"/>
      <c r="B15" s="50"/>
      <c r="C15" s="75" t="s">
        <v>5</v>
      </c>
      <c r="D15" s="51"/>
      <c r="E15" s="33" t="s">
        <v>6</v>
      </c>
      <c r="F15" s="51"/>
      <c r="G15" s="33" t="s">
        <v>7</v>
      </c>
      <c r="H15" s="29"/>
      <c r="I15" s="33" t="s">
        <v>41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'CAPGDS1000001206 Input'!B15</f>
        <v>45641</v>
      </c>
      <c r="D17" s="52"/>
      <c r="E17" s="86">
        <f>'CAPGDS1000001206 Input'!D15*'CAPGDS1000001206 Input'!$D$9*'CAPGDS1000001206 Input'!$H$9</f>
        <v>0</v>
      </c>
      <c r="F17" s="88"/>
      <c r="G17" s="86">
        <f>'CAPGDS1000001206 Input'!D30*'CAPGDS1000001206 Input'!D9*'CAPGDS1000001206 Input'!H9</f>
        <v>190502</v>
      </c>
      <c r="H17" s="88"/>
      <c r="I17" s="86">
        <f t="shared" ref="I17:I29" si="0">G17-E17</f>
        <v>190502</v>
      </c>
    </row>
    <row r="18" spans="1:10" x14ac:dyDescent="0.2">
      <c r="A18" s="45">
        <f t="shared" ref="A18:A40" si="1">1+A17</f>
        <v>2</v>
      </c>
      <c r="C18" s="52">
        <f>'CAPGDS1000001206 Input'!B16</f>
        <v>45672</v>
      </c>
      <c r="D18" s="52"/>
      <c r="E18" s="66">
        <f>'CAPGDS1000001206 Input'!D16*'CAPGDS1000001206 Input'!$D$9*'CAPGDS1000001206 Input'!$H$9</f>
        <v>0</v>
      </c>
      <c r="F18" s="7"/>
      <c r="G18" s="66">
        <f>'CAPGDS1000001206 Input'!D30*'CAPGDS1000001206 Input'!D9*'CAPGDS1000001206 Input'!H9</f>
        <v>190502</v>
      </c>
      <c r="H18" s="7"/>
      <c r="I18" s="66">
        <f t="shared" si="0"/>
        <v>190502</v>
      </c>
    </row>
    <row r="19" spans="1:10" x14ac:dyDescent="0.2">
      <c r="A19" s="45">
        <f t="shared" si="1"/>
        <v>3</v>
      </c>
      <c r="C19" s="52">
        <f>'CAPGDS1000001206 Input'!B17</f>
        <v>45702</v>
      </c>
      <c r="D19" s="52"/>
      <c r="E19" s="66">
        <f>'CAPGDS1000001206 Input'!D17*'CAPGDS1000001206 Input'!$D$9*'CAPGDS1000001206 Input'!$H$9</f>
        <v>0</v>
      </c>
      <c r="F19" s="7"/>
      <c r="G19" s="7">
        <f t="shared" ref="G19:G29" si="2">$G$18</f>
        <v>190502</v>
      </c>
      <c r="H19" s="7"/>
      <c r="I19" s="7">
        <f t="shared" si="0"/>
        <v>190502</v>
      </c>
      <c r="J19" s="53"/>
    </row>
    <row r="20" spans="1:10" x14ac:dyDescent="0.2">
      <c r="A20" s="45">
        <f t="shared" si="1"/>
        <v>4</v>
      </c>
      <c r="C20" s="52">
        <f>'CAPGDS1000001206 Input'!B18</f>
        <v>45732</v>
      </c>
      <c r="D20" s="52"/>
      <c r="E20" s="66">
        <f>'CAPGDS1000001206 Input'!D18*'CAPGDS1000001206 Input'!$D$9*'CAPGDS1000001206 Input'!$H$9</f>
        <v>0</v>
      </c>
      <c r="F20" s="7"/>
      <c r="G20" s="7">
        <f t="shared" si="2"/>
        <v>190502</v>
      </c>
      <c r="H20" s="7"/>
      <c r="I20" s="7">
        <f t="shared" si="0"/>
        <v>190502</v>
      </c>
      <c r="J20" s="53"/>
    </row>
    <row r="21" spans="1:10" x14ac:dyDescent="0.2">
      <c r="A21" s="45">
        <f t="shared" si="1"/>
        <v>5</v>
      </c>
      <c r="C21" s="52">
        <f>'CAPGDS1000001206 Input'!B19</f>
        <v>45762</v>
      </c>
      <c r="D21" s="52"/>
      <c r="E21" s="66">
        <f>'CAPGDS1000001206 Input'!D19*'CAPGDS1000001206 Input'!$D$9*'CAPGDS1000001206 Input'!$H$9</f>
        <v>0</v>
      </c>
      <c r="F21" s="7"/>
      <c r="G21" s="7">
        <f t="shared" si="2"/>
        <v>190502</v>
      </c>
      <c r="H21" s="7"/>
      <c r="I21" s="7">
        <f t="shared" si="0"/>
        <v>190502</v>
      </c>
      <c r="J21" s="53"/>
    </row>
    <row r="22" spans="1:10" x14ac:dyDescent="0.2">
      <c r="A22" s="45">
        <f t="shared" si="1"/>
        <v>6</v>
      </c>
      <c r="C22" s="52">
        <f>'CAPGDS1000001206 Input'!B20</f>
        <v>45792</v>
      </c>
      <c r="D22" s="52"/>
      <c r="E22" s="66">
        <f>'CAPGDS1000001206 Input'!D20*'CAPGDS1000001206 Input'!$D$9*'CAPGDS1000001206 Input'!$H$9</f>
        <v>0</v>
      </c>
      <c r="F22" s="7"/>
      <c r="G22" s="7">
        <f t="shared" si="2"/>
        <v>190502</v>
      </c>
      <c r="H22" s="7"/>
      <c r="I22" s="7">
        <f t="shared" si="0"/>
        <v>190502</v>
      </c>
      <c r="J22" s="53"/>
    </row>
    <row r="23" spans="1:10" x14ac:dyDescent="0.2">
      <c r="A23" s="45">
        <f t="shared" si="1"/>
        <v>7</v>
      </c>
      <c r="C23" s="52">
        <f>'CAPGDS1000001206 Input'!B21</f>
        <v>45822</v>
      </c>
      <c r="D23" s="52"/>
      <c r="E23" s="66">
        <f>'CAPGDS1000001206 Input'!D21*'CAPGDS1000001206 Input'!$D$9*'CAPGDS1000001206 Input'!$H$9</f>
        <v>0</v>
      </c>
      <c r="F23" s="7"/>
      <c r="G23" s="7">
        <f t="shared" si="2"/>
        <v>190502</v>
      </c>
      <c r="H23" s="7"/>
      <c r="I23" s="7">
        <f t="shared" si="0"/>
        <v>190502</v>
      </c>
      <c r="J23" s="53"/>
    </row>
    <row r="24" spans="1:10" x14ac:dyDescent="0.2">
      <c r="A24" s="45">
        <f t="shared" si="1"/>
        <v>8</v>
      </c>
      <c r="C24" s="52">
        <f>'CAPGDS1000001206 Input'!B22</f>
        <v>45852</v>
      </c>
      <c r="D24" s="52"/>
      <c r="E24" s="66">
        <f>'CAPGDS1000001206 Input'!D22*'CAPGDS1000001206 Input'!$D$9*'CAPGDS1000001206 Input'!$H$9</f>
        <v>0</v>
      </c>
      <c r="F24" s="7"/>
      <c r="G24" s="7">
        <f t="shared" si="2"/>
        <v>190502</v>
      </c>
      <c r="H24" s="7"/>
      <c r="I24" s="7">
        <f t="shared" si="0"/>
        <v>190502</v>
      </c>
      <c r="J24" s="53"/>
    </row>
    <row r="25" spans="1:10" x14ac:dyDescent="0.2">
      <c r="A25" s="45">
        <f t="shared" si="1"/>
        <v>9</v>
      </c>
      <c r="C25" s="52">
        <f>'CAPGDS1000001206 Input'!B23</f>
        <v>45882</v>
      </c>
      <c r="D25" s="52"/>
      <c r="E25" s="66">
        <f>'CAPGDS1000001206 Input'!D23*'CAPGDS1000001206 Input'!$D$9*'CAPGDS1000001206 Input'!$H$9</f>
        <v>0</v>
      </c>
      <c r="F25" s="7"/>
      <c r="G25" s="7">
        <f t="shared" si="2"/>
        <v>190502</v>
      </c>
      <c r="H25" s="7"/>
      <c r="I25" s="7">
        <f t="shared" si="0"/>
        <v>190502</v>
      </c>
      <c r="J25" s="53"/>
    </row>
    <row r="26" spans="1:10" x14ac:dyDescent="0.2">
      <c r="A26" s="45">
        <f t="shared" si="1"/>
        <v>10</v>
      </c>
      <c r="C26" s="52">
        <f>'CAPGDS1000001206 Input'!B24</f>
        <v>45912</v>
      </c>
      <c r="D26" s="52"/>
      <c r="E26" s="66">
        <f>'CAPGDS1000001206 Input'!D24*'CAPGDS1000001206 Input'!$D$9*'CAPGDS1000001206 Input'!$H$9</f>
        <v>0</v>
      </c>
      <c r="F26" s="7"/>
      <c r="G26" s="7">
        <f t="shared" si="2"/>
        <v>190502</v>
      </c>
      <c r="H26" s="7"/>
      <c r="I26" s="7">
        <f t="shared" si="0"/>
        <v>190502</v>
      </c>
      <c r="J26" s="53"/>
    </row>
    <row r="27" spans="1:10" x14ac:dyDescent="0.2">
      <c r="A27" s="45">
        <f t="shared" si="1"/>
        <v>11</v>
      </c>
      <c r="C27" s="52">
        <f>'CAPGDS1000001206 Input'!B25</f>
        <v>45942</v>
      </c>
      <c r="D27" s="52"/>
      <c r="E27" s="66">
        <f>'CAPGDS1000001206 Input'!D25*'CAPGDS1000001206 Input'!$D$9*'CAPGDS1000001206 Input'!$H$9</f>
        <v>0</v>
      </c>
      <c r="F27" s="7"/>
      <c r="G27" s="7">
        <f t="shared" si="2"/>
        <v>190502</v>
      </c>
      <c r="H27" s="7"/>
      <c r="I27" s="7">
        <f t="shared" si="0"/>
        <v>190502</v>
      </c>
      <c r="J27" s="53"/>
    </row>
    <row r="28" spans="1:10" x14ac:dyDescent="0.2">
      <c r="A28" s="45">
        <f t="shared" si="1"/>
        <v>12</v>
      </c>
      <c r="C28" s="52">
        <f>'CAPGDS1000001206 Input'!B26</f>
        <v>45972</v>
      </c>
      <c r="D28" s="52"/>
      <c r="E28" s="66">
        <f>'CAPGDS1000001206 Input'!D26*'CAPGDS1000001206 Input'!$D$9*'CAPGDS1000001206 Input'!$H$9</f>
        <v>0</v>
      </c>
      <c r="F28" s="7"/>
      <c r="G28" s="7">
        <f t="shared" si="2"/>
        <v>190502</v>
      </c>
      <c r="H28" s="7"/>
      <c r="I28" s="7">
        <f t="shared" si="0"/>
        <v>190502</v>
      </c>
      <c r="J28" s="53"/>
    </row>
    <row r="29" spans="1:10" x14ac:dyDescent="0.2">
      <c r="A29" s="45">
        <f t="shared" si="1"/>
        <v>13</v>
      </c>
      <c r="C29" s="52">
        <f>'CAPGDS1000001206 Input'!B27</f>
        <v>46002</v>
      </c>
      <c r="D29" s="52"/>
      <c r="E29" s="92">
        <f>'CAPGDS1000001206 Input'!D27*'CAPGDS1000001206 Input'!$D$9*'CAPGDS1000001206 Input'!$H$9</f>
        <v>0</v>
      </c>
      <c r="F29" s="7"/>
      <c r="G29" s="93">
        <f t="shared" si="2"/>
        <v>190502</v>
      </c>
      <c r="H29" s="7"/>
      <c r="I29" s="93">
        <f t="shared" si="0"/>
        <v>190502</v>
      </c>
      <c r="J29" s="53"/>
    </row>
    <row r="30" spans="1:10" x14ac:dyDescent="0.2">
      <c r="A30" s="45">
        <f t="shared" si="1"/>
        <v>14</v>
      </c>
      <c r="C30" s="54" t="s">
        <v>46</v>
      </c>
      <c r="D30" s="54"/>
      <c r="E30" s="88">
        <f>SUM(E18:E29)</f>
        <v>0</v>
      </c>
      <c r="F30" s="88"/>
      <c r="G30" s="88">
        <f>SUM(G17:G29)</f>
        <v>2476526</v>
      </c>
      <c r="H30" s="88"/>
      <c r="I30" s="88">
        <f>SUM(I17:I29)</f>
        <v>2476526</v>
      </c>
      <c r="J30" s="53"/>
    </row>
    <row r="31" spans="1:10" x14ac:dyDescent="0.2">
      <c r="A31" s="45">
        <f t="shared" si="1"/>
        <v>15</v>
      </c>
      <c r="E31" s="88"/>
      <c r="F31" s="88"/>
      <c r="G31" s="88"/>
      <c r="H31" s="88"/>
      <c r="I31" s="88"/>
      <c r="J31" s="53"/>
    </row>
    <row r="32" spans="1:10" ht="12" thickBot="1" x14ac:dyDescent="0.25">
      <c r="A32" s="45">
        <f t="shared" si="1"/>
        <v>16</v>
      </c>
      <c r="C32" s="56" t="s">
        <v>111</v>
      </c>
      <c r="D32" s="56"/>
      <c r="E32" s="90">
        <f>ROUND(+E30/12,2)</f>
        <v>0</v>
      </c>
      <c r="F32" s="88"/>
      <c r="G32" s="90">
        <f>ROUND(+G30/13,2)</f>
        <v>190502</v>
      </c>
      <c r="H32" s="88"/>
      <c r="I32" s="90">
        <f>ROUND(+I30/13,2)</f>
        <v>190502</v>
      </c>
      <c r="J32" s="55"/>
    </row>
    <row r="33" spans="1:10" ht="12" thickTop="1" x14ac:dyDescent="0.2">
      <c r="A33" s="45">
        <f t="shared" si="1"/>
        <v>17</v>
      </c>
      <c r="E33" s="88"/>
      <c r="F33" s="88"/>
      <c r="G33" s="88"/>
      <c r="H33" s="88"/>
      <c r="I33" s="88"/>
      <c r="J33" s="53"/>
    </row>
    <row r="34" spans="1:10" x14ac:dyDescent="0.2">
      <c r="A34" s="45">
        <f t="shared" si="1"/>
        <v>18</v>
      </c>
      <c r="E34" s="91" t="s">
        <v>9</v>
      </c>
      <c r="F34" s="91"/>
      <c r="G34" s="91" t="s">
        <v>9</v>
      </c>
      <c r="H34" s="91"/>
      <c r="I34" s="91" t="s">
        <v>9</v>
      </c>
      <c r="J34" s="53"/>
    </row>
    <row r="35" spans="1:10" ht="12" thickBot="1" x14ac:dyDescent="0.25">
      <c r="A35" s="45">
        <f t="shared" si="1"/>
        <v>19</v>
      </c>
      <c r="C35" s="54" t="s">
        <v>84</v>
      </c>
      <c r="D35" s="54"/>
      <c r="E35" s="88"/>
      <c r="F35" s="88"/>
      <c r="G35" s="88"/>
      <c r="H35" s="88"/>
      <c r="I35" s="90">
        <f>I32</f>
        <v>190502</v>
      </c>
      <c r="J35" s="53"/>
    </row>
    <row r="36" spans="1:10" ht="12" thickTop="1" x14ac:dyDescent="0.2">
      <c r="A36" s="45">
        <f t="shared" si="1"/>
        <v>20</v>
      </c>
      <c r="J36" s="53"/>
    </row>
    <row r="37" spans="1:10" x14ac:dyDescent="0.2">
      <c r="A37" s="45">
        <f t="shared" si="1"/>
        <v>21</v>
      </c>
      <c r="J37" s="53"/>
    </row>
    <row r="38" spans="1:10" x14ac:dyDescent="0.2">
      <c r="A38" s="45">
        <f t="shared" si="1"/>
        <v>22</v>
      </c>
      <c r="J38" s="53"/>
    </row>
    <row r="39" spans="1:10" x14ac:dyDescent="0.2">
      <c r="A39" s="45">
        <f t="shared" si="1"/>
        <v>23</v>
      </c>
      <c r="J39" s="53"/>
    </row>
    <row r="40" spans="1:10" x14ac:dyDescent="0.2">
      <c r="A40" s="45">
        <f t="shared" si="1"/>
        <v>24</v>
      </c>
      <c r="J40" s="53"/>
    </row>
    <row r="41" spans="1:10" x14ac:dyDescent="0.2">
      <c r="J41" s="53"/>
    </row>
    <row r="42" spans="1:10" x14ac:dyDescent="0.2">
      <c r="J42" s="53"/>
    </row>
    <row r="43" spans="1:10" x14ac:dyDescent="0.2">
      <c r="J43" s="53"/>
    </row>
    <row r="44" spans="1:10" x14ac:dyDescent="0.2">
      <c r="J44" s="53"/>
    </row>
    <row r="45" spans="1:10" x14ac:dyDescent="0.2">
      <c r="J45" s="53"/>
    </row>
    <row r="46" spans="1:10" x14ac:dyDescent="0.2">
      <c r="J46" s="53"/>
    </row>
    <row r="47" spans="1:10" x14ac:dyDescent="0.2">
      <c r="J47" s="53"/>
    </row>
    <row r="48" spans="1:10" x14ac:dyDescent="0.2">
      <c r="J48" s="53"/>
    </row>
    <row r="49" spans="10:10" x14ac:dyDescent="0.2">
      <c r="J49" s="53"/>
    </row>
    <row r="50" spans="10:10" x14ac:dyDescent="0.2">
      <c r="J50" s="53"/>
    </row>
    <row r="51" spans="10:10" x14ac:dyDescent="0.2">
      <c r="J51" s="53"/>
    </row>
    <row r="52" spans="10:10" x14ac:dyDescent="0.2">
      <c r="J52" s="53"/>
    </row>
    <row r="53" spans="10:10" x14ac:dyDescent="0.2">
      <c r="J53" s="53"/>
    </row>
    <row r="54" spans="10:10" x14ac:dyDescent="0.2">
      <c r="J54" s="53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55"/>
    </row>
    <row r="83" spans="10:10" x14ac:dyDescent="0.2">
      <c r="J83" s="53"/>
    </row>
    <row r="84" spans="10:10" x14ac:dyDescent="0.2">
      <c r="J84" s="53"/>
    </row>
    <row r="85" spans="10:10" x14ac:dyDescent="0.2">
      <c r="J85" s="53"/>
    </row>
    <row r="86" spans="10:10" x14ac:dyDescent="0.2">
      <c r="J86" s="53"/>
    </row>
    <row r="87" spans="10:10" x14ac:dyDescent="0.2">
      <c r="J87" s="53"/>
    </row>
    <row r="88" spans="10:10" x14ac:dyDescent="0.2">
      <c r="J88" s="53"/>
    </row>
    <row r="89" spans="10:10" x14ac:dyDescent="0.2">
      <c r="J89" s="53"/>
    </row>
    <row r="90" spans="10:10" x14ac:dyDescent="0.2">
      <c r="J90" s="53"/>
    </row>
    <row r="91" spans="10:10" x14ac:dyDescent="0.2">
      <c r="J91" s="53"/>
    </row>
    <row r="92" spans="10:10" x14ac:dyDescent="0.2">
      <c r="J92" s="53"/>
    </row>
    <row r="93" spans="10:10" x14ac:dyDescent="0.2">
      <c r="J93" s="53"/>
    </row>
    <row r="94" spans="10:10" x14ac:dyDescent="0.2">
      <c r="J94" s="53"/>
    </row>
    <row r="95" spans="10:10" x14ac:dyDescent="0.2">
      <c r="J95" s="55"/>
    </row>
    <row r="96" spans="10:10" x14ac:dyDescent="0.2">
      <c r="J96" s="53"/>
    </row>
    <row r="97" spans="10:10" x14ac:dyDescent="0.2">
      <c r="J97" s="53"/>
    </row>
    <row r="98" spans="10:10" x14ac:dyDescent="0.2">
      <c r="J98" s="53"/>
    </row>
    <row r="99" spans="10:10" x14ac:dyDescent="0.2">
      <c r="J99" s="53"/>
    </row>
    <row r="100" spans="10:10" x14ac:dyDescent="0.2">
      <c r="J100" s="53"/>
    </row>
    <row r="101" spans="10:10" x14ac:dyDescent="0.2">
      <c r="J101" s="53"/>
    </row>
    <row r="102" spans="10:10" x14ac:dyDescent="0.2">
      <c r="J102" s="53"/>
    </row>
    <row r="103" spans="10:10" x14ac:dyDescent="0.2">
      <c r="J103" s="53"/>
    </row>
    <row r="104" spans="10:10" x14ac:dyDescent="0.2">
      <c r="J104" s="53"/>
    </row>
    <row r="105" spans="10:10" x14ac:dyDescent="0.2">
      <c r="J105" s="53"/>
    </row>
    <row r="106" spans="10:10" x14ac:dyDescent="0.2">
      <c r="J106" s="53"/>
    </row>
    <row r="107" spans="10:10" x14ac:dyDescent="0.2">
      <c r="J107" s="53"/>
    </row>
    <row r="109" spans="10:10" x14ac:dyDescent="0.2">
      <c r="J109" s="53"/>
    </row>
    <row r="110" spans="10:10" x14ac:dyDescent="0.2">
      <c r="J110" s="53"/>
    </row>
    <row r="111" spans="10:10" x14ac:dyDescent="0.2">
      <c r="J111" s="53"/>
    </row>
    <row r="112" spans="10:10" x14ac:dyDescent="0.2">
      <c r="J112" s="53"/>
    </row>
    <row r="113" spans="10:10" x14ac:dyDescent="0.2">
      <c r="J113" s="53"/>
    </row>
    <row r="114" spans="10:10" x14ac:dyDescent="0.2">
      <c r="J114" s="53"/>
    </row>
    <row r="115" spans="10:10" x14ac:dyDescent="0.2">
      <c r="J115" s="53"/>
    </row>
    <row r="116" spans="10:10" x14ac:dyDescent="0.2">
      <c r="J116" s="53"/>
    </row>
    <row r="117" spans="10:10" x14ac:dyDescent="0.2">
      <c r="J117" s="53"/>
    </row>
    <row r="118" spans="10:10" x14ac:dyDescent="0.2">
      <c r="J118" s="53"/>
    </row>
    <row r="119" spans="10:10" x14ac:dyDescent="0.2">
      <c r="J119" s="53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3"/>
    </row>
    <row r="149" spans="10:10" x14ac:dyDescent="0.2">
      <c r="J149" s="53"/>
    </row>
    <row r="150" spans="10:10" x14ac:dyDescent="0.2">
      <c r="J150" s="53"/>
    </row>
    <row r="151" spans="10:10" x14ac:dyDescent="0.2">
      <c r="J151" s="53"/>
    </row>
    <row r="152" spans="10:10" x14ac:dyDescent="0.2">
      <c r="J152" s="53"/>
    </row>
    <row r="153" spans="10:10" x14ac:dyDescent="0.2">
      <c r="J153" s="53"/>
    </row>
    <row r="154" spans="10:10" x14ac:dyDescent="0.2">
      <c r="J154" s="53"/>
    </row>
    <row r="155" spans="10:10" x14ac:dyDescent="0.2">
      <c r="J155" s="53"/>
    </row>
    <row r="156" spans="10:10" x14ac:dyDescent="0.2">
      <c r="J156" s="53"/>
    </row>
    <row r="157" spans="10:10" x14ac:dyDescent="0.2">
      <c r="J157" s="53"/>
    </row>
    <row r="158" spans="10:10" x14ac:dyDescent="0.2">
      <c r="J158" s="53"/>
    </row>
    <row r="159" spans="10:10" x14ac:dyDescent="0.2">
      <c r="J159" s="53"/>
    </row>
    <row r="160" spans="10:10" x14ac:dyDescent="0.2">
      <c r="J160" s="53"/>
    </row>
    <row r="161" spans="10:10" x14ac:dyDescent="0.2">
      <c r="J161" s="55"/>
    </row>
    <row r="162" spans="10:10" x14ac:dyDescent="0.2">
      <c r="J162" s="53"/>
    </row>
    <row r="163" spans="10:10" x14ac:dyDescent="0.2">
      <c r="J163" s="53"/>
    </row>
    <row r="164" spans="10:10" x14ac:dyDescent="0.2">
      <c r="J164" s="53"/>
    </row>
    <row r="165" spans="10:10" x14ac:dyDescent="0.2">
      <c r="J165" s="53"/>
    </row>
    <row r="166" spans="10:10" x14ac:dyDescent="0.2">
      <c r="J166" s="53"/>
    </row>
    <row r="167" spans="10:10" x14ac:dyDescent="0.2">
      <c r="J167" s="53"/>
    </row>
    <row r="168" spans="10:10" x14ac:dyDescent="0.2">
      <c r="J168" s="53"/>
    </row>
    <row r="170" spans="10:10" x14ac:dyDescent="0.2">
      <c r="J170" s="53"/>
    </row>
    <row r="171" spans="10:10" x14ac:dyDescent="0.2">
      <c r="J171" s="53"/>
    </row>
    <row r="172" spans="10:10" x14ac:dyDescent="0.2">
      <c r="J172" s="53"/>
    </row>
    <row r="173" spans="10:10" x14ac:dyDescent="0.2">
      <c r="J173" s="53"/>
    </row>
    <row r="174" spans="10:10" x14ac:dyDescent="0.2">
      <c r="J174" s="53"/>
    </row>
    <row r="177" spans="10:10" x14ac:dyDescent="0.2">
      <c r="J177" s="53"/>
    </row>
    <row r="178" spans="10:10" x14ac:dyDescent="0.2">
      <c r="J178" s="53"/>
    </row>
    <row r="179" spans="10:10" x14ac:dyDescent="0.2">
      <c r="J179" s="53"/>
    </row>
    <row r="180" spans="10:10" x14ac:dyDescent="0.2">
      <c r="J180" s="53"/>
    </row>
    <row r="181" spans="10:10" x14ac:dyDescent="0.2">
      <c r="J181" s="53"/>
    </row>
    <row r="182" spans="10:10" x14ac:dyDescent="0.2">
      <c r="J182" s="53"/>
    </row>
    <row r="183" spans="10:10" x14ac:dyDescent="0.2">
      <c r="J183" s="53"/>
    </row>
    <row r="184" spans="10:10" x14ac:dyDescent="0.2">
      <c r="J184" s="53"/>
    </row>
    <row r="213" spans="10:10" x14ac:dyDescent="0.2">
      <c r="J213" s="53"/>
    </row>
    <row r="214" spans="10:10" x14ac:dyDescent="0.2">
      <c r="J214" s="53"/>
    </row>
    <row r="215" spans="10:10" x14ac:dyDescent="0.2">
      <c r="J215" s="53"/>
    </row>
    <row r="216" spans="10:10" x14ac:dyDescent="0.2">
      <c r="J216" s="53"/>
    </row>
    <row r="217" spans="10:10" x14ac:dyDescent="0.2">
      <c r="J217" s="53"/>
    </row>
    <row r="218" spans="10:10" x14ac:dyDescent="0.2">
      <c r="J218" s="53"/>
    </row>
    <row r="219" spans="10:10" x14ac:dyDescent="0.2">
      <c r="J219" s="53"/>
    </row>
    <row r="220" spans="10:10" x14ac:dyDescent="0.2">
      <c r="J220" s="53"/>
    </row>
    <row r="221" spans="10:10" x14ac:dyDescent="0.2">
      <c r="J221" s="53"/>
    </row>
    <row r="222" spans="10:10" x14ac:dyDescent="0.2">
      <c r="J222" s="53"/>
    </row>
    <row r="223" spans="10:10" x14ac:dyDescent="0.2">
      <c r="J223" s="53"/>
    </row>
    <row r="224" spans="10:10" x14ac:dyDescent="0.2">
      <c r="J224" s="53"/>
    </row>
    <row r="225" spans="10:10" x14ac:dyDescent="0.2">
      <c r="J225" s="53"/>
    </row>
    <row r="226" spans="10:10" x14ac:dyDescent="0.2">
      <c r="J226" s="55"/>
    </row>
    <row r="227" spans="10:10" x14ac:dyDescent="0.2">
      <c r="J227" s="53"/>
    </row>
    <row r="228" spans="10:10" x14ac:dyDescent="0.2">
      <c r="J228" s="53"/>
    </row>
    <row r="229" spans="10:10" x14ac:dyDescent="0.2">
      <c r="J229" s="53"/>
    </row>
    <row r="230" spans="10:10" x14ac:dyDescent="0.2">
      <c r="J230" s="53"/>
    </row>
    <row r="231" spans="10:10" x14ac:dyDescent="0.2">
      <c r="J231" s="53"/>
    </row>
    <row r="232" spans="10:10" x14ac:dyDescent="0.2">
      <c r="J232" s="53"/>
    </row>
    <row r="233" spans="10:10" x14ac:dyDescent="0.2">
      <c r="J233" s="53"/>
    </row>
    <row r="234" spans="10:10" x14ac:dyDescent="0.2">
      <c r="J234" s="53"/>
    </row>
    <row r="235" spans="10:10" x14ac:dyDescent="0.2">
      <c r="J235" s="53"/>
    </row>
    <row r="236" spans="10:10" x14ac:dyDescent="0.2">
      <c r="J236" s="53"/>
    </row>
    <row r="237" spans="10:10" x14ac:dyDescent="0.2">
      <c r="J237" s="53"/>
    </row>
    <row r="238" spans="10:10" x14ac:dyDescent="0.2">
      <c r="J238" s="53"/>
    </row>
    <row r="239" spans="10:10" x14ac:dyDescent="0.2">
      <c r="J239" s="53"/>
    </row>
    <row r="240" spans="10:10" x14ac:dyDescent="0.2">
      <c r="J240" s="53"/>
    </row>
    <row r="241" spans="10:10" x14ac:dyDescent="0.2">
      <c r="J241" s="53"/>
    </row>
    <row r="242" spans="10:10" x14ac:dyDescent="0.2">
      <c r="J242" s="53"/>
    </row>
    <row r="243" spans="10:10" x14ac:dyDescent="0.2">
      <c r="J243" s="53"/>
    </row>
    <row r="244" spans="10:10" x14ac:dyDescent="0.2">
      <c r="J244" s="53"/>
    </row>
    <row r="245" spans="10:10" x14ac:dyDescent="0.2">
      <c r="J245" s="53"/>
    </row>
    <row r="246" spans="10:10" x14ac:dyDescent="0.2">
      <c r="J246" s="53"/>
    </row>
    <row r="247" spans="10:10" x14ac:dyDescent="0.2">
      <c r="J247" s="53"/>
    </row>
    <row r="248" spans="10:10" x14ac:dyDescent="0.2">
      <c r="J248" s="53"/>
    </row>
    <row r="249" spans="10:10" x14ac:dyDescent="0.2">
      <c r="J249" s="53"/>
    </row>
    <row r="250" spans="10:10" x14ac:dyDescent="0.2">
      <c r="J250" s="53"/>
    </row>
    <row r="251" spans="10:10" x14ac:dyDescent="0.2">
      <c r="J251" s="53"/>
    </row>
    <row r="252" spans="10:10" x14ac:dyDescent="0.2">
      <c r="J252" s="53"/>
    </row>
    <row r="253" spans="10:10" x14ac:dyDescent="0.2">
      <c r="J253" s="53"/>
    </row>
    <row r="277" spans="3:10" x14ac:dyDescent="0.2">
      <c r="C277" s="52"/>
      <c r="D277" s="52"/>
      <c r="E277" s="55"/>
      <c r="F277" s="55"/>
      <c r="G277" s="55"/>
      <c r="H277" s="55"/>
      <c r="I277" s="55"/>
    </row>
    <row r="278" spans="3:10" x14ac:dyDescent="0.2">
      <c r="C278" s="52"/>
      <c r="D278" s="52"/>
      <c r="E278" s="53"/>
      <c r="F278" s="53"/>
      <c r="G278" s="53"/>
      <c r="H278" s="53"/>
      <c r="I278" s="53"/>
      <c r="J278" s="53"/>
    </row>
    <row r="279" spans="3:10" x14ac:dyDescent="0.2">
      <c r="C279" s="52"/>
      <c r="D279" s="52"/>
      <c r="E279" s="53"/>
      <c r="F279" s="53"/>
      <c r="G279" s="53"/>
      <c r="H279" s="53"/>
      <c r="I279" s="53"/>
      <c r="J279" s="53"/>
    </row>
    <row r="280" spans="3:10" x14ac:dyDescent="0.2">
      <c r="C280" s="52"/>
      <c r="D280" s="52"/>
      <c r="E280" s="53"/>
      <c r="F280" s="53"/>
      <c r="G280" s="53"/>
      <c r="H280" s="53"/>
      <c r="I280" s="53"/>
      <c r="J280" s="53"/>
    </row>
    <row r="281" spans="3:10" x14ac:dyDescent="0.2">
      <c r="C281" s="52"/>
      <c r="D281" s="52"/>
      <c r="E281" s="53"/>
      <c r="F281" s="53"/>
      <c r="G281" s="53"/>
      <c r="H281" s="53"/>
      <c r="I281" s="53"/>
      <c r="J281" s="53"/>
    </row>
    <row r="282" spans="3:10" x14ac:dyDescent="0.2">
      <c r="C282" s="52"/>
      <c r="D282" s="52"/>
      <c r="E282" s="53"/>
      <c r="F282" s="53"/>
      <c r="G282" s="53"/>
      <c r="H282" s="53"/>
      <c r="I282" s="53"/>
      <c r="J282" s="53"/>
    </row>
    <row r="283" spans="3:10" x14ac:dyDescent="0.2">
      <c r="C283" s="52"/>
      <c r="D283" s="52"/>
      <c r="E283" s="53"/>
      <c r="F283" s="53"/>
      <c r="G283" s="53"/>
      <c r="H283" s="53"/>
      <c r="I283" s="53"/>
      <c r="J283" s="53"/>
    </row>
    <row r="284" spans="3:10" x14ac:dyDescent="0.2">
      <c r="C284" s="52"/>
      <c r="D284" s="52"/>
      <c r="E284" s="53"/>
      <c r="F284" s="53"/>
      <c r="G284" s="53"/>
      <c r="H284" s="53"/>
      <c r="I284" s="53"/>
      <c r="J284" s="53"/>
    </row>
    <row r="285" spans="3:10" x14ac:dyDescent="0.2">
      <c r="C285" s="52"/>
      <c r="D285" s="52"/>
      <c r="E285" s="53"/>
      <c r="F285" s="53"/>
      <c r="G285" s="53"/>
      <c r="H285" s="53"/>
      <c r="I285" s="53"/>
      <c r="J285" s="53"/>
    </row>
    <row r="286" spans="3:10" x14ac:dyDescent="0.2">
      <c r="C286" s="52"/>
      <c r="D286" s="52"/>
      <c r="E286" s="53"/>
      <c r="F286" s="53"/>
      <c r="G286" s="53"/>
      <c r="H286" s="53"/>
      <c r="I286" s="53"/>
      <c r="J286" s="53"/>
    </row>
    <row r="287" spans="3:10" x14ac:dyDescent="0.2">
      <c r="C287" s="52"/>
      <c r="D287" s="52"/>
      <c r="E287" s="53"/>
      <c r="F287" s="53"/>
      <c r="G287" s="53"/>
      <c r="H287" s="53"/>
      <c r="I287" s="53"/>
      <c r="J287" s="53"/>
    </row>
    <row r="288" spans="3:10" x14ac:dyDescent="0.2">
      <c r="C288" s="52"/>
      <c r="D288" s="52"/>
      <c r="E288" s="53"/>
      <c r="F288" s="53"/>
      <c r="G288" s="53"/>
      <c r="H288" s="53"/>
      <c r="I288" s="53"/>
      <c r="J288" s="53"/>
    </row>
    <row r="289" spans="3:10" x14ac:dyDescent="0.2">
      <c r="C289" s="52"/>
      <c r="D289" s="52"/>
      <c r="E289" s="53"/>
      <c r="F289" s="53"/>
      <c r="G289" s="53"/>
      <c r="H289" s="53"/>
      <c r="I289" s="53"/>
      <c r="J289" s="53"/>
    </row>
    <row r="290" spans="3:10" x14ac:dyDescent="0.2">
      <c r="C290" s="52"/>
      <c r="D290" s="52"/>
      <c r="E290" s="53"/>
      <c r="F290" s="53"/>
      <c r="G290" s="53"/>
      <c r="H290" s="53"/>
      <c r="I290" s="53"/>
      <c r="J290" s="53"/>
    </row>
    <row r="291" spans="3:10" x14ac:dyDescent="0.2">
      <c r="E291" s="55"/>
      <c r="F291" s="55"/>
      <c r="G291" s="55"/>
      <c r="H291" s="55"/>
      <c r="I291" s="55"/>
      <c r="J291" s="55"/>
    </row>
    <row r="292" spans="3:10" x14ac:dyDescent="0.2">
      <c r="E292" s="53"/>
      <c r="F292" s="53"/>
      <c r="G292" s="53"/>
      <c r="H292" s="53"/>
      <c r="I292" s="53"/>
      <c r="J292" s="53"/>
    </row>
    <row r="293" spans="3:10" x14ac:dyDescent="0.2">
      <c r="E293" s="53"/>
      <c r="F293" s="53"/>
      <c r="G293" s="53"/>
      <c r="H293" s="53"/>
      <c r="I293" s="53"/>
      <c r="J293" s="53"/>
    </row>
    <row r="294" spans="3:10" x14ac:dyDescent="0.2">
      <c r="E294" s="55"/>
      <c r="F294" s="55"/>
      <c r="G294" s="55"/>
      <c r="H294" s="55"/>
      <c r="I294" s="55"/>
      <c r="J294" s="53"/>
    </row>
    <row r="295" spans="3:10" x14ac:dyDescent="0.2">
      <c r="E295" s="53"/>
      <c r="F295" s="53"/>
      <c r="G295" s="53"/>
      <c r="H295" s="53"/>
      <c r="I295" s="53"/>
      <c r="J295" s="53"/>
    </row>
    <row r="296" spans="3:10" x14ac:dyDescent="0.2">
      <c r="E296" s="53"/>
      <c r="F296" s="53"/>
      <c r="G296" s="53"/>
      <c r="H296" s="53"/>
      <c r="I296" s="53"/>
      <c r="J296" s="53"/>
    </row>
    <row r="297" spans="3:10" x14ac:dyDescent="0.2">
      <c r="E297" s="53"/>
      <c r="F297" s="53"/>
      <c r="G297" s="53"/>
      <c r="H297" s="53"/>
      <c r="I297" s="53"/>
      <c r="J297" s="53"/>
    </row>
    <row r="298" spans="3:10" x14ac:dyDescent="0.2">
      <c r="E298" s="53"/>
      <c r="F298" s="53"/>
      <c r="G298" s="53"/>
      <c r="H298" s="53"/>
      <c r="I298" s="53"/>
      <c r="J298" s="53"/>
    </row>
    <row r="299" spans="3:10" x14ac:dyDescent="0.2">
      <c r="E299" s="53"/>
      <c r="F299" s="53"/>
      <c r="G299" s="53"/>
      <c r="H299" s="53"/>
      <c r="I299" s="53"/>
      <c r="J299" s="53"/>
    </row>
    <row r="300" spans="3:10" x14ac:dyDescent="0.2">
      <c r="E300" s="53"/>
      <c r="F300" s="53"/>
      <c r="G300" s="53"/>
      <c r="H300" s="53"/>
      <c r="I300" s="53"/>
      <c r="J300" s="53"/>
    </row>
    <row r="301" spans="3:10" x14ac:dyDescent="0.2">
      <c r="E301" s="53"/>
      <c r="F301" s="53"/>
      <c r="G301" s="53"/>
      <c r="H301" s="53"/>
      <c r="I301" s="53"/>
      <c r="J301" s="53"/>
    </row>
    <row r="302" spans="3:10" x14ac:dyDescent="0.2">
      <c r="E302" s="53"/>
      <c r="F302" s="53"/>
      <c r="G302" s="53"/>
      <c r="H302" s="53"/>
      <c r="I302" s="53"/>
      <c r="J302" s="53"/>
    </row>
    <row r="303" spans="3:10" x14ac:dyDescent="0.2">
      <c r="E303" s="53"/>
      <c r="F303" s="53"/>
      <c r="G303" s="53"/>
      <c r="H303" s="53"/>
      <c r="I303" s="53"/>
      <c r="J303" s="53"/>
    </row>
    <row r="304" spans="3:10" x14ac:dyDescent="0.2">
      <c r="E304" s="53"/>
      <c r="F304" s="53"/>
      <c r="G304" s="53"/>
      <c r="H304" s="53"/>
      <c r="I304" s="53"/>
      <c r="J304" s="53"/>
    </row>
    <row r="305" spans="5:10" x14ac:dyDescent="0.2">
      <c r="E305" s="53"/>
      <c r="F305" s="53"/>
      <c r="G305" s="53"/>
      <c r="H305" s="53"/>
      <c r="I305" s="53"/>
      <c r="J305" s="53"/>
    </row>
    <row r="342" spans="3:10" x14ac:dyDescent="0.2">
      <c r="C342" s="52"/>
      <c r="D342" s="52"/>
      <c r="E342" s="55"/>
      <c r="F342" s="55"/>
      <c r="G342" s="55"/>
      <c r="H342" s="55"/>
      <c r="I342" s="55"/>
    </row>
    <row r="343" spans="3:10" x14ac:dyDescent="0.2">
      <c r="C343" s="52"/>
      <c r="D343" s="52"/>
      <c r="E343" s="53"/>
      <c r="F343" s="53"/>
      <c r="G343" s="53"/>
      <c r="H343" s="53"/>
      <c r="I343" s="53"/>
      <c r="J343" s="53"/>
    </row>
    <row r="344" spans="3:10" x14ac:dyDescent="0.2">
      <c r="C344" s="52"/>
      <c r="D344" s="52"/>
      <c r="E344" s="53"/>
      <c r="F344" s="53"/>
      <c r="G344" s="53"/>
      <c r="H344" s="53"/>
      <c r="I344" s="53"/>
      <c r="J344" s="53"/>
    </row>
    <row r="345" spans="3:10" x14ac:dyDescent="0.2">
      <c r="C345" s="52"/>
      <c r="D345" s="52"/>
      <c r="E345" s="53"/>
      <c r="F345" s="53"/>
      <c r="G345" s="53"/>
      <c r="H345" s="53"/>
      <c r="I345" s="53"/>
      <c r="J345" s="53"/>
    </row>
    <row r="346" spans="3:10" x14ac:dyDescent="0.2">
      <c r="C346" s="52"/>
      <c r="D346" s="52"/>
      <c r="E346" s="53"/>
      <c r="F346" s="53"/>
      <c r="G346" s="53"/>
      <c r="H346" s="53"/>
      <c r="I346" s="53"/>
      <c r="J346" s="53"/>
    </row>
    <row r="347" spans="3:10" x14ac:dyDescent="0.2">
      <c r="C347" s="52"/>
      <c r="D347" s="52"/>
      <c r="E347" s="53"/>
      <c r="F347" s="53"/>
      <c r="G347" s="53"/>
      <c r="H347" s="53"/>
      <c r="I347" s="53"/>
      <c r="J347" s="53"/>
    </row>
    <row r="348" spans="3:10" x14ac:dyDescent="0.2">
      <c r="C348" s="52"/>
      <c r="D348" s="52"/>
      <c r="E348" s="53"/>
      <c r="F348" s="53"/>
      <c r="G348" s="53"/>
      <c r="H348" s="53"/>
      <c r="I348" s="53"/>
      <c r="J348" s="53"/>
    </row>
    <row r="349" spans="3:10" x14ac:dyDescent="0.2">
      <c r="C349" s="52"/>
      <c r="D349" s="52"/>
      <c r="E349" s="53"/>
      <c r="F349" s="53"/>
      <c r="G349" s="53"/>
      <c r="H349" s="53"/>
      <c r="I349" s="53"/>
      <c r="J349" s="53"/>
    </row>
    <row r="350" spans="3:10" x14ac:dyDescent="0.2">
      <c r="C350" s="52"/>
      <c r="D350" s="52"/>
      <c r="E350" s="53"/>
      <c r="F350" s="53"/>
      <c r="G350" s="53"/>
      <c r="H350" s="53"/>
      <c r="I350" s="53"/>
      <c r="J350" s="53"/>
    </row>
    <row r="351" spans="3:10" x14ac:dyDescent="0.2">
      <c r="C351" s="52"/>
      <c r="D351" s="52"/>
      <c r="E351" s="53"/>
      <c r="F351" s="53"/>
      <c r="G351" s="53"/>
      <c r="H351" s="53"/>
      <c r="I351" s="53"/>
      <c r="J351" s="53"/>
    </row>
    <row r="352" spans="3:10" x14ac:dyDescent="0.2">
      <c r="C352" s="52"/>
      <c r="D352" s="52"/>
      <c r="E352" s="53"/>
      <c r="F352" s="53"/>
      <c r="G352" s="53"/>
      <c r="H352" s="53"/>
      <c r="I352" s="53"/>
      <c r="J352" s="53"/>
    </row>
    <row r="353" spans="3:10" x14ac:dyDescent="0.2">
      <c r="C353" s="52"/>
      <c r="D353" s="52"/>
      <c r="E353" s="53"/>
      <c r="F353" s="53"/>
      <c r="G353" s="53"/>
      <c r="H353" s="53"/>
      <c r="I353" s="53"/>
      <c r="J353" s="53"/>
    </row>
    <row r="354" spans="3:10" x14ac:dyDescent="0.2">
      <c r="C354" s="52"/>
      <c r="D354" s="52"/>
      <c r="E354" s="53"/>
      <c r="F354" s="53"/>
      <c r="G354" s="53"/>
      <c r="H354" s="53"/>
      <c r="I354" s="53"/>
      <c r="J354" s="53"/>
    </row>
    <row r="355" spans="3:10" x14ac:dyDescent="0.2">
      <c r="C355" s="52"/>
      <c r="D355" s="52"/>
      <c r="E355" s="53"/>
      <c r="F355" s="53"/>
      <c r="G355" s="53"/>
      <c r="H355" s="53"/>
      <c r="I355" s="53"/>
      <c r="J355" s="53"/>
    </row>
    <row r="356" spans="3:10" x14ac:dyDescent="0.2">
      <c r="E356" s="55"/>
      <c r="F356" s="55"/>
      <c r="G356" s="55"/>
      <c r="H356" s="55"/>
      <c r="I356" s="55"/>
      <c r="J356" s="55"/>
    </row>
    <row r="357" spans="3:10" x14ac:dyDescent="0.2">
      <c r="E357" s="53"/>
      <c r="F357" s="53"/>
      <c r="G357" s="53"/>
      <c r="H357" s="53"/>
      <c r="I357" s="53"/>
      <c r="J357" s="53"/>
    </row>
    <row r="358" spans="3:10" x14ac:dyDescent="0.2">
      <c r="E358" s="53"/>
      <c r="F358" s="53"/>
      <c r="G358" s="53"/>
      <c r="H358" s="53"/>
      <c r="I358" s="53"/>
      <c r="J358" s="53"/>
    </row>
    <row r="359" spans="3:10" x14ac:dyDescent="0.2">
      <c r="E359" s="55"/>
      <c r="F359" s="55"/>
      <c r="G359" s="55"/>
      <c r="H359" s="55"/>
      <c r="I359" s="55"/>
      <c r="J359" s="53"/>
    </row>
    <row r="360" spans="3:10" x14ac:dyDescent="0.2">
      <c r="E360" s="53"/>
      <c r="F360" s="53"/>
      <c r="G360" s="53"/>
      <c r="H360" s="53"/>
      <c r="I360" s="53"/>
      <c r="J360" s="53"/>
    </row>
    <row r="361" spans="3:10" x14ac:dyDescent="0.2">
      <c r="E361" s="53"/>
      <c r="F361" s="53"/>
      <c r="G361" s="53"/>
      <c r="H361" s="53"/>
      <c r="I361" s="53"/>
      <c r="J361" s="53"/>
    </row>
    <row r="362" spans="3:10" x14ac:dyDescent="0.2">
      <c r="E362" s="53"/>
      <c r="F362" s="53"/>
      <c r="G362" s="53"/>
      <c r="H362" s="53"/>
      <c r="I362" s="53"/>
      <c r="J362" s="53"/>
    </row>
    <row r="363" spans="3:10" x14ac:dyDescent="0.2">
      <c r="E363" s="53"/>
      <c r="F363" s="53"/>
      <c r="G363" s="53"/>
      <c r="H363" s="53"/>
      <c r="I363" s="53"/>
      <c r="J363" s="53"/>
    </row>
    <row r="364" spans="3:10" x14ac:dyDescent="0.2">
      <c r="E364" s="53"/>
      <c r="F364" s="53"/>
      <c r="G364" s="53"/>
      <c r="H364" s="53"/>
      <c r="I364" s="53"/>
      <c r="J364" s="53"/>
    </row>
    <row r="365" spans="3:10" x14ac:dyDescent="0.2">
      <c r="E365" s="53"/>
      <c r="F365" s="53"/>
      <c r="G365" s="53"/>
      <c r="H365" s="53"/>
      <c r="I365" s="53"/>
      <c r="J365" s="53"/>
    </row>
    <row r="366" spans="3:10" x14ac:dyDescent="0.2">
      <c r="E366" s="53"/>
      <c r="F366" s="53"/>
      <c r="G366" s="53"/>
      <c r="H366" s="53"/>
      <c r="I366" s="53"/>
      <c r="J366" s="53"/>
    </row>
    <row r="367" spans="3:10" x14ac:dyDescent="0.2">
      <c r="E367" s="53"/>
      <c r="F367" s="53"/>
      <c r="G367" s="53"/>
      <c r="H367" s="53"/>
      <c r="I367" s="53"/>
      <c r="J367" s="53"/>
    </row>
    <row r="368" spans="3:10" x14ac:dyDescent="0.2">
      <c r="E368" s="53"/>
      <c r="F368" s="53"/>
      <c r="G368" s="53"/>
      <c r="H368" s="53"/>
      <c r="I368" s="53"/>
      <c r="J368" s="53"/>
    </row>
    <row r="369" spans="5:10" x14ac:dyDescent="0.2">
      <c r="E369" s="53"/>
      <c r="F369" s="53"/>
      <c r="G369" s="53"/>
      <c r="H369" s="53"/>
      <c r="I369" s="53"/>
      <c r="J369" s="53"/>
    </row>
    <row r="370" spans="5:10" x14ac:dyDescent="0.2">
      <c r="E370" s="53"/>
      <c r="F370" s="53"/>
      <c r="G370" s="53"/>
      <c r="H370" s="53"/>
      <c r="I370" s="53"/>
      <c r="J370" s="53"/>
    </row>
    <row r="407" spans="3:10" x14ac:dyDescent="0.2">
      <c r="C407" s="52"/>
      <c r="D407" s="52"/>
      <c r="E407" s="55"/>
      <c r="F407" s="55"/>
      <c r="G407" s="55"/>
      <c r="H407" s="55"/>
      <c r="I407" s="55"/>
    </row>
    <row r="408" spans="3:10" x14ac:dyDescent="0.2">
      <c r="C408" s="52"/>
      <c r="D408" s="52"/>
      <c r="E408" s="53"/>
      <c r="F408" s="53"/>
      <c r="G408" s="53"/>
      <c r="H408" s="53"/>
      <c r="I408" s="53"/>
      <c r="J408" s="53"/>
    </row>
    <row r="409" spans="3:10" x14ac:dyDescent="0.2">
      <c r="C409" s="52"/>
      <c r="D409" s="52"/>
      <c r="E409" s="53"/>
      <c r="F409" s="53"/>
      <c r="G409" s="53"/>
      <c r="H409" s="53"/>
      <c r="I409" s="53"/>
      <c r="J409" s="53"/>
    </row>
    <row r="410" spans="3:10" x14ac:dyDescent="0.2">
      <c r="C410" s="52"/>
      <c r="D410" s="52"/>
      <c r="E410" s="53"/>
      <c r="F410" s="53"/>
      <c r="G410" s="53"/>
      <c r="H410" s="53"/>
      <c r="I410" s="53"/>
      <c r="J410" s="53"/>
    </row>
    <row r="411" spans="3:10" x14ac:dyDescent="0.2">
      <c r="C411" s="52"/>
      <c r="D411" s="52"/>
      <c r="E411" s="53"/>
      <c r="F411" s="53"/>
      <c r="G411" s="53"/>
      <c r="H411" s="53"/>
      <c r="I411" s="53"/>
      <c r="J411" s="53"/>
    </row>
    <row r="412" spans="3:10" x14ac:dyDescent="0.2">
      <c r="C412" s="52"/>
      <c r="D412" s="52"/>
      <c r="E412" s="53"/>
      <c r="F412" s="53"/>
      <c r="G412" s="53"/>
      <c r="H412" s="53"/>
      <c r="I412" s="53"/>
      <c r="J412" s="53"/>
    </row>
    <row r="413" spans="3:10" x14ac:dyDescent="0.2">
      <c r="C413" s="52"/>
      <c r="D413" s="52"/>
      <c r="E413" s="53"/>
      <c r="F413" s="53"/>
      <c r="G413" s="53"/>
      <c r="H413" s="53"/>
      <c r="I413" s="53"/>
      <c r="J413" s="53"/>
    </row>
    <row r="414" spans="3:10" x14ac:dyDescent="0.2">
      <c r="C414" s="52"/>
      <c r="D414" s="52"/>
      <c r="E414" s="53"/>
      <c r="F414" s="53"/>
      <c r="G414" s="53"/>
      <c r="H414" s="53"/>
      <c r="I414" s="53"/>
      <c r="J414" s="53"/>
    </row>
    <row r="415" spans="3:10" x14ac:dyDescent="0.2">
      <c r="C415" s="52"/>
      <c r="D415" s="52"/>
      <c r="E415" s="53"/>
      <c r="F415" s="53"/>
      <c r="G415" s="53"/>
      <c r="H415" s="53"/>
      <c r="I415" s="53"/>
      <c r="J415" s="53"/>
    </row>
    <row r="416" spans="3:10" x14ac:dyDescent="0.2">
      <c r="C416" s="52"/>
      <c r="D416" s="52"/>
      <c r="E416" s="53"/>
      <c r="F416" s="53"/>
      <c r="G416" s="53"/>
      <c r="H416" s="53"/>
      <c r="I416" s="53"/>
      <c r="J416" s="53"/>
    </row>
    <row r="417" spans="3:10" x14ac:dyDescent="0.2">
      <c r="C417" s="52"/>
      <c r="D417" s="52"/>
      <c r="E417" s="53"/>
      <c r="F417" s="53"/>
      <c r="G417" s="53"/>
      <c r="H417" s="53"/>
      <c r="I417" s="53"/>
      <c r="J417" s="53"/>
    </row>
    <row r="418" spans="3:10" x14ac:dyDescent="0.2">
      <c r="C418" s="52"/>
      <c r="D418" s="52"/>
      <c r="E418" s="53"/>
      <c r="F418" s="53"/>
      <c r="G418" s="53"/>
      <c r="H418" s="53"/>
      <c r="I418" s="53"/>
      <c r="J418" s="53"/>
    </row>
    <row r="419" spans="3:10" x14ac:dyDescent="0.2">
      <c r="C419" s="52"/>
      <c r="D419" s="52"/>
      <c r="E419" s="53"/>
      <c r="F419" s="53"/>
      <c r="G419" s="53"/>
      <c r="H419" s="53"/>
      <c r="I419" s="53"/>
      <c r="J419" s="53"/>
    </row>
    <row r="420" spans="3:10" x14ac:dyDescent="0.2">
      <c r="C420" s="52"/>
      <c r="D420" s="52"/>
      <c r="E420" s="53"/>
      <c r="F420" s="53"/>
      <c r="G420" s="53"/>
      <c r="H420" s="53"/>
      <c r="I420" s="53"/>
      <c r="J420" s="53"/>
    </row>
    <row r="421" spans="3:10" x14ac:dyDescent="0.2">
      <c r="E421" s="55"/>
      <c r="F421" s="55"/>
      <c r="G421" s="55"/>
      <c r="H421" s="55"/>
      <c r="I421" s="55"/>
      <c r="J421" s="55"/>
    </row>
    <row r="422" spans="3:10" x14ac:dyDescent="0.2">
      <c r="E422" s="53"/>
      <c r="F422" s="53"/>
      <c r="G422" s="53"/>
      <c r="H422" s="53"/>
      <c r="I422" s="53"/>
      <c r="J422" s="53"/>
    </row>
    <row r="423" spans="3:10" x14ac:dyDescent="0.2">
      <c r="E423" s="53"/>
      <c r="F423" s="53"/>
      <c r="G423" s="53"/>
      <c r="H423" s="53"/>
      <c r="I423" s="53"/>
      <c r="J423" s="53"/>
    </row>
    <row r="424" spans="3:10" x14ac:dyDescent="0.2">
      <c r="E424" s="55"/>
      <c r="F424" s="55"/>
      <c r="G424" s="55"/>
      <c r="H424" s="55"/>
      <c r="I424" s="55"/>
      <c r="J424" s="53"/>
    </row>
    <row r="425" spans="3:10" x14ac:dyDescent="0.2">
      <c r="E425" s="53"/>
      <c r="F425" s="53"/>
      <c r="G425" s="53"/>
      <c r="H425" s="53"/>
      <c r="I425" s="53"/>
      <c r="J425" s="53"/>
    </row>
    <row r="426" spans="3:10" x14ac:dyDescent="0.2">
      <c r="E426" s="53"/>
      <c r="F426" s="53"/>
      <c r="G426" s="53"/>
      <c r="H426" s="53"/>
      <c r="I426" s="53"/>
      <c r="J426" s="53"/>
    </row>
    <row r="427" spans="3:10" x14ac:dyDescent="0.2">
      <c r="E427" s="53"/>
      <c r="F427" s="53"/>
      <c r="G427" s="53"/>
      <c r="H427" s="53"/>
      <c r="I427" s="53"/>
      <c r="J427" s="53"/>
    </row>
    <row r="428" spans="3:10" x14ac:dyDescent="0.2">
      <c r="E428" s="53"/>
      <c r="F428" s="53"/>
      <c r="G428" s="53"/>
      <c r="H428" s="53"/>
      <c r="I428" s="53"/>
      <c r="J428" s="53"/>
    </row>
    <row r="429" spans="3:10" x14ac:dyDescent="0.2">
      <c r="E429" s="53"/>
      <c r="F429" s="53"/>
      <c r="G429" s="53"/>
      <c r="H429" s="53"/>
      <c r="I429" s="53"/>
      <c r="J429" s="53"/>
    </row>
    <row r="430" spans="3:10" x14ac:dyDescent="0.2">
      <c r="E430" s="53"/>
      <c r="F430" s="53"/>
      <c r="G430" s="53"/>
      <c r="H430" s="53"/>
      <c r="I430" s="53"/>
      <c r="J430" s="53"/>
    </row>
    <row r="431" spans="3:10" x14ac:dyDescent="0.2">
      <c r="E431" s="53"/>
      <c r="F431" s="53"/>
      <c r="G431" s="53"/>
      <c r="H431" s="53"/>
      <c r="I431" s="53"/>
      <c r="J431" s="53"/>
    </row>
    <row r="432" spans="3:10" x14ac:dyDescent="0.2">
      <c r="E432" s="53"/>
      <c r="F432" s="53"/>
      <c r="G432" s="53"/>
      <c r="H432" s="53"/>
      <c r="I432" s="53"/>
      <c r="J432" s="53"/>
    </row>
    <row r="433" spans="5:10" x14ac:dyDescent="0.2">
      <c r="E433" s="53"/>
      <c r="F433" s="53"/>
      <c r="G433" s="53"/>
      <c r="H433" s="53"/>
      <c r="I433" s="53"/>
      <c r="J433" s="53"/>
    </row>
    <row r="434" spans="5:10" x14ac:dyDescent="0.2">
      <c r="E434" s="53"/>
      <c r="F434" s="53"/>
      <c r="G434" s="53"/>
      <c r="H434" s="53"/>
      <c r="I434" s="53"/>
      <c r="J434" s="53"/>
    </row>
    <row r="435" spans="5:10" x14ac:dyDescent="0.2">
      <c r="E435" s="53"/>
      <c r="F435" s="53"/>
      <c r="G435" s="53"/>
      <c r="H435" s="53"/>
      <c r="I435" s="53"/>
      <c r="J435" s="53"/>
    </row>
  </sheetData>
  <mergeCells count="2">
    <mergeCell ref="A6:I6"/>
    <mergeCell ref="A8:I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40" max="16383" man="1"/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5.5703125" style="45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15"/>
      <c r="B4" s="115"/>
      <c r="C4" s="115"/>
      <c r="D4" s="115"/>
      <c r="E4" s="115"/>
      <c r="F4" s="115"/>
      <c r="G4" s="115"/>
      <c r="H4" s="115"/>
      <c r="I4" s="115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115" t="str">
        <f>'CAPGDS1000001206 Input'!A7:J7</f>
        <v>Pro-Forma Adjustment - Integrity Management</v>
      </c>
      <c r="B7" s="115"/>
      <c r="C7" s="115"/>
      <c r="D7" s="115"/>
      <c r="E7" s="115"/>
      <c r="F7" s="115"/>
      <c r="G7" s="115"/>
      <c r="H7" s="115"/>
      <c r="I7" s="115"/>
    </row>
    <row r="8" spans="1:9" x14ac:dyDescent="0.2">
      <c r="A8" s="117" t="str">
        <f>'CAPGDS1000001206 Input'!F8</f>
        <v>SFS - DIMP Bundle 38999 S Bahnson Ave</v>
      </c>
      <c r="B8" s="117"/>
      <c r="C8" s="117"/>
      <c r="D8" s="117"/>
      <c r="E8" s="117"/>
      <c r="F8" s="117"/>
      <c r="G8" s="117"/>
      <c r="H8" s="117"/>
      <c r="I8" s="117"/>
    </row>
    <row r="9" spans="1:9" x14ac:dyDescent="0.2">
      <c r="A9" s="74"/>
      <c r="B9" s="74"/>
      <c r="C9" s="74"/>
      <c r="D9" s="74"/>
      <c r="E9" s="74"/>
      <c r="F9" s="74"/>
      <c r="G9" s="74"/>
      <c r="H9" s="74"/>
      <c r="I9" s="74"/>
    </row>
    <row r="10" spans="1:9" x14ac:dyDescent="0.2">
      <c r="A10" s="46" t="str">
        <f>'CAPGDS1000001206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9</v>
      </c>
      <c r="B11" s="46"/>
      <c r="C11" s="44"/>
      <c r="D11" s="44"/>
      <c r="E11" s="44" t="s">
        <v>9</v>
      </c>
      <c r="F11" s="44"/>
      <c r="G11" s="44"/>
      <c r="H11" s="44"/>
      <c r="I11" s="44"/>
    </row>
    <row r="13" spans="1:9" ht="12" thickBot="1" x14ac:dyDescent="0.25">
      <c r="A13" s="60" t="s">
        <v>77</v>
      </c>
      <c r="E13" s="48" t="str">
        <f>"Acct "&amp;'CAPGDS1000001206 Input'!F15</f>
        <v>Acct 2.376.00</v>
      </c>
      <c r="F13" s="48"/>
      <c r="G13" s="48"/>
      <c r="H13" s="48"/>
      <c r="I13" s="48"/>
    </row>
    <row r="14" spans="1:9" ht="12" thickBot="1" x14ac:dyDescent="0.25">
      <c r="A14" s="72" t="s">
        <v>79</v>
      </c>
      <c r="B14" s="50"/>
      <c r="C14" s="49" t="s">
        <v>80</v>
      </c>
      <c r="D14" s="50"/>
      <c r="E14" s="49" t="s">
        <v>81</v>
      </c>
      <c r="F14" s="50"/>
      <c r="G14" s="49" t="s">
        <v>82</v>
      </c>
      <c r="H14" s="50"/>
      <c r="I14" s="49" t="s">
        <v>83</v>
      </c>
    </row>
    <row r="15" spans="1:9" x14ac:dyDescent="0.2">
      <c r="A15" s="51"/>
      <c r="B15" s="50"/>
      <c r="C15" s="75" t="s">
        <v>5</v>
      </c>
      <c r="D15" s="51"/>
      <c r="E15" s="33" t="s">
        <v>6</v>
      </c>
      <c r="F15" s="51"/>
      <c r="G15" s="33" t="s">
        <v>7</v>
      </c>
      <c r="H15" s="29"/>
      <c r="I15" s="33" t="s">
        <v>41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'CAPGDS1000001206 TotalWO'!C17</f>
        <v>45641</v>
      </c>
      <c r="D17" s="52"/>
      <c r="E17" s="86">
        <f>'CAPGDS1000001206 TotalWO'!E17*'CAPGDS1000001206 Input'!$H$15</f>
        <v>0</v>
      </c>
      <c r="F17" s="87"/>
      <c r="G17" s="86">
        <f>'CAPGDS1000001206 TotalWO'!G17*'CAPGDS1000001206 Input'!$H$15</f>
        <v>120016.26</v>
      </c>
      <c r="H17" s="88"/>
      <c r="I17" s="86">
        <f t="shared" ref="I17:I29" si="0">G17-E17</f>
        <v>120016.26</v>
      </c>
    </row>
    <row r="18" spans="1:12" x14ac:dyDescent="0.2">
      <c r="A18" s="45">
        <f t="shared" ref="A18:A40" si="1">1+A17</f>
        <v>2</v>
      </c>
      <c r="C18" s="52">
        <f>'CAPGDS1000001206 TotalWO'!C18</f>
        <v>45672</v>
      </c>
      <c r="D18" s="52"/>
      <c r="E18" s="66">
        <f>'CAPGDS1000001206 TotalWO'!E18*'CAPGDS1000001206 Input'!$H$15</f>
        <v>0</v>
      </c>
      <c r="F18" s="66"/>
      <c r="G18" s="66">
        <f>'CAPGDS1000001206 TotalWO'!G18*'CAPGDS1000001206 Input'!$H$15</f>
        <v>120016.26</v>
      </c>
      <c r="H18" s="7"/>
      <c r="I18" s="66">
        <f t="shared" si="0"/>
        <v>120016.26</v>
      </c>
      <c r="K18" s="66"/>
      <c r="L18" s="66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66">
        <f>'CAPGDS1000001206 TotalWO'!E19*'CAPGDS1000001206 Input'!$H$15</f>
        <v>0</v>
      </c>
      <c r="F19" s="66"/>
      <c r="G19" s="66">
        <f>'CAPGDS1000001206 TotalWO'!G19*'CAPGDS1000001206 Input'!$H$15</f>
        <v>120016.26</v>
      </c>
      <c r="H19" s="7"/>
      <c r="I19" s="7">
        <f t="shared" si="0"/>
        <v>120016.26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66">
        <f>'CAPGDS1000001206 TotalWO'!E20*'CAPGDS1000001206 Input'!$H$15</f>
        <v>0</v>
      </c>
      <c r="F20" s="66"/>
      <c r="G20" s="66">
        <f>'CAPGDS1000001206 TotalWO'!G20*'CAPGDS1000001206 Input'!$H$15</f>
        <v>120016.26</v>
      </c>
      <c r="H20" s="7"/>
      <c r="I20" s="7">
        <f t="shared" si="0"/>
        <v>120016.26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66">
        <f>'CAPGDS1000001206 TotalWO'!E21*'CAPGDS1000001206 Input'!$H$15</f>
        <v>0</v>
      </c>
      <c r="F21" s="66"/>
      <c r="G21" s="66">
        <f>'CAPGDS1000001206 TotalWO'!G21*'CAPGDS1000001206 Input'!$H$15</f>
        <v>120016.26</v>
      </c>
      <c r="H21" s="7"/>
      <c r="I21" s="7">
        <f t="shared" si="0"/>
        <v>120016.26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66">
        <f>'CAPGDS1000001206 TotalWO'!E22*'CAPGDS1000001206 Input'!$H$15</f>
        <v>0</v>
      </c>
      <c r="F22" s="66"/>
      <c r="G22" s="66">
        <f>'CAPGDS1000001206 TotalWO'!G22*'CAPGDS1000001206 Input'!$H$15</f>
        <v>120016.26</v>
      </c>
      <c r="H22" s="7"/>
      <c r="I22" s="7">
        <f t="shared" si="0"/>
        <v>120016.26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66">
        <f>'CAPGDS1000001206 TotalWO'!E23*'CAPGDS1000001206 Input'!$H$15</f>
        <v>0</v>
      </c>
      <c r="F23" s="66"/>
      <c r="G23" s="66">
        <f>'CAPGDS1000001206 TotalWO'!G23*'CAPGDS1000001206 Input'!$H$15</f>
        <v>120016.26</v>
      </c>
      <c r="H23" s="7"/>
      <c r="I23" s="7">
        <f t="shared" si="0"/>
        <v>120016.26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66">
        <f>'CAPGDS1000001206 TotalWO'!E24*'CAPGDS1000001206 Input'!$H$15</f>
        <v>0</v>
      </c>
      <c r="F24" s="66"/>
      <c r="G24" s="66">
        <f>'CAPGDS1000001206 TotalWO'!G24*'CAPGDS1000001206 Input'!$H$15</f>
        <v>120016.26</v>
      </c>
      <c r="H24" s="7"/>
      <c r="I24" s="7">
        <f t="shared" si="0"/>
        <v>120016.26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66">
        <f>'CAPGDS1000001206 TotalWO'!E25*'CAPGDS1000001206 Input'!$H$15</f>
        <v>0</v>
      </c>
      <c r="F25" s="66"/>
      <c r="G25" s="66">
        <f>'CAPGDS1000001206 TotalWO'!G25*'CAPGDS1000001206 Input'!$H$15</f>
        <v>120016.26</v>
      </c>
      <c r="H25" s="7"/>
      <c r="I25" s="7">
        <f t="shared" si="0"/>
        <v>120016.26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66">
        <f>'CAPGDS1000001206 TotalWO'!E26*'CAPGDS1000001206 Input'!$H$15</f>
        <v>0</v>
      </c>
      <c r="F26" s="66"/>
      <c r="G26" s="66">
        <f>'CAPGDS1000001206 TotalWO'!G26*'CAPGDS1000001206 Input'!$H$15</f>
        <v>120016.26</v>
      </c>
      <c r="H26" s="7"/>
      <c r="I26" s="7">
        <f t="shared" si="0"/>
        <v>120016.26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66">
        <f>'CAPGDS1000001206 TotalWO'!E27*'CAPGDS1000001206 Input'!$H$15</f>
        <v>0</v>
      </c>
      <c r="F27" s="66"/>
      <c r="G27" s="66">
        <f>'CAPGDS1000001206 TotalWO'!G27*'CAPGDS1000001206 Input'!$H$15</f>
        <v>120016.26</v>
      </c>
      <c r="H27" s="7"/>
      <c r="I27" s="7">
        <f t="shared" si="0"/>
        <v>120016.26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66">
        <f>'CAPGDS1000001206 TotalWO'!E28*'CAPGDS1000001206 Input'!$H$15</f>
        <v>0</v>
      </c>
      <c r="F28" s="66"/>
      <c r="G28" s="66">
        <f>'CAPGDS1000001206 TotalWO'!G28*'CAPGDS1000001206 Input'!$H$15</f>
        <v>120016.26</v>
      </c>
      <c r="H28" s="7"/>
      <c r="I28" s="7">
        <f t="shared" si="0"/>
        <v>120016.26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92">
        <f>'CAPGDS1000001206 TotalWO'!E29*'CAPGDS1000001206 Input'!$H$15</f>
        <v>0</v>
      </c>
      <c r="F29" s="66"/>
      <c r="G29" s="92">
        <f>'CAPGDS1000001206 TotalWO'!G29*'CAPGDS1000001206 Input'!$H$15</f>
        <v>120016.26</v>
      </c>
      <c r="H29" s="7"/>
      <c r="I29" s="93">
        <f t="shared" si="0"/>
        <v>120016.26</v>
      </c>
    </row>
    <row r="30" spans="1:12" x14ac:dyDescent="0.2">
      <c r="A30" s="45">
        <f t="shared" si="1"/>
        <v>14</v>
      </c>
      <c r="C30" s="54" t="s">
        <v>46</v>
      </c>
      <c r="D30" s="54"/>
      <c r="E30" s="88">
        <f>SUM(E18:E29)</f>
        <v>0</v>
      </c>
      <c r="F30" s="88"/>
      <c r="G30" s="88">
        <f>SUM(G17:G29)</f>
        <v>1560211.38</v>
      </c>
      <c r="H30" s="88"/>
      <c r="I30" s="88">
        <f>SUM(I17:I29)</f>
        <v>1560211.38</v>
      </c>
    </row>
    <row r="31" spans="1:12" x14ac:dyDescent="0.2">
      <c r="A31" s="45">
        <f t="shared" si="1"/>
        <v>15</v>
      </c>
      <c r="E31" s="88"/>
      <c r="F31" s="88"/>
      <c r="G31" s="88"/>
      <c r="H31" s="88"/>
      <c r="I31" s="88"/>
    </row>
    <row r="32" spans="1:12" ht="12" thickBot="1" x14ac:dyDescent="0.25">
      <c r="A32" s="45">
        <f t="shared" si="1"/>
        <v>16</v>
      </c>
      <c r="C32" s="56" t="s">
        <v>111</v>
      </c>
      <c r="D32" s="56"/>
      <c r="E32" s="90">
        <f>ROUND(+E30/12,2)</f>
        <v>0</v>
      </c>
      <c r="F32" s="88"/>
      <c r="G32" s="90">
        <f>ROUND(+G30/13,2)</f>
        <v>120016.26</v>
      </c>
      <c r="H32" s="88"/>
      <c r="I32" s="90">
        <f>ROUND(+I30/13,2)</f>
        <v>120016.26</v>
      </c>
    </row>
    <row r="33" spans="1:9" ht="12" thickTop="1" x14ac:dyDescent="0.2">
      <c r="A33" s="45">
        <f t="shared" si="1"/>
        <v>17</v>
      </c>
      <c r="E33" s="88"/>
      <c r="F33" s="88"/>
      <c r="G33" s="88"/>
      <c r="H33" s="88"/>
      <c r="I33" s="88"/>
    </row>
    <row r="34" spans="1:9" x14ac:dyDescent="0.2">
      <c r="A34" s="45">
        <f t="shared" si="1"/>
        <v>18</v>
      </c>
      <c r="E34" s="91" t="s">
        <v>9</v>
      </c>
      <c r="F34" s="91"/>
      <c r="G34" s="91" t="s">
        <v>9</v>
      </c>
      <c r="H34" s="91"/>
      <c r="I34" s="91" t="s">
        <v>9</v>
      </c>
    </row>
    <row r="35" spans="1:9" ht="12" thickBot="1" x14ac:dyDescent="0.25">
      <c r="A35" s="45">
        <f t="shared" si="1"/>
        <v>19</v>
      </c>
      <c r="C35" s="54" t="s">
        <v>84</v>
      </c>
      <c r="D35" s="54"/>
      <c r="E35" s="88"/>
      <c r="F35" s="88"/>
      <c r="G35" s="88"/>
      <c r="H35" s="88"/>
      <c r="I35" s="90">
        <f>I32</f>
        <v>120016.26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4" t="s">
        <v>85</v>
      </c>
    </row>
    <row r="38" spans="1:9" x14ac:dyDescent="0.2">
      <c r="A38" s="45">
        <f t="shared" si="1"/>
        <v>22</v>
      </c>
      <c r="I38" s="54" t="s">
        <v>86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6" spans="1:9" x14ac:dyDescent="0.2">
      <c r="A46" s="115"/>
      <c r="B46" s="115"/>
      <c r="C46" s="115"/>
      <c r="D46" s="115"/>
      <c r="E46" s="115"/>
      <c r="F46" s="115"/>
      <c r="G46" s="115"/>
      <c r="H46" s="115"/>
      <c r="I46" s="115"/>
    </row>
    <row r="47" spans="1:9" x14ac:dyDescent="0.2">
      <c r="A47" s="115" t="str">
        <f>A7</f>
        <v>Pro-Forma Adjustment - Integrity Management</v>
      </c>
      <c r="B47" s="115"/>
      <c r="C47" s="115"/>
      <c r="D47" s="115"/>
      <c r="E47" s="115"/>
      <c r="F47" s="115"/>
      <c r="G47" s="115"/>
      <c r="H47" s="115"/>
      <c r="I47" s="115"/>
    </row>
    <row r="48" spans="1:9" x14ac:dyDescent="0.2">
      <c r="A48" s="46" t="str">
        <f>A8</f>
        <v>SFS - DIMP Bundle 38999 S Bahnson Ave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87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9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88</v>
      </c>
      <c r="M52" s="51" t="s">
        <v>88</v>
      </c>
    </row>
    <row r="53" spans="1:13" ht="12" thickBot="1" x14ac:dyDescent="0.25">
      <c r="A53" s="60" t="s">
        <v>77</v>
      </c>
      <c r="E53" s="48" t="str">
        <f>E13</f>
        <v>Acct 2.376.00</v>
      </c>
      <c r="F53" s="48"/>
      <c r="G53" s="48"/>
      <c r="H53" s="48"/>
      <c r="I53" s="48"/>
      <c r="K53" s="51" t="s">
        <v>89</v>
      </c>
      <c r="M53" s="51" t="s">
        <v>90</v>
      </c>
    </row>
    <row r="54" spans="1:13" ht="12" thickBot="1" x14ac:dyDescent="0.25">
      <c r="A54" s="72" t="s">
        <v>79</v>
      </c>
      <c r="B54" s="51"/>
      <c r="C54" s="49" t="s">
        <v>80</v>
      </c>
      <c r="D54" s="51"/>
      <c r="E54" s="49" t="s">
        <v>81</v>
      </c>
      <c r="F54" s="51"/>
      <c r="G54" s="49" t="s">
        <v>82</v>
      </c>
      <c r="H54" s="51"/>
      <c r="I54" s="49" t="s">
        <v>83</v>
      </c>
      <c r="K54" s="49" t="s">
        <v>91</v>
      </c>
      <c r="M54" s="49" t="s">
        <v>92</v>
      </c>
    </row>
    <row r="55" spans="1:13" x14ac:dyDescent="0.2">
      <c r="A55" s="51"/>
      <c r="B55" s="51"/>
      <c r="C55" s="75" t="s">
        <v>5</v>
      </c>
      <c r="D55" s="51"/>
      <c r="E55" s="33" t="s">
        <v>6</v>
      </c>
      <c r="F55" s="51"/>
      <c r="G55" s="33" t="s">
        <v>7</v>
      </c>
      <c r="H55" s="29"/>
      <c r="I55" s="33" t="s">
        <v>41</v>
      </c>
      <c r="K55" s="16" t="s">
        <v>42</v>
      </c>
      <c r="M55" s="51" t="s">
        <v>43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86">
        <f>ROUND(E17*$G$78,2)</f>
        <v>0</v>
      </c>
      <c r="F57" s="88"/>
      <c r="G57" s="86">
        <f>ROUND(+G17*$G$78,2)</f>
        <v>203.65</v>
      </c>
      <c r="H57" s="88"/>
      <c r="I57" s="88">
        <f>G57-E57</f>
        <v>203.65</v>
      </c>
      <c r="J57" s="88"/>
      <c r="K57" s="89"/>
      <c r="L57" s="88"/>
      <c r="M57" s="88">
        <f>+ROUND(I57/I$72*M$72,2)</f>
        <v>29.94</v>
      </c>
    </row>
    <row r="58" spans="1:13" x14ac:dyDescent="0.2">
      <c r="A58" s="45">
        <f t="shared" ref="A58:A81" si="3">1+A57</f>
        <v>2</v>
      </c>
      <c r="C58" s="52">
        <f>C18</f>
        <v>45672</v>
      </c>
      <c r="D58" s="52"/>
      <c r="E58" s="66">
        <f t="shared" ref="E58:E69" si="4">ROUND(E17*$G$78,2)</f>
        <v>0</v>
      </c>
      <c r="F58" s="66"/>
      <c r="G58" s="66">
        <f t="shared" ref="G58:G69" si="5">ROUND(+G17*$G$78,2)</f>
        <v>203.65</v>
      </c>
      <c r="H58" s="7"/>
      <c r="I58" s="7">
        <f t="shared" ref="I58" si="6">G58-E58</f>
        <v>203.65</v>
      </c>
      <c r="J58" s="7"/>
      <c r="K58" s="7"/>
      <c r="L58" s="7"/>
      <c r="M58" s="7">
        <f t="shared" ref="M58" si="7">+ROUND(I58/I$72*M$72,2)</f>
        <v>29.94</v>
      </c>
    </row>
    <row r="59" spans="1:13" x14ac:dyDescent="0.2">
      <c r="A59" s="45">
        <f t="shared" si="3"/>
        <v>3</v>
      </c>
      <c r="C59" s="52">
        <f t="shared" ref="C59:C69" si="8">C58+31</f>
        <v>45703</v>
      </c>
      <c r="D59" s="52"/>
      <c r="E59" s="66">
        <f t="shared" si="4"/>
        <v>0</v>
      </c>
      <c r="F59" s="66"/>
      <c r="G59" s="66">
        <f t="shared" si="5"/>
        <v>203.65</v>
      </c>
      <c r="H59" s="7"/>
      <c r="I59" s="7">
        <f t="shared" ref="I59:I69" si="9">G59-E59</f>
        <v>203.65</v>
      </c>
      <c r="J59" s="7"/>
      <c r="K59" s="7"/>
      <c r="L59" s="7"/>
      <c r="M59" s="7">
        <f t="shared" ref="M59:M68" si="10">+ROUND(I59/I$72*M$72,2)</f>
        <v>29.94</v>
      </c>
    </row>
    <row r="60" spans="1:13" x14ac:dyDescent="0.2">
      <c r="A60" s="45">
        <f t="shared" si="3"/>
        <v>4</v>
      </c>
      <c r="C60" s="52">
        <f t="shared" si="8"/>
        <v>45734</v>
      </c>
      <c r="D60" s="52"/>
      <c r="E60" s="66">
        <f t="shared" si="4"/>
        <v>0</v>
      </c>
      <c r="F60" s="66"/>
      <c r="G60" s="66">
        <f t="shared" si="5"/>
        <v>203.65</v>
      </c>
      <c r="H60" s="7"/>
      <c r="I60" s="7">
        <f t="shared" si="9"/>
        <v>203.65</v>
      </c>
      <c r="J60" s="7"/>
      <c r="K60" s="7"/>
      <c r="L60" s="7"/>
      <c r="M60" s="7">
        <f t="shared" si="10"/>
        <v>29.94</v>
      </c>
    </row>
    <row r="61" spans="1:13" x14ac:dyDescent="0.2">
      <c r="A61" s="45">
        <f t="shared" si="3"/>
        <v>5</v>
      </c>
      <c r="C61" s="52">
        <f t="shared" si="8"/>
        <v>45765</v>
      </c>
      <c r="D61" s="52"/>
      <c r="E61" s="66">
        <f t="shared" si="4"/>
        <v>0</v>
      </c>
      <c r="F61" s="66"/>
      <c r="G61" s="66">
        <f t="shared" si="5"/>
        <v>203.65</v>
      </c>
      <c r="H61" s="7"/>
      <c r="I61" s="7">
        <f t="shared" si="9"/>
        <v>203.65</v>
      </c>
      <c r="J61" s="7"/>
      <c r="K61" s="7"/>
      <c r="L61" s="7"/>
      <c r="M61" s="7">
        <f t="shared" si="10"/>
        <v>29.94</v>
      </c>
    </row>
    <row r="62" spans="1:13" x14ac:dyDescent="0.2">
      <c r="A62" s="45">
        <f t="shared" si="3"/>
        <v>6</v>
      </c>
      <c r="C62" s="52">
        <f t="shared" si="8"/>
        <v>45796</v>
      </c>
      <c r="D62" s="52"/>
      <c r="E62" s="66">
        <f t="shared" si="4"/>
        <v>0</v>
      </c>
      <c r="F62" s="66"/>
      <c r="G62" s="66">
        <f t="shared" si="5"/>
        <v>203.65</v>
      </c>
      <c r="H62" s="7"/>
      <c r="I62" s="7">
        <f t="shared" si="9"/>
        <v>203.65</v>
      </c>
      <c r="J62" s="7"/>
      <c r="K62" s="7"/>
      <c r="L62" s="7"/>
      <c r="M62" s="7">
        <f t="shared" si="10"/>
        <v>29.94</v>
      </c>
    </row>
    <row r="63" spans="1:13" x14ac:dyDescent="0.2">
      <c r="A63" s="45">
        <f t="shared" si="3"/>
        <v>7</v>
      </c>
      <c r="C63" s="52">
        <f t="shared" si="8"/>
        <v>45827</v>
      </c>
      <c r="D63" s="52"/>
      <c r="E63" s="66">
        <f t="shared" si="4"/>
        <v>0</v>
      </c>
      <c r="F63" s="66"/>
      <c r="G63" s="66">
        <f t="shared" si="5"/>
        <v>203.65</v>
      </c>
      <c r="H63" s="7"/>
      <c r="I63" s="7">
        <f t="shared" si="9"/>
        <v>203.65</v>
      </c>
      <c r="J63" s="7"/>
      <c r="K63" s="7"/>
      <c r="L63" s="7"/>
      <c r="M63" s="7">
        <f t="shared" si="10"/>
        <v>29.94</v>
      </c>
    </row>
    <row r="64" spans="1:13" x14ac:dyDescent="0.2">
      <c r="A64" s="45">
        <f t="shared" si="3"/>
        <v>8</v>
      </c>
      <c r="C64" s="52">
        <f t="shared" si="8"/>
        <v>45858</v>
      </c>
      <c r="D64" s="52"/>
      <c r="E64" s="66">
        <f t="shared" si="4"/>
        <v>0</v>
      </c>
      <c r="F64" s="66"/>
      <c r="G64" s="66">
        <f t="shared" si="5"/>
        <v>203.65</v>
      </c>
      <c r="H64" s="7"/>
      <c r="I64" s="7">
        <f t="shared" si="9"/>
        <v>203.65</v>
      </c>
      <c r="J64" s="7"/>
      <c r="K64" s="7"/>
      <c r="L64" s="7"/>
      <c r="M64" s="7">
        <f t="shared" si="10"/>
        <v>29.94</v>
      </c>
    </row>
    <row r="65" spans="1:13" x14ac:dyDescent="0.2">
      <c r="A65" s="45">
        <f t="shared" si="3"/>
        <v>9</v>
      </c>
      <c r="C65" s="52">
        <f t="shared" si="8"/>
        <v>45889</v>
      </c>
      <c r="D65" s="52"/>
      <c r="E65" s="66">
        <f t="shared" si="4"/>
        <v>0</v>
      </c>
      <c r="F65" s="66"/>
      <c r="G65" s="66">
        <f t="shared" si="5"/>
        <v>203.65</v>
      </c>
      <c r="H65" s="7"/>
      <c r="I65" s="7">
        <f t="shared" si="9"/>
        <v>203.65</v>
      </c>
      <c r="J65" s="7"/>
      <c r="K65" s="7"/>
      <c r="L65" s="7"/>
      <c r="M65" s="7">
        <f t="shared" si="10"/>
        <v>29.94</v>
      </c>
    </row>
    <row r="66" spans="1:13" x14ac:dyDescent="0.2">
      <c r="A66" s="45">
        <f t="shared" si="3"/>
        <v>10</v>
      </c>
      <c r="C66" s="52">
        <f t="shared" si="8"/>
        <v>45920</v>
      </c>
      <c r="D66" s="52"/>
      <c r="E66" s="66">
        <f t="shared" si="4"/>
        <v>0</v>
      </c>
      <c r="F66" s="66"/>
      <c r="G66" s="66">
        <f t="shared" si="5"/>
        <v>203.65</v>
      </c>
      <c r="H66" s="7"/>
      <c r="I66" s="7">
        <f t="shared" si="9"/>
        <v>203.65</v>
      </c>
      <c r="J66" s="7"/>
      <c r="K66" s="7"/>
      <c r="L66" s="7"/>
      <c r="M66" s="7">
        <f t="shared" si="10"/>
        <v>29.94</v>
      </c>
    </row>
    <row r="67" spans="1:13" x14ac:dyDescent="0.2">
      <c r="A67" s="45">
        <f t="shared" si="3"/>
        <v>11</v>
      </c>
      <c r="C67" s="52">
        <f t="shared" si="8"/>
        <v>45951</v>
      </c>
      <c r="D67" s="52"/>
      <c r="E67" s="66">
        <f t="shared" si="4"/>
        <v>0</v>
      </c>
      <c r="F67" s="66"/>
      <c r="G67" s="66">
        <f t="shared" si="5"/>
        <v>203.65</v>
      </c>
      <c r="H67" s="7"/>
      <c r="I67" s="7">
        <f t="shared" si="9"/>
        <v>203.65</v>
      </c>
      <c r="J67" s="7"/>
      <c r="K67" s="7"/>
      <c r="L67" s="7"/>
      <c r="M67" s="7">
        <f t="shared" si="10"/>
        <v>29.94</v>
      </c>
    </row>
    <row r="68" spans="1:13" x14ac:dyDescent="0.2">
      <c r="A68" s="45">
        <f t="shared" si="3"/>
        <v>12</v>
      </c>
      <c r="C68" s="52">
        <f t="shared" si="8"/>
        <v>45982</v>
      </c>
      <c r="D68" s="52"/>
      <c r="E68" s="66">
        <f t="shared" si="4"/>
        <v>0</v>
      </c>
      <c r="F68" s="66"/>
      <c r="G68" s="66">
        <f t="shared" si="5"/>
        <v>203.65</v>
      </c>
      <c r="H68" s="7"/>
      <c r="I68" s="7">
        <f t="shared" si="9"/>
        <v>203.65</v>
      </c>
      <c r="J68" s="7"/>
      <c r="K68" s="7"/>
      <c r="L68" s="7"/>
      <c r="M68" s="7">
        <f t="shared" si="10"/>
        <v>29.94</v>
      </c>
    </row>
    <row r="69" spans="1:13" x14ac:dyDescent="0.2">
      <c r="A69" s="45">
        <f t="shared" si="3"/>
        <v>13</v>
      </c>
      <c r="C69" s="52">
        <f t="shared" si="8"/>
        <v>46013</v>
      </c>
      <c r="D69" s="52"/>
      <c r="E69" s="92">
        <f t="shared" si="4"/>
        <v>0</v>
      </c>
      <c r="F69" s="66"/>
      <c r="G69" s="92">
        <f t="shared" si="5"/>
        <v>203.65</v>
      </c>
      <c r="H69" s="7"/>
      <c r="I69" s="93">
        <f t="shared" si="9"/>
        <v>203.65</v>
      </c>
      <c r="J69" s="7"/>
      <c r="K69" s="7"/>
      <c r="L69" s="7"/>
      <c r="M69" s="93">
        <f>+ROUND(I69/I$72*M$72,2)+0.01</f>
        <v>29.950000000000003</v>
      </c>
    </row>
    <row r="70" spans="1:13" x14ac:dyDescent="0.2">
      <c r="A70" s="45">
        <f t="shared" si="3"/>
        <v>14</v>
      </c>
      <c r="C70" s="54" t="s">
        <v>46</v>
      </c>
      <c r="D70" s="54"/>
      <c r="E70" s="88">
        <f>SUM(E57:E69)</f>
        <v>0</v>
      </c>
      <c r="F70" s="88"/>
      <c r="G70" s="88">
        <f>SUM(G57:G69)</f>
        <v>2647.4500000000007</v>
      </c>
      <c r="H70" s="88"/>
      <c r="I70" s="88">
        <f>SUM(I57:I69)</f>
        <v>2647.4500000000007</v>
      </c>
      <c r="J70" s="88"/>
      <c r="K70" s="88"/>
      <c r="L70" s="88"/>
      <c r="M70" s="88">
        <f>SUM(M57:M69)</f>
        <v>389.23</v>
      </c>
    </row>
    <row r="71" spans="1:13" x14ac:dyDescent="0.2">
      <c r="A71" s="45">
        <f t="shared" si="3"/>
        <v>15</v>
      </c>
      <c r="E71" s="91" t="s">
        <v>9</v>
      </c>
      <c r="F71" s="91"/>
      <c r="G71" s="91" t="s">
        <v>9</v>
      </c>
      <c r="H71" s="91"/>
      <c r="I71" s="91" t="s">
        <v>9</v>
      </c>
      <c r="J71" s="88"/>
      <c r="K71" s="88"/>
      <c r="L71" s="88"/>
      <c r="M71" s="88"/>
    </row>
    <row r="72" spans="1:13" ht="12" thickBot="1" x14ac:dyDescent="0.25">
      <c r="A72" s="45">
        <f t="shared" si="3"/>
        <v>16</v>
      </c>
      <c r="C72" s="54" t="s">
        <v>84</v>
      </c>
      <c r="D72" s="54"/>
      <c r="E72" s="88"/>
      <c r="F72" s="88"/>
      <c r="G72" s="88"/>
      <c r="H72" s="88"/>
      <c r="I72" s="90">
        <f>I70</f>
        <v>2647.4500000000007</v>
      </c>
      <c r="J72" s="88"/>
      <c r="K72" s="90">
        <f>ROUND(G17*K78,2)</f>
        <v>4500.6099999999997</v>
      </c>
      <c r="L72" s="88"/>
      <c r="M72" s="90">
        <f>ROUND(+(K72-I72)*M78,2)</f>
        <v>389.16</v>
      </c>
    </row>
    <row r="73" spans="1:13" ht="12" thickTop="1" x14ac:dyDescent="0.2">
      <c r="A73" s="45">
        <f t="shared" si="3"/>
        <v>17</v>
      </c>
      <c r="E73" s="53"/>
      <c r="F73" s="53"/>
      <c r="G73" s="53"/>
      <c r="H73" s="53"/>
      <c r="I73" s="54" t="s">
        <v>85</v>
      </c>
    </row>
    <row r="74" spans="1:13" x14ac:dyDescent="0.2">
      <c r="A74" s="45">
        <f t="shared" si="3"/>
        <v>18</v>
      </c>
      <c r="I74" s="54" t="s">
        <v>122</v>
      </c>
      <c r="M74" s="51" t="s">
        <v>88</v>
      </c>
    </row>
    <row r="75" spans="1:13" x14ac:dyDescent="0.2">
      <c r="A75" s="45">
        <f t="shared" si="3"/>
        <v>19</v>
      </c>
      <c r="K75" s="51" t="s">
        <v>93</v>
      </c>
      <c r="M75" s="51" t="s">
        <v>94</v>
      </c>
    </row>
    <row r="76" spans="1:13" x14ac:dyDescent="0.2">
      <c r="A76" s="45">
        <f t="shared" si="3"/>
        <v>20</v>
      </c>
      <c r="E76" s="58" t="s">
        <v>95</v>
      </c>
      <c r="F76" s="58"/>
      <c r="G76" s="58" t="s">
        <v>96</v>
      </c>
      <c r="K76" s="51" t="s">
        <v>97</v>
      </c>
      <c r="M76" s="51" t="s">
        <v>98</v>
      </c>
    </row>
    <row r="77" spans="1:13" ht="12" thickBot="1" x14ac:dyDescent="0.25">
      <c r="A77" s="45">
        <f t="shared" si="3"/>
        <v>21</v>
      </c>
      <c r="E77" s="59" t="s">
        <v>99</v>
      </c>
      <c r="F77" s="58"/>
      <c r="G77" s="59" t="s">
        <v>99</v>
      </c>
      <c r="K77" s="59" t="s">
        <v>100</v>
      </c>
      <c r="M77" s="59" t="s">
        <v>101</v>
      </c>
    </row>
    <row r="78" spans="1:13" x14ac:dyDescent="0.2">
      <c r="A78" s="45">
        <f t="shared" si="3"/>
        <v>22</v>
      </c>
      <c r="C78" s="60" t="str">
        <f>E53</f>
        <v>Acct 2.376.00</v>
      </c>
      <c r="D78" s="60"/>
      <c r="E78" s="61">
        <f>'CAPGDS1000001206 Input'!J15</f>
        <v>2.2058823529411766E-2</v>
      </c>
      <c r="F78" s="61"/>
      <c r="G78" s="61">
        <f>E78/13</f>
        <v>1.6968325791855204E-3</v>
      </c>
      <c r="K78" s="67">
        <f>+'CAPGDS1000001206 Input'!L15</f>
        <v>3.7499999999999999E-2</v>
      </c>
      <c r="M78" s="67">
        <f>+'CAPGDS1000001206 Input'!N15</f>
        <v>0.21</v>
      </c>
    </row>
    <row r="79" spans="1:13" x14ac:dyDescent="0.2">
      <c r="A79" s="45">
        <f t="shared" si="3"/>
        <v>23</v>
      </c>
      <c r="H79" s="57"/>
      <c r="I79" s="53"/>
      <c r="K79" s="51" t="s">
        <v>102</v>
      </c>
    </row>
    <row r="80" spans="1:13" x14ac:dyDescent="0.2">
      <c r="A80" s="45">
        <f t="shared" si="3"/>
        <v>24</v>
      </c>
      <c r="H80" s="61"/>
      <c r="I80" s="53"/>
    </row>
    <row r="81" spans="1:13" x14ac:dyDescent="0.2">
      <c r="A81" s="45">
        <f t="shared" si="3"/>
        <v>25</v>
      </c>
    </row>
    <row r="82" spans="1:13" x14ac:dyDescent="0.2">
      <c r="A82" s="45">
        <v>26</v>
      </c>
      <c r="H82" s="61"/>
      <c r="I82" s="53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8" spans="1:13" x14ac:dyDescent="0.2">
      <c r="A88" s="115"/>
      <c r="B88" s="115"/>
      <c r="C88" s="115"/>
      <c r="D88" s="115"/>
      <c r="E88" s="115"/>
      <c r="F88" s="115"/>
      <c r="G88" s="115"/>
      <c r="H88" s="115"/>
      <c r="I88" s="115"/>
    </row>
    <row r="89" spans="1:13" x14ac:dyDescent="0.2">
      <c r="A89" s="115" t="str">
        <f>A7</f>
        <v>Pro-Forma Adjustment - Integrity Management</v>
      </c>
      <c r="B89" s="115"/>
      <c r="C89" s="115"/>
      <c r="D89" s="115"/>
      <c r="E89" s="115"/>
      <c r="F89" s="115"/>
      <c r="G89" s="115"/>
      <c r="H89" s="115"/>
      <c r="I89" s="115"/>
    </row>
    <row r="90" spans="1:13" x14ac:dyDescent="0.2">
      <c r="A90" s="46" t="str">
        <f>A8</f>
        <v>SFS - DIMP Bundle 38999 S Bahnson Ave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103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9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60" t="s">
        <v>77</v>
      </c>
      <c r="E95" s="48" t="str">
        <f>E13</f>
        <v>Acct 2.376.00</v>
      </c>
      <c r="F95" s="48"/>
      <c r="G95" s="48"/>
      <c r="H95" s="48"/>
      <c r="I95" s="48"/>
      <c r="M95" s="51" t="s">
        <v>104</v>
      </c>
    </row>
    <row r="96" spans="1:13" ht="12" thickBot="1" x14ac:dyDescent="0.25">
      <c r="A96" s="72" t="s">
        <v>79</v>
      </c>
      <c r="B96" s="51"/>
      <c r="C96" s="49" t="s">
        <v>80</v>
      </c>
      <c r="D96" s="51"/>
      <c r="E96" s="49" t="s">
        <v>81</v>
      </c>
      <c r="F96" s="51"/>
      <c r="G96" s="49" t="s">
        <v>82</v>
      </c>
      <c r="H96" s="51"/>
      <c r="I96" s="49" t="s">
        <v>83</v>
      </c>
      <c r="M96" s="49" t="s">
        <v>105</v>
      </c>
    </row>
    <row r="97" spans="1:13" x14ac:dyDescent="0.2">
      <c r="A97" s="51"/>
      <c r="B97" s="51"/>
      <c r="C97" s="75" t="s">
        <v>5</v>
      </c>
      <c r="D97" s="51"/>
      <c r="E97" s="33" t="s">
        <v>6</v>
      </c>
      <c r="F97" s="51"/>
      <c r="G97" s="33" t="s">
        <v>7</v>
      </c>
      <c r="H97" s="29"/>
      <c r="I97" s="33" t="s">
        <v>41</v>
      </c>
      <c r="K97" s="16" t="s">
        <v>42</v>
      </c>
      <c r="M97" s="51" t="s">
        <v>43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86">
        <f>E56</f>
        <v>0</v>
      </c>
      <c r="F99" s="88"/>
      <c r="G99" s="86">
        <f>G57</f>
        <v>203.65</v>
      </c>
      <c r="H99" s="88"/>
      <c r="I99" s="88">
        <f t="shared" ref="I99:I100" si="11">G99-E99</f>
        <v>203.65</v>
      </c>
      <c r="J99" s="88"/>
      <c r="K99" s="89"/>
      <c r="L99" s="88"/>
      <c r="M99" s="88">
        <f>+M57</f>
        <v>29.94</v>
      </c>
    </row>
    <row r="100" spans="1:13" x14ac:dyDescent="0.2">
      <c r="A100" s="45">
        <f t="shared" ref="A100:A128" si="12">1+A99</f>
        <v>2</v>
      </c>
      <c r="C100" s="52">
        <f>C18</f>
        <v>45672</v>
      </c>
      <c r="D100" s="52"/>
      <c r="E100" s="7">
        <f t="shared" ref="E100:E111" si="13">E99+E58</f>
        <v>0</v>
      </c>
      <c r="F100" s="7"/>
      <c r="G100" s="7">
        <f t="shared" ref="G100:G111" si="14">G99+G58</f>
        <v>407.3</v>
      </c>
      <c r="H100" s="7"/>
      <c r="I100" s="7">
        <f t="shared" si="11"/>
        <v>407.3</v>
      </c>
      <c r="J100" s="7"/>
      <c r="K100" s="7"/>
      <c r="L100" s="7"/>
      <c r="M100" s="7">
        <f t="shared" ref="M100:M111" si="15">+M99+M58</f>
        <v>59.88</v>
      </c>
    </row>
    <row r="101" spans="1:13" x14ac:dyDescent="0.2">
      <c r="A101" s="45">
        <f t="shared" si="12"/>
        <v>3</v>
      </c>
      <c r="C101" s="52">
        <f t="shared" ref="C101:C111" si="16">C100+31</f>
        <v>45703</v>
      </c>
      <c r="D101" s="52"/>
      <c r="E101" s="7">
        <f t="shared" si="13"/>
        <v>0</v>
      </c>
      <c r="F101" s="7"/>
      <c r="G101" s="7">
        <f t="shared" si="14"/>
        <v>610.95000000000005</v>
      </c>
      <c r="H101" s="7"/>
      <c r="I101" s="7">
        <f t="shared" ref="I101:I111" si="17">G101-E101</f>
        <v>610.95000000000005</v>
      </c>
      <c r="J101" s="7"/>
      <c r="K101" s="7"/>
      <c r="L101" s="7"/>
      <c r="M101" s="7">
        <f t="shared" si="15"/>
        <v>89.820000000000007</v>
      </c>
    </row>
    <row r="102" spans="1:13" x14ac:dyDescent="0.2">
      <c r="A102" s="45">
        <f t="shared" si="12"/>
        <v>4</v>
      </c>
      <c r="C102" s="52">
        <f t="shared" si="16"/>
        <v>45734</v>
      </c>
      <c r="D102" s="52"/>
      <c r="E102" s="7">
        <f t="shared" si="13"/>
        <v>0</v>
      </c>
      <c r="F102" s="7"/>
      <c r="G102" s="7">
        <f t="shared" si="14"/>
        <v>814.6</v>
      </c>
      <c r="H102" s="7"/>
      <c r="I102" s="7">
        <f t="shared" si="17"/>
        <v>814.6</v>
      </c>
      <c r="J102" s="7"/>
      <c r="K102" s="7"/>
      <c r="L102" s="7"/>
      <c r="M102" s="7">
        <f t="shared" si="15"/>
        <v>119.76</v>
      </c>
    </row>
    <row r="103" spans="1:13" x14ac:dyDescent="0.2">
      <c r="A103" s="45">
        <f t="shared" si="12"/>
        <v>5</v>
      </c>
      <c r="C103" s="52">
        <f t="shared" si="16"/>
        <v>45765</v>
      </c>
      <c r="D103" s="52"/>
      <c r="E103" s="7">
        <f t="shared" si="13"/>
        <v>0</v>
      </c>
      <c r="F103" s="7"/>
      <c r="G103" s="7">
        <f t="shared" si="14"/>
        <v>1018.25</v>
      </c>
      <c r="H103" s="7"/>
      <c r="I103" s="7">
        <f t="shared" si="17"/>
        <v>1018.25</v>
      </c>
      <c r="J103" s="7"/>
      <c r="K103" s="7"/>
      <c r="L103" s="7"/>
      <c r="M103" s="7">
        <f t="shared" si="15"/>
        <v>149.70000000000002</v>
      </c>
    </row>
    <row r="104" spans="1:13" x14ac:dyDescent="0.2">
      <c r="A104" s="45">
        <f t="shared" si="12"/>
        <v>6</v>
      </c>
      <c r="C104" s="52">
        <f t="shared" si="16"/>
        <v>45796</v>
      </c>
      <c r="D104" s="52"/>
      <c r="E104" s="7">
        <f t="shared" si="13"/>
        <v>0</v>
      </c>
      <c r="F104" s="7"/>
      <c r="G104" s="7">
        <f t="shared" si="14"/>
        <v>1221.9000000000001</v>
      </c>
      <c r="H104" s="7"/>
      <c r="I104" s="7">
        <f t="shared" si="17"/>
        <v>1221.9000000000001</v>
      </c>
      <c r="J104" s="7"/>
      <c r="K104" s="7"/>
      <c r="L104" s="7"/>
      <c r="M104" s="7">
        <f t="shared" si="15"/>
        <v>179.64000000000001</v>
      </c>
    </row>
    <row r="105" spans="1:13" x14ac:dyDescent="0.2">
      <c r="A105" s="45">
        <f t="shared" si="12"/>
        <v>7</v>
      </c>
      <c r="C105" s="52">
        <f t="shared" si="16"/>
        <v>45827</v>
      </c>
      <c r="D105" s="52"/>
      <c r="E105" s="7">
        <f t="shared" si="13"/>
        <v>0</v>
      </c>
      <c r="F105" s="7"/>
      <c r="G105" s="7">
        <f t="shared" si="14"/>
        <v>1425.5500000000002</v>
      </c>
      <c r="H105" s="7"/>
      <c r="I105" s="7">
        <f t="shared" si="17"/>
        <v>1425.5500000000002</v>
      </c>
      <c r="J105" s="7"/>
      <c r="K105" s="7"/>
      <c r="L105" s="7"/>
      <c r="M105" s="7">
        <f t="shared" si="15"/>
        <v>209.58</v>
      </c>
    </row>
    <row r="106" spans="1:13" x14ac:dyDescent="0.2">
      <c r="A106" s="45">
        <f t="shared" si="12"/>
        <v>8</v>
      </c>
      <c r="C106" s="52">
        <f t="shared" si="16"/>
        <v>45858</v>
      </c>
      <c r="D106" s="52"/>
      <c r="E106" s="7">
        <f t="shared" si="13"/>
        <v>0</v>
      </c>
      <c r="F106" s="7"/>
      <c r="G106" s="7">
        <f t="shared" si="14"/>
        <v>1629.2000000000003</v>
      </c>
      <c r="H106" s="7"/>
      <c r="I106" s="7">
        <f t="shared" si="17"/>
        <v>1629.2000000000003</v>
      </c>
      <c r="J106" s="7"/>
      <c r="K106" s="7"/>
      <c r="L106" s="7"/>
      <c r="M106" s="7">
        <f t="shared" si="15"/>
        <v>239.52</v>
      </c>
    </row>
    <row r="107" spans="1:13" x14ac:dyDescent="0.2">
      <c r="A107" s="45">
        <f t="shared" si="12"/>
        <v>9</v>
      </c>
      <c r="C107" s="52">
        <f t="shared" si="16"/>
        <v>45889</v>
      </c>
      <c r="D107" s="52"/>
      <c r="E107" s="7">
        <f t="shared" si="13"/>
        <v>0</v>
      </c>
      <c r="F107" s="7"/>
      <c r="G107" s="7">
        <f t="shared" si="14"/>
        <v>1832.8500000000004</v>
      </c>
      <c r="H107" s="7"/>
      <c r="I107" s="7">
        <f t="shared" si="17"/>
        <v>1832.8500000000004</v>
      </c>
      <c r="J107" s="7"/>
      <c r="K107" s="7"/>
      <c r="L107" s="7"/>
      <c r="M107" s="7">
        <f t="shared" si="15"/>
        <v>269.46000000000004</v>
      </c>
    </row>
    <row r="108" spans="1:13" x14ac:dyDescent="0.2">
      <c r="A108" s="45">
        <f t="shared" si="12"/>
        <v>10</v>
      </c>
      <c r="C108" s="52">
        <f t="shared" si="16"/>
        <v>45920</v>
      </c>
      <c r="D108" s="52"/>
      <c r="E108" s="7">
        <f t="shared" si="13"/>
        <v>0</v>
      </c>
      <c r="F108" s="7"/>
      <c r="G108" s="7">
        <f t="shared" si="14"/>
        <v>2036.5000000000005</v>
      </c>
      <c r="H108" s="7"/>
      <c r="I108" s="7">
        <f t="shared" si="17"/>
        <v>2036.5000000000005</v>
      </c>
      <c r="J108" s="7"/>
      <c r="K108" s="7"/>
      <c r="L108" s="7"/>
      <c r="M108" s="7">
        <f t="shared" si="15"/>
        <v>299.40000000000003</v>
      </c>
    </row>
    <row r="109" spans="1:13" x14ac:dyDescent="0.2">
      <c r="A109" s="45">
        <f t="shared" si="12"/>
        <v>11</v>
      </c>
      <c r="C109" s="52">
        <f t="shared" si="16"/>
        <v>45951</v>
      </c>
      <c r="D109" s="52"/>
      <c r="E109" s="7">
        <f t="shared" si="13"/>
        <v>0</v>
      </c>
      <c r="F109" s="7"/>
      <c r="G109" s="7">
        <f t="shared" si="14"/>
        <v>2240.1500000000005</v>
      </c>
      <c r="H109" s="7"/>
      <c r="I109" s="7">
        <f t="shared" si="17"/>
        <v>2240.1500000000005</v>
      </c>
      <c r="J109" s="7"/>
      <c r="K109" s="7"/>
      <c r="L109" s="7"/>
      <c r="M109" s="7">
        <f t="shared" si="15"/>
        <v>329.34000000000003</v>
      </c>
    </row>
    <row r="110" spans="1:13" x14ac:dyDescent="0.2">
      <c r="A110" s="45">
        <f t="shared" si="12"/>
        <v>12</v>
      </c>
      <c r="C110" s="52">
        <f t="shared" si="16"/>
        <v>45982</v>
      </c>
      <c r="D110" s="52"/>
      <c r="E110" s="7">
        <f t="shared" si="13"/>
        <v>0</v>
      </c>
      <c r="F110" s="7"/>
      <c r="G110" s="7">
        <f t="shared" si="14"/>
        <v>2443.8000000000006</v>
      </c>
      <c r="H110" s="7"/>
      <c r="I110" s="7">
        <f t="shared" si="17"/>
        <v>2443.8000000000006</v>
      </c>
      <c r="J110" s="7"/>
      <c r="K110" s="7"/>
      <c r="L110" s="7"/>
      <c r="M110" s="7">
        <f t="shared" si="15"/>
        <v>359.28000000000003</v>
      </c>
    </row>
    <row r="111" spans="1:13" x14ac:dyDescent="0.2">
      <c r="A111" s="45">
        <f t="shared" si="12"/>
        <v>13</v>
      </c>
      <c r="C111" s="52">
        <f t="shared" si="16"/>
        <v>46013</v>
      </c>
      <c r="D111" s="52"/>
      <c r="E111" s="93">
        <f t="shared" si="13"/>
        <v>0</v>
      </c>
      <c r="F111" s="7"/>
      <c r="G111" s="93">
        <f t="shared" si="14"/>
        <v>2647.4500000000007</v>
      </c>
      <c r="H111" s="7"/>
      <c r="I111" s="93">
        <f t="shared" si="17"/>
        <v>2647.4500000000007</v>
      </c>
      <c r="J111" s="7"/>
      <c r="K111" s="7"/>
      <c r="L111" s="7"/>
      <c r="M111" s="93">
        <f t="shared" si="15"/>
        <v>389.23</v>
      </c>
    </row>
    <row r="112" spans="1:13" x14ac:dyDescent="0.2">
      <c r="A112" s="45">
        <f t="shared" si="12"/>
        <v>14</v>
      </c>
      <c r="C112" s="54" t="s">
        <v>46</v>
      </c>
      <c r="D112" s="54"/>
      <c r="E112" s="88">
        <f>SUM(E100:E111)</f>
        <v>0</v>
      </c>
      <c r="F112" s="88"/>
      <c r="G112" s="88">
        <f>SUM(G99:G111)</f>
        <v>18532.150000000001</v>
      </c>
      <c r="H112" s="88"/>
      <c r="I112" s="88">
        <f>SUM(I99:I111)</f>
        <v>18532.150000000001</v>
      </c>
      <c r="J112" s="88"/>
      <c r="K112" s="88"/>
      <c r="L112" s="88"/>
      <c r="M112" s="88">
        <f>SUM(M99:M111)</f>
        <v>2724.5500000000006</v>
      </c>
    </row>
    <row r="113" spans="1:13" x14ac:dyDescent="0.2">
      <c r="A113" s="45">
        <f t="shared" si="12"/>
        <v>15</v>
      </c>
      <c r="E113" s="88"/>
      <c r="F113" s="88"/>
      <c r="G113" s="88"/>
      <c r="H113" s="88"/>
      <c r="I113" s="88"/>
      <c r="J113" s="88"/>
      <c r="K113" s="88"/>
      <c r="L113" s="88"/>
      <c r="M113" s="88"/>
    </row>
    <row r="114" spans="1:13" ht="12" thickBot="1" x14ac:dyDescent="0.25">
      <c r="A114" s="45">
        <f t="shared" si="12"/>
        <v>16</v>
      </c>
      <c r="C114" s="62" t="s">
        <v>121</v>
      </c>
      <c r="D114" s="62"/>
      <c r="E114" s="90">
        <f>ROUND(+E112/12,2)</f>
        <v>0</v>
      </c>
      <c r="F114" s="88"/>
      <c r="G114" s="90">
        <f>ROUND(+G112/13,2)</f>
        <v>1425.55</v>
      </c>
      <c r="H114" s="88"/>
      <c r="I114" s="90">
        <f>ROUND(+I112/13,2)</f>
        <v>1425.55</v>
      </c>
      <c r="J114" s="88"/>
      <c r="K114" s="88"/>
      <c r="L114" s="88"/>
      <c r="M114" s="90">
        <f>ROUND(+M112/13,2)</f>
        <v>209.58</v>
      </c>
    </row>
    <row r="115" spans="1:13" ht="12" thickTop="1" x14ac:dyDescent="0.2">
      <c r="A115" s="45">
        <f t="shared" si="12"/>
        <v>17</v>
      </c>
      <c r="E115" s="91" t="s">
        <v>9</v>
      </c>
      <c r="F115" s="91"/>
      <c r="G115" s="91" t="s">
        <v>9</v>
      </c>
      <c r="H115" s="91"/>
      <c r="I115" s="91" t="s">
        <v>9</v>
      </c>
      <c r="J115" s="88"/>
      <c r="K115" s="88"/>
      <c r="L115" s="88"/>
      <c r="M115" s="88"/>
    </row>
    <row r="116" spans="1:13" x14ac:dyDescent="0.2">
      <c r="A116" s="45">
        <f t="shared" si="12"/>
        <v>18</v>
      </c>
      <c r="E116" s="88"/>
      <c r="F116" s="88"/>
      <c r="G116" s="88"/>
      <c r="H116" s="88"/>
      <c r="I116" s="88"/>
      <c r="J116" s="88"/>
      <c r="K116" s="88"/>
      <c r="L116" s="88"/>
      <c r="M116" s="88"/>
    </row>
    <row r="117" spans="1:13" ht="12" thickBot="1" x14ac:dyDescent="0.25">
      <c r="A117" s="45">
        <f t="shared" si="12"/>
        <v>19</v>
      </c>
      <c r="C117" s="54" t="s">
        <v>84</v>
      </c>
      <c r="D117" s="54"/>
      <c r="E117" s="88"/>
      <c r="F117" s="88"/>
      <c r="G117" s="88"/>
      <c r="H117" s="88"/>
      <c r="I117" s="94">
        <f>I114</f>
        <v>1425.55</v>
      </c>
      <c r="J117" s="88"/>
      <c r="K117" s="88"/>
      <c r="L117" s="88"/>
      <c r="M117" s="94">
        <f>+M114</f>
        <v>209.58</v>
      </c>
    </row>
    <row r="118" spans="1:13" ht="12" thickTop="1" x14ac:dyDescent="0.2">
      <c r="A118" s="45">
        <f t="shared" si="12"/>
        <v>20</v>
      </c>
      <c r="E118" s="53"/>
      <c r="F118" s="53"/>
      <c r="G118" s="53"/>
      <c r="H118" s="53"/>
      <c r="I118" s="54" t="s">
        <v>85</v>
      </c>
      <c r="M118" s="54" t="s">
        <v>85</v>
      </c>
    </row>
    <row r="119" spans="1:13" x14ac:dyDescent="0.2">
      <c r="A119" s="45">
        <f t="shared" si="12"/>
        <v>21</v>
      </c>
      <c r="I119" s="54" t="s">
        <v>123</v>
      </c>
      <c r="M119" s="54" t="s">
        <v>124</v>
      </c>
    </row>
    <row r="120" spans="1:13" x14ac:dyDescent="0.2">
      <c r="A120" s="45">
        <f t="shared" si="12"/>
        <v>22</v>
      </c>
    </row>
    <row r="121" spans="1:13" x14ac:dyDescent="0.2">
      <c r="A121" s="45">
        <f t="shared" si="12"/>
        <v>23</v>
      </c>
      <c r="E121" s="58" t="s">
        <v>95</v>
      </c>
      <c r="F121" s="58"/>
      <c r="G121" s="58" t="s">
        <v>96</v>
      </c>
    </row>
    <row r="122" spans="1:13" ht="12" thickBot="1" x14ac:dyDescent="0.25">
      <c r="A122" s="45">
        <f t="shared" si="12"/>
        <v>24</v>
      </c>
      <c r="E122" s="59" t="s">
        <v>99</v>
      </c>
      <c r="F122" s="58"/>
      <c r="G122" s="59" t="s">
        <v>99</v>
      </c>
    </row>
    <row r="123" spans="1:13" x14ac:dyDescent="0.2">
      <c r="A123" s="45">
        <f t="shared" si="12"/>
        <v>25</v>
      </c>
      <c r="C123" s="60" t="str">
        <f>C78</f>
        <v>Acct 2.376.00</v>
      </c>
      <c r="D123" s="60"/>
      <c r="E123" s="63">
        <f>E78</f>
        <v>2.2058823529411766E-2</v>
      </c>
      <c r="F123" s="63"/>
      <c r="G123" s="63">
        <f>G78</f>
        <v>1.6968325791855204E-3</v>
      </c>
    </row>
    <row r="124" spans="1:13" x14ac:dyDescent="0.2">
      <c r="A124" s="45">
        <f t="shared" si="12"/>
        <v>26</v>
      </c>
      <c r="E124" s="53"/>
      <c r="F124" s="53"/>
      <c r="G124" s="53"/>
      <c r="H124" s="53"/>
      <c r="I124" s="53"/>
    </row>
    <row r="125" spans="1:13" x14ac:dyDescent="0.2">
      <c r="A125" s="45">
        <f t="shared" si="12"/>
        <v>27</v>
      </c>
      <c r="H125" s="53"/>
      <c r="I125" s="53"/>
    </row>
    <row r="126" spans="1:13" x14ac:dyDescent="0.2">
      <c r="A126" s="45">
        <f t="shared" si="12"/>
        <v>28</v>
      </c>
    </row>
    <row r="127" spans="1:13" x14ac:dyDescent="0.2">
      <c r="A127" s="45">
        <f t="shared" si="12"/>
        <v>29</v>
      </c>
    </row>
    <row r="128" spans="1:13" x14ac:dyDescent="0.2">
      <c r="A128" s="45">
        <f t="shared" si="12"/>
        <v>30</v>
      </c>
    </row>
  </sheetData>
  <mergeCells count="7">
    <mergeCell ref="A89:I89"/>
    <mergeCell ref="A88:I88"/>
    <mergeCell ref="A4:I4"/>
    <mergeCell ref="A7:I7"/>
    <mergeCell ref="A8:I8"/>
    <mergeCell ref="A47:I47"/>
    <mergeCell ref="A46:I4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40" max="16383" man="1"/>
    <brk id="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BBE4-4895-47E4-A45C-637AF002C099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5.5703125" style="45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15"/>
      <c r="B4" s="115"/>
      <c r="C4" s="115"/>
      <c r="D4" s="115"/>
      <c r="E4" s="115"/>
      <c r="F4" s="115"/>
      <c r="G4" s="115"/>
      <c r="H4" s="115"/>
      <c r="I4" s="115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115" t="str">
        <f>'CAPGDS1000001206 Input'!A7:J7</f>
        <v>Pro-Forma Adjustment - Integrity Management</v>
      </c>
      <c r="B7" s="115"/>
      <c r="C7" s="115"/>
      <c r="D7" s="115"/>
      <c r="E7" s="115"/>
      <c r="F7" s="115"/>
      <c r="G7" s="115"/>
      <c r="H7" s="115"/>
      <c r="I7" s="115"/>
    </row>
    <row r="8" spans="1:9" x14ac:dyDescent="0.2">
      <c r="A8" s="117" t="str">
        <f>'CAPGDS1000001206 Input'!F8</f>
        <v>SFS - DIMP Bundle 38999 S Bahnson Ave</v>
      </c>
      <c r="B8" s="117"/>
      <c r="C8" s="117"/>
      <c r="D8" s="117"/>
      <c r="E8" s="117"/>
      <c r="F8" s="117"/>
      <c r="G8" s="117"/>
      <c r="H8" s="117"/>
      <c r="I8" s="117"/>
    </row>
    <row r="9" spans="1:9" x14ac:dyDescent="0.2">
      <c r="A9" s="74"/>
      <c r="B9" s="74"/>
      <c r="C9" s="74"/>
      <c r="D9" s="74"/>
      <c r="E9" s="74"/>
      <c r="F9" s="74"/>
      <c r="G9" s="74"/>
      <c r="H9" s="74"/>
      <c r="I9" s="74"/>
    </row>
    <row r="10" spans="1:9" x14ac:dyDescent="0.2">
      <c r="A10" s="46" t="str">
        <f>'CAPGDS1000001206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9</v>
      </c>
      <c r="B11" s="46"/>
      <c r="C11" s="44"/>
      <c r="D11" s="44"/>
      <c r="E11" s="44" t="s">
        <v>9</v>
      </c>
      <c r="F11" s="44"/>
      <c r="G11" s="44"/>
      <c r="H11" s="44"/>
      <c r="I11" s="44"/>
    </row>
    <row r="13" spans="1:9" ht="12" thickBot="1" x14ac:dyDescent="0.25">
      <c r="A13" s="60" t="s">
        <v>77</v>
      </c>
      <c r="E13" s="48" t="str">
        <f>"Acct "&amp;'CAPGDS1000001206 Input'!F16</f>
        <v>Acct 2.380.00</v>
      </c>
      <c r="F13" s="48"/>
      <c r="G13" s="48"/>
      <c r="H13" s="48"/>
      <c r="I13" s="48"/>
    </row>
    <row r="14" spans="1:9" ht="12" thickBot="1" x14ac:dyDescent="0.25">
      <c r="A14" s="72" t="s">
        <v>79</v>
      </c>
      <c r="B14" s="50"/>
      <c r="C14" s="49" t="s">
        <v>80</v>
      </c>
      <c r="D14" s="50"/>
      <c r="E14" s="49" t="s">
        <v>81</v>
      </c>
      <c r="F14" s="50"/>
      <c r="G14" s="49" t="s">
        <v>82</v>
      </c>
      <c r="H14" s="50"/>
      <c r="I14" s="49" t="s">
        <v>83</v>
      </c>
    </row>
    <row r="15" spans="1:9" x14ac:dyDescent="0.2">
      <c r="A15" s="51"/>
      <c r="B15" s="50"/>
      <c r="C15" s="75" t="s">
        <v>5</v>
      </c>
      <c r="D15" s="51"/>
      <c r="E15" s="33" t="s">
        <v>6</v>
      </c>
      <c r="F15" s="51"/>
      <c r="G15" s="33" t="s">
        <v>7</v>
      </c>
      <c r="H15" s="29"/>
      <c r="I15" s="33" t="s">
        <v>41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'CAPGDS1000001206 TotalWO'!C17</f>
        <v>45641</v>
      </c>
      <c r="D17" s="52"/>
      <c r="E17" s="86">
        <f>'CAPGDS1000001206 TotalWO'!E17*'CAPGDS1000001206 Input'!$H$15</f>
        <v>0</v>
      </c>
      <c r="F17" s="87"/>
      <c r="G17" s="86">
        <f>'CAPGDS1000001206 TotalWO'!G17*'CAPGDS1000001206 Input'!$H$16</f>
        <v>70485.740000000005</v>
      </c>
      <c r="H17" s="88"/>
      <c r="I17" s="86">
        <f t="shared" ref="I17:I29" si="0">G17-E17</f>
        <v>70485.740000000005</v>
      </c>
    </row>
    <row r="18" spans="1:12" x14ac:dyDescent="0.2">
      <c r="A18" s="45">
        <f t="shared" ref="A18:A40" si="1">1+A17</f>
        <v>2</v>
      </c>
      <c r="C18" s="52">
        <f>'CAPGDS1000001206 TotalWO'!C18</f>
        <v>45672</v>
      </c>
      <c r="D18" s="52"/>
      <c r="E18" s="66">
        <f>'CAPGDS1000001206 TotalWO'!E18*'CAPGDS1000001206 Input'!$H$15</f>
        <v>0</v>
      </c>
      <c r="F18" s="66"/>
      <c r="G18" s="66">
        <f>'CAPGDS1000001206 TotalWO'!G18*'CAPGDS1000001206 Input'!$H$16</f>
        <v>70485.740000000005</v>
      </c>
      <c r="H18" s="7"/>
      <c r="I18" s="66">
        <f t="shared" si="0"/>
        <v>70485.740000000005</v>
      </c>
      <c r="K18" s="66"/>
      <c r="L18" s="66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66">
        <f>'CAPGDS1000001206 TotalWO'!E19*'CAPGDS1000001206 Input'!$H$15</f>
        <v>0</v>
      </c>
      <c r="F19" s="66"/>
      <c r="G19" s="66">
        <f>'CAPGDS1000001206 TotalWO'!G19*'CAPGDS1000001206 Input'!$H$16</f>
        <v>70485.740000000005</v>
      </c>
      <c r="H19" s="7"/>
      <c r="I19" s="7">
        <f t="shared" si="0"/>
        <v>70485.740000000005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66">
        <f>'CAPGDS1000001206 TotalWO'!E20*'CAPGDS1000001206 Input'!$H$15</f>
        <v>0</v>
      </c>
      <c r="F20" s="66"/>
      <c r="G20" s="66">
        <f>'CAPGDS1000001206 TotalWO'!G20*'CAPGDS1000001206 Input'!$H$16</f>
        <v>70485.740000000005</v>
      </c>
      <c r="H20" s="7"/>
      <c r="I20" s="7">
        <f t="shared" si="0"/>
        <v>70485.740000000005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66">
        <f>'CAPGDS1000001206 TotalWO'!E21*'CAPGDS1000001206 Input'!$H$15</f>
        <v>0</v>
      </c>
      <c r="F21" s="66"/>
      <c r="G21" s="66">
        <f>'CAPGDS1000001206 TotalWO'!G21*'CAPGDS1000001206 Input'!$H$16</f>
        <v>70485.740000000005</v>
      </c>
      <c r="H21" s="7"/>
      <c r="I21" s="7">
        <f t="shared" si="0"/>
        <v>70485.740000000005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66">
        <f>'CAPGDS1000001206 TotalWO'!E22*'CAPGDS1000001206 Input'!$H$15</f>
        <v>0</v>
      </c>
      <c r="F22" s="66"/>
      <c r="G22" s="66">
        <f>'CAPGDS1000001206 TotalWO'!G22*'CAPGDS1000001206 Input'!$H$16</f>
        <v>70485.740000000005</v>
      </c>
      <c r="H22" s="7"/>
      <c r="I22" s="7">
        <f t="shared" si="0"/>
        <v>70485.740000000005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66">
        <f>'CAPGDS1000001206 TotalWO'!E23*'CAPGDS1000001206 Input'!$H$15</f>
        <v>0</v>
      </c>
      <c r="F23" s="66"/>
      <c r="G23" s="66">
        <f>'CAPGDS1000001206 TotalWO'!G23*'CAPGDS1000001206 Input'!$H$16</f>
        <v>70485.740000000005</v>
      </c>
      <c r="H23" s="7"/>
      <c r="I23" s="7">
        <f t="shared" si="0"/>
        <v>70485.740000000005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66">
        <f>'CAPGDS1000001206 TotalWO'!E24*'CAPGDS1000001206 Input'!$H$15</f>
        <v>0</v>
      </c>
      <c r="F24" s="66"/>
      <c r="G24" s="66">
        <f>'CAPGDS1000001206 TotalWO'!G24*'CAPGDS1000001206 Input'!$H$16</f>
        <v>70485.740000000005</v>
      </c>
      <c r="H24" s="7"/>
      <c r="I24" s="7">
        <f t="shared" si="0"/>
        <v>70485.740000000005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66">
        <f>'CAPGDS1000001206 TotalWO'!E25*'CAPGDS1000001206 Input'!$H$15</f>
        <v>0</v>
      </c>
      <c r="F25" s="66"/>
      <c r="G25" s="66">
        <f>'CAPGDS1000001206 TotalWO'!G25*'CAPGDS1000001206 Input'!$H$16</f>
        <v>70485.740000000005</v>
      </c>
      <c r="H25" s="7"/>
      <c r="I25" s="7">
        <f t="shared" si="0"/>
        <v>70485.740000000005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66">
        <f>'CAPGDS1000001206 TotalWO'!E26*'CAPGDS1000001206 Input'!$H$15</f>
        <v>0</v>
      </c>
      <c r="F26" s="66"/>
      <c r="G26" s="66">
        <f>'CAPGDS1000001206 TotalWO'!G26*'CAPGDS1000001206 Input'!$H$16</f>
        <v>70485.740000000005</v>
      </c>
      <c r="H26" s="7"/>
      <c r="I26" s="7">
        <f t="shared" si="0"/>
        <v>70485.740000000005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66">
        <f>'CAPGDS1000001206 TotalWO'!E27*'CAPGDS1000001206 Input'!$H$15</f>
        <v>0</v>
      </c>
      <c r="F27" s="66"/>
      <c r="G27" s="66">
        <f>'CAPGDS1000001206 TotalWO'!G27*'CAPGDS1000001206 Input'!$H$16</f>
        <v>70485.740000000005</v>
      </c>
      <c r="H27" s="7"/>
      <c r="I27" s="7">
        <f t="shared" si="0"/>
        <v>70485.740000000005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66">
        <f>'CAPGDS1000001206 TotalWO'!E28*'CAPGDS1000001206 Input'!$H$15</f>
        <v>0</v>
      </c>
      <c r="F28" s="66"/>
      <c r="G28" s="66">
        <f>'CAPGDS1000001206 TotalWO'!G28*'CAPGDS1000001206 Input'!$H$16</f>
        <v>70485.740000000005</v>
      </c>
      <c r="H28" s="7"/>
      <c r="I28" s="7">
        <f t="shared" si="0"/>
        <v>70485.740000000005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92">
        <f>'CAPGDS1000001206 TotalWO'!E29*'CAPGDS1000001206 Input'!$H$15</f>
        <v>0</v>
      </c>
      <c r="F29" s="66"/>
      <c r="G29" s="92">
        <f>'CAPGDS1000001206 TotalWO'!G29*'CAPGDS1000001206 Input'!$H$16</f>
        <v>70485.740000000005</v>
      </c>
      <c r="H29" s="7"/>
      <c r="I29" s="93">
        <f t="shared" si="0"/>
        <v>70485.740000000005</v>
      </c>
    </row>
    <row r="30" spans="1:12" x14ac:dyDescent="0.2">
      <c r="A30" s="45">
        <f t="shared" si="1"/>
        <v>14</v>
      </c>
      <c r="C30" s="54" t="s">
        <v>46</v>
      </c>
      <c r="D30" s="54"/>
      <c r="E30" s="88">
        <f>SUM(E18:E29)</f>
        <v>0</v>
      </c>
      <c r="F30" s="88"/>
      <c r="G30" s="88">
        <f>SUM(G17:G29)</f>
        <v>916314.62</v>
      </c>
      <c r="H30" s="88"/>
      <c r="I30" s="88">
        <f>SUM(I17:I29)</f>
        <v>916314.62</v>
      </c>
    </row>
    <row r="31" spans="1:12" x14ac:dyDescent="0.2">
      <c r="A31" s="45">
        <f t="shared" si="1"/>
        <v>15</v>
      </c>
      <c r="E31" s="88"/>
      <c r="F31" s="88"/>
      <c r="G31" s="88"/>
      <c r="H31" s="88"/>
      <c r="I31" s="88"/>
    </row>
    <row r="32" spans="1:12" ht="12" thickBot="1" x14ac:dyDescent="0.25">
      <c r="A32" s="45">
        <f t="shared" si="1"/>
        <v>16</v>
      </c>
      <c r="C32" s="56" t="s">
        <v>111</v>
      </c>
      <c r="D32" s="56"/>
      <c r="E32" s="90">
        <f>ROUND(+E30/12,2)</f>
        <v>0</v>
      </c>
      <c r="F32" s="88"/>
      <c r="G32" s="90">
        <f>ROUND(+G30/13,2)</f>
        <v>70485.740000000005</v>
      </c>
      <c r="H32" s="88"/>
      <c r="I32" s="90">
        <f>ROUND(+I30/13,2)</f>
        <v>70485.740000000005</v>
      </c>
    </row>
    <row r="33" spans="1:9" ht="12" thickTop="1" x14ac:dyDescent="0.2">
      <c r="A33" s="45">
        <f t="shared" si="1"/>
        <v>17</v>
      </c>
      <c r="E33" s="88"/>
      <c r="F33" s="88"/>
      <c r="G33" s="88"/>
      <c r="H33" s="88"/>
      <c r="I33" s="88"/>
    </row>
    <row r="34" spans="1:9" x14ac:dyDescent="0.2">
      <c r="A34" s="45">
        <f t="shared" si="1"/>
        <v>18</v>
      </c>
      <c r="E34" s="91" t="s">
        <v>9</v>
      </c>
      <c r="F34" s="91"/>
      <c r="G34" s="91" t="s">
        <v>9</v>
      </c>
      <c r="H34" s="91"/>
      <c r="I34" s="91" t="s">
        <v>9</v>
      </c>
    </row>
    <row r="35" spans="1:9" ht="12" thickBot="1" x14ac:dyDescent="0.25">
      <c r="A35" s="45">
        <f t="shared" si="1"/>
        <v>19</v>
      </c>
      <c r="C35" s="54" t="s">
        <v>84</v>
      </c>
      <c r="D35" s="54"/>
      <c r="E35" s="88"/>
      <c r="F35" s="88"/>
      <c r="G35" s="88"/>
      <c r="H35" s="88"/>
      <c r="I35" s="90">
        <f>I32</f>
        <v>70485.740000000005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4" t="s">
        <v>85</v>
      </c>
    </row>
    <row r="38" spans="1:9" x14ac:dyDescent="0.2">
      <c r="A38" s="45">
        <f t="shared" si="1"/>
        <v>22</v>
      </c>
      <c r="I38" s="54" t="s">
        <v>86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6" spans="1:9" x14ac:dyDescent="0.2">
      <c r="A46" s="115"/>
      <c r="B46" s="115"/>
      <c r="C46" s="115"/>
      <c r="D46" s="115"/>
      <c r="E46" s="115"/>
      <c r="F46" s="115"/>
      <c r="G46" s="115"/>
      <c r="H46" s="115"/>
      <c r="I46" s="115"/>
    </row>
    <row r="47" spans="1:9" x14ac:dyDescent="0.2">
      <c r="A47" s="115" t="str">
        <f>A7</f>
        <v>Pro-Forma Adjustment - Integrity Management</v>
      </c>
      <c r="B47" s="115"/>
      <c r="C47" s="115"/>
      <c r="D47" s="115"/>
      <c r="E47" s="115"/>
      <c r="F47" s="115"/>
      <c r="G47" s="115"/>
      <c r="H47" s="115"/>
      <c r="I47" s="115"/>
    </row>
    <row r="48" spans="1:9" x14ac:dyDescent="0.2">
      <c r="A48" s="46" t="str">
        <f>A8</f>
        <v>SFS - DIMP Bundle 38999 S Bahnson Ave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87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9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88</v>
      </c>
      <c r="M52" s="51" t="s">
        <v>88</v>
      </c>
    </row>
    <row r="53" spans="1:13" ht="12" thickBot="1" x14ac:dyDescent="0.25">
      <c r="A53" s="60" t="s">
        <v>77</v>
      </c>
      <c r="E53" s="48" t="str">
        <f>E13</f>
        <v>Acct 2.380.00</v>
      </c>
      <c r="F53" s="48"/>
      <c r="G53" s="48"/>
      <c r="H53" s="48"/>
      <c r="I53" s="48"/>
      <c r="K53" s="51" t="s">
        <v>89</v>
      </c>
      <c r="M53" s="51" t="s">
        <v>90</v>
      </c>
    </row>
    <row r="54" spans="1:13" ht="12" thickBot="1" x14ac:dyDescent="0.25">
      <c r="A54" s="72" t="s">
        <v>79</v>
      </c>
      <c r="B54" s="51"/>
      <c r="C54" s="49" t="s">
        <v>80</v>
      </c>
      <c r="D54" s="51"/>
      <c r="E54" s="49" t="s">
        <v>81</v>
      </c>
      <c r="F54" s="51"/>
      <c r="G54" s="49" t="s">
        <v>82</v>
      </c>
      <c r="H54" s="51"/>
      <c r="I54" s="49" t="s">
        <v>83</v>
      </c>
      <c r="K54" s="49" t="s">
        <v>91</v>
      </c>
      <c r="M54" s="49" t="s">
        <v>92</v>
      </c>
    </row>
    <row r="55" spans="1:13" x14ac:dyDescent="0.2">
      <c r="A55" s="51"/>
      <c r="B55" s="51"/>
      <c r="C55" s="75" t="s">
        <v>5</v>
      </c>
      <c r="D55" s="51"/>
      <c r="E55" s="33" t="s">
        <v>6</v>
      </c>
      <c r="F55" s="51"/>
      <c r="G55" s="33" t="s">
        <v>7</v>
      </c>
      <c r="H55" s="29"/>
      <c r="I55" s="33" t="s">
        <v>41</v>
      </c>
      <c r="K55" s="16" t="s">
        <v>42</v>
      </c>
      <c r="M55" s="51" t="s">
        <v>43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86">
        <f>ROUND(E17*$G$78,2)</f>
        <v>0</v>
      </c>
      <c r="F57" s="88"/>
      <c r="G57" s="86">
        <f>ROUND(+G18*$G$78,2)</f>
        <v>119.6</v>
      </c>
      <c r="H57" s="88"/>
      <c r="I57" s="88">
        <f>G57-E57</f>
        <v>119.6</v>
      </c>
      <c r="J57" s="88"/>
      <c r="K57" s="89"/>
      <c r="L57" s="88"/>
      <c r="M57" s="88">
        <f>+ROUND(I57/I$72*M$72,2)</f>
        <v>17.579999999999998</v>
      </c>
    </row>
    <row r="58" spans="1:13" x14ac:dyDescent="0.2">
      <c r="A58" s="45">
        <f t="shared" ref="A58:A81" si="3">1+A57</f>
        <v>2</v>
      </c>
      <c r="C58" s="52">
        <f>C18</f>
        <v>45672</v>
      </c>
      <c r="D58" s="52"/>
      <c r="E58" s="66">
        <f t="shared" ref="E58:E69" si="4">ROUND(E17*$G$78,2)</f>
        <v>0</v>
      </c>
      <c r="F58" s="66"/>
      <c r="G58" s="66">
        <f t="shared" ref="G58:G69" si="5">ROUND(+G17*$G$78,2)</f>
        <v>119.6</v>
      </c>
      <c r="H58" s="7"/>
      <c r="I58" s="7">
        <f t="shared" ref="I58" si="6">G58-E58</f>
        <v>119.6</v>
      </c>
      <c r="J58" s="7"/>
      <c r="K58" s="7"/>
      <c r="L58" s="7"/>
      <c r="M58" s="7">
        <f t="shared" ref="M58" si="7">+ROUND(I58/I$72*M$72,2)</f>
        <v>17.579999999999998</v>
      </c>
    </row>
    <row r="59" spans="1:13" x14ac:dyDescent="0.2">
      <c r="A59" s="45">
        <f t="shared" si="3"/>
        <v>3</v>
      </c>
      <c r="C59" s="52">
        <f t="shared" ref="C59:C69" si="8">C58+31</f>
        <v>45703</v>
      </c>
      <c r="D59" s="52"/>
      <c r="E59" s="66">
        <f t="shared" si="4"/>
        <v>0</v>
      </c>
      <c r="F59" s="66"/>
      <c r="G59" s="66">
        <f t="shared" si="5"/>
        <v>119.6</v>
      </c>
      <c r="H59" s="7"/>
      <c r="I59" s="7">
        <f t="shared" ref="I59:I69" si="9">G59-E59</f>
        <v>119.6</v>
      </c>
      <c r="J59" s="7"/>
      <c r="K59" s="7"/>
      <c r="L59" s="7"/>
      <c r="M59" s="7">
        <f t="shared" ref="M59:M68" si="10">+ROUND(I59/I$72*M$72,2)</f>
        <v>17.579999999999998</v>
      </c>
    </row>
    <row r="60" spans="1:13" x14ac:dyDescent="0.2">
      <c r="A60" s="45">
        <f t="shared" si="3"/>
        <v>4</v>
      </c>
      <c r="C60" s="52">
        <f t="shared" si="8"/>
        <v>45734</v>
      </c>
      <c r="D60" s="52"/>
      <c r="E60" s="66">
        <f t="shared" si="4"/>
        <v>0</v>
      </c>
      <c r="F60" s="66"/>
      <c r="G60" s="66">
        <f t="shared" si="5"/>
        <v>119.6</v>
      </c>
      <c r="H60" s="7"/>
      <c r="I60" s="7">
        <f t="shared" si="9"/>
        <v>119.6</v>
      </c>
      <c r="J60" s="7"/>
      <c r="K60" s="7"/>
      <c r="L60" s="7"/>
      <c r="M60" s="7">
        <f t="shared" si="10"/>
        <v>17.579999999999998</v>
      </c>
    </row>
    <row r="61" spans="1:13" x14ac:dyDescent="0.2">
      <c r="A61" s="45">
        <f t="shared" si="3"/>
        <v>5</v>
      </c>
      <c r="C61" s="52">
        <f t="shared" si="8"/>
        <v>45765</v>
      </c>
      <c r="D61" s="52"/>
      <c r="E61" s="66">
        <f t="shared" si="4"/>
        <v>0</v>
      </c>
      <c r="F61" s="66"/>
      <c r="G61" s="66">
        <f t="shared" si="5"/>
        <v>119.6</v>
      </c>
      <c r="H61" s="7"/>
      <c r="I61" s="7">
        <f t="shared" si="9"/>
        <v>119.6</v>
      </c>
      <c r="J61" s="7"/>
      <c r="K61" s="7"/>
      <c r="L61" s="7"/>
      <c r="M61" s="7">
        <f t="shared" si="10"/>
        <v>17.579999999999998</v>
      </c>
    </row>
    <row r="62" spans="1:13" x14ac:dyDescent="0.2">
      <c r="A62" s="45">
        <f t="shared" si="3"/>
        <v>6</v>
      </c>
      <c r="C62" s="52">
        <f t="shared" si="8"/>
        <v>45796</v>
      </c>
      <c r="D62" s="52"/>
      <c r="E62" s="66">
        <f t="shared" si="4"/>
        <v>0</v>
      </c>
      <c r="F62" s="66"/>
      <c r="G62" s="66">
        <f t="shared" si="5"/>
        <v>119.6</v>
      </c>
      <c r="H62" s="7"/>
      <c r="I62" s="7">
        <f t="shared" si="9"/>
        <v>119.6</v>
      </c>
      <c r="J62" s="7"/>
      <c r="K62" s="7"/>
      <c r="L62" s="7"/>
      <c r="M62" s="7">
        <f t="shared" si="10"/>
        <v>17.579999999999998</v>
      </c>
    </row>
    <row r="63" spans="1:13" x14ac:dyDescent="0.2">
      <c r="A63" s="45">
        <f t="shared" si="3"/>
        <v>7</v>
      </c>
      <c r="C63" s="52">
        <f t="shared" si="8"/>
        <v>45827</v>
      </c>
      <c r="D63" s="52"/>
      <c r="E63" s="66">
        <f t="shared" si="4"/>
        <v>0</v>
      </c>
      <c r="F63" s="66"/>
      <c r="G63" s="66">
        <f t="shared" si="5"/>
        <v>119.6</v>
      </c>
      <c r="H63" s="7"/>
      <c r="I63" s="7">
        <f t="shared" si="9"/>
        <v>119.6</v>
      </c>
      <c r="J63" s="7"/>
      <c r="K63" s="7"/>
      <c r="L63" s="7"/>
      <c r="M63" s="7">
        <f t="shared" si="10"/>
        <v>17.579999999999998</v>
      </c>
    </row>
    <row r="64" spans="1:13" x14ac:dyDescent="0.2">
      <c r="A64" s="45">
        <f t="shared" si="3"/>
        <v>8</v>
      </c>
      <c r="C64" s="52">
        <f t="shared" si="8"/>
        <v>45858</v>
      </c>
      <c r="D64" s="52"/>
      <c r="E64" s="66">
        <f t="shared" si="4"/>
        <v>0</v>
      </c>
      <c r="F64" s="66"/>
      <c r="G64" s="66">
        <f t="shared" si="5"/>
        <v>119.6</v>
      </c>
      <c r="H64" s="7"/>
      <c r="I64" s="7">
        <f t="shared" si="9"/>
        <v>119.6</v>
      </c>
      <c r="J64" s="7"/>
      <c r="K64" s="7"/>
      <c r="L64" s="7"/>
      <c r="M64" s="7">
        <f t="shared" si="10"/>
        <v>17.579999999999998</v>
      </c>
    </row>
    <row r="65" spans="1:13" x14ac:dyDescent="0.2">
      <c r="A65" s="45">
        <f t="shared" si="3"/>
        <v>9</v>
      </c>
      <c r="C65" s="52">
        <f t="shared" si="8"/>
        <v>45889</v>
      </c>
      <c r="D65" s="52"/>
      <c r="E65" s="66">
        <f t="shared" si="4"/>
        <v>0</v>
      </c>
      <c r="F65" s="66"/>
      <c r="G65" s="66">
        <f t="shared" si="5"/>
        <v>119.6</v>
      </c>
      <c r="H65" s="7"/>
      <c r="I65" s="7">
        <f t="shared" si="9"/>
        <v>119.6</v>
      </c>
      <c r="J65" s="7"/>
      <c r="K65" s="7"/>
      <c r="L65" s="7"/>
      <c r="M65" s="7">
        <f t="shared" si="10"/>
        <v>17.579999999999998</v>
      </c>
    </row>
    <row r="66" spans="1:13" x14ac:dyDescent="0.2">
      <c r="A66" s="45">
        <f t="shared" si="3"/>
        <v>10</v>
      </c>
      <c r="C66" s="52">
        <f t="shared" si="8"/>
        <v>45920</v>
      </c>
      <c r="D66" s="52"/>
      <c r="E66" s="66">
        <f t="shared" si="4"/>
        <v>0</v>
      </c>
      <c r="F66" s="66"/>
      <c r="G66" s="66">
        <f t="shared" si="5"/>
        <v>119.6</v>
      </c>
      <c r="H66" s="7"/>
      <c r="I66" s="7">
        <f t="shared" si="9"/>
        <v>119.6</v>
      </c>
      <c r="J66" s="7"/>
      <c r="K66" s="7"/>
      <c r="L66" s="7"/>
      <c r="M66" s="7">
        <f t="shared" si="10"/>
        <v>17.579999999999998</v>
      </c>
    </row>
    <row r="67" spans="1:13" x14ac:dyDescent="0.2">
      <c r="A67" s="45">
        <f t="shared" si="3"/>
        <v>11</v>
      </c>
      <c r="C67" s="52">
        <f t="shared" si="8"/>
        <v>45951</v>
      </c>
      <c r="D67" s="52"/>
      <c r="E67" s="66">
        <f t="shared" si="4"/>
        <v>0</v>
      </c>
      <c r="F67" s="66"/>
      <c r="G67" s="66">
        <f t="shared" si="5"/>
        <v>119.6</v>
      </c>
      <c r="H67" s="7"/>
      <c r="I67" s="7">
        <f t="shared" si="9"/>
        <v>119.6</v>
      </c>
      <c r="J67" s="7"/>
      <c r="K67" s="7"/>
      <c r="L67" s="7"/>
      <c r="M67" s="7">
        <f t="shared" si="10"/>
        <v>17.579999999999998</v>
      </c>
    </row>
    <row r="68" spans="1:13" x14ac:dyDescent="0.2">
      <c r="A68" s="45">
        <f t="shared" si="3"/>
        <v>12</v>
      </c>
      <c r="C68" s="52">
        <f t="shared" si="8"/>
        <v>45982</v>
      </c>
      <c r="D68" s="52"/>
      <c r="E68" s="66">
        <f t="shared" si="4"/>
        <v>0</v>
      </c>
      <c r="F68" s="66"/>
      <c r="G68" s="66">
        <f t="shared" si="5"/>
        <v>119.6</v>
      </c>
      <c r="H68" s="7"/>
      <c r="I68" s="7">
        <f t="shared" si="9"/>
        <v>119.6</v>
      </c>
      <c r="J68" s="7"/>
      <c r="K68" s="7"/>
      <c r="L68" s="7"/>
      <c r="M68" s="7">
        <f t="shared" si="10"/>
        <v>17.579999999999998</v>
      </c>
    </row>
    <row r="69" spans="1:13" x14ac:dyDescent="0.2">
      <c r="A69" s="45">
        <f t="shared" si="3"/>
        <v>13</v>
      </c>
      <c r="C69" s="52">
        <f t="shared" si="8"/>
        <v>46013</v>
      </c>
      <c r="D69" s="52"/>
      <c r="E69" s="92">
        <f t="shared" si="4"/>
        <v>0</v>
      </c>
      <c r="F69" s="66"/>
      <c r="G69" s="92">
        <f t="shared" si="5"/>
        <v>119.6</v>
      </c>
      <c r="H69" s="7"/>
      <c r="I69" s="93">
        <f t="shared" si="9"/>
        <v>119.6</v>
      </c>
      <c r="J69" s="7"/>
      <c r="K69" s="7"/>
      <c r="L69" s="7"/>
      <c r="M69" s="93">
        <f>+ROUND(I69/I$72*M$72,2)+0.01</f>
        <v>17.59</v>
      </c>
    </row>
    <row r="70" spans="1:13" x14ac:dyDescent="0.2">
      <c r="A70" s="45">
        <f t="shared" si="3"/>
        <v>14</v>
      </c>
      <c r="C70" s="54" t="s">
        <v>46</v>
      </c>
      <c r="D70" s="54"/>
      <c r="E70" s="88">
        <f>SUM(E57:E69)</f>
        <v>0</v>
      </c>
      <c r="F70" s="88"/>
      <c r="G70" s="88">
        <f>SUM(G57:G69)</f>
        <v>1554.7999999999997</v>
      </c>
      <c r="H70" s="88"/>
      <c r="I70" s="88">
        <f>SUM(I57:I69)</f>
        <v>1554.7999999999997</v>
      </c>
      <c r="J70" s="88"/>
      <c r="K70" s="88"/>
      <c r="L70" s="88"/>
      <c r="M70" s="88">
        <f>SUM(M57:M69)</f>
        <v>228.54999999999993</v>
      </c>
    </row>
    <row r="71" spans="1:13" x14ac:dyDescent="0.2">
      <c r="A71" s="45">
        <f t="shared" si="3"/>
        <v>15</v>
      </c>
      <c r="E71" s="91" t="s">
        <v>9</v>
      </c>
      <c r="F71" s="91"/>
      <c r="G71" s="91" t="s">
        <v>9</v>
      </c>
      <c r="H71" s="91"/>
      <c r="I71" s="91" t="s">
        <v>9</v>
      </c>
      <c r="J71" s="88"/>
      <c r="K71" s="88"/>
      <c r="L71" s="88"/>
      <c r="M71" s="88"/>
    </row>
    <row r="72" spans="1:13" ht="12" thickBot="1" x14ac:dyDescent="0.25">
      <c r="A72" s="45">
        <f t="shared" si="3"/>
        <v>16</v>
      </c>
      <c r="C72" s="54" t="s">
        <v>84</v>
      </c>
      <c r="D72" s="54"/>
      <c r="E72" s="88"/>
      <c r="F72" s="88"/>
      <c r="G72" s="88"/>
      <c r="H72" s="88"/>
      <c r="I72" s="90">
        <f>I70</f>
        <v>1554.7999999999997</v>
      </c>
      <c r="J72" s="88"/>
      <c r="K72" s="90">
        <f>ROUND(G18*K78,2)</f>
        <v>2643.22</v>
      </c>
      <c r="L72" s="88"/>
      <c r="M72" s="90">
        <f>ROUND(+(K72-I72)*M78,2)</f>
        <v>228.57</v>
      </c>
    </row>
    <row r="73" spans="1:13" ht="12" thickTop="1" x14ac:dyDescent="0.2">
      <c r="A73" s="45">
        <f t="shared" si="3"/>
        <v>17</v>
      </c>
      <c r="E73" s="53"/>
      <c r="F73" s="53"/>
      <c r="G73" s="53"/>
      <c r="H73" s="53"/>
      <c r="I73" s="54" t="s">
        <v>85</v>
      </c>
    </row>
    <row r="74" spans="1:13" x14ac:dyDescent="0.2">
      <c r="A74" s="45">
        <f t="shared" si="3"/>
        <v>18</v>
      </c>
      <c r="I74" s="54" t="s">
        <v>122</v>
      </c>
      <c r="M74" s="51" t="s">
        <v>88</v>
      </c>
    </row>
    <row r="75" spans="1:13" x14ac:dyDescent="0.2">
      <c r="A75" s="45">
        <f t="shared" si="3"/>
        <v>19</v>
      </c>
      <c r="K75" s="51" t="s">
        <v>93</v>
      </c>
      <c r="M75" s="51" t="s">
        <v>94</v>
      </c>
    </row>
    <row r="76" spans="1:13" x14ac:dyDescent="0.2">
      <c r="A76" s="45">
        <f t="shared" si="3"/>
        <v>20</v>
      </c>
      <c r="E76" s="58" t="s">
        <v>95</v>
      </c>
      <c r="F76" s="58"/>
      <c r="G76" s="58" t="s">
        <v>96</v>
      </c>
      <c r="K76" s="51" t="s">
        <v>97</v>
      </c>
      <c r="M76" s="51" t="s">
        <v>98</v>
      </c>
    </row>
    <row r="77" spans="1:13" ht="12" thickBot="1" x14ac:dyDescent="0.25">
      <c r="A77" s="45">
        <f t="shared" si="3"/>
        <v>21</v>
      </c>
      <c r="E77" s="59" t="s">
        <v>99</v>
      </c>
      <c r="F77" s="58"/>
      <c r="G77" s="59" t="s">
        <v>99</v>
      </c>
      <c r="K77" s="59" t="s">
        <v>100</v>
      </c>
      <c r="M77" s="59" t="s">
        <v>101</v>
      </c>
    </row>
    <row r="78" spans="1:13" x14ac:dyDescent="0.2">
      <c r="A78" s="45">
        <f t="shared" si="3"/>
        <v>22</v>
      </c>
      <c r="C78" s="60" t="str">
        <f>E53</f>
        <v>Acct 2.380.00</v>
      </c>
      <c r="D78" s="60"/>
      <c r="E78" s="61">
        <f>'CAPGDS1000001206 Input'!J15</f>
        <v>2.2058823529411766E-2</v>
      </c>
      <c r="F78" s="61"/>
      <c r="G78" s="61">
        <f>E78/13</f>
        <v>1.6968325791855204E-3</v>
      </c>
      <c r="K78" s="67">
        <f>+'CAPGDS1000001206 Input'!L15</f>
        <v>3.7499999999999999E-2</v>
      </c>
      <c r="M78" s="67">
        <f>+'CAPGDS1000001206 Input'!N15</f>
        <v>0.21</v>
      </c>
    </row>
    <row r="79" spans="1:13" x14ac:dyDescent="0.2">
      <c r="A79" s="45">
        <f t="shared" si="3"/>
        <v>23</v>
      </c>
      <c r="H79" s="57"/>
      <c r="I79" s="53"/>
      <c r="K79" s="51" t="s">
        <v>102</v>
      </c>
    </row>
    <row r="80" spans="1:13" x14ac:dyDescent="0.2">
      <c r="A80" s="45">
        <f t="shared" si="3"/>
        <v>24</v>
      </c>
      <c r="H80" s="61"/>
      <c r="I80" s="53"/>
    </row>
    <row r="81" spans="1:13" x14ac:dyDescent="0.2">
      <c r="A81" s="45">
        <f t="shared" si="3"/>
        <v>25</v>
      </c>
    </row>
    <row r="82" spans="1:13" x14ac:dyDescent="0.2">
      <c r="A82" s="45">
        <v>26</v>
      </c>
      <c r="H82" s="61"/>
      <c r="I82" s="53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8" spans="1:13" x14ac:dyDescent="0.2">
      <c r="A88" s="115"/>
      <c r="B88" s="115"/>
      <c r="C88" s="115"/>
      <c r="D88" s="115"/>
      <c r="E88" s="115"/>
      <c r="F88" s="115"/>
      <c r="G88" s="115"/>
      <c r="H88" s="115"/>
      <c r="I88" s="115"/>
    </row>
    <row r="89" spans="1:13" x14ac:dyDescent="0.2">
      <c r="A89" s="115" t="str">
        <f>A7</f>
        <v>Pro-Forma Adjustment - Integrity Management</v>
      </c>
      <c r="B89" s="115"/>
      <c r="C89" s="115"/>
      <c r="D89" s="115"/>
      <c r="E89" s="115"/>
      <c r="F89" s="115"/>
      <c r="G89" s="115"/>
      <c r="H89" s="115"/>
      <c r="I89" s="115"/>
    </row>
    <row r="90" spans="1:13" x14ac:dyDescent="0.2">
      <c r="A90" s="46" t="str">
        <f>A8</f>
        <v>SFS - DIMP Bundle 38999 S Bahnson Ave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103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9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60" t="s">
        <v>77</v>
      </c>
      <c r="E95" s="48" t="str">
        <f>E13</f>
        <v>Acct 2.380.00</v>
      </c>
      <c r="F95" s="48"/>
      <c r="G95" s="48"/>
      <c r="H95" s="48"/>
      <c r="I95" s="48"/>
      <c r="M95" s="51" t="s">
        <v>104</v>
      </c>
    </row>
    <row r="96" spans="1:13" ht="12" thickBot="1" x14ac:dyDescent="0.25">
      <c r="A96" s="72" t="s">
        <v>79</v>
      </c>
      <c r="B96" s="51"/>
      <c r="C96" s="49" t="s">
        <v>80</v>
      </c>
      <c r="D96" s="51"/>
      <c r="E96" s="49" t="s">
        <v>81</v>
      </c>
      <c r="F96" s="51"/>
      <c r="G96" s="49" t="s">
        <v>82</v>
      </c>
      <c r="H96" s="51"/>
      <c r="I96" s="49" t="s">
        <v>83</v>
      </c>
      <c r="M96" s="49" t="s">
        <v>105</v>
      </c>
    </row>
    <row r="97" spans="1:13" x14ac:dyDescent="0.2">
      <c r="A97" s="51"/>
      <c r="B97" s="51"/>
      <c r="C97" s="75" t="s">
        <v>5</v>
      </c>
      <c r="D97" s="51"/>
      <c r="E97" s="33" t="s">
        <v>6</v>
      </c>
      <c r="F97" s="51"/>
      <c r="G97" s="33" t="s">
        <v>7</v>
      </c>
      <c r="H97" s="29"/>
      <c r="I97" s="33" t="s">
        <v>41</v>
      </c>
      <c r="K97" s="16" t="s">
        <v>42</v>
      </c>
      <c r="M97" s="51" t="s">
        <v>43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66">
        <f>E56</f>
        <v>0</v>
      </c>
      <c r="F99" s="95"/>
      <c r="G99" s="66">
        <f>G57</f>
        <v>119.6</v>
      </c>
      <c r="H99" s="95"/>
      <c r="I99" s="66">
        <f t="shared" ref="I99:I100" si="11">G99-E99</f>
        <v>119.6</v>
      </c>
      <c r="J99" s="95"/>
      <c r="K99" s="95"/>
      <c r="L99" s="95"/>
      <c r="M99" s="66">
        <f>+M57</f>
        <v>17.579999999999998</v>
      </c>
    </row>
    <row r="100" spans="1:13" x14ac:dyDescent="0.2">
      <c r="A100" s="45">
        <f t="shared" ref="A100:A128" si="12">1+A99</f>
        <v>2</v>
      </c>
      <c r="C100" s="52">
        <f>C18</f>
        <v>45672</v>
      </c>
      <c r="D100" s="52"/>
      <c r="E100" s="7">
        <f t="shared" ref="E100:E111" si="13">E99+E58</f>
        <v>0</v>
      </c>
      <c r="F100" s="7"/>
      <c r="G100" s="7">
        <f t="shared" ref="G100:G111" si="14">G99+G58</f>
        <v>239.2</v>
      </c>
      <c r="H100" s="7"/>
      <c r="I100" s="7">
        <f t="shared" si="11"/>
        <v>239.2</v>
      </c>
      <c r="J100" s="7"/>
      <c r="K100" s="7"/>
      <c r="L100" s="7"/>
      <c r="M100" s="7">
        <f t="shared" ref="M100:M111" si="15">+M99+M58</f>
        <v>35.159999999999997</v>
      </c>
    </row>
    <row r="101" spans="1:13" x14ac:dyDescent="0.2">
      <c r="A101" s="45">
        <f t="shared" si="12"/>
        <v>3</v>
      </c>
      <c r="C101" s="52">
        <f t="shared" ref="C101:C111" si="16">C100+31</f>
        <v>45703</v>
      </c>
      <c r="D101" s="52"/>
      <c r="E101" s="7">
        <f t="shared" si="13"/>
        <v>0</v>
      </c>
      <c r="F101" s="7"/>
      <c r="G101" s="7">
        <f t="shared" si="14"/>
        <v>358.79999999999995</v>
      </c>
      <c r="H101" s="7"/>
      <c r="I101" s="7">
        <f t="shared" ref="I101:I111" si="17">G101-E101</f>
        <v>358.79999999999995</v>
      </c>
      <c r="J101" s="7"/>
      <c r="K101" s="7"/>
      <c r="L101" s="7"/>
      <c r="M101" s="7">
        <f t="shared" si="15"/>
        <v>52.739999999999995</v>
      </c>
    </row>
    <row r="102" spans="1:13" x14ac:dyDescent="0.2">
      <c r="A102" s="45">
        <f t="shared" si="12"/>
        <v>4</v>
      </c>
      <c r="C102" s="52">
        <f t="shared" si="16"/>
        <v>45734</v>
      </c>
      <c r="D102" s="52"/>
      <c r="E102" s="7">
        <f t="shared" si="13"/>
        <v>0</v>
      </c>
      <c r="F102" s="7"/>
      <c r="G102" s="7">
        <f t="shared" si="14"/>
        <v>478.4</v>
      </c>
      <c r="H102" s="7"/>
      <c r="I102" s="7">
        <f t="shared" si="17"/>
        <v>478.4</v>
      </c>
      <c r="J102" s="7"/>
      <c r="K102" s="7"/>
      <c r="L102" s="7"/>
      <c r="M102" s="7">
        <f t="shared" si="15"/>
        <v>70.319999999999993</v>
      </c>
    </row>
    <row r="103" spans="1:13" x14ac:dyDescent="0.2">
      <c r="A103" s="45">
        <f t="shared" si="12"/>
        <v>5</v>
      </c>
      <c r="C103" s="52">
        <f t="shared" si="16"/>
        <v>45765</v>
      </c>
      <c r="D103" s="52"/>
      <c r="E103" s="7">
        <f t="shared" si="13"/>
        <v>0</v>
      </c>
      <c r="F103" s="7"/>
      <c r="G103" s="7">
        <f t="shared" si="14"/>
        <v>598</v>
      </c>
      <c r="H103" s="7"/>
      <c r="I103" s="7">
        <f t="shared" si="17"/>
        <v>598</v>
      </c>
      <c r="J103" s="7"/>
      <c r="K103" s="7"/>
      <c r="L103" s="7"/>
      <c r="M103" s="7">
        <f t="shared" si="15"/>
        <v>87.899999999999991</v>
      </c>
    </row>
    <row r="104" spans="1:13" x14ac:dyDescent="0.2">
      <c r="A104" s="45">
        <f t="shared" si="12"/>
        <v>6</v>
      </c>
      <c r="C104" s="52">
        <f t="shared" si="16"/>
        <v>45796</v>
      </c>
      <c r="D104" s="52"/>
      <c r="E104" s="7">
        <f t="shared" si="13"/>
        <v>0</v>
      </c>
      <c r="F104" s="7"/>
      <c r="G104" s="7">
        <f t="shared" si="14"/>
        <v>717.6</v>
      </c>
      <c r="H104" s="7"/>
      <c r="I104" s="7">
        <f t="shared" si="17"/>
        <v>717.6</v>
      </c>
      <c r="J104" s="7"/>
      <c r="K104" s="7"/>
      <c r="L104" s="7"/>
      <c r="M104" s="7">
        <f t="shared" si="15"/>
        <v>105.47999999999999</v>
      </c>
    </row>
    <row r="105" spans="1:13" x14ac:dyDescent="0.2">
      <c r="A105" s="45">
        <f t="shared" si="12"/>
        <v>7</v>
      </c>
      <c r="C105" s="52">
        <f t="shared" si="16"/>
        <v>45827</v>
      </c>
      <c r="D105" s="52"/>
      <c r="E105" s="7">
        <f t="shared" si="13"/>
        <v>0</v>
      </c>
      <c r="F105" s="7"/>
      <c r="G105" s="7">
        <f t="shared" si="14"/>
        <v>837.2</v>
      </c>
      <c r="H105" s="7"/>
      <c r="I105" s="7">
        <f t="shared" si="17"/>
        <v>837.2</v>
      </c>
      <c r="J105" s="7"/>
      <c r="K105" s="7"/>
      <c r="L105" s="7"/>
      <c r="M105" s="7">
        <f t="shared" si="15"/>
        <v>123.05999999999999</v>
      </c>
    </row>
    <row r="106" spans="1:13" x14ac:dyDescent="0.2">
      <c r="A106" s="45">
        <f t="shared" si="12"/>
        <v>8</v>
      </c>
      <c r="C106" s="52">
        <f t="shared" si="16"/>
        <v>45858</v>
      </c>
      <c r="D106" s="52"/>
      <c r="E106" s="7">
        <f t="shared" si="13"/>
        <v>0</v>
      </c>
      <c r="F106" s="7"/>
      <c r="G106" s="7">
        <f t="shared" si="14"/>
        <v>956.80000000000007</v>
      </c>
      <c r="H106" s="7"/>
      <c r="I106" s="7">
        <f t="shared" si="17"/>
        <v>956.80000000000007</v>
      </c>
      <c r="J106" s="7"/>
      <c r="K106" s="7"/>
      <c r="L106" s="7"/>
      <c r="M106" s="7">
        <f t="shared" si="15"/>
        <v>140.63999999999999</v>
      </c>
    </row>
    <row r="107" spans="1:13" x14ac:dyDescent="0.2">
      <c r="A107" s="45">
        <f t="shared" si="12"/>
        <v>9</v>
      </c>
      <c r="C107" s="52">
        <f t="shared" si="16"/>
        <v>45889</v>
      </c>
      <c r="D107" s="52"/>
      <c r="E107" s="7">
        <f t="shared" si="13"/>
        <v>0</v>
      </c>
      <c r="F107" s="7"/>
      <c r="G107" s="7">
        <f t="shared" si="14"/>
        <v>1076.4000000000001</v>
      </c>
      <c r="H107" s="7"/>
      <c r="I107" s="7">
        <f t="shared" si="17"/>
        <v>1076.4000000000001</v>
      </c>
      <c r="J107" s="7"/>
      <c r="K107" s="7"/>
      <c r="L107" s="7"/>
      <c r="M107" s="7">
        <f t="shared" si="15"/>
        <v>158.21999999999997</v>
      </c>
    </row>
    <row r="108" spans="1:13" x14ac:dyDescent="0.2">
      <c r="A108" s="45">
        <f t="shared" si="12"/>
        <v>10</v>
      </c>
      <c r="C108" s="52">
        <f t="shared" si="16"/>
        <v>45920</v>
      </c>
      <c r="D108" s="52"/>
      <c r="E108" s="7">
        <f t="shared" si="13"/>
        <v>0</v>
      </c>
      <c r="F108" s="7"/>
      <c r="G108" s="7">
        <f t="shared" si="14"/>
        <v>1196</v>
      </c>
      <c r="H108" s="7"/>
      <c r="I108" s="7">
        <f t="shared" si="17"/>
        <v>1196</v>
      </c>
      <c r="J108" s="7"/>
      <c r="K108" s="7"/>
      <c r="L108" s="7"/>
      <c r="M108" s="7">
        <f t="shared" si="15"/>
        <v>175.79999999999995</v>
      </c>
    </row>
    <row r="109" spans="1:13" x14ac:dyDescent="0.2">
      <c r="A109" s="45">
        <f t="shared" si="12"/>
        <v>11</v>
      </c>
      <c r="C109" s="52">
        <f t="shared" si="16"/>
        <v>45951</v>
      </c>
      <c r="D109" s="52"/>
      <c r="E109" s="7">
        <f t="shared" si="13"/>
        <v>0</v>
      </c>
      <c r="F109" s="7"/>
      <c r="G109" s="7">
        <f t="shared" si="14"/>
        <v>1315.6</v>
      </c>
      <c r="H109" s="7"/>
      <c r="I109" s="7">
        <f t="shared" si="17"/>
        <v>1315.6</v>
      </c>
      <c r="J109" s="7"/>
      <c r="K109" s="7"/>
      <c r="L109" s="7"/>
      <c r="M109" s="7">
        <f t="shared" si="15"/>
        <v>193.37999999999994</v>
      </c>
    </row>
    <row r="110" spans="1:13" x14ac:dyDescent="0.2">
      <c r="A110" s="45">
        <f t="shared" si="12"/>
        <v>12</v>
      </c>
      <c r="C110" s="52">
        <f t="shared" si="16"/>
        <v>45982</v>
      </c>
      <c r="D110" s="52"/>
      <c r="E110" s="7">
        <f t="shared" si="13"/>
        <v>0</v>
      </c>
      <c r="F110" s="7"/>
      <c r="G110" s="7">
        <f t="shared" si="14"/>
        <v>1435.1999999999998</v>
      </c>
      <c r="H110" s="7"/>
      <c r="I110" s="7">
        <f t="shared" si="17"/>
        <v>1435.1999999999998</v>
      </c>
      <c r="J110" s="7"/>
      <c r="K110" s="7"/>
      <c r="L110" s="7"/>
      <c r="M110" s="7">
        <f t="shared" si="15"/>
        <v>210.95999999999992</v>
      </c>
    </row>
    <row r="111" spans="1:13" x14ac:dyDescent="0.2">
      <c r="A111" s="45">
        <f t="shared" si="12"/>
        <v>13</v>
      </c>
      <c r="C111" s="52">
        <f t="shared" si="16"/>
        <v>46013</v>
      </c>
      <c r="D111" s="52"/>
      <c r="E111" s="93">
        <f t="shared" si="13"/>
        <v>0</v>
      </c>
      <c r="F111" s="7"/>
      <c r="G111" s="93">
        <f t="shared" si="14"/>
        <v>1554.7999999999997</v>
      </c>
      <c r="H111" s="7"/>
      <c r="I111" s="93">
        <f t="shared" si="17"/>
        <v>1554.7999999999997</v>
      </c>
      <c r="J111" s="7"/>
      <c r="K111" s="7"/>
      <c r="L111" s="7"/>
      <c r="M111" s="93">
        <f t="shared" si="15"/>
        <v>228.54999999999993</v>
      </c>
    </row>
    <row r="112" spans="1:13" x14ac:dyDescent="0.2">
      <c r="A112" s="45">
        <f t="shared" si="12"/>
        <v>14</v>
      </c>
      <c r="C112" s="54" t="s">
        <v>46</v>
      </c>
      <c r="D112" s="54"/>
      <c r="E112" s="95">
        <f>SUM(E100:E111)</f>
        <v>0</v>
      </c>
      <c r="F112" s="95"/>
      <c r="G112" s="95">
        <f>SUM(G99:G111)</f>
        <v>10883.599999999999</v>
      </c>
      <c r="H112" s="95"/>
      <c r="I112" s="95">
        <f>SUM(I99:I111)</f>
        <v>10883.599999999999</v>
      </c>
      <c r="J112" s="95"/>
      <c r="K112" s="95"/>
      <c r="L112" s="95"/>
      <c r="M112" s="95">
        <f>SUM(M99:M111)</f>
        <v>1599.7899999999997</v>
      </c>
    </row>
    <row r="113" spans="1:13" x14ac:dyDescent="0.2">
      <c r="A113" s="45">
        <f t="shared" si="12"/>
        <v>15</v>
      </c>
      <c r="E113" s="95"/>
      <c r="F113" s="95"/>
      <c r="G113" s="95"/>
      <c r="H113" s="95"/>
      <c r="I113" s="95"/>
      <c r="J113" s="95"/>
      <c r="K113" s="95"/>
      <c r="L113" s="95"/>
      <c r="M113" s="95"/>
    </row>
    <row r="114" spans="1:13" ht="12" thickBot="1" x14ac:dyDescent="0.25">
      <c r="A114" s="45">
        <f t="shared" si="12"/>
        <v>16</v>
      </c>
      <c r="C114" s="62" t="s">
        <v>121</v>
      </c>
      <c r="D114" s="62"/>
      <c r="E114" s="96">
        <f>ROUND(+E112/12,2)</f>
        <v>0</v>
      </c>
      <c r="F114" s="95"/>
      <c r="G114" s="96">
        <f>ROUND(+G112/13,2)</f>
        <v>837.2</v>
      </c>
      <c r="H114" s="95"/>
      <c r="I114" s="96">
        <f>ROUND(+I112/13,2)</f>
        <v>837.2</v>
      </c>
      <c r="J114" s="95"/>
      <c r="K114" s="95"/>
      <c r="L114" s="95"/>
      <c r="M114" s="96">
        <f>ROUND(+M112/13,2)</f>
        <v>123.06</v>
      </c>
    </row>
    <row r="115" spans="1:13" ht="12" thickTop="1" x14ac:dyDescent="0.2">
      <c r="A115" s="45">
        <f t="shared" si="12"/>
        <v>17</v>
      </c>
      <c r="E115" s="97" t="s">
        <v>9</v>
      </c>
      <c r="F115" s="97"/>
      <c r="G115" s="97" t="s">
        <v>9</v>
      </c>
      <c r="H115" s="97"/>
      <c r="I115" s="97" t="s">
        <v>9</v>
      </c>
      <c r="J115" s="95"/>
      <c r="K115" s="95"/>
      <c r="L115" s="95"/>
      <c r="M115" s="95"/>
    </row>
    <row r="116" spans="1:13" x14ac:dyDescent="0.2">
      <c r="A116" s="45">
        <f t="shared" si="12"/>
        <v>18</v>
      </c>
      <c r="E116" s="95"/>
      <c r="F116" s="95"/>
      <c r="G116" s="95"/>
      <c r="H116" s="95"/>
      <c r="I116" s="95"/>
      <c r="J116" s="95"/>
      <c r="K116" s="95"/>
      <c r="L116" s="95"/>
      <c r="M116" s="95"/>
    </row>
    <row r="117" spans="1:13" ht="12" thickBot="1" x14ac:dyDescent="0.25">
      <c r="A117" s="45">
        <f t="shared" si="12"/>
        <v>19</v>
      </c>
      <c r="C117" s="54" t="s">
        <v>84</v>
      </c>
      <c r="D117" s="54"/>
      <c r="E117" s="95"/>
      <c r="F117" s="95"/>
      <c r="G117" s="95"/>
      <c r="H117" s="95"/>
      <c r="I117" s="98">
        <f>I114</f>
        <v>837.2</v>
      </c>
      <c r="J117" s="95"/>
      <c r="K117" s="95"/>
      <c r="L117" s="95"/>
      <c r="M117" s="98">
        <f>+M114</f>
        <v>123.06</v>
      </c>
    </row>
    <row r="118" spans="1:13" ht="12" thickTop="1" x14ac:dyDescent="0.2">
      <c r="A118" s="45">
        <f t="shared" si="12"/>
        <v>20</v>
      </c>
      <c r="E118" s="53"/>
      <c r="F118" s="53"/>
      <c r="G118" s="53"/>
      <c r="H118" s="53"/>
      <c r="I118" s="54" t="s">
        <v>85</v>
      </c>
      <c r="M118" s="54" t="s">
        <v>85</v>
      </c>
    </row>
    <row r="119" spans="1:13" x14ac:dyDescent="0.2">
      <c r="A119" s="45">
        <f t="shared" si="12"/>
        <v>21</v>
      </c>
      <c r="I119" s="54" t="s">
        <v>123</v>
      </c>
      <c r="M119" s="54" t="s">
        <v>124</v>
      </c>
    </row>
    <row r="120" spans="1:13" x14ac:dyDescent="0.2">
      <c r="A120" s="45">
        <f t="shared" si="12"/>
        <v>22</v>
      </c>
    </row>
    <row r="121" spans="1:13" x14ac:dyDescent="0.2">
      <c r="A121" s="45">
        <f t="shared" si="12"/>
        <v>23</v>
      </c>
      <c r="E121" s="58" t="s">
        <v>95</v>
      </c>
      <c r="F121" s="58"/>
      <c r="G121" s="58" t="s">
        <v>96</v>
      </c>
    </row>
    <row r="122" spans="1:13" ht="12" thickBot="1" x14ac:dyDescent="0.25">
      <c r="A122" s="45">
        <f t="shared" si="12"/>
        <v>24</v>
      </c>
      <c r="E122" s="59" t="s">
        <v>99</v>
      </c>
      <c r="F122" s="58"/>
      <c r="G122" s="59" t="s">
        <v>99</v>
      </c>
    </row>
    <row r="123" spans="1:13" x14ac:dyDescent="0.2">
      <c r="A123" s="45">
        <f t="shared" si="12"/>
        <v>25</v>
      </c>
      <c r="C123" s="60" t="str">
        <f>C78</f>
        <v>Acct 2.380.00</v>
      </c>
      <c r="D123" s="60"/>
      <c r="E123" s="63">
        <f>E78</f>
        <v>2.2058823529411766E-2</v>
      </c>
      <c r="F123" s="63"/>
      <c r="G123" s="63">
        <f>G78</f>
        <v>1.6968325791855204E-3</v>
      </c>
    </row>
    <row r="124" spans="1:13" x14ac:dyDescent="0.2">
      <c r="A124" s="45">
        <f t="shared" si="12"/>
        <v>26</v>
      </c>
      <c r="E124" s="53"/>
      <c r="F124" s="53"/>
      <c r="G124" s="53"/>
      <c r="H124" s="53"/>
      <c r="I124" s="53"/>
    </row>
    <row r="125" spans="1:13" x14ac:dyDescent="0.2">
      <c r="A125" s="45">
        <f t="shared" si="12"/>
        <v>27</v>
      </c>
      <c r="H125" s="53"/>
      <c r="I125" s="53"/>
    </row>
    <row r="126" spans="1:13" x14ac:dyDescent="0.2">
      <c r="A126" s="45">
        <f t="shared" si="12"/>
        <v>28</v>
      </c>
    </row>
    <row r="127" spans="1:13" x14ac:dyDescent="0.2">
      <c r="A127" s="45">
        <f t="shared" si="12"/>
        <v>29</v>
      </c>
    </row>
    <row r="128" spans="1:13" x14ac:dyDescent="0.2">
      <c r="A128" s="45">
        <f t="shared" si="12"/>
        <v>30</v>
      </c>
    </row>
  </sheetData>
  <mergeCells count="7">
    <mergeCell ref="A89:I89"/>
    <mergeCell ref="A4:I4"/>
    <mergeCell ref="A7:I7"/>
    <mergeCell ref="A8:I8"/>
    <mergeCell ref="A46:I46"/>
    <mergeCell ref="A47:I47"/>
    <mergeCell ref="A88:I8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40" max="16383" man="1"/>
    <brk id="8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5"/>
  <sheetViews>
    <sheetView view="pageLayout" zoomScaleNormal="100" workbookViewId="0">
      <selection sqref="A1:N1"/>
    </sheetView>
  </sheetViews>
  <sheetFormatPr defaultColWidth="9.140625" defaultRowHeight="11.25" x14ac:dyDescent="0.2"/>
  <cols>
    <col min="1" max="1" width="4.42578125" style="64" customWidth="1"/>
    <col min="2" max="2" width="9.140625" style="64"/>
    <col min="3" max="3" width="0.85546875" style="64" customWidth="1"/>
    <col min="4" max="6" width="9.140625" style="64"/>
    <col min="7" max="7" width="10" style="64" bestFit="1" customWidth="1"/>
    <col min="8" max="16384" width="9.140625" style="64"/>
  </cols>
  <sheetData>
    <row r="1" spans="1:14" ht="12.75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</row>
    <row r="2" spans="1:14" ht="12.75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  <c r="N2" s="119"/>
    </row>
    <row r="4" spans="1:14" ht="12.75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9"/>
      <c r="L4" s="119"/>
      <c r="M4" s="119"/>
      <c r="N4" s="119"/>
    </row>
    <row r="7" spans="1:14" ht="12.75" x14ac:dyDescent="0.2">
      <c r="A7" s="118" t="str">
        <f>'CAPGDS1000001206 Input'!A7:J7</f>
        <v>Pro-Forma Adjustment - Integrity Management</v>
      </c>
      <c r="B7" s="118"/>
      <c r="C7" s="118"/>
      <c r="D7" s="118"/>
      <c r="E7" s="118"/>
      <c r="F7" s="118"/>
      <c r="G7" s="118"/>
      <c r="H7" s="118"/>
      <c r="I7" s="118"/>
      <c r="J7" s="118"/>
      <c r="K7" s="119"/>
      <c r="L7" s="119"/>
      <c r="M7" s="119"/>
      <c r="N7" s="119"/>
    </row>
    <row r="8" spans="1:14" ht="12.75" x14ac:dyDescent="0.2">
      <c r="A8" s="120" t="str">
        <f>'CAPGDS1000001206 Input'!F8</f>
        <v>SFS - DIMP Bundle 38999 S Bahnson Ave</v>
      </c>
      <c r="B8" s="120"/>
      <c r="C8" s="120"/>
      <c r="D8" s="120"/>
      <c r="E8" s="120"/>
      <c r="F8" s="120"/>
      <c r="G8" s="120"/>
      <c r="H8" s="120"/>
      <c r="I8" s="120"/>
      <c r="J8" s="120"/>
      <c r="K8" s="119"/>
      <c r="L8" s="119"/>
      <c r="M8" s="119"/>
      <c r="N8" s="119"/>
    </row>
    <row r="67" spans="1:14" ht="12.75" x14ac:dyDescent="0.2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9"/>
      <c r="L67" s="119"/>
      <c r="M67" s="119"/>
      <c r="N67" s="119"/>
    </row>
    <row r="68" spans="1:14" ht="12.75" x14ac:dyDescent="0.2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9"/>
      <c r="L68" s="119"/>
      <c r="M68" s="119"/>
      <c r="N68" s="119"/>
    </row>
    <row r="70" spans="1:14" ht="12.75" x14ac:dyDescent="0.2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9"/>
      <c r="L70" s="119"/>
      <c r="M70" s="119"/>
      <c r="N70" s="119"/>
    </row>
    <row r="74" spans="1:14" ht="12.75" x14ac:dyDescent="0.2">
      <c r="A74" s="118" t="str">
        <f>A7</f>
        <v>Pro-Forma Adjustment - Integrity Management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9"/>
      <c r="L74" s="119"/>
      <c r="M74" s="119"/>
      <c r="N74" s="119"/>
    </row>
    <row r="75" spans="1:14" ht="12.75" x14ac:dyDescent="0.2">
      <c r="A75" s="120" t="str">
        <f>A8</f>
        <v>SFS - DIMP Bundle 38999 S Bahnson Ave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19"/>
      <c r="L75" s="119"/>
      <c r="M75" s="119"/>
      <c r="N75" s="119"/>
    </row>
    <row r="135" spans="1:14" x14ac:dyDescent="0.2">
      <c r="D135" s="64" t="s">
        <v>132</v>
      </c>
      <c r="G135" s="106">
        <v>190502</v>
      </c>
    </row>
    <row r="136" spans="1:14" x14ac:dyDescent="0.2">
      <c r="D136" s="64" t="s">
        <v>131</v>
      </c>
      <c r="G136" s="106">
        <v>3086</v>
      </c>
    </row>
    <row r="137" spans="1:14" x14ac:dyDescent="0.2">
      <c r="D137" s="64" t="s">
        <v>133</v>
      </c>
      <c r="G137" s="106">
        <f>SUM(G135:G136)</f>
        <v>193588</v>
      </c>
    </row>
    <row r="144" spans="1:14" ht="12.75" x14ac:dyDescent="0.2">
      <c r="A144" s="118" t="s">
        <v>0</v>
      </c>
      <c r="B144" s="118"/>
      <c r="C144" s="118"/>
      <c r="D144" s="118"/>
      <c r="E144" s="118"/>
      <c r="F144" s="118"/>
      <c r="G144" s="118"/>
      <c r="H144" s="118"/>
      <c r="I144" s="118"/>
      <c r="J144" s="118"/>
      <c r="K144" s="119"/>
      <c r="L144" s="119"/>
      <c r="M144" s="119"/>
      <c r="N144" s="119"/>
    </row>
    <row r="145" spans="1:14" ht="12.75" x14ac:dyDescent="0.2">
      <c r="A145" s="120" t="s">
        <v>116</v>
      </c>
      <c r="B145" s="120"/>
      <c r="C145" s="120"/>
      <c r="D145" s="120"/>
      <c r="E145" s="120"/>
      <c r="F145" s="120"/>
      <c r="G145" s="120"/>
      <c r="H145" s="120"/>
      <c r="I145" s="120"/>
      <c r="J145" s="120"/>
      <c r="K145" s="119"/>
      <c r="L145" s="119"/>
      <c r="M145" s="119"/>
      <c r="N145" s="119"/>
    </row>
  </sheetData>
  <mergeCells count="12">
    <mergeCell ref="A144:N144"/>
    <mergeCell ref="A145:N145"/>
    <mergeCell ref="A1:N1"/>
    <mergeCell ref="A2:N2"/>
    <mergeCell ref="A7:N7"/>
    <mergeCell ref="A4:N4"/>
    <mergeCell ref="A75:N75"/>
    <mergeCell ref="A8:N8"/>
    <mergeCell ref="A67:N67"/>
    <mergeCell ref="A68:N68"/>
    <mergeCell ref="A74:N74"/>
    <mergeCell ref="A70:N70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66" max="13" man="1"/>
    <brk id="139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29" customWidth="1"/>
    <col min="2" max="2" width="13.7109375" style="29" customWidth="1"/>
    <col min="3" max="3" width="0.85546875" style="29" customWidth="1"/>
    <col min="4" max="4" width="16.140625" style="29" customWidth="1"/>
    <col min="5" max="5" width="0.85546875" style="29" customWidth="1"/>
    <col min="6" max="6" width="19.7109375" style="29" customWidth="1"/>
    <col min="7" max="7" width="0.85546875" style="29" customWidth="1"/>
    <col min="8" max="8" width="10.28515625" style="29" customWidth="1"/>
    <col min="9" max="9" width="0.85546875" style="29" customWidth="1"/>
    <col min="10" max="10" width="8" style="29"/>
    <col min="11" max="11" width="1.7109375" style="29" customWidth="1"/>
    <col min="12" max="12" width="8" style="29"/>
    <col min="13" max="13" width="1.7109375" style="29" customWidth="1"/>
    <col min="14" max="16384" width="8" style="29"/>
  </cols>
  <sheetData>
    <row r="1" spans="1:14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12" customHeight="1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4" ht="12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</row>
    <row r="5" spans="1:14" ht="12" customHeight="1" x14ac:dyDescent="0.2"/>
    <row r="6" spans="1:14" ht="12" customHeight="1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4" x14ac:dyDescent="0.2">
      <c r="A7" s="114" t="str">
        <f>'WP D , pg 1'!A5:H5</f>
        <v>Pro-Forma Adjustment - Integrity Management</v>
      </c>
      <c r="B7" s="114"/>
      <c r="C7" s="114"/>
      <c r="D7" s="114"/>
      <c r="E7" s="114"/>
      <c r="F7" s="114"/>
      <c r="G7" s="114"/>
      <c r="H7" s="114"/>
      <c r="I7" s="114"/>
      <c r="J7" s="114"/>
    </row>
    <row r="8" spans="1:14" x14ac:dyDescent="0.2">
      <c r="B8" s="30" t="s">
        <v>56</v>
      </c>
      <c r="D8" s="76" t="s">
        <v>117</v>
      </c>
      <c r="E8" s="31"/>
      <c r="F8" s="112" t="s">
        <v>118</v>
      </c>
      <c r="G8" s="113"/>
      <c r="H8" s="113"/>
      <c r="I8" s="113"/>
      <c r="J8" s="113"/>
    </row>
    <row r="9" spans="1:14" x14ac:dyDescent="0.2">
      <c r="B9" s="31" t="s">
        <v>57</v>
      </c>
      <c r="D9" s="77">
        <v>1</v>
      </c>
      <c r="F9" s="31" t="s">
        <v>58</v>
      </c>
      <c r="H9" s="77">
        <v>1</v>
      </c>
    </row>
    <row r="10" spans="1:14" x14ac:dyDescent="0.2">
      <c r="L10" s="33" t="s">
        <v>59</v>
      </c>
      <c r="N10" s="33" t="s">
        <v>47</v>
      </c>
    </row>
    <row r="11" spans="1:14" x14ac:dyDescent="0.2">
      <c r="A11" s="29" t="s">
        <v>1</v>
      </c>
      <c r="F11" s="32" t="s">
        <v>60</v>
      </c>
      <c r="G11" s="32"/>
      <c r="H11" s="32"/>
      <c r="J11" s="33" t="s">
        <v>50</v>
      </c>
      <c r="L11" s="33" t="s">
        <v>50</v>
      </c>
      <c r="N11" s="33" t="s">
        <v>61</v>
      </c>
    </row>
    <row r="12" spans="1:14" x14ac:dyDescent="0.2">
      <c r="A12" s="71" t="s">
        <v>110</v>
      </c>
      <c r="B12" s="78" t="s">
        <v>62</v>
      </c>
      <c r="D12" s="34" t="s">
        <v>63</v>
      </c>
      <c r="E12" s="35"/>
      <c r="F12" s="34" t="s">
        <v>64</v>
      </c>
      <c r="H12" s="34" t="s">
        <v>65</v>
      </c>
      <c r="J12" s="34" t="s">
        <v>66</v>
      </c>
      <c r="L12" s="34" t="s">
        <v>66</v>
      </c>
      <c r="N12" s="34" t="s">
        <v>67</v>
      </c>
    </row>
    <row r="13" spans="1:14" x14ac:dyDescent="0.2">
      <c r="B13" s="75" t="s">
        <v>5</v>
      </c>
      <c r="D13" s="33" t="s">
        <v>6</v>
      </c>
      <c r="E13" s="35"/>
      <c r="F13" s="33" t="s">
        <v>7</v>
      </c>
      <c r="H13" s="33" t="s">
        <v>41</v>
      </c>
      <c r="J13" s="33" t="s">
        <v>42</v>
      </c>
      <c r="L13" s="33" t="s">
        <v>43</v>
      </c>
      <c r="N13" s="33" t="s">
        <v>44</v>
      </c>
    </row>
    <row r="14" spans="1:14" x14ac:dyDescent="0.2">
      <c r="B14" s="79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68</v>
      </c>
      <c r="H15" s="5">
        <v>0.38</v>
      </c>
      <c r="J15" s="84">
        <f>1.5/68</f>
        <v>2.2058823529411766E-2</v>
      </c>
      <c r="L15" s="84">
        <v>3.7499999999999999E-2</v>
      </c>
      <c r="N15" s="85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109</v>
      </c>
      <c r="H16" s="5">
        <v>0.62</v>
      </c>
      <c r="J16" s="84">
        <f>2/57</f>
        <v>3.5087719298245612E-2</v>
      </c>
      <c r="L16" s="84">
        <v>3.7499999999999999E-2</v>
      </c>
      <c r="N16" s="85">
        <v>0.21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69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69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69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9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9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9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9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9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9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9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70</v>
      </c>
      <c r="D29" s="81">
        <v>46631</v>
      </c>
    </row>
    <row r="30" spans="1:10" x14ac:dyDescent="0.2">
      <c r="A30" s="33">
        <v>16</v>
      </c>
      <c r="B30" s="31" t="s">
        <v>71</v>
      </c>
      <c r="D30" s="82">
        <v>357748</v>
      </c>
    </row>
    <row r="32" spans="1:10" x14ac:dyDescent="0.2">
      <c r="B32" s="41" t="s">
        <v>72</v>
      </c>
    </row>
    <row r="33" spans="2:2" x14ac:dyDescent="0.2">
      <c r="B33" s="41" t="s">
        <v>73</v>
      </c>
    </row>
    <row r="34" spans="2:2" x14ac:dyDescent="0.2">
      <c r="B34" s="41" t="s">
        <v>107</v>
      </c>
    </row>
    <row r="35" spans="2:2" x14ac:dyDescent="0.2">
      <c r="B35" s="41" t="s">
        <v>139</v>
      </c>
    </row>
    <row r="36" spans="2:2" x14ac:dyDescent="0.2">
      <c r="B36" s="41" t="s">
        <v>140</v>
      </c>
    </row>
    <row r="37" spans="2:2" x14ac:dyDescent="0.2">
      <c r="B37" s="41" t="s">
        <v>141</v>
      </c>
    </row>
    <row r="38" spans="2:2" x14ac:dyDescent="0.2">
      <c r="B38" s="41" t="s">
        <v>142</v>
      </c>
    </row>
    <row r="39" spans="2:2" x14ac:dyDescent="0.2">
      <c r="B39" s="29" t="s">
        <v>74</v>
      </c>
    </row>
    <row r="40" spans="2:2" x14ac:dyDescent="0.2">
      <c r="B40" s="29" t="s">
        <v>75</v>
      </c>
    </row>
  </sheetData>
  <mergeCells count="5">
    <mergeCell ref="F8:J8"/>
    <mergeCell ref="A1:J1"/>
    <mergeCell ref="A2:J2"/>
    <mergeCell ref="A7:J7"/>
    <mergeCell ref="A6:J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1" spans="1:10" x14ac:dyDescent="0.2">
      <c r="A1" s="42"/>
      <c r="B1" s="42"/>
      <c r="C1" s="43"/>
      <c r="D1" s="43"/>
      <c r="E1" s="43"/>
      <c r="F1" s="43"/>
      <c r="G1" s="43"/>
      <c r="H1" s="43"/>
      <c r="I1" s="43"/>
      <c r="J1" s="44" t="s">
        <v>9</v>
      </c>
    </row>
    <row r="2" spans="1:10" x14ac:dyDescent="0.2">
      <c r="A2" s="42"/>
      <c r="B2" s="42"/>
      <c r="C2" s="43"/>
      <c r="D2" s="43"/>
      <c r="E2" s="43"/>
      <c r="F2" s="43"/>
      <c r="G2" s="43"/>
      <c r="H2" s="43"/>
      <c r="I2" s="43"/>
      <c r="J2" s="44"/>
    </row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/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9</v>
      </c>
    </row>
    <row r="5" spans="1:10" x14ac:dyDescent="0.2">
      <c r="J5" s="44" t="s">
        <v>9</v>
      </c>
    </row>
    <row r="6" spans="1:10" x14ac:dyDescent="0.2">
      <c r="A6" s="115"/>
      <c r="B6" s="115"/>
      <c r="C6" s="115"/>
      <c r="D6" s="115"/>
      <c r="E6" s="115"/>
      <c r="F6" s="115"/>
      <c r="G6" s="115"/>
      <c r="H6" s="115"/>
      <c r="I6" s="115"/>
      <c r="J6" s="44"/>
    </row>
    <row r="7" spans="1:10" x14ac:dyDescent="0.2">
      <c r="A7" s="42" t="str">
        <f>'CAPGDS1000001245 Input'!A7:J7</f>
        <v>Pro-Forma Adjustment - Integrity Management</v>
      </c>
      <c r="B7" s="42"/>
      <c r="C7" s="43"/>
      <c r="D7" s="43"/>
      <c r="E7" s="43"/>
      <c r="F7" s="43"/>
      <c r="G7" s="43"/>
      <c r="H7" s="43"/>
      <c r="I7" s="43"/>
      <c r="J7" s="44"/>
    </row>
    <row r="8" spans="1:10" x14ac:dyDescent="0.2">
      <c r="A8" s="116" t="str">
        <f>'CAPGDS1000001245 Input'!F8</f>
        <v>SFS - Bragstad Dr Rebuild from DIMP Model 2026</v>
      </c>
      <c r="B8" s="116"/>
      <c r="C8" s="116"/>
      <c r="D8" s="116"/>
      <c r="E8" s="116"/>
      <c r="F8" s="116"/>
      <c r="G8" s="116"/>
      <c r="H8" s="116"/>
      <c r="I8" s="116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76</v>
      </c>
      <c r="B10" s="46"/>
      <c r="C10" s="44"/>
      <c r="D10" s="44"/>
      <c r="E10" s="44"/>
      <c r="F10" s="44"/>
      <c r="G10" s="44"/>
      <c r="H10" s="44"/>
      <c r="I10" s="44"/>
      <c r="J10" s="44" t="s">
        <v>9</v>
      </c>
    </row>
    <row r="11" spans="1:10" x14ac:dyDescent="0.2">
      <c r="A11" s="46" t="s">
        <v>9</v>
      </c>
      <c r="B11" s="46"/>
      <c r="C11" s="44"/>
      <c r="D11" s="44"/>
      <c r="E11" s="44" t="s">
        <v>9</v>
      </c>
      <c r="F11" s="44"/>
      <c r="G11" s="44"/>
      <c r="H11" s="44"/>
      <c r="I11" s="44"/>
      <c r="J11" s="44" t="s">
        <v>9</v>
      </c>
    </row>
    <row r="13" spans="1:10" ht="12" thickBot="1" x14ac:dyDescent="0.25">
      <c r="A13" s="60" t="s">
        <v>77</v>
      </c>
      <c r="E13" s="47" t="s">
        <v>78</v>
      </c>
      <c r="F13" s="48"/>
      <c r="G13" s="48"/>
      <c r="H13" s="48"/>
      <c r="I13" s="48"/>
    </row>
    <row r="14" spans="1:10" ht="12" thickBot="1" x14ac:dyDescent="0.25">
      <c r="A14" s="72" t="s">
        <v>79</v>
      </c>
      <c r="B14" s="50"/>
      <c r="C14" s="49" t="s">
        <v>80</v>
      </c>
      <c r="D14" s="50"/>
      <c r="E14" s="49" t="s">
        <v>81</v>
      </c>
      <c r="F14" s="50"/>
      <c r="G14" s="49" t="s">
        <v>82</v>
      </c>
      <c r="H14" s="50"/>
      <c r="I14" s="49" t="s">
        <v>83</v>
      </c>
    </row>
    <row r="15" spans="1:10" x14ac:dyDescent="0.2">
      <c r="A15" s="51"/>
      <c r="B15" s="50"/>
      <c r="C15" s="75" t="s">
        <v>5</v>
      </c>
      <c r="D15" s="51"/>
      <c r="E15" s="33" t="s">
        <v>6</v>
      </c>
      <c r="F15" s="51"/>
      <c r="G15" s="33" t="s">
        <v>7</v>
      </c>
      <c r="H15" s="29"/>
      <c r="I15" s="33" t="s">
        <v>41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'CAPGDS1000001245 Input'!B15</f>
        <v>45641</v>
      </c>
      <c r="D17" s="52"/>
      <c r="E17" s="86">
        <f>'CAPGDS1000001245 Input'!D15*'CAPGDS1000001245 Input'!$D$9*'CAPGDS1000001245 Input'!$H$9</f>
        <v>0</v>
      </c>
      <c r="F17" s="88"/>
      <c r="G17" s="89">
        <f>'CAPGDS1000001245 Input'!D30*'CAPGDS1000001245 Input'!D9*'CAPGDS1000001245 Input'!H9</f>
        <v>357748</v>
      </c>
      <c r="H17" s="88"/>
      <c r="I17" s="86">
        <f t="shared" ref="I17:I29" si="0">G17-E17</f>
        <v>357748</v>
      </c>
    </row>
    <row r="18" spans="1:10" x14ac:dyDescent="0.2">
      <c r="A18" s="45">
        <f t="shared" ref="A18:A40" si="1">1+A17</f>
        <v>2</v>
      </c>
      <c r="C18" s="52">
        <f>'CAPGDS1000001245 Input'!B16</f>
        <v>45672</v>
      </c>
      <c r="D18" s="52"/>
      <c r="E18" s="66">
        <f>'CAPGDS1000001245 Input'!D16*'CAPGDS1000001245 Input'!$D$9*'CAPGDS1000001245 Input'!$H$9</f>
        <v>0</v>
      </c>
      <c r="F18" s="7"/>
      <c r="G18" s="66">
        <f>'CAPGDS1000001245 Input'!D30*'CAPGDS1000001245 Input'!D9*'CAPGDS1000001245 Input'!H9</f>
        <v>357748</v>
      </c>
      <c r="H18" s="7"/>
      <c r="I18" s="66">
        <f t="shared" si="0"/>
        <v>357748</v>
      </c>
    </row>
    <row r="19" spans="1:10" x14ac:dyDescent="0.2">
      <c r="A19" s="45">
        <f t="shared" si="1"/>
        <v>3</v>
      </c>
      <c r="C19" s="52">
        <f>'CAPGDS1000001245 Input'!B17</f>
        <v>45702</v>
      </c>
      <c r="D19" s="52"/>
      <c r="E19" s="66">
        <f>'CAPGDS1000001245 Input'!D17*'CAPGDS1000001245 Input'!$D$9*'CAPGDS1000001245 Input'!$H$9</f>
        <v>0</v>
      </c>
      <c r="F19" s="7"/>
      <c r="G19" s="7">
        <f t="shared" ref="G19:G29" si="2">$G$18</f>
        <v>357748</v>
      </c>
      <c r="H19" s="7"/>
      <c r="I19" s="7">
        <f t="shared" si="0"/>
        <v>357748</v>
      </c>
      <c r="J19" s="53"/>
    </row>
    <row r="20" spans="1:10" x14ac:dyDescent="0.2">
      <c r="A20" s="45">
        <f t="shared" si="1"/>
        <v>4</v>
      </c>
      <c r="C20" s="52">
        <f>'CAPGDS1000001245 Input'!B18</f>
        <v>45732</v>
      </c>
      <c r="D20" s="52"/>
      <c r="E20" s="66">
        <f>'CAPGDS1000001245 Input'!D18*'CAPGDS1000001245 Input'!$D$9*'CAPGDS1000001245 Input'!$H$9</f>
        <v>0</v>
      </c>
      <c r="F20" s="7"/>
      <c r="G20" s="7">
        <f t="shared" si="2"/>
        <v>357748</v>
      </c>
      <c r="H20" s="7"/>
      <c r="I20" s="7">
        <f t="shared" si="0"/>
        <v>357748</v>
      </c>
      <c r="J20" s="53"/>
    </row>
    <row r="21" spans="1:10" x14ac:dyDescent="0.2">
      <c r="A21" s="45">
        <f t="shared" si="1"/>
        <v>5</v>
      </c>
      <c r="C21" s="52">
        <f>'CAPGDS1000001245 Input'!B19</f>
        <v>45762</v>
      </c>
      <c r="D21" s="52"/>
      <c r="E21" s="66">
        <f>'CAPGDS1000001245 Input'!D19*'CAPGDS1000001245 Input'!$D$9*'CAPGDS1000001245 Input'!$H$9</f>
        <v>0</v>
      </c>
      <c r="F21" s="7"/>
      <c r="G21" s="7">
        <f t="shared" si="2"/>
        <v>357748</v>
      </c>
      <c r="H21" s="7"/>
      <c r="I21" s="7">
        <f t="shared" si="0"/>
        <v>357748</v>
      </c>
      <c r="J21" s="53"/>
    </row>
    <row r="22" spans="1:10" x14ac:dyDescent="0.2">
      <c r="A22" s="45">
        <f t="shared" si="1"/>
        <v>6</v>
      </c>
      <c r="C22" s="52">
        <f>'CAPGDS1000001245 Input'!B20</f>
        <v>45792</v>
      </c>
      <c r="D22" s="52"/>
      <c r="E22" s="66">
        <f>'CAPGDS1000001245 Input'!D20*'CAPGDS1000001245 Input'!$D$9*'CAPGDS1000001245 Input'!$H$9</f>
        <v>0</v>
      </c>
      <c r="F22" s="7"/>
      <c r="G22" s="7">
        <f t="shared" si="2"/>
        <v>357748</v>
      </c>
      <c r="H22" s="7"/>
      <c r="I22" s="7">
        <f t="shared" si="0"/>
        <v>357748</v>
      </c>
      <c r="J22" s="53"/>
    </row>
    <row r="23" spans="1:10" x14ac:dyDescent="0.2">
      <c r="A23" s="45">
        <f t="shared" si="1"/>
        <v>7</v>
      </c>
      <c r="C23" s="52">
        <f>'CAPGDS1000001245 Input'!B21</f>
        <v>45822</v>
      </c>
      <c r="D23" s="52"/>
      <c r="E23" s="66">
        <f>'CAPGDS1000001245 Input'!D21*'CAPGDS1000001245 Input'!$D$9*'CAPGDS1000001245 Input'!$H$9</f>
        <v>0</v>
      </c>
      <c r="F23" s="7"/>
      <c r="G23" s="7">
        <f t="shared" si="2"/>
        <v>357748</v>
      </c>
      <c r="H23" s="7"/>
      <c r="I23" s="7">
        <f t="shared" si="0"/>
        <v>357748</v>
      </c>
      <c r="J23" s="53"/>
    </row>
    <row r="24" spans="1:10" x14ac:dyDescent="0.2">
      <c r="A24" s="45">
        <f t="shared" si="1"/>
        <v>8</v>
      </c>
      <c r="C24" s="52">
        <f>'CAPGDS1000001245 Input'!B22</f>
        <v>45852</v>
      </c>
      <c r="D24" s="52"/>
      <c r="E24" s="66">
        <f>'CAPGDS1000001245 Input'!D22*'CAPGDS1000001245 Input'!$D$9*'CAPGDS1000001245 Input'!$H$9</f>
        <v>0</v>
      </c>
      <c r="F24" s="7"/>
      <c r="G24" s="7">
        <f t="shared" si="2"/>
        <v>357748</v>
      </c>
      <c r="H24" s="7"/>
      <c r="I24" s="7">
        <f t="shared" si="0"/>
        <v>357748</v>
      </c>
      <c r="J24" s="53"/>
    </row>
    <row r="25" spans="1:10" x14ac:dyDescent="0.2">
      <c r="A25" s="45">
        <f t="shared" si="1"/>
        <v>9</v>
      </c>
      <c r="C25" s="52">
        <f>'CAPGDS1000001245 Input'!B23</f>
        <v>45882</v>
      </c>
      <c r="D25" s="52"/>
      <c r="E25" s="66">
        <f>'CAPGDS1000001245 Input'!D23*'CAPGDS1000001245 Input'!$D$9*'CAPGDS1000001245 Input'!$H$9</f>
        <v>0</v>
      </c>
      <c r="F25" s="7"/>
      <c r="G25" s="7">
        <f t="shared" si="2"/>
        <v>357748</v>
      </c>
      <c r="H25" s="7"/>
      <c r="I25" s="7">
        <f t="shared" si="0"/>
        <v>357748</v>
      </c>
      <c r="J25" s="53"/>
    </row>
    <row r="26" spans="1:10" x14ac:dyDescent="0.2">
      <c r="A26" s="45">
        <f t="shared" si="1"/>
        <v>10</v>
      </c>
      <c r="C26" s="52">
        <f>'CAPGDS1000001245 Input'!B24</f>
        <v>45912</v>
      </c>
      <c r="D26" s="52"/>
      <c r="E26" s="66">
        <f>'CAPGDS1000001245 Input'!D24*'CAPGDS1000001245 Input'!$D$9*'CAPGDS1000001245 Input'!$H$9</f>
        <v>0</v>
      </c>
      <c r="F26" s="7"/>
      <c r="G26" s="7">
        <f t="shared" si="2"/>
        <v>357748</v>
      </c>
      <c r="H26" s="7"/>
      <c r="I26" s="7">
        <f t="shared" si="0"/>
        <v>357748</v>
      </c>
      <c r="J26" s="53"/>
    </row>
    <row r="27" spans="1:10" x14ac:dyDescent="0.2">
      <c r="A27" s="45">
        <f t="shared" si="1"/>
        <v>11</v>
      </c>
      <c r="C27" s="52">
        <f>'CAPGDS1000001245 Input'!B25</f>
        <v>45942</v>
      </c>
      <c r="D27" s="52"/>
      <c r="E27" s="66">
        <f>'CAPGDS1000001245 Input'!D25*'CAPGDS1000001245 Input'!$D$9*'CAPGDS1000001245 Input'!$H$9</f>
        <v>0</v>
      </c>
      <c r="F27" s="7"/>
      <c r="G27" s="7">
        <f t="shared" si="2"/>
        <v>357748</v>
      </c>
      <c r="H27" s="7"/>
      <c r="I27" s="7">
        <f t="shared" si="0"/>
        <v>357748</v>
      </c>
      <c r="J27" s="53"/>
    </row>
    <row r="28" spans="1:10" x14ac:dyDescent="0.2">
      <c r="A28" s="45">
        <f t="shared" si="1"/>
        <v>12</v>
      </c>
      <c r="C28" s="52">
        <f>'CAPGDS1000001245 Input'!B26</f>
        <v>45972</v>
      </c>
      <c r="D28" s="52"/>
      <c r="E28" s="66">
        <f>'CAPGDS1000001245 Input'!D26*'CAPGDS1000001245 Input'!$D$9*'CAPGDS1000001245 Input'!$H$9</f>
        <v>0</v>
      </c>
      <c r="F28" s="7"/>
      <c r="G28" s="7">
        <f t="shared" si="2"/>
        <v>357748</v>
      </c>
      <c r="H28" s="7"/>
      <c r="I28" s="7">
        <f t="shared" si="0"/>
        <v>357748</v>
      </c>
      <c r="J28" s="53"/>
    </row>
    <row r="29" spans="1:10" x14ac:dyDescent="0.2">
      <c r="A29" s="45">
        <f t="shared" si="1"/>
        <v>13</v>
      </c>
      <c r="C29" s="52">
        <f>'CAPGDS1000001245 Input'!B27</f>
        <v>46002</v>
      </c>
      <c r="D29" s="52"/>
      <c r="E29" s="92">
        <f>'CAPGDS1000001245 Input'!D27*'CAPGDS1000001245 Input'!$D$9*'CAPGDS1000001245 Input'!$H$9</f>
        <v>0</v>
      </c>
      <c r="F29" s="7"/>
      <c r="G29" s="93">
        <f t="shared" si="2"/>
        <v>357748</v>
      </c>
      <c r="H29" s="7"/>
      <c r="I29" s="93">
        <f t="shared" si="0"/>
        <v>357748</v>
      </c>
      <c r="J29" s="53"/>
    </row>
    <row r="30" spans="1:10" x14ac:dyDescent="0.2">
      <c r="A30" s="45">
        <f t="shared" si="1"/>
        <v>14</v>
      </c>
      <c r="C30" s="54" t="s">
        <v>46</v>
      </c>
      <c r="D30" s="54"/>
      <c r="E30" s="88">
        <f>SUM(E17:E29)</f>
        <v>0</v>
      </c>
      <c r="F30" s="88"/>
      <c r="G30" s="88">
        <f>SUM(G17:G29)</f>
        <v>4650724</v>
      </c>
      <c r="H30" s="88"/>
      <c r="I30" s="88">
        <f>SUM(I17:I29)</f>
        <v>4650724</v>
      </c>
      <c r="J30" s="53"/>
    </row>
    <row r="31" spans="1:10" x14ac:dyDescent="0.2">
      <c r="A31" s="45">
        <f t="shared" si="1"/>
        <v>15</v>
      </c>
      <c r="E31" s="88"/>
      <c r="F31" s="88"/>
      <c r="G31" s="88"/>
      <c r="H31" s="88"/>
      <c r="I31" s="88"/>
      <c r="J31" s="53"/>
    </row>
    <row r="32" spans="1:10" ht="12" thickBot="1" x14ac:dyDescent="0.25">
      <c r="A32" s="45">
        <f t="shared" si="1"/>
        <v>16</v>
      </c>
      <c r="C32" s="56" t="s">
        <v>111</v>
      </c>
      <c r="D32" s="56"/>
      <c r="E32" s="90">
        <f>ROUND(+E30/12,2)</f>
        <v>0</v>
      </c>
      <c r="F32" s="88"/>
      <c r="G32" s="90">
        <f>ROUND(+G30/13,2)</f>
        <v>357748</v>
      </c>
      <c r="H32" s="88"/>
      <c r="I32" s="90">
        <f>ROUND(+I30/13,2)</f>
        <v>357748</v>
      </c>
      <c r="J32" s="55"/>
    </row>
    <row r="33" spans="1:10" ht="12" thickTop="1" x14ac:dyDescent="0.2">
      <c r="A33" s="45">
        <f t="shared" si="1"/>
        <v>17</v>
      </c>
      <c r="E33" s="88"/>
      <c r="F33" s="88"/>
      <c r="G33" s="88"/>
      <c r="H33" s="88"/>
      <c r="I33" s="88"/>
      <c r="J33" s="53"/>
    </row>
    <row r="34" spans="1:10" x14ac:dyDescent="0.2">
      <c r="A34" s="45">
        <f t="shared" si="1"/>
        <v>18</v>
      </c>
      <c r="E34" s="91" t="s">
        <v>9</v>
      </c>
      <c r="F34" s="91"/>
      <c r="G34" s="91" t="s">
        <v>9</v>
      </c>
      <c r="H34" s="91"/>
      <c r="I34" s="91" t="s">
        <v>9</v>
      </c>
      <c r="J34" s="53"/>
    </row>
    <row r="35" spans="1:10" ht="12" thickBot="1" x14ac:dyDescent="0.25">
      <c r="A35" s="45">
        <f t="shared" si="1"/>
        <v>19</v>
      </c>
      <c r="C35" s="54" t="s">
        <v>84</v>
      </c>
      <c r="D35" s="54"/>
      <c r="E35" s="88"/>
      <c r="F35" s="88"/>
      <c r="G35" s="88"/>
      <c r="H35" s="88"/>
      <c r="I35" s="90">
        <f>I32</f>
        <v>357748</v>
      </c>
      <c r="J35" s="53"/>
    </row>
    <row r="36" spans="1:10" ht="12" thickTop="1" x14ac:dyDescent="0.2">
      <c r="A36" s="45">
        <f t="shared" si="1"/>
        <v>20</v>
      </c>
      <c r="J36" s="53"/>
    </row>
    <row r="37" spans="1:10" x14ac:dyDescent="0.2">
      <c r="A37" s="45">
        <f t="shared" si="1"/>
        <v>21</v>
      </c>
      <c r="J37" s="53"/>
    </row>
    <row r="38" spans="1:10" x14ac:dyDescent="0.2">
      <c r="A38" s="45">
        <f t="shared" si="1"/>
        <v>22</v>
      </c>
      <c r="J38" s="53"/>
    </row>
    <row r="39" spans="1:10" x14ac:dyDescent="0.2">
      <c r="A39" s="45">
        <f t="shared" si="1"/>
        <v>23</v>
      </c>
      <c r="J39" s="53"/>
    </row>
    <row r="40" spans="1:10" x14ac:dyDescent="0.2">
      <c r="A40" s="45">
        <f t="shared" si="1"/>
        <v>24</v>
      </c>
      <c r="J40" s="53"/>
    </row>
    <row r="41" spans="1:10" x14ac:dyDescent="0.2">
      <c r="J41" s="53"/>
    </row>
    <row r="42" spans="1:10" x14ac:dyDescent="0.2">
      <c r="J42" s="53"/>
    </row>
    <row r="43" spans="1:10" x14ac:dyDescent="0.2">
      <c r="J43" s="53"/>
    </row>
    <row r="44" spans="1:10" x14ac:dyDescent="0.2">
      <c r="J44" s="53"/>
    </row>
    <row r="45" spans="1:10" x14ac:dyDescent="0.2">
      <c r="J45" s="53"/>
    </row>
    <row r="46" spans="1:10" x14ac:dyDescent="0.2">
      <c r="J46" s="53"/>
    </row>
    <row r="47" spans="1:10" x14ac:dyDescent="0.2">
      <c r="J47" s="53"/>
    </row>
    <row r="48" spans="1:10" x14ac:dyDescent="0.2">
      <c r="J48" s="53"/>
    </row>
    <row r="49" spans="10:10" x14ac:dyDescent="0.2">
      <c r="J49" s="53"/>
    </row>
    <row r="50" spans="10:10" x14ac:dyDescent="0.2">
      <c r="J50" s="53"/>
    </row>
    <row r="51" spans="10:10" x14ac:dyDescent="0.2">
      <c r="J51" s="53"/>
    </row>
    <row r="52" spans="10:10" x14ac:dyDescent="0.2">
      <c r="J52" s="53"/>
    </row>
    <row r="53" spans="10:10" x14ac:dyDescent="0.2">
      <c r="J53" s="53"/>
    </row>
    <row r="54" spans="10:10" x14ac:dyDescent="0.2">
      <c r="J54" s="53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55"/>
    </row>
    <row r="83" spans="10:10" x14ac:dyDescent="0.2">
      <c r="J83" s="53"/>
    </row>
    <row r="84" spans="10:10" x14ac:dyDescent="0.2">
      <c r="J84" s="53"/>
    </row>
    <row r="85" spans="10:10" x14ac:dyDescent="0.2">
      <c r="J85" s="53"/>
    </row>
    <row r="86" spans="10:10" x14ac:dyDescent="0.2">
      <c r="J86" s="53"/>
    </row>
    <row r="87" spans="10:10" x14ac:dyDescent="0.2">
      <c r="J87" s="53"/>
    </row>
    <row r="88" spans="10:10" x14ac:dyDescent="0.2">
      <c r="J88" s="53"/>
    </row>
    <row r="89" spans="10:10" x14ac:dyDescent="0.2">
      <c r="J89" s="53"/>
    </row>
    <row r="90" spans="10:10" x14ac:dyDescent="0.2">
      <c r="J90" s="53"/>
    </row>
    <row r="91" spans="10:10" x14ac:dyDescent="0.2">
      <c r="J91" s="53"/>
    </row>
    <row r="92" spans="10:10" x14ac:dyDescent="0.2">
      <c r="J92" s="53"/>
    </row>
    <row r="93" spans="10:10" x14ac:dyDescent="0.2">
      <c r="J93" s="53"/>
    </row>
    <row r="94" spans="10:10" x14ac:dyDescent="0.2">
      <c r="J94" s="53"/>
    </row>
    <row r="95" spans="10:10" x14ac:dyDescent="0.2">
      <c r="J95" s="55"/>
    </row>
    <row r="96" spans="10:10" x14ac:dyDescent="0.2">
      <c r="J96" s="53"/>
    </row>
    <row r="97" spans="10:10" x14ac:dyDescent="0.2">
      <c r="J97" s="53"/>
    </row>
    <row r="98" spans="10:10" x14ac:dyDescent="0.2">
      <c r="J98" s="53"/>
    </row>
    <row r="99" spans="10:10" x14ac:dyDescent="0.2">
      <c r="J99" s="53"/>
    </row>
    <row r="100" spans="10:10" x14ac:dyDescent="0.2">
      <c r="J100" s="53"/>
    </row>
    <row r="101" spans="10:10" x14ac:dyDescent="0.2">
      <c r="J101" s="53"/>
    </row>
    <row r="102" spans="10:10" x14ac:dyDescent="0.2">
      <c r="J102" s="53"/>
    </row>
    <row r="103" spans="10:10" x14ac:dyDescent="0.2">
      <c r="J103" s="53"/>
    </row>
    <row r="104" spans="10:10" x14ac:dyDescent="0.2">
      <c r="J104" s="53"/>
    </row>
    <row r="105" spans="10:10" x14ac:dyDescent="0.2">
      <c r="J105" s="53"/>
    </row>
    <row r="106" spans="10:10" x14ac:dyDescent="0.2">
      <c r="J106" s="53"/>
    </row>
    <row r="107" spans="10:10" x14ac:dyDescent="0.2">
      <c r="J107" s="53"/>
    </row>
    <row r="109" spans="10:10" x14ac:dyDescent="0.2">
      <c r="J109" s="53"/>
    </row>
    <row r="110" spans="10:10" x14ac:dyDescent="0.2">
      <c r="J110" s="53"/>
    </row>
    <row r="111" spans="10:10" x14ac:dyDescent="0.2">
      <c r="J111" s="53"/>
    </row>
    <row r="112" spans="10:10" x14ac:dyDescent="0.2">
      <c r="J112" s="53"/>
    </row>
    <row r="113" spans="10:10" x14ac:dyDescent="0.2">
      <c r="J113" s="53"/>
    </row>
    <row r="114" spans="10:10" x14ac:dyDescent="0.2">
      <c r="J114" s="53"/>
    </row>
    <row r="115" spans="10:10" x14ac:dyDescent="0.2">
      <c r="J115" s="53"/>
    </row>
    <row r="116" spans="10:10" x14ac:dyDescent="0.2">
      <c r="J116" s="53"/>
    </row>
    <row r="117" spans="10:10" x14ac:dyDescent="0.2">
      <c r="J117" s="53"/>
    </row>
    <row r="118" spans="10:10" x14ac:dyDescent="0.2">
      <c r="J118" s="53"/>
    </row>
    <row r="119" spans="10:10" x14ac:dyDescent="0.2">
      <c r="J119" s="53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3"/>
    </row>
    <row r="149" spans="10:10" x14ac:dyDescent="0.2">
      <c r="J149" s="53"/>
    </row>
    <row r="150" spans="10:10" x14ac:dyDescent="0.2">
      <c r="J150" s="53"/>
    </row>
    <row r="151" spans="10:10" x14ac:dyDescent="0.2">
      <c r="J151" s="53"/>
    </row>
    <row r="152" spans="10:10" x14ac:dyDescent="0.2">
      <c r="J152" s="53"/>
    </row>
    <row r="153" spans="10:10" x14ac:dyDescent="0.2">
      <c r="J153" s="53"/>
    </row>
    <row r="154" spans="10:10" x14ac:dyDescent="0.2">
      <c r="J154" s="53"/>
    </row>
    <row r="155" spans="10:10" x14ac:dyDescent="0.2">
      <c r="J155" s="53"/>
    </row>
    <row r="156" spans="10:10" x14ac:dyDescent="0.2">
      <c r="J156" s="53"/>
    </row>
    <row r="157" spans="10:10" x14ac:dyDescent="0.2">
      <c r="J157" s="53"/>
    </row>
    <row r="158" spans="10:10" x14ac:dyDescent="0.2">
      <c r="J158" s="53"/>
    </row>
    <row r="159" spans="10:10" x14ac:dyDescent="0.2">
      <c r="J159" s="53"/>
    </row>
    <row r="160" spans="10:10" x14ac:dyDescent="0.2">
      <c r="J160" s="53"/>
    </row>
    <row r="161" spans="10:10" x14ac:dyDescent="0.2">
      <c r="J161" s="55"/>
    </row>
    <row r="162" spans="10:10" x14ac:dyDescent="0.2">
      <c r="J162" s="53"/>
    </row>
    <row r="163" spans="10:10" x14ac:dyDescent="0.2">
      <c r="J163" s="53"/>
    </row>
    <row r="164" spans="10:10" x14ac:dyDescent="0.2">
      <c r="J164" s="53"/>
    </row>
    <row r="165" spans="10:10" x14ac:dyDescent="0.2">
      <c r="J165" s="53"/>
    </row>
    <row r="166" spans="10:10" x14ac:dyDescent="0.2">
      <c r="J166" s="53"/>
    </row>
    <row r="167" spans="10:10" x14ac:dyDescent="0.2">
      <c r="J167" s="53"/>
    </row>
    <row r="168" spans="10:10" x14ac:dyDescent="0.2">
      <c r="J168" s="53"/>
    </row>
    <row r="170" spans="10:10" x14ac:dyDescent="0.2">
      <c r="J170" s="53"/>
    </row>
    <row r="171" spans="10:10" x14ac:dyDescent="0.2">
      <c r="J171" s="53"/>
    </row>
    <row r="172" spans="10:10" x14ac:dyDescent="0.2">
      <c r="J172" s="53"/>
    </row>
    <row r="173" spans="10:10" x14ac:dyDescent="0.2">
      <c r="J173" s="53"/>
    </row>
    <row r="174" spans="10:10" x14ac:dyDescent="0.2">
      <c r="J174" s="53"/>
    </row>
    <row r="177" spans="10:10" x14ac:dyDescent="0.2">
      <c r="J177" s="53"/>
    </row>
    <row r="178" spans="10:10" x14ac:dyDescent="0.2">
      <c r="J178" s="53"/>
    </row>
    <row r="179" spans="10:10" x14ac:dyDescent="0.2">
      <c r="J179" s="53"/>
    </row>
    <row r="180" spans="10:10" x14ac:dyDescent="0.2">
      <c r="J180" s="53"/>
    </row>
    <row r="181" spans="10:10" x14ac:dyDescent="0.2">
      <c r="J181" s="53"/>
    </row>
    <row r="182" spans="10:10" x14ac:dyDescent="0.2">
      <c r="J182" s="53"/>
    </row>
    <row r="183" spans="10:10" x14ac:dyDescent="0.2">
      <c r="J183" s="53"/>
    </row>
    <row r="184" spans="10:10" x14ac:dyDescent="0.2">
      <c r="J184" s="53"/>
    </row>
    <row r="213" spans="10:10" x14ac:dyDescent="0.2">
      <c r="J213" s="53"/>
    </row>
    <row r="214" spans="10:10" x14ac:dyDescent="0.2">
      <c r="J214" s="53"/>
    </row>
    <row r="215" spans="10:10" x14ac:dyDescent="0.2">
      <c r="J215" s="53"/>
    </row>
    <row r="216" spans="10:10" x14ac:dyDescent="0.2">
      <c r="J216" s="53"/>
    </row>
    <row r="217" spans="10:10" x14ac:dyDescent="0.2">
      <c r="J217" s="53"/>
    </row>
    <row r="218" spans="10:10" x14ac:dyDescent="0.2">
      <c r="J218" s="53"/>
    </row>
    <row r="219" spans="10:10" x14ac:dyDescent="0.2">
      <c r="J219" s="53"/>
    </row>
    <row r="220" spans="10:10" x14ac:dyDescent="0.2">
      <c r="J220" s="53"/>
    </row>
    <row r="221" spans="10:10" x14ac:dyDescent="0.2">
      <c r="J221" s="53"/>
    </row>
    <row r="222" spans="10:10" x14ac:dyDescent="0.2">
      <c r="J222" s="53"/>
    </row>
    <row r="223" spans="10:10" x14ac:dyDescent="0.2">
      <c r="J223" s="53"/>
    </row>
    <row r="224" spans="10:10" x14ac:dyDescent="0.2">
      <c r="J224" s="53"/>
    </row>
    <row r="225" spans="10:10" x14ac:dyDescent="0.2">
      <c r="J225" s="53"/>
    </row>
    <row r="226" spans="10:10" x14ac:dyDescent="0.2">
      <c r="J226" s="55"/>
    </row>
    <row r="227" spans="10:10" x14ac:dyDescent="0.2">
      <c r="J227" s="53"/>
    </row>
    <row r="228" spans="10:10" x14ac:dyDescent="0.2">
      <c r="J228" s="53"/>
    </row>
    <row r="229" spans="10:10" x14ac:dyDescent="0.2">
      <c r="J229" s="53"/>
    </row>
    <row r="230" spans="10:10" x14ac:dyDescent="0.2">
      <c r="J230" s="53"/>
    </row>
    <row r="231" spans="10:10" x14ac:dyDescent="0.2">
      <c r="J231" s="53"/>
    </row>
    <row r="232" spans="10:10" x14ac:dyDescent="0.2">
      <c r="J232" s="53"/>
    </row>
    <row r="233" spans="10:10" x14ac:dyDescent="0.2">
      <c r="J233" s="53"/>
    </row>
    <row r="234" spans="10:10" x14ac:dyDescent="0.2">
      <c r="J234" s="53"/>
    </row>
    <row r="235" spans="10:10" x14ac:dyDescent="0.2">
      <c r="J235" s="53"/>
    </row>
    <row r="236" spans="10:10" x14ac:dyDescent="0.2">
      <c r="J236" s="53"/>
    </row>
    <row r="237" spans="10:10" x14ac:dyDescent="0.2">
      <c r="J237" s="53"/>
    </row>
    <row r="238" spans="10:10" x14ac:dyDescent="0.2">
      <c r="J238" s="53"/>
    </row>
    <row r="239" spans="10:10" x14ac:dyDescent="0.2">
      <c r="J239" s="53"/>
    </row>
    <row r="240" spans="10:10" x14ac:dyDescent="0.2">
      <c r="J240" s="53"/>
    </row>
    <row r="241" spans="10:10" x14ac:dyDescent="0.2">
      <c r="J241" s="53"/>
    </row>
    <row r="242" spans="10:10" x14ac:dyDescent="0.2">
      <c r="J242" s="53"/>
    </row>
    <row r="243" spans="10:10" x14ac:dyDescent="0.2">
      <c r="J243" s="53"/>
    </row>
    <row r="244" spans="10:10" x14ac:dyDescent="0.2">
      <c r="J244" s="53"/>
    </row>
    <row r="245" spans="10:10" x14ac:dyDescent="0.2">
      <c r="J245" s="53"/>
    </row>
    <row r="246" spans="10:10" x14ac:dyDescent="0.2">
      <c r="J246" s="53"/>
    </row>
    <row r="247" spans="10:10" x14ac:dyDescent="0.2">
      <c r="J247" s="53"/>
    </row>
    <row r="248" spans="10:10" x14ac:dyDescent="0.2">
      <c r="J248" s="53"/>
    </row>
    <row r="249" spans="10:10" x14ac:dyDescent="0.2">
      <c r="J249" s="53"/>
    </row>
    <row r="250" spans="10:10" x14ac:dyDescent="0.2">
      <c r="J250" s="53"/>
    </row>
    <row r="251" spans="10:10" x14ac:dyDescent="0.2">
      <c r="J251" s="53"/>
    </row>
    <row r="252" spans="10:10" x14ac:dyDescent="0.2">
      <c r="J252" s="53"/>
    </row>
    <row r="253" spans="10:10" x14ac:dyDescent="0.2">
      <c r="J253" s="53"/>
    </row>
    <row r="277" spans="3:10" x14ac:dyDescent="0.2">
      <c r="C277" s="52"/>
      <c r="D277" s="52"/>
      <c r="E277" s="55"/>
      <c r="F277" s="55"/>
      <c r="G277" s="55"/>
      <c r="H277" s="55"/>
      <c r="I277" s="55"/>
    </row>
    <row r="278" spans="3:10" x14ac:dyDescent="0.2">
      <c r="C278" s="52"/>
      <c r="D278" s="52"/>
      <c r="E278" s="53"/>
      <c r="F278" s="53"/>
      <c r="G278" s="53"/>
      <c r="H278" s="53"/>
      <c r="I278" s="53"/>
      <c r="J278" s="53"/>
    </row>
    <row r="279" spans="3:10" x14ac:dyDescent="0.2">
      <c r="C279" s="52"/>
      <c r="D279" s="52"/>
      <c r="E279" s="53"/>
      <c r="F279" s="53"/>
      <c r="G279" s="53"/>
      <c r="H279" s="53"/>
      <c r="I279" s="53"/>
      <c r="J279" s="53"/>
    </row>
    <row r="280" spans="3:10" x14ac:dyDescent="0.2">
      <c r="C280" s="52"/>
      <c r="D280" s="52"/>
      <c r="E280" s="53"/>
      <c r="F280" s="53"/>
      <c r="G280" s="53"/>
      <c r="H280" s="53"/>
      <c r="I280" s="53"/>
      <c r="J280" s="53"/>
    </row>
    <row r="281" spans="3:10" x14ac:dyDescent="0.2">
      <c r="C281" s="52"/>
      <c r="D281" s="52"/>
      <c r="E281" s="53"/>
      <c r="F281" s="53"/>
      <c r="G281" s="53"/>
      <c r="H281" s="53"/>
      <c r="I281" s="53"/>
      <c r="J281" s="53"/>
    </row>
    <row r="282" spans="3:10" x14ac:dyDescent="0.2">
      <c r="C282" s="52"/>
      <c r="D282" s="52"/>
      <c r="E282" s="53"/>
      <c r="F282" s="53"/>
      <c r="G282" s="53"/>
      <c r="H282" s="53"/>
      <c r="I282" s="53"/>
      <c r="J282" s="53"/>
    </row>
    <row r="283" spans="3:10" x14ac:dyDescent="0.2">
      <c r="C283" s="52"/>
      <c r="D283" s="52"/>
      <c r="E283" s="53"/>
      <c r="F283" s="53"/>
      <c r="G283" s="53"/>
      <c r="H283" s="53"/>
      <c r="I283" s="53"/>
      <c r="J283" s="53"/>
    </row>
    <row r="284" spans="3:10" x14ac:dyDescent="0.2">
      <c r="C284" s="52"/>
      <c r="D284" s="52"/>
      <c r="E284" s="53"/>
      <c r="F284" s="53"/>
      <c r="G284" s="53"/>
      <c r="H284" s="53"/>
      <c r="I284" s="53"/>
      <c r="J284" s="53"/>
    </row>
    <row r="285" spans="3:10" x14ac:dyDescent="0.2">
      <c r="C285" s="52"/>
      <c r="D285" s="52"/>
      <c r="E285" s="53"/>
      <c r="F285" s="53"/>
      <c r="G285" s="53"/>
      <c r="H285" s="53"/>
      <c r="I285" s="53"/>
      <c r="J285" s="53"/>
    </row>
    <row r="286" spans="3:10" x14ac:dyDescent="0.2">
      <c r="C286" s="52"/>
      <c r="D286" s="52"/>
      <c r="E286" s="53"/>
      <c r="F286" s="53"/>
      <c r="G286" s="53"/>
      <c r="H286" s="53"/>
      <c r="I286" s="53"/>
      <c r="J286" s="53"/>
    </row>
    <row r="287" spans="3:10" x14ac:dyDescent="0.2">
      <c r="C287" s="52"/>
      <c r="D287" s="52"/>
      <c r="E287" s="53"/>
      <c r="F287" s="53"/>
      <c r="G287" s="53"/>
      <c r="H287" s="53"/>
      <c r="I287" s="53"/>
      <c r="J287" s="53"/>
    </row>
    <row r="288" spans="3:10" x14ac:dyDescent="0.2">
      <c r="C288" s="52"/>
      <c r="D288" s="52"/>
      <c r="E288" s="53"/>
      <c r="F288" s="53"/>
      <c r="G288" s="53"/>
      <c r="H288" s="53"/>
      <c r="I288" s="53"/>
      <c r="J288" s="53"/>
    </row>
    <row r="289" spans="3:10" x14ac:dyDescent="0.2">
      <c r="C289" s="52"/>
      <c r="D289" s="52"/>
      <c r="E289" s="53"/>
      <c r="F289" s="53"/>
      <c r="G289" s="53"/>
      <c r="H289" s="53"/>
      <c r="I289" s="53"/>
      <c r="J289" s="53"/>
    </row>
    <row r="290" spans="3:10" x14ac:dyDescent="0.2">
      <c r="C290" s="52"/>
      <c r="D290" s="52"/>
      <c r="E290" s="53"/>
      <c r="F290" s="53"/>
      <c r="G290" s="53"/>
      <c r="H290" s="53"/>
      <c r="I290" s="53"/>
      <c r="J290" s="53"/>
    </row>
    <row r="291" spans="3:10" x14ac:dyDescent="0.2">
      <c r="E291" s="55"/>
      <c r="F291" s="55"/>
      <c r="G291" s="55"/>
      <c r="H291" s="55"/>
      <c r="I291" s="55"/>
      <c r="J291" s="55"/>
    </row>
    <row r="292" spans="3:10" x14ac:dyDescent="0.2">
      <c r="E292" s="53"/>
      <c r="F292" s="53"/>
      <c r="G292" s="53"/>
      <c r="H292" s="53"/>
      <c r="I292" s="53"/>
      <c r="J292" s="53"/>
    </row>
    <row r="293" spans="3:10" x14ac:dyDescent="0.2">
      <c r="E293" s="53"/>
      <c r="F293" s="53"/>
      <c r="G293" s="53"/>
      <c r="H293" s="53"/>
      <c r="I293" s="53"/>
      <c r="J293" s="53"/>
    </row>
    <row r="294" spans="3:10" x14ac:dyDescent="0.2">
      <c r="E294" s="55"/>
      <c r="F294" s="55"/>
      <c r="G294" s="55"/>
      <c r="H294" s="55"/>
      <c r="I294" s="55"/>
      <c r="J294" s="53"/>
    </row>
    <row r="295" spans="3:10" x14ac:dyDescent="0.2">
      <c r="E295" s="53"/>
      <c r="F295" s="53"/>
      <c r="G295" s="53"/>
      <c r="H295" s="53"/>
      <c r="I295" s="53"/>
      <c r="J295" s="53"/>
    </row>
    <row r="296" spans="3:10" x14ac:dyDescent="0.2">
      <c r="E296" s="53"/>
      <c r="F296" s="53"/>
      <c r="G296" s="53"/>
      <c r="H296" s="53"/>
      <c r="I296" s="53"/>
      <c r="J296" s="53"/>
    </row>
    <row r="297" spans="3:10" x14ac:dyDescent="0.2">
      <c r="E297" s="53"/>
      <c r="F297" s="53"/>
      <c r="G297" s="53"/>
      <c r="H297" s="53"/>
      <c r="I297" s="53"/>
      <c r="J297" s="53"/>
    </row>
    <row r="298" spans="3:10" x14ac:dyDescent="0.2">
      <c r="E298" s="53"/>
      <c r="F298" s="53"/>
      <c r="G298" s="53"/>
      <c r="H298" s="53"/>
      <c r="I298" s="53"/>
      <c r="J298" s="53"/>
    </row>
    <row r="299" spans="3:10" x14ac:dyDescent="0.2">
      <c r="E299" s="53"/>
      <c r="F299" s="53"/>
      <c r="G299" s="53"/>
      <c r="H299" s="53"/>
      <c r="I299" s="53"/>
      <c r="J299" s="53"/>
    </row>
    <row r="300" spans="3:10" x14ac:dyDescent="0.2">
      <c r="E300" s="53"/>
      <c r="F300" s="53"/>
      <c r="G300" s="53"/>
      <c r="H300" s="53"/>
      <c r="I300" s="53"/>
      <c r="J300" s="53"/>
    </row>
    <row r="301" spans="3:10" x14ac:dyDescent="0.2">
      <c r="E301" s="53"/>
      <c r="F301" s="53"/>
      <c r="G301" s="53"/>
      <c r="H301" s="53"/>
      <c r="I301" s="53"/>
      <c r="J301" s="53"/>
    </row>
    <row r="302" spans="3:10" x14ac:dyDescent="0.2">
      <c r="E302" s="53"/>
      <c r="F302" s="53"/>
      <c r="G302" s="53"/>
      <c r="H302" s="53"/>
      <c r="I302" s="53"/>
      <c r="J302" s="53"/>
    </row>
    <row r="303" spans="3:10" x14ac:dyDescent="0.2">
      <c r="E303" s="53"/>
      <c r="F303" s="53"/>
      <c r="G303" s="53"/>
      <c r="H303" s="53"/>
      <c r="I303" s="53"/>
      <c r="J303" s="53"/>
    </row>
    <row r="304" spans="3:10" x14ac:dyDescent="0.2">
      <c r="E304" s="53"/>
      <c r="F304" s="53"/>
      <c r="G304" s="53"/>
      <c r="H304" s="53"/>
      <c r="I304" s="53"/>
      <c r="J304" s="53"/>
    </row>
    <row r="305" spans="5:10" x14ac:dyDescent="0.2">
      <c r="E305" s="53"/>
      <c r="F305" s="53"/>
      <c r="G305" s="53"/>
      <c r="H305" s="53"/>
      <c r="I305" s="53"/>
      <c r="J305" s="53"/>
    </row>
    <row r="342" spans="3:10" x14ac:dyDescent="0.2">
      <c r="C342" s="52"/>
      <c r="D342" s="52"/>
      <c r="E342" s="55"/>
      <c r="F342" s="55"/>
      <c r="G342" s="55"/>
      <c r="H342" s="55"/>
      <c r="I342" s="55"/>
    </row>
    <row r="343" spans="3:10" x14ac:dyDescent="0.2">
      <c r="C343" s="52"/>
      <c r="D343" s="52"/>
      <c r="E343" s="53"/>
      <c r="F343" s="53"/>
      <c r="G343" s="53"/>
      <c r="H343" s="53"/>
      <c r="I343" s="53"/>
      <c r="J343" s="53"/>
    </row>
    <row r="344" spans="3:10" x14ac:dyDescent="0.2">
      <c r="C344" s="52"/>
      <c r="D344" s="52"/>
      <c r="E344" s="53"/>
      <c r="F344" s="53"/>
      <c r="G344" s="53"/>
      <c r="H344" s="53"/>
      <c r="I344" s="53"/>
      <c r="J344" s="53"/>
    </row>
    <row r="345" spans="3:10" x14ac:dyDescent="0.2">
      <c r="C345" s="52"/>
      <c r="D345" s="52"/>
      <c r="E345" s="53"/>
      <c r="F345" s="53"/>
      <c r="G345" s="53"/>
      <c r="H345" s="53"/>
      <c r="I345" s="53"/>
      <c r="J345" s="53"/>
    </row>
    <row r="346" spans="3:10" x14ac:dyDescent="0.2">
      <c r="C346" s="52"/>
      <c r="D346" s="52"/>
      <c r="E346" s="53"/>
      <c r="F346" s="53"/>
      <c r="G346" s="53"/>
      <c r="H346" s="53"/>
      <c r="I346" s="53"/>
      <c r="J346" s="53"/>
    </row>
    <row r="347" spans="3:10" x14ac:dyDescent="0.2">
      <c r="C347" s="52"/>
      <c r="D347" s="52"/>
      <c r="E347" s="53"/>
      <c r="F347" s="53"/>
      <c r="G347" s="53"/>
      <c r="H347" s="53"/>
      <c r="I347" s="53"/>
      <c r="J347" s="53"/>
    </row>
    <row r="348" spans="3:10" x14ac:dyDescent="0.2">
      <c r="C348" s="52"/>
      <c r="D348" s="52"/>
      <c r="E348" s="53"/>
      <c r="F348" s="53"/>
      <c r="G348" s="53"/>
      <c r="H348" s="53"/>
      <c r="I348" s="53"/>
      <c r="J348" s="53"/>
    </row>
    <row r="349" spans="3:10" x14ac:dyDescent="0.2">
      <c r="C349" s="52"/>
      <c r="D349" s="52"/>
      <c r="E349" s="53"/>
      <c r="F349" s="53"/>
      <c r="G349" s="53"/>
      <c r="H349" s="53"/>
      <c r="I349" s="53"/>
      <c r="J349" s="53"/>
    </row>
    <row r="350" spans="3:10" x14ac:dyDescent="0.2">
      <c r="C350" s="52"/>
      <c r="D350" s="52"/>
      <c r="E350" s="53"/>
      <c r="F350" s="53"/>
      <c r="G350" s="53"/>
      <c r="H350" s="53"/>
      <c r="I350" s="53"/>
      <c r="J350" s="53"/>
    </row>
    <row r="351" spans="3:10" x14ac:dyDescent="0.2">
      <c r="C351" s="52"/>
      <c r="D351" s="52"/>
      <c r="E351" s="53"/>
      <c r="F351" s="53"/>
      <c r="G351" s="53"/>
      <c r="H351" s="53"/>
      <c r="I351" s="53"/>
      <c r="J351" s="53"/>
    </row>
    <row r="352" spans="3:10" x14ac:dyDescent="0.2">
      <c r="C352" s="52"/>
      <c r="D352" s="52"/>
      <c r="E352" s="53"/>
      <c r="F352" s="53"/>
      <c r="G352" s="53"/>
      <c r="H352" s="53"/>
      <c r="I352" s="53"/>
      <c r="J352" s="53"/>
    </row>
    <row r="353" spans="3:10" x14ac:dyDescent="0.2">
      <c r="C353" s="52"/>
      <c r="D353" s="52"/>
      <c r="E353" s="53"/>
      <c r="F353" s="53"/>
      <c r="G353" s="53"/>
      <c r="H353" s="53"/>
      <c r="I353" s="53"/>
      <c r="J353" s="53"/>
    </row>
    <row r="354" spans="3:10" x14ac:dyDescent="0.2">
      <c r="C354" s="52"/>
      <c r="D354" s="52"/>
      <c r="E354" s="53"/>
      <c r="F354" s="53"/>
      <c r="G354" s="53"/>
      <c r="H354" s="53"/>
      <c r="I354" s="53"/>
      <c r="J354" s="53"/>
    </row>
    <row r="355" spans="3:10" x14ac:dyDescent="0.2">
      <c r="C355" s="52"/>
      <c r="D355" s="52"/>
      <c r="E355" s="53"/>
      <c r="F355" s="53"/>
      <c r="G355" s="53"/>
      <c r="H355" s="53"/>
      <c r="I355" s="53"/>
      <c r="J355" s="53"/>
    </row>
    <row r="356" spans="3:10" x14ac:dyDescent="0.2">
      <c r="E356" s="55"/>
      <c r="F356" s="55"/>
      <c r="G356" s="55"/>
      <c r="H356" s="55"/>
      <c r="I356" s="55"/>
      <c r="J356" s="55"/>
    </row>
    <row r="357" spans="3:10" x14ac:dyDescent="0.2">
      <c r="E357" s="53"/>
      <c r="F357" s="53"/>
      <c r="G357" s="53"/>
      <c r="H357" s="53"/>
      <c r="I357" s="53"/>
      <c r="J357" s="53"/>
    </row>
    <row r="358" spans="3:10" x14ac:dyDescent="0.2">
      <c r="E358" s="53"/>
      <c r="F358" s="53"/>
      <c r="G358" s="53"/>
      <c r="H358" s="53"/>
      <c r="I358" s="53"/>
      <c r="J358" s="53"/>
    </row>
    <row r="359" spans="3:10" x14ac:dyDescent="0.2">
      <c r="E359" s="55"/>
      <c r="F359" s="55"/>
      <c r="G359" s="55"/>
      <c r="H359" s="55"/>
      <c r="I359" s="55"/>
      <c r="J359" s="53"/>
    </row>
    <row r="360" spans="3:10" x14ac:dyDescent="0.2">
      <c r="E360" s="53"/>
      <c r="F360" s="53"/>
      <c r="G360" s="53"/>
      <c r="H360" s="53"/>
      <c r="I360" s="53"/>
      <c r="J360" s="53"/>
    </row>
    <row r="361" spans="3:10" x14ac:dyDescent="0.2">
      <c r="E361" s="53"/>
      <c r="F361" s="53"/>
      <c r="G361" s="53"/>
      <c r="H361" s="53"/>
      <c r="I361" s="53"/>
      <c r="J361" s="53"/>
    </row>
    <row r="362" spans="3:10" x14ac:dyDescent="0.2">
      <c r="E362" s="53"/>
      <c r="F362" s="53"/>
      <c r="G362" s="53"/>
      <c r="H362" s="53"/>
      <c r="I362" s="53"/>
      <c r="J362" s="53"/>
    </row>
    <row r="363" spans="3:10" x14ac:dyDescent="0.2">
      <c r="E363" s="53"/>
      <c r="F363" s="53"/>
      <c r="G363" s="53"/>
      <c r="H363" s="53"/>
      <c r="I363" s="53"/>
      <c r="J363" s="53"/>
    </row>
    <row r="364" spans="3:10" x14ac:dyDescent="0.2">
      <c r="E364" s="53"/>
      <c r="F364" s="53"/>
      <c r="G364" s="53"/>
      <c r="H364" s="53"/>
      <c r="I364" s="53"/>
      <c r="J364" s="53"/>
    </row>
    <row r="365" spans="3:10" x14ac:dyDescent="0.2">
      <c r="E365" s="53"/>
      <c r="F365" s="53"/>
      <c r="G365" s="53"/>
      <c r="H365" s="53"/>
      <c r="I365" s="53"/>
      <c r="J365" s="53"/>
    </row>
    <row r="366" spans="3:10" x14ac:dyDescent="0.2">
      <c r="E366" s="53"/>
      <c r="F366" s="53"/>
      <c r="G366" s="53"/>
      <c r="H366" s="53"/>
      <c r="I366" s="53"/>
      <c r="J366" s="53"/>
    </row>
    <row r="367" spans="3:10" x14ac:dyDescent="0.2">
      <c r="E367" s="53"/>
      <c r="F367" s="53"/>
      <c r="G367" s="53"/>
      <c r="H367" s="53"/>
      <c r="I367" s="53"/>
      <c r="J367" s="53"/>
    </row>
    <row r="368" spans="3:10" x14ac:dyDescent="0.2">
      <c r="E368" s="53"/>
      <c r="F368" s="53"/>
      <c r="G368" s="53"/>
      <c r="H368" s="53"/>
      <c r="I368" s="53"/>
      <c r="J368" s="53"/>
    </row>
    <row r="369" spans="5:10" x14ac:dyDescent="0.2">
      <c r="E369" s="53"/>
      <c r="F369" s="53"/>
      <c r="G369" s="53"/>
      <c r="H369" s="53"/>
      <c r="I369" s="53"/>
      <c r="J369" s="53"/>
    </row>
    <row r="370" spans="5:10" x14ac:dyDescent="0.2">
      <c r="E370" s="53"/>
      <c r="F370" s="53"/>
      <c r="G370" s="53"/>
      <c r="H370" s="53"/>
      <c r="I370" s="53"/>
      <c r="J370" s="53"/>
    </row>
    <row r="407" spans="3:10" x14ac:dyDescent="0.2">
      <c r="C407" s="52"/>
      <c r="D407" s="52"/>
      <c r="E407" s="55"/>
      <c r="F407" s="55"/>
      <c r="G407" s="55"/>
      <c r="H407" s="55"/>
      <c r="I407" s="55"/>
    </row>
    <row r="408" spans="3:10" x14ac:dyDescent="0.2">
      <c r="C408" s="52"/>
      <c r="D408" s="52"/>
      <c r="E408" s="53"/>
      <c r="F408" s="53"/>
      <c r="G408" s="53"/>
      <c r="H408" s="53"/>
      <c r="I408" s="53"/>
      <c r="J408" s="53"/>
    </row>
    <row r="409" spans="3:10" x14ac:dyDescent="0.2">
      <c r="C409" s="52"/>
      <c r="D409" s="52"/>
      <c r="E409" s="53"/>
      <c r="F409" s="53"/>
      <c r="G409" s="53"/>
      <c r="H409" s="53"/>
      <c r="I409" s="53"/>
      <c r="J409" s="53"/>
    </row>
    <row r="410" spans="3:10" x14ac:dyDescent="0.2">
      <c r="C410" s="52"/>
      <c r="D410" s="52"/>
      <c r="E410" s="53"/>
      <c r="F410" s="53"/>
      <c r="G410" s="53"/>
      <c r="H410" s="53"/>
      <c r="I410" s="53"/>
      <c r="J410" s="53"/>
    </row>
    <row r="411" spans="3:10" x14ac:dyDescent="0.2">
      <c r="C411" s="52"/>
      <c r="D411" s="52"/>
      <c r="E411" s="53"/>
      <c r="F411" s="53"/>
      <c r="G411" s="53"/>
      <c r="H411" s="53"/>
      <c r="I411" s="53"/>
      <c r="J411" s="53"/>
    </row>
    <row r="412" spans="3:10" x14ac:dyDescent="0.2">
      <c r="C412" s="52"/>
      <c r="D412" s="52"/>
      <c r="E412" s="53"/>
      <c r="F412" s="53"/>
      <c r="G412" s="53"/>
      <c r="H412" s="53"/>
      <c r="I412" s="53"/>
      <c r="J412" s="53"/>
    </row>
    <row r="413" spans="3:10" x14ac:dyDescent="0.2">
      <c r="C413" s="52"/>
      <c r="D413" s="52"/>
      <c r="E413" s="53"/>
      <c r="F413" s="53"/>
      <c r="G413" s="53"/>
      <c r="H413" s="53"/>
      <c r="I413" s="53"/>
      <c r="J413" s="53"/>
    </row>
    <row r="414" spans="3:10" x14ac:dyDescent="0.2">
      <c r="C414" s="52"/>
      <c r="D414" s="52"/>
      <c r="E414" s="53"/>
      <c r="F414" s="53"/>
      <c r="G414" s="53"/>
      <c r="H414" s="53"/>
      <c r="I414" s="53"/>
      <c r="J414" s="53"/>
    </row>
    <row r="415" spans="3:10" x14ac:dyDescent="0.2">
      <c r="C415" s="52"/>
      <c r="D415" s="52"/>
      <c r="E415" s="53"/>
      <c r="F415" s="53"/>
      <c r="G415" s="53"/>
      <c r="H415" s="53"/>
      <c r="I415" s="53"/>
      <c r="J415" s="53"/>
    </row>
    <row r="416" spans="3:10" x14ac:dyDescent="0.2">
      <c r="C416" s="52"/>
      <c r="D416" s="52"/>
      <c r="E416" s="53"/>
      <c r="F416" s="53"/>
      <c r="G416" s="53"/>
      <c r="H416" s="53"/>
      <c r="I416" s="53"/>
      <c r="J416" s="53"/>
    </row>
    <row r="417" spans="3:10" x14ac:dyDescent="0.2">
      <c r="C417" s="52"/>
      <c r="D417" s="52"/>
      <c r="E417" s="53"/>
      <c r="F417" s="53"/>
      <c r="G417" s="53"/>
      <c r="H417" s="53"/>
      <c r="I417" s="53"/>
      <c r="J417" s="53"/>
    </row>
    <row r="418" spans="3:10" x14ac:dyDescent="0.2">
      <c r="C418" s="52"/>
      <c r="D418" s="52"/>
      <c r="E418" s="53"/>
      <c r="F418" s="53"/>
      <c r="G418" s="53"/>
      <c r="H418" s="53"/>
      <c r="I418" s="53"/>
      <c r="J418" s="53"/>
    </row>
    <row r="419" spans="3:10" x14ac:dyDescent="0.2">
      <c r="C419" s="52"/>
      <c r="D419" s="52"/>
      <c r="E419" s="53"/>
      <c r="F419" s="53"/>
      <c r="G419" s="53"/>
      <c r="H419" s="53"/>
      <c r="I419" s="53"/>
      <c r="J419" s="53"/>
    </row>
    <row r="420" spans="3:10" x14ac:dyDescent="0.2">
      <c r="C420" s="52"/>
      <c r="D420" s="52"/>
      <c r="E420" s="53"/>
      <c r="F420" s="53"/>
      <c r="G420" s="53"/>
      <c r="H420" s="53"/>
      <c r="I420" s="53"/>
      <c r="J420" s="53"/>
    </row>
    <row r="421" spans="3:10" x14ac:dyDescent="0.2">
      <c r="E421" s="55"/>
      <c r="F421" s="55"/>
      <c r="G421" s="55"/>
      <c r="H421" s="55"/>
      <c r="I421" s="55"/>
      <c r="J421" s="55"/>
    </row>
    <row r="422" spans="3:10" x14ac:dyDescent="0.2">
      <c r="E422" s="53"/>
      <c r="F422" s="53"/>
      <c r="G422" s="53"/>
      <c r="H422" s="53"/>
      <c r="I422" s="53"/>
      <c r="J422" s="53"/>
    </row>
    <row r="423" spans="3:10" x14ac:dyDescent="0.2">
      <c r="E423" s="53"/>
      <c r="F423" s="53"/>
      <c r="G423" s="53"/>
      <c r="H423" s="53"/>
      <c r="I423" s="53"/>
      <c r="J423" s="53"/>
    </row>
    <row r="424" spans="3:10" x14ac:dyDescent="0.2">
      <c r="E424" s="55"/>
      <c r="F424" s="55"/>
      <c r="G424" s="55"/>
      <c r="H424" s="55"/>
      <c r="I424" s="55"/>
      <c r="J424" s="53"/>
    </row>
    <row r="425" spans="3:10" x14ac:dyDescent="0.2">
      <c r="E425" s="53"/>
      <c r="F425" s="53"/>
      <c r="G425" s="53"/>
      <c r="H425" s="53"/>
      <c r="I425" s="53"/>
      <c r="J425" s="53"/>
    </row>
    <row r="426" spans="3:10" x14ac:dyDescent="0.2">
      <c r="E426" s="53"/>
      <c r="F426" s="53"/>
      <c r="G426" s="53"/>
      <c r="H426" s="53"/>
      <c r="I426" s="53"/>
      <c r="J426" s="53"/>
    </row>
    <row r="427" spans="3:10" x14ac:dyDescent="0.2">
      <c r="E427" s="53"/>
      <c r="F427" s="53"/>
      <c r="G427" s="53"/>
      <c r="H427" s="53"/>
      <c r="I427" s="53"/>
      <c r="J427" s="53"/>
    </row>
    <row r="428" spans="3:10" x14ac:dyDescent="0.2">
      <c r="E428" s="53"/>
      <c r="F428" s="53"/>
      <c r="G428" s="53"/>
      <c r="H428" s="53"/>
      <c r="I428" s="53"/>
      <c r="J428" s="53"/>
    </row>
    <row r="429" spans="3:10" x14ac:dyDescent="0.2">
      <c r="E429" s="53"/>
      <c r="F429" s="53"/>
      <c r="G429" s="53"/>
      <c r="H429" s="53"/>
      <c r="I429" s="53"/>
      <c r="J429" s="53"/>
    </row>
    <row r="430" spans="3:10" x14ac:dyDescent="0.2">
      <c r="E430" s="53"/>
      <c r="F430" s="53"/>
      <c r="G430" s="53"/>
      <c r="H430" s="53"/>
      <c r="I430" s="53"/>
      <c r="J430" s="53"/>
    </row>
    <row r="431" spans="3:10" x14ac:dyDescent="0.2">
      <c r="E431" s="53"/>
      <c r="F431" s="53"/>
      <c r="G431" s="53"/>
      <c r="H431" s="53"/>
      <c r="I431" s="53"/>
      <c r="J431" s="53"/>
    </row>
    <row r="432" spans="3:10" x14ac:dyDescent="0.2">
      <c r="E432" s="53"/>
      <c r="F432" s="53"/>
      <c r="G432" s="53"/>
      <c r="H432" s="53"/>
      <c r="I432" s="53"/>
      <c r="J432" s="53"/>
    </row>
    <row r="433" spans="5:10" x14ac:dyDescent="0.2">
      <c r="E433" s="53"/>
      <c r="F433" s="53"/>
      <c r="G433" s="53"/>
      <c r="H433" s="53"/>
      <c r="I433" s="53"/>
      <c r="J433" s="53"/>
    </row>
    <row r="434" spans="5:10" x14ac:dyDescent="0.2">
      <c r="E434" s="53"/>
      <c r="F434" s="53"/>
      <c r="G434" s="53"/>
      <c r="H434" s="53"/>
      <c r="I434" s="53"/>
      <c r="J434" s="53"/>
    </row>
    <row r="435" spans="5:10" x14ac:dyDescent="0.2">
      <c r="E435" s="53"/>
      <c r="F435" s="53"/>
      <c r="G435" s="53"/>
      <c r="H435" s="53"/>
      <c r="I435" s="53"/>
      <c r="J435" s="53"/>
    </row>
  </sheetData>
  <mergeCells count="2">
    <mergeCell ref="A6:I6"/>
    <mergeCell ref="A8:I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D
Page &amp;P of &amp;N</oddHeader>
  </headerFooter>
  <rowBreaks count="2" manualBreakCount="2">
    <brk id="4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13</vt:i4>
      </vt:variant>
    </vt:vector>
  </HeadingPairs>
  <TitlesOfParts>
    <vt:vector size="29" baseType="lpstr">
      <vt:lpstr>WP D , pg 1</vt:lpstr>
      <vt:lpstr>WP D, pg 2 &amp; 3</vt:lpstr>
      <vt:lpstr>CAPGDS1000001206 Input</vt:lpstr>
      <vt:lpstr>CAPGDS1000001206 TotalWO</vt:lpstr>
      <vt:lpstr>CAPGDS1000001206 Acct1</vt:lpstr>
      <vt:lpstr>CAPGDS1000001206 Acct2</vt:lpstr>
      <vt:lpstr>CAPGDS1000001206 Support</vt:lpstr>
      <vt:lpstr>CAPGDS1000001245 Input</vt:lpstr>
      <vt:lpstr>CAPGDS1000001245 TotalWO</vt:lpstr>
      <vt:lpstr>CAPGDS1000001245 Acct1</vt:lpstr>
      <vt:lpstr>CAPGDS1000001245 Acct2</vt:lpstr>
      <vt:lpstr>CAPGDS1000001245 Support</vt:lpstr>
      <vt:lpstr>CAPGDS1000001238 Input</vt:lpstr>
      <vt:lpstr>CAPGDS1000001238 TotalWO</vt:lpstr>
      <vt:lpstr>CAPGDS1000001238 Acct1</vt:lpstr>
      <vt:lpstr>CAPGDS1000001238 Support</vt:lpstr>
      <vt:lpstr>'CAPGDS1000001206 Acct1'!Print_Area</vt:lpstr>
      <vt:lpstr>'CAPGDS1000001206 Acct2'!Print_Area</vt:lpstr>
      <vt:lpstr>'CAPGDS1000001206 Support'!Print_Area</vt:lpstr>
      <vt:lpstr>'CAPGDS1000001206 TotalWO'!Print_Area</vt:lpstr>
      <vt:lpstr>'CAPGDS1000001238 Acct1'!Print_Area</vt:lpstr>
      <vt:lpstr>'CAPGDS1000001238 Support'!Print_Area</vt:lpstr>
      <vt:lpstr>'CAPGDS1000001238 TotalWO'!Print_Area</vt:lpstr>
      <vt:lpstr>'CAPGDS1000001245 Acct1'!Print_Area</vt:lpstr>
      <vt:lpstr>'CAPGDS1000001245 Acct2'!Print_Area</vt:lpstr>
      <vt:lpstr>'CAPGDS1000001245 Support'!Print_Area</vt:lpstr>
      <vt:lpstr>'CAPGDS1000001245 TotalWO'!Print_Area</vt:lpstr>
      <vt:lpstr>'WP D , pg 1'!Print_Area</vt:lpstr>
      <vt:lpstr>'WP D, pg 2 &amp;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2026-08-18T15:40:29Z</dcterms:created>
  <dcterms:modified xsi:type="dcterms:W3CDTF">2026-08-18T15:40:57Z</dcterms:modified>
  <cp:category/>
  <cp:contentStatus/>
</cp:coreProperties>
</file>