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4894A38F-64E1-40D5-81B3-CA5F4999E67B}" xr6:coauthVersionLast="47" xr6:coauthVersionMax="47" xr10:uidLastSave="{00000000-0000-0000-0000-000000000000}"/>
  <bookViews>
    <workbookView xWindow="28680" yWindow="-120" windowWidth="29040" windowHeight="15720" tabRatio="856" firstSheet="1" activeTab="7" xr2:uid="{00000000-000D-0000-FFFF-FFFF00000000}"/>
  </bookViews>
  <sheets>
    <sheet name="101-106 Plant" sheetId="18" r:id="rId1"/>
    <sheet name="Acc Depr Amort" sheetId="19" r:id="rId2"/>
    <sheet name="M&amp;S" sheetId="65" r:id="rId3"/>
    <sheet name="Fuel" sheetId="66" r:id="rId4"/>
    <sheet name="Prepaid" sheetId="67" r:id="rId5"/>
    <sheet name="Prepaid Maintenance" sheetId="68" r:id="rId6"/>
    <sheet name="Acct282" sheetId="8" r:id="rId7"/>
    <sheet name="CustAdv" sheetId="69" r:id="rId8"/>
    <sheet name="CustDeposit" sheetId="70" r:id="rId9"/>
    <sheet name="Uncollect" sheetId="71" r:id="rId10"/>
    <sheet name="I&amp;D" sheetId="72" r:id="rId11"/>
    <sheet name="FactorInput" sheetId="73" r:id="rId12"/>
  </sheets>
  <definedNames>
    <definedName name="\a">#REF!</definedName>
    <definedName name="\b">#REF!</definedName>
    <definedName name="__a1">#REF!</definedName>
    <definedName name="_a1">#REF!</definedName>
    <definedName name="ab">#REF!</definedName>
    <definedName name="b">#REF!</definedName>
    <definedName name="LINE">#REF!</definedName>
    <definedName name="_xlnm.Print_Area" localSheetId="0">'101-106 Plant'!$A$1:$F$56</definedName>
    <definedName name="_xlnm.Print_Area" localSheetId="6">Acct282!$A$1:$M$38</definedName>
    <definedName name="_xlnm.Print_Area" localSheetId="7">CustAdv!$A$1:$X$42</definedName>
    <definedName name="_xlnm.Print_Area" localSheetId="8">CustDeposit!$A$1:$G$49</definedName>
    <definedName name="_xlnm.Print_Area" localSheetId="11">FactorInput!$A$1:$U$69</definedName>
    <definedName name="_xlnm.Print_Area" localSheetId="3">Fuel!$A$1:$N$43</definedName>
    <definedName name="_xlnm.Print_Area" localSheetId="10">'I&amp;D'!$A$1:$H$48</definedName>
    <definedName name="_xlnm.Print_Area" localSheetId="2">'M&amp;S'!$A$1:$F$43</definedName>
    <definedName name="_xlnm.Print_Area" localSheetId="4">Prepaid!$A$1:$J$41</definedName>
    <definedName name="_xlnm.Print_Area" localSheetId="5">'Prepaid Maintenance'!$A$1:$H$45</definedName>
    <definedName name="_xlnm.Print_Area" localSheetId="9">Uncollect!$A$1:$M$49</definedName>
    <definedName name="_xlnm.Print_Titles" localSheetId="0">'101-106 Plant'!$1:$10</definedName>
    <definedName name="_xlnm.Print_Titles" localSheetId="1">'Acc Depr Amort'!$1:$10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8" l="1"/>
  <c r="A43" i="18" s="1"/>
  <c r="E26" i="72" l="1"/>
  <c r="E28" i="72" s="1"/>
  <c r="D26" i="72"/>
  <c r="D28" i="72" s="1"/>
  <c r="C26" i="72"/>
  <c r="C28" i="72" s="1"/>
  <c r="H26" i="71"/>
  <c r="H28" i="71" s="1"/>
  <c r="F26" i="71"/>
  <c r="F28" i="71" s="1"/>
  <c r="D26" i="71"/>
  <c r="D28" i="71" s="1"/>
  <c r="J12" i="71"/>
  <c r="E25" i="70"/>
  <c r="E27" i="70" s="1"/>
  <c r="T27" i="69"/>
  <c r="T29" i="69" s="1"/>
  <c r="R27" i="69"/>
  <c r="R29" i="69" s="1"/>
  <c r="P27" i="69"/>
  <c r="P29" i="69" s="1"/>
  <c r="N27" i="69"/>
  <c r="N29" i="69" s="1"/>
  <c r="J27" i="69"/>
  <c r="J29" i="69" s="1"/>
  <c r="H27" i="69"/>
  <c r="H29" i="69" s="1"/>
  <c r="F27" i="69"/>
  <c r="F29" i="69" s="1"/>
  <c r="D27" i="69"/>
  <c r="D29" i="69" s="1"/>
  <c r="V13" i="69"/>
  <c r="L13" i="69"/>
  <c r="L26" i="8"/>
  <c r="L28" i="8" s="1"/>
  <c r="K26" i="8"/>
  <c r="K28" i="8" s="1"/>
  <c r="J26" i="8"/>
  <c r="J28" i="8" s="1"/>
  <c r="I26" i="8"/>
  <c r="I28" i="8" s="1"/>
  <c r="H26" i="8"/>
  <c r="F26" i="8"/>
  <c r="F28" i="8" s="1"/>
  <c r="E26" i="8"/>
  <c r="E28" i="8" s="1"/>
  <c r="D26" i="8"/>
  <c r="D28" i="8" s="1"/>
  <c r="C26" i="8"/>
  <c r="C28" i="8" s="1"/>
  <c r="M12" i="8"/>
  <c r="G12" i="8"/>
  <c r="A34" i="8"/>
  <c r="G13" i="8"/>
  <c r="M13" i="8"/>
  <c r="F26" i="68"/>
  <c r="F28" i="68" s="1"/>
  <c r="E26" i="68"/>
  <c r="E28" i="68" s="1"/>
  <c r="D26" i="68"/>
  <c r="D28" i="68" s="1"/>
  <c r="C26" i="68"/>
  <c r="C28" i="68" s="1"/>
  <c r="G29" i="67"/>
  <c r="G27" i="67"/>
  <c r="F27" i="67"/>
  <c r="F29" i="67" s="1"/>
  <c r="D27" i="67"/>
  <c r="D29" i="67" s="1"/>
  <c r="C27" i="67"/>
  <c r="C29" i="67" s="1"/>
  <c r="H13" i="67"/>
  <c r="E13" i="67"/>
  <c r="K29" i="66"/>
  <c r="F29" i="66"/>
  <c r="K27" i="66"/>
  <c r="J27" i="66"/>
  <c r="J29" i="66" s="1"/>
  <c r="I27" i="66"/>
  <c r="I29" i="66" s="1"/>
  <c r="F27" i="66"/>
  <c r="E27" i="66"/>
  <c r="E29" i="66" s="1"/>
  <c r="D27" i="66"/>
  <c r="D29" i="66" s="1"/>
  <c r="C27" i="66"/>
  <c r="C29" i="66" s="1"/>
  <c r="L13" i="66"/>
  <c r="G13" i="66"/>
  <c r="F26" i="65"/>
  <c r="F28" i="65" s="1"/>
  <c r="E26" i="65"/>
  <c r="E28" i="65" s="1"/>
  <c r="D26" i="65"/>
  <c r="D28" i="65" s="1"/>
  <c r="C26" i="65"/>
  <c r="C28" i="65" s="1"/>
  <c r="A13" i="65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F38" i="19"/>
  <c r="F26" i="19"/>
  <c r="F15" i="19"/>
  <c r="E39" i="18"/>
  <c r="E27" i="18"/>
  <c r="E16" i="18"/>
  <c r="X13" i="69" l="1"/>
  <c r="I13" i="67"/>
  <c r="M13" i="66"/>
  <c r="O8" i="73"/>
  <c r="O7" i="73"/>
  <c r="B12" i="65" s="1"/>
  <c r="C33" i="72"/>
  <c r="C32" i="72"/>
  <c r="C31" i="72"/>
  <c r="A13" i="72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A42" i="72" s="1"/>
  <c r="A43" i="72" s="1"/>
  <c r="A44" i="72" s="1"/>
  <c r="A45" i="72" s="1"/>
  <c r="A46" i="72" s="1"/>
  <c r="A47" i="72" s="1"/>
  <c r="A48" i="72" s="1"/>
  <c r="A49" i="72" s="1"/>
  <c r="A5" i="72"/>
  <c r="A47" i="71"/>
  <c r="A45" i="71"/>
  <c r="A43" i="71"/>
  <c r="A41" i="71"/>
  <c r="A39" i="71"/>
  <c r="A37" i="71"/>
  <c r="A35" i="71"/>
  <c r="A33" i="71"/>
  <c r="A31" i="71"/>
  <c r="A13" i="7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5" i="71"/>
  <c r="A12" i="70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5" i="70"/>
  <c r="A14" i="69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A32" i="69" s="1"/>
  <c r="A33" i="69" s="1"/>
  <c r="A34" i="69" s="1"/>
  <c r="A35" i="69" s="1"/>
  <c r="A36" i="69" s="1"/>
  <c r="A37" i="69" s="1"/>
  <c r="A38" i="69" s="1"/>
  <c r="A39" i="69" s="1"/>
  <c r="A5" i="69"/>
  <c r="A14" i="67"/>
  <c r="A15" i="67" s="1"/>
  <c r="A16" i="67" s="1"/>
  <c r="A17" i="67" s="1"/>
  <c r="A18" i="67" s="1"/>
  <c r="A19" i="67" s="1"/>
  <c r="A20" i="67" s="1"/>
  <c r="A21" i="67" s="1"/>
  <c r="A22" i="67" s="1"/>
  <c r="A23" i="67" s="1"/>
  <c r="A24" i="67" s="1"/>
  <c r="A25" i="67" s="1"/>
  <c r="A26" i="67" s="1"/>
  <c r="A27" i="67" s="1"/>
  <c r="A28" i="67" s="1"/>
  <c r="A29" i="67" s="1"/>
  <c r="A30" i="67" s="1"/>
  <c r="A31" i="67" s="1"/>
  <c r="A32" i="67" s="1"/>
  <c r="A33" i="67" s="1"/>
  <c r="A34" i="67" s="1"/>
  <c r="A35" i="67" s="1"/>
  <c r="A36" i="67" s="1"/>
  <c r="A37" i="67" s="1"/>
  <c r="A38" i="67" s="1"/>
  <c r="A39" i="67" s="1"/>
  <c r="A40" i="67" s="1"/>
  <c r="A41" i="67" s="1"/>
  <c r="K38" i="66"/>
  <c r="I38" i="66"/>
  <c r="F38" i="66"/>
  <c r="K37" i="66"/>
  <c r="I37" i="66"/>
  <c r="F37" i="66"/>
  <c r="K36" i="66"/>
  <c r="I36" i="66"/>
  <c r="F36" i="66"/>
  <c r="K35" i="66"/>
  <c r="I35" i="66"/>
  <c r="F35" i="66"/>
  <c r="A14" i="66"/>
  <c r="A15" i="66" s="1"/>
  <c r="A16" i="66" s="1"/>
  <c r="A17" i="66" s="1"/>
  <c r="A18" i="66" s="1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A30" i="66" s="1"/>
  <c r="A31" i="66" s="1"/>
  <c r="A32" i="66" s="1"/>
  <c r="A33" i="66" s="1"/>
  <c r="A34" i="66" s="1"/>
  <c r="A35" i="66" s="1"/>
  <c r="A36" i="66" s="1"/>
  <c r="A37" i="66" s="1"/>
  <c r="A38" i="66" s="1"/>
  <c r="A39" i="66" s="1"/>
  <c r="A40" i="66" s="1"/>
  <c r="A41" i="66" s="1"/>
  <c r="F35" i="65"/>
  <c r="F33" i="65"/>
  <c r="A29" i="65"/>
  <c r="A30" i="65" s="1"/>
  <c r="A31" i="65" s="1"/>
  <c r="A32" i="65" s="1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A43" i="65" s="1"/>
  <c r="O9" i="73" l="1"/>
  <c r="B14" i="65" s="1"/>
  <c r="B13" i="65"/>
  <c r="B13" i="67"/>
  <c r="B12" i="72"/>
  <c r="B11" i="70"/>
  <c r="B12" i="68"/>
  <c r="B12" i="8" s="1"/>
  <c r="B13" i="66"/>
  <c r="B13" i="69"/>
  <c r="B12" i="71"/>
  <c r="B13" i="68"/>
  <c r="B13" i="8" s="1"/>
  <c r="B14" i="66"/>
  <c r="B12" i="70"/>
  <c r="B14" i="67"/>
  <c r="B13" i="71"/>
  <c r="B14" i="69"/>
  <c r="B13" i="72"/>
  <c r="B14" i="68"/>
  <c r="B14" i="8" s="1"/>
  <c r="K39" i="66"/>
  <c r="C34" i="72"/>
  <c r="D33" i="72" s="1"/>
  <c r="F39" i="66"/>
  <c r="I39" i="66"/>
  <c r="E16" i="67"/>
  <c r="E24" i="67"/>
  <c r="J16" i="71"/>
  <c r="E22" i="67"/>
  <c r="G15" i="66"/>
  <c r="G21" i="66"/>
  <c r="H20" i="67"/>
  <c r="H17" i="67"/>
  <c r="H18" i="67"/>
  <c r="G20" i="66"/>
  <c r="H19" i="67"/>
  <c r="H21" i="67"/>
  <c r="H22" i="67"/>
  <c r="H23" i="67"/>
  <c r="V19" i="69"/>
  <c r="V22" i="69"/>
  <c r="G24" i="66"/>
  <c r="E19" i="67"/>
  <c r="E21" i="67"/>
  <c r="H15" i="67"/>
  <c r="H24" i="67"/>
  <c r="L21" i="69"/>
  <c r="L22" i="69"/>
  <c r="H16" i="67"/>
  <c r="H25" i="67"/>
  <c r="A24" i="19"/>
  <c r="A23" i="19"/>
  <c r="A22" i="19"/>
  <c r="A21" i="19"/>
  <c r="A49" i="19"/>
  <c r="A48" i="19"/>
  <c r="A47" i="19"/>
  <c r="A46" i="19"/>
  <c r="A45" i="19"/>
  <c r="A44" i="19"/>
  <c r="A43" i="19"/>
  <c r="A42" i="19"/>
  <c r="A41" i="19"/>
  <c r="A40" i="19"/>
  <c r="A36" i="19"/>
  <c r="A35" i="19"/>
  <c r="A34" i="19"/>
  <c r="A33" i="19"/>
  <c r="A32" i="19"/>
  <c r="A31" i="19"/>
  <c r="A30" i="19"/>
  <c r="A29" i="19"/>
  <c r="A28" i="19"/>
  <c r="A20" i="19"/>
  <c r="A19" i="19"/>
  <c r="A18" i="19"/>
  <c r="A17" i="19"/>
  <c r="A13" i="19"/>
  <c r="A12" i="19"/>
  <c r="A11" i="19"/>
  <c r="A12" i="18"/>
  <c r="A13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O10" i="73" l="1"/>
  <c r="B15" i="65" s="1"/>
  <c r="B13" i="70"/>
  <c r="B15" i="69"/>
  <c r="B15" i="67"/>
  <c r="B14" i="71"/>
  <c r="B14" i="72"/>
  <c r="B15" i="66"/>
  <c r="A30" i="18"/>
  <c r="A31" i="18" s="1"/>
  <c r="D32" i="72"/>
  <c r="D34" i="72" s="1"/>
  <c r="J24" i="71"/>
  <c r="J19" i="71"/>
  <c r="V24" i="69"/>
  <c r="I21" i="67"/>
  <c r="G22" i="66"/>
  <c r="G16" i="66"/>
  <c r="H14" i="67"/>
  <c r="H27" i="67" s="1"/>
  <c r="H29" i="67" s="1"/>
  <c r="L19" i="66"/>
  <c r="G14" i="66"/>
  <c r="L15" i="66"/>
  <c r="M15" i="66" s="1"/>
  <c r="I24" i="67"/>
  <c r="L23" i="66"/>
  <c r="G23" i="66"/>
  <c r="I22" i="67"/>
  <c r="E14" i="67"/>
  <c r="I16" i="67"/>
  <c r="D32" i="70"/>
  <c r="D31" i="70"/>
  <c r="V23" i="69"/>
  <c r="L19" i="69"/>
  <c r="X19" i="69" s="1"/>
  <c r="G18" i="66"/>
  <c r="H36" i="69"/>
  <c r="L14" i="69"/>
  <c r="L16" i="66"/>
  <c r="V17" i="69"/>
  <c r="J18" i="71"/>
  <c r="L25" i="66"/>
  <c r="H34" i="69"/>
  <c r="V25" i="69"/>
  <c r="G19" i="66"/>
  <c r="L17" i="66"/>
  <c r="L18" i="66"/>
  <c r="L22" i="66"/>
  <c r="L16" i="69"/>
  <c r="J20" i="71"/>
  <c r="J14" i="71"/>
  <c r="H33" i="69"/>
  <c r="V14" i="69"/>
  <c r="X22" i="69"/>
  <c r="L25" i="69"/>
  <c r="V16" i="69"/>
  <c r="L21" i="66"/>
  <c r="M21" i="66" s="1"/>
  <c r="V20" i="69"/>
  <c r="J13" i="71"/>
  <c r="L18" i="69"/>
  <c r="V15" i="69"/>
  <c r="E25" i="67"/>
  <c r="I25" i="67" s="1"/>
  <c r="V18" i="69"/>
  <c r="E15" i="67"/>
  <c r="I15" i="67" s="1"/>
  <c r="L24" i="69"/>
  <c r="L15" i="69"/>
  <c r="I19" i="67"/>
  <c r="E17" i="67"/>
  <c r="I17" i="67" s="1"/>
  <c r="L23" i="69"/>
  <c r="V21" i="69"/>
  <c r="X21" i="69" s="1"/>
  <c r="E20" i="67"/>
  <c r="I20" i="67" s="1"/>
  <c r="H35" i="69"/>
  <c r="E18" i="67"/>
  <c r="I18" i="67" s="1"/>
  <c r="J22" i="71"/>
  <c r="J21" i="71"/>
  <c r="J17" i="71"/>
  <c r="J23" i="71"/>
  <c r="J15" i="71"/>
  <c r="L20" i="69"/>
  <c r="L17" i="69"/>
  <c r="G25" i="66"/>
  <c r="D34" i="69"/>
  <c r="B15" i="71"/>
  <c r="B15" i="72"/>
  <c r="B14" i="70"/>
  <c r="B15" i="68"/>
  <c r="B15" i="8" s="1"/>
  <c r="O11" i="73"/>
  <c r="B16" i="65" s="1"/>
  <c r="L24" i="66"/>
  <c r="M24" i="66" s="1"/>
  <c r="E23" i="67"/>
  <c r="I23" i="67" s="1"/>
  <c r="B16" i="69" l="1"/>
  <c r="B16" i="67"/>
  <c r="B16" i="66"/>
  <c r="J26" i="71"/>
  <c r="J28" i="71" s="1"/>
  <c r="V27" i="69"/>
  <c r="V29" i="69" s="1"/>
  <c r="L27" i="69"/>
  <c r="L29" i="69" s="1"/>
  <c r="E27" i="67"/>
  <c r="E29" i="67" s="1"/>
  <c r="A32" i="18"/>
  <c r="A33" i="18" s="1"/>
  <c r="A34" i="18" s="1"/>
  <c r="A35" i="18" s="1"/>
  <c r="A36" i="18" s="1"/>
  <c r="A37" i="18" s="1"/>
  <c r="A38" i="18" s="1"/>
  <c r="A39" i="18" s="1"/>
  <c r="A40" i="18" s="1"/>
  <c r="A41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M19" i="66"/>
  <c r="X25" i="69"/>
  <c r="X20" i="69"/>
  <c r="X18" i="69"/>
  <c r="X23" i="69"/>
  <c r="X24" i="69"/>
  <c r="X15" i="69"/>
  <c r="X17" i="69"/>
  <c r="D37" i="68"/>
  <c r="M18" i="66"/>
  <c r="M23" i="66"/>
  <c r="M25" i="66"/>
  <c r="F33" i="71"/>
  <c r="D33" i="71"/>
  <c r="F33" i="72"/>
  <c r="F32" i="72"/>
  <c r="F39" i="71"/>
  <c r="F41" i="71"/>
  <c r="D38" i="71"/>
  <c r="D41" i="71"/>
  <c r="F40" i="71"/>
  <c r="D40" i="71"/>
  <c r="F38" i="71"/>
  <c r="D39" i="71"/>
  <c r="M22" i="66"/>
  <c r="X16" i="69"/>
  <c r="I14" i="67"/>
  <c r="I27" i="67" s="1"/>
  <c r="I29" i="67" s="1"/>
  <c r="E34" i="65"/>
  <c r="F32" i="65"/>
  <c r="D36" i="69"/>
  <c r="D33" i="69"/>
  <c r="G17" i="66"/>
  <c r="M17" i="66" s="1"/>
  <c r="X14" i="69"/>
  <c r="D39" i="70"/>
  <c r="D40" i="70"/>
  <c r="D38" i="70"/>
  <c r="D37" i="70"/>
  <c r="D33" i="70"/>
  <c r="O12" i="73"/>
  <c r="B17" i="65" s="1"/>
  <c r="B16" i="71"/>
  <c r="B17" i="69"/>
  <c r="B15" i="70"/>
  <c r="B17" i="67"/>
  <c r="B17" i="66"/>
  <c r="B16" i="72"/>
  <c r="B16" i="68"/>
  <c r="B16" i="8" s="1"/>
  <c r="E40" i="70"/>
  <c r="E37" i="70"/>
  <c r="E39" i="70"/>
  <c r="E38" i="70"/>
  <c r="J35" i="66"/>
  <c r="J37" i="66"/>
  <c r="J38" i="66"/>
  <c r="J36" i="66"/>
  <c r="H36" i="67"/>
  <c r="H34" i="67"/>
  <c r="H35" i="67"/>
  <c r="H37" i="67"/>
  <c r="H37" i="69"/>
  <c r="L14" i="66"/>
  <c r="L20" i="66"/>
  <c r="M20" i="66" s="1"/>
  <c r="M16" i="66"/>
  <c r="G27" i="66" l="1"/>
  <c r="G29" i="66" s="1"/>
  <c r="X27" i="69"/>
  <c r="X29" i="69" s="1"/>
  <c r="M14" i="66"/>
  <c r="M27" i="66" s="1"/>
  <c r="M29" i="66" s="1"/>
  <c r="L27" i="66"/>
  <c r="L29" i="66" s="1"/>
  <c r="C37" i="68"/>
  <c r="C34" i="68"/>
  <c r="F47" i="71"/>
  <c r="D41" i="70"/>
  <c r="D47" i="71"/>
  <c r="D34" i="68"/>
  <c r="E35" i="68"/>
  <c r="E37" i="68"/>
  <c r="E36" i="68"/>
  <c r="D37" i="69"/>
  <c r="F38" i="68"/>
  <c r="F39" i="68" s="1"/>
  <c r="E34" i="68"/>
  <c r="D36" i="68"/>
  <c r="C36" i="68"/>
  <c r="C35" i="68"/>
  <c r="D35" i="68"/>
  <c r="J39" i="66"/>
  <c r="H38" i="67"/>
  <c r="E41" i="70"/>
  <c r="E33" i="72"/>
  <c r="E32" i="72"/>
  <c r="D42" i="71"/>
  <c r="E33" i="65"/>
  <c r="E35" i="65"/>
  <c r="E32" i="65"/>
  <c r="F34" i="65"/>
  <c r="F36" i="65" s="1"/>
  <c r="B16" i="70"/>
  <c r="B18" i="69"/>
  <c r="B17" i="68"/>
  <c r="B17" i="8" s="1"/>
  <c r="B17" i="72"/>
  <c r="B17" i="71"/>
  <c r="B18" i="67"/>
  <c r="B18" i="66"/>
  <c r="O13" i="73"/>
  <c r="B18" i="65" s="1"/>
  <c r="D40" i="72"/>
  <c r="F34" i="72"/>
  <c r="D38" i="72"/>
  <c r="D39" i="72"/>
  <c r="D41" i="72"/>
  <c r="D35" i="65"/>
  <c r="C32" i="65"/>
  <c r="C35" i="65"/>
  <c r="D33" i="65"/>
  <c r="C33" i="65"/>
  <c r="D34" i="65"/>
  <c r="C34" i="65"/>
  <c r="D32" i="65"/>
  <c r="G36" i="66"/>
  <c r="G37" i="66"/>
  <c r="G35" i="66"/>
  <c r="G38" i="66"/>
  <c r="G34" i="67"/>
  <c r="G35" i="67"/>
  <c r="G36" i="67"/>
  <c r="G37" i="67"/>
  <c r="F42" i="71"/>
  <c r="F38" i="72"/>
  <c r="F41" i="72"/>
  <c r="F40" i="72"/>
  <c r="F39" i="72"/>
  <c r="D36" i="65" l="1"/>
  <c r="E39" i="68"/>
  <c r="D39" i="68"/>
  <c r="C39" i="68"/>
  <c r="G39" i="66"/>
  <c r="E36" i="65"/>
  <c r="Q7" i="73"/>
  <c r="B19" i="65" s="1"/>
  <c r="B17" i="70"/>
  <c r="B19" i="69"/>
  <c r="B18" i="72"/>
  <c r="B18" i="71"/>
  <c r="B19" i="67"/>
  <c r="B19" i="66"/>
  <c r="B18" i="68"/>
  <c r="B18" i="8" s="1"/>
  <c r="C40" i="72"/>
  <c r="E34" i="72"/>
  <c r="C41" i="72"/>
  <c r="C38" i="72"/>
  <c r="C39" i="72"/>
  <c r="E38" i="72"/>
  <c r="E41" i="72"/>
  <c r="E39" i="72"/>
  <c r="E40" i="72"/>
  <c r="D42" i="72"/>
  <c r="G38" i="67"/>
  <c r="F42" i="72"/>
  <c r="C36" i="65"/>
  <c r="L38" i="66"/>
  <c r="L36" i="66"/>
  <c r="L35" i="66"/>
  <c r="L37" i="66"/>
  <c r="E42" i="72" l="1"/>
  <c r="C42" i="72"/>
  <c r="L39" i="66"/>
  <c r="Q8" i="73"/>
  <c r="B20" i="65" s="1"/>
  <c r="B19" i="71"/>
  <c r="B20" i="71" s="1"/>
  <c r="B21" i="71" s="1"/>
  <c r="B22" i="71" s="1"/>
  <c r="B23" i="71" s="1"/>
  <c r="B24" i="71" s="1"/>
  <c r="B20" i="67"/>
  <c r="B21" i="67" s="1"/>
  <c r="B22" i="67" s="1"/>
  <c r="B23" i="67" s="1"/>
  <c r="B24" i="67" s="1"/>
  <c r="B25" i="67" s="1"/>
  <c r="B19" i="72"/>
  <c r="B20" i="72" s="1"/>
  <c r="B21" i="72" s="1"/>
  <c r="B22" i="72" s="1"/>
  <c r="B23" i="72" s="1"/>
  <c r="B24" i="72" s="1"/>
  <c r="B20" i="69"/>
  <c r="B18" i="70"/>
  <c r="B19" i="68"/>
  <c r="B19" i="8" s="1"/>
  <c r="B20" i="66"/>
  <c r="B21" i="69" l="1"/>
  <c r="Q9" i="73"/>
  <c r="B21" i="65" s="1"/>
  <c r="B20" i="68"/>
  <c r="B20" i="8" s="1"/>
  <c r="B19" i="70"/>
  <c r="B21" i="66"/>
  <c r="Q10" i="73" l="1"/>
  <c r="B22" i="65" s="1"/>
  <c r="B20" i="70"/>
  <c r="B22" i="69"/>
  <c r="B22" i="66"/>
  <c r="B21" i="68"/>
  <c r="B21" i="8" s="1"/>
  <c r="M24" i="8"/>
  <c r="G24" i="8"/>
  <c r="M23" i="8"/>
  <c r="G23" i="8"/>
  <c r="M22" i="8"/>
  <c r="G22" i="8"/>
  <c r="M21" i="8"/>
  <c r="G21" i="8"/>
  <c r="M20" i="8"/>
  <c r="G20" i="8"/>
  <c r="M19" i="8"/>
  <c r="G19" i="8"/>
  <c r="M18" i="8"/>
  <c r="G18" i="8"/>
  <c r="M17" i="8"/>
  <c r="G17" i="8"/>
  <c r="M16" i="8"/>
  <c r="G16" i="8"/>
  <c r="M15" i="8"/>
  <c r="G15" i="8"/>
  <c r="M14" i="8"/>
  <c r="G14" i="8"/>
  <c r="M26" i="8" l="1"/>
  <c r="M28" i="8" s="1"/>
  <c r="G26" i="8"/>
  <c r="G28" i="8" s="1"/>
  <c r="B21" i="70"/>
  <c r="Q11" i="73"/>
  <c r="B23" i="65" s="1"/>
  <c r="B22" i="68"/>
  <c r="B22" i="8" s="1"/>
  <c r="B23" i="66"/>
  <c r="B23" i="69"/>
  <c r="Q12" i="73" l="1"/>
  <c r="B24" i="65" s="1"/>
  <c r="B23" i="68"/>
  <c r="B23" i="8" s="1"/>
  <c r="B24" i="69"/>
  <c r="B22" i="70"/>
  <c r="B24" i="66"/>
  <c r="B25" i="69" l="1"/>
  <c r="B23" i="70"/>
  <c r="B24" i="68"/>
  <c r="B24" i="8" s="1"/>
  <c r="B25" i="66"/>
  <c r="A13" i="8" l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F51" i="19" l="1"/>
  <c r="F53" i="19" s="1"/>
  <c r="E52" i="18"/>
  <c r="E54" i="18" l="1"/>
</calcChain>
</file>

<file path=xl/sharedStrings.xml><?xml version="1.0" encoding="utf-8"?>
<sst xmlns="http://schemas.openxmlformats.org/spreadsheetml/2006/main" count="742" uniqueCount="284">
  <si>
    <t>South Dakota Plant Balances by FERC Account</t>
  </si>
  <si>
    <t>Month</t>
  </si>
  <si>
    <t>No.</t>
  </si>
  <si>
    <t>Acct</t>
  </si>
  <si>
    <t>Account Description</t>
  </si>
  <si>
    <t>Average</t>
  </si>
  <si>
    <t>(a)</t>
  </si>
  <si>
    <t>(b)</t>
  </si>
  <si>
    <t>(c)</t>
  </si>
  <si>
    <t>301.0</t>
  </si>
  <si>
    <t>ORGANIZATION</t>
  </si>
  <si>
    <t>302.0</t>
  </si>
  <si>
    <t>FRANCHISES</t>
  </si>
  <si>
    <t>303.0</t>
  </si>
  <si>
    <t>MISCELLANEOUS INTANGIBLE PLANT</t>
  </si>
  <si>
    <t>SUBTOTAL INTANGIBLE</t>
  </si>
  <si>
    <t>360.0</t>
  </si>
  <si>
    <t>LAND</t>
  </si>
  <si>
    <t>361.0</t>
  </si>
  <si>
    <t>STRUCTURES &amp; IMPROVEMENTS</t>
  </si>
  <si>
    <t>362.0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</si>
  <si>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</si>
  <si>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</si>
  <si>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</si>
  <si>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</si>
  <si>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</si>
  <si>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</si>
  <si>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</si>
  <si>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</si>
  <si>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</si>
  <si>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</si>
  <si>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</si>
  <si>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>SUBTOTAL STORAGE</t>
  </si>
  <si>
    <t>374.0</t>
  </si>
  <si>
    <t>375.0</t>
  </si>
  <si>
    <t>376.0</t>
  </si>
  <si>
    <t>MAINS</t>
  </si>
  <si>
    <t>378.0</t>
  </si>
  <si>
    <t>DISTRICT REGULATOR STATIONS</t>
  </si>
  <si>
    <t>379.0</t>
  </si>
  <si>
    <t>TOWN BORDER STATIONS</t>
  </si>
  <si>
    <t>380.0</t>
  </si>
  <si>
    <t>SERVICES</t>
  </si>
  <si>
    <t>381.0</t>
  </si>
  <si>
    <t>METERS</t>
  </si>
  <si>
    <t>383.0</t>
  </si>
  <si>
    <t>REGULATORS</t>
  </si>
  <si>
    <t>385.0</t>
  </si>
  <si>
    <t>INDUSTRIAL METER SETS</t>
  </si>
  <si>
    <t>SUBTOTAL DISTRIBUTION</t>
  </si>
  <si>
    <t>389.0</t>
  </si>
  <si>
    <t>390.0</t>
  </si>
  <si>
    <t>391.0</t>
  </si>
  <si>
    <t>OFFICE FURNITURE &amp; EQUIPMENT</t>
  </si>
  <si>
    <t>392.0</t>
  </si>
  <si>
    <t>TRANSPORTATION EQUIPMENT</t>
  </si>
  <si>
    <t>393.0</t>
  </si>
  <si>
    <t>STORES EQUIPMENT</t>
  </si>
  <si>
    <t>394.0</t>
  </si>
  <si>
    <t>TOOLS, SHOP &amp; GARAGE EQUIPMENT</t>
  </si>
  <si>
    <t>395.0</t>
  </si>
  <si>
    <t>LABORATORY EQUIPMENT</t>
  </si>
  <si>
    <t>396.0</t>
  </si>
  <si>
    <t>POWER OPERATED EQUIPMENT</t>
  </si>
  <si>
    <t>397.0</t>
  </si>
  <si>
    <t>COMMUNICATION EQUIPMENT</t>
  </si>
  <si>
    <t>398.0</t>
  </si>
  <si>
    <t>MISCELLANEOUS EQUIPMENT</t>
  </si>
  <si>
    <t>SUBTOTAL GENERAL</t>
  </si>
  <si>
    <t>TOTAL ACCOUNT 101-106</t>
  </si>
  <si>
    <t xml:space="preserve">To Exhibit ASR 1.1, Sch 1, </t>
  </si>
  <si>
    <t>Line 1, Col. (b)</t>
  </si>
  <si>
    <t>Line</t>
  </si>
  <si>
    <t>FERC</t>
  </si>
  <si>
    <t>TOTAL ACCOUNT 108 &amp; 111</t>
  </si>
  <si>
    <t>Line 2, Col. (b)</t>
  </si>
  <si>
    <t xml:space="preserve"> </t>
  </si>
  <si>
    <t>Materials</t>
  </si>
  <si>
    <t>Stores Exp</t>
  </si>
  <si>
    <t>Total</t>
  </si>
  <si>
    <t>Allowance</t>
  </si>
  <si>
    <t>&amp; Supplies</t>
  </si>
  <si>
    <t>Undistributed</t>
  </si>
  <si>
    <t>Mat &amp; Supplies</t>
  </si>
  <si>
    <t>Inventory</t>
  </si>
  <si>
    <t>Month / Year</t>
  </si>
  <si>
    <t>(-$-)</t>
  </si>
  <si>
    <t>(d)</t>
  </si>
  <si>
    <t>M &amp; S Allocated</t>
  </si>
  <si>
    <t>Electric</t>
  </si>
  <si>
    <t>Gas</t>
  </si>
  <si>
    <t>Iowa</t>
  </si>
  <si>
    <t>Illinois</t>
  </si>
  <si>
    <t>South Dakota</t>
  </si>
  <si>
    <t>FERC/Nebraska</t>
  </si>
  <si>
    <t>Line 5, Col. (b)</t>
  </si>
  <si>
    <t>Column (b):  Acct 154.001 thru 154.100</t>
  </si>
  <si>
    <t>Column (c):  Acct 163</t>
  </si>
  <si>
    <t>Column (d):  Col (b) + Col (c)</t>
  </si>
  <si>
    <t>MidAmerican Energy - Electric</t>
  </si>
  <si>
    <t>MidAmerican Energy - Gas</t>
  </si>
  <si>
    <t>Coal</t>
  </si>
  <si>
    <t>Fuel Oil/Diesel</t>
  </si>
  <si>
    <t>(Existing)</t>
  </si>
  <si>
    <t>(New)</t>
  </si>
  <si>
    <t>Natural Gas</t>
  </si>
  <si>
    <t>LPG</t>
  </si>
  <si>
    <t xml:space="preserve">Prepaid </t>
  </si>
  <si>
    <t>Fuel Stock</t>
  </si>
  <si>
    <t>(e)</t>
  </si>
  <si>
    <t>(f)</t>
  </si>
  <si>
    <t>(g)</t>
  </si>
  <si>
    <t>(h)</t>
  </si>
  <si>
    <t>(i)</t>
  </si>
  <si>
    <t>(j)</t>
  </si>
  <si>
    <t>Jurisdictional Allocation -</t>
  </si>
  <si>
    <t>Existing</t>
  </si>
  <si>
    <t>New</t>
  </si>
  <si>
    <t>Column (b):  Acct 151.001,151.002,151.007 thru 151.024</t>
  </si>
  <si>
    <t>A &amp; E Allocator</t>
  </si>
  <si>
    <t>Peak Day</t>
  </si>
  <si>
    <t>Column (c):  Acct 151.003</t>
  </si>
  <si>
    <t>Column (d):  Acct 151.101,151.102, 151.107 thru 151.130</t>
  </si>
  <si>
    <t>Column (e):  151.103</t>
  </si>
  <si>
    <t>Column (f):  Col (b) + Col (c) + Col (d) + Col (e)</t>
  </si>
  <si>
    <t>Line 6, Col. (b)</t>
  </si>
  <si>
    <t>Column (g):  Acct 164.101,164.199</t>
  </si>
  <si>
    <t>Column (h):  Acct 151.213 thru 151.219</t>
  </si>
  <si>
    <t>Column (i):  Acct 165.503 thru 165.521</t>
  </si>
  <si>
    <t>Column (j):  Col (g) + Col (h) + Col (i)</t>
  </si>
  <si>
    <t>Insurance</t>
  </si>
  <si>
    <t>Miscellaneous</t>
  </si>
  <si>
    <t>Rent</t>
  </si>
  <si>
    <t>Prepayments</t>
  </si>
  <si>
    <t>Column (b): Acct 165.001, 003, 004, 009, 011, 058</t>
  </si>
  <si>
    <t xml:space="preserve">Column (c): </t>
  </si>
  <si>
    <t>Column (d): Col (b) + Col (c)</t>
  </si>
  <si>
    <t>Column (e): Acct 165.062</t>
  </si>
  <si>
    <t>Line 7, Col. (b)</t>
  </si>
  <si>
    <t xml:space="preserve">Column (f): </t>
  </si>
  <si>
    <t>Column (g): Col (e) + Col (f)</t>
  </si>
  <si>
    <t>Column (h): Col (d) + Col (g)</t>
  </si>
  <si>
    <t>Prepaid Maintenance</t>
  </si>
  <si>
    <t>PP GDMEC</t>
  </si>
  <si>
    <t>PP Maintenance</t>
  </si>
  <si>
    <t>Other</t>
  </si>
  <si>
    <t>Non-Utility</t>
  </si>
  <si>
    <t>Column (b): Acct 165.115 &amp; 186.115</t>
  </si>
  <si>
    <t>Column (c): Acct 165.100, 105, 110</t>
  </si>
  <si>
    <t>Column (e): Acct 165.002, 128.003, 128.005, 128.006, 128.007</t>
  </si>
  <si>
    <t>Accumulated Deferred Income Taxes - Account 282 (Electric &amp; Gas)</t>
  </si>
  <si>
    <t xml:space="preserve">Gas - Federal </t>
  </si>
  <si>
    <t>Gas - State</t>
  </si>
  <si>
    <t>Nebraska</t>
  </si>
  <si>
    <t>Total Federal</t>
  </si>
  <si>
    <t>Total State</t>
  </si>
  <si>
    <t>(k)</t>
  </si>
  <si>
    <t>Source -  Corporate Tax</t>
  </si>
  <si>
    <t>To Exhibit ASR 1.1,</t>
  </si>
  <si>
    <t>Sch 1, Line 12, Col (b)</t>
  </si>
  <si>
    <t>Column (f): Sum Cols (b) through (e)</t>
  </si>
  <si>
    <t>Column (k): Sum Cols (g) through (j)</t>
  </si>
  <si>
    <t>Investment Tax Credit - 3%</t>
  </si>
  <si>
    <t>Interconnect</t>
  </si>
  <si>
    <t>Acct 252.100</t>
  </si>
  <si>
    <t>Acct 252.110</t>
  </si>
  <si>
    <t>Acct 252.130</t>
  </si>
  <si>
    <t>Acct 252.140</t>
  </si>
  <si>
    <t>Acct 252.1XX</t>
  </si>
  <si>
    <t>Acct 252.200</t>
  </si>
  <si>
    <t>Acct 252.210</t>
  </si>
  <si>
    <t>Acct 252.220</t>
  </si>
  <si>
    <t>Acct 252.230</t>
  </si>
  <si>
    <t>Acct 252.2XX</t>
  </si>
  <si>
    <t>Cust Advances</t>
  </si>
  <si>
    <t>(b-2)</t>
  </si>
  <si>
    <t>(c-2)</t>
  </si>
  <si>
    <t>Total Cust Deposits</t>
  </si>
  <si>
    <t>Customer</t>
  </si>
  <si>
    <t>Deposits</t>
  </si>
  <si>
    <t xml:space="preserve">  Total</t>
  </si>
  <si>
    <t xml:space="preserve"> Iowa</t>
  </si>
  <si>
    <t xml:space="preserve"> Illinois</t>
  </si>
  <si>
    <t xml:space="preserve"> So Dakota</t>
  </si>
  <si>
    <t xml:space="preserve"> FERC/Nebraska</t>
  </si>
  <si>
    <t>Line 15, Col. (b)</t>
  </si>
  <si>
    <t>Services</t>
  </si>
  <si>
    <t>Claims</t>
  </si>
  <si>
    <t>Discount</t>
  </si>
  <si>
    <t>Acct 144.003</t>
  </si>
  <si>
    <t>Acct 144.013</t>
  </si>
  <si>
    <t>Acct 144.040</t>
  </si>
  <si>
    <t>Provision for Services</t>
  </si>
  <si>
    <t>Provision for Claims</t>
  </si>
  <si>
    <t>So Dakota</t>
  </si>
  <si>
    <t>Total So Dakota Uncollectables</t>
  </si>
  <si>
    <t>Injuries &amp;</t>
  </si>
  <si>
    <t>Accrued Prov</t>
  </si>
  <si>
    <t>Misc</t>
  </si>
  <si>
    <t>Damages</t>
  </si>
  <si>
    <t>Illinois - Gas</t>
  </si>
  <si>
    <t>Oper Prov</t>
  </si>
  <si>
    <t>Regular Employees</t>
  </si>
  <si>
    <t>Inj &amp; Damages</t>
  </si>
  <si>
    <t>Allocation to Utility:</t>
  </si>
  <si>
    <t>-%-</t>
  </si>
  <si>
    <t>Allocation</t>
  </si>
  <si>
    <t xml:space="preserve">  Electric (FERC 1, p 323)</t>
  </si>
  <si>
    <t xml:space="preserve">  Gas (IG-1, p 325)</t>
  </si>
  <si>
    <t>Inj &amp; Damage</t>
  </si>
  <si>
    <t>Misc Oper Prov</t>
  </si>
  <si>
    <t>Column (b): Acct 228.202, 203, 205 thru 207</t>
  </si>
  <si>
    <t>Column (c): Acct 228.210</t>
  </si>
  <si>
    <t>Column (d): Acct 228.401 thru 431</t>
  </si>
  <si>
    <t>WorkSheet Title:</t>
  </si>
  <si>
    <t>Month / Year:</t>
  </si>
  <si>
    <t>Injuries and Damages / Misc Oper Provisions</t>
  </si>
  <si>
    <t>Fuel Stocks and Expense</t>
  </si>
  <si>
    <t>Customer Advances for Construction</t>
  </si>
  <si>
    <t>Materials and Supplies</t>
  </si>
  <si>
    <t>Customer Deposits - Account 235</t>
  </si>
  <si>
    <t>Accumulated Provision for Uncollectibles</t>
  </si>
  <si>
    <t>Test Year Ending</t>
  </si>
  <si>
    <t>Avg Customer Deposit</t>
  </si>
  <si>
    <t xml:space="preserve">   </t>
  </si>
  <si>
    <t>Number of Employees</t>
  </si>
  <si>
    <t>A &amp; E Allocation</t>
  </si>
  <si>
    <t xml:space="preserve">       (%) Existing Gen</t>
  </si>
  <si>
    <t xml:space="preserve">       (%) Traditional</t>
  </si>
  <si>
    <t xml:space="preserve">       (%) New Gen</t>
  </si>
  <si>
    <t>Gas Peak Day (1/15/2021)</t>
  </si>
  <si>
    <t xml:space="preserve">       (%)</t>
  </si>
  <si>
    <t>Total Operating Revenue (Regulated)</t>
  </si>
  <si>
    <t xml:space="preserve">       (%) - Jurisdiction</t>
  </si>
  <si>
    <t xml:space="preserve">       (%) - Utility</t>
  </si>
  <si>
    <t>Residential/Commercial Revenue</t>
  </si>
  <si>
    <t>Gross Plant</t>
  </si>
  <si>
    <t>Net Plant</t>
  </si>
  <si>
    <t>Net Production Plant</t>
  </si>
  <si>
    <t xml:space="preserve"> $                      -</t>
  </si>
  <si>
    <t>Supervision O&amp;M Expense</t>
  </si>
  <si>
    <t>Pension Allocator</t>
  </si>
  <si>
    <t>2-Factor</t>
  </si>
  <si>
    <t xml:space="preserve">Total  </t>
  </si>
  <si>
    <t>South Dakota Accumulated Depreciation &amp; Amortization</t>
  </si>
  <si>
    <t>Thirteen</t>
  </si>
  <si>
    <t>Thirteen Month</t>
  </si>
  <si>
    <t>13 Month Average</t>
  </si>
  <si>
    <t>Column (d): Acct 165.021, 186.021</t>
  </si>
  <si>
    <t>LAND AND LAND RIGHTS</t>
  </si>
  <si>
    <t>13 Month Avg Ending 12/31/25</t>
  </si>
  <si>
    <t>@ 12/31/25</t>
  </si>
  <si>
    <t>12 Months Ended 12/31/25</t>
  </si>
  <si>
    <t>Total @ 12/31/25</t>
  </si>
  <si>
    <t>Delivery labor 12/2025</t>
  </si>
  <si>
    <t>To Exhibit ASR 1.1, Sch 1, Line 15, Col. (b)</t>
  </si>
  <si>
    <t>To Exhibit ASR 1.1, Sch 1, Line 17, Col. (b)</t>
  </si>
  <si>
    <t>Column (b), (c), (d), (e): Acct 282.0100</t>
  </si>
  <si>
    <t>Column (g), (h), (i), (j): Accts 282.0150</t>
  </si>
  <si>
    <t>Line 18 &amp; 19, Col. (b)</t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</si>
  <si>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</t>
    </r>
  </si>
  <si>
    <r>
      <t>Jurisdictional Allocation</t>
    </r>
    <r>
      <rPr>
        <b/>
        <vertAlign val="superscript"/>
        <sz val="10"/>
        <rFont val="Times New Roman"/>
        <family val="1"/>
      </rPr>
      <t>(1)</t>
    </r>
  </si>
  <si>
    <r>
      <t>Illinois</t>
    </r>
    <r>
      <rPr>
        <b/>
        <vertAlign val="superscript"/>
        <sz val="10"/>
        <rFont val="Times New Roman"/>
        <family val="1"/>
      </rPr>
      <t>(2)</t>
    </r>
  </si>
  <si>
    <r>
      <t>(1)</t>
    </r>
    <r>
      <rPr>
        <sz val="10"/>
        <rFont val="Times New Roman"/>
        <family val="1"/>
      </rPr>
      <t>Based on Operation &amp; Supervison Expense</t>
    </r>
  </si>
  <si>
    <r>
      <t>(2)</t>
    </r>
    <r>
      <rPr>
        <sz val="10"/>
        <rFont val="Times New Roman"/>
        <family val="1"/>
      </rPr>
      <t>Gas I&amp;D includes Col (c), Ln 17</t>
    </r>
  </si>
  <si>
    <r>
      <t>Utility Allocation</t>
    </r>
    <r>
      <rPr>
        <b/>
        <vertAlign val="superscript"/>
        <sz val="10"/>
        <rFont val="Times New Roman"/>
        <family val="1"/>
      </rPr>
      <t xml:space="preserve"> (1)</t>
    </r>
  </si>
  <si>
    <r>
      <t>Jurisdictional Allocation</t>
    </r>
    <r>
      <rPr>
        <b/>
        <vertAlign val="superscript"/>
        <sz val="10"/>
        <rFont val="Times New Roman"/>
        <family val="1"/>
      </rPr>
      <t xml:space="preserve"> (1)</t>
    </r>
  </si>
  <si>
    <r>
      <t>(1)</t>
    </r>
    <r>
      <rPr>
        <sz val="10"/>
        <rFont val="Times New Roman"/>
        <family val="1"/>
      </rPr>
      <t xml:space="preserve"> based on Residential/Commercial Revenues</t>
    </r>
  </si>
  <si>
    <r>
      <t>Allocation to Utility</t>
    </r>
    <r>
      <rPr>
        <b/>
        <vertAlign val="superscript"/>
        <sz val="10"/>
        <rFont val="Times New Roman"/>
        <family val="1"/>
      </rPr>
      <t xml:space="preserve"> (1)</t>
    </r>
  </si>
  <si>
    <r>
      <t>Jurisdictional Allocation</t>
    </r>
    <r>
      <rPr>
        <b/>
        <vertAlign val="superscript"/>
        <sz val="10"/>
        <rFont val="Times New Roman"/>
        <family val="1"/>
      </rPr>
      <t xml:space="preserve"> (2)</t>
    </r>
  </si>
  <si>
    <r>
      <t>(1)</t>
    </r>
    <r>
      <rPr>
        <sz val="10"/>
        <rFont val="Times New Roman"/>
        <family val="1"/>
      </rPr>
      <t xml:space="preserve"> based on Averge Customer Deposits</t>
    </r>
  </si>
  <si>
    <r>
      <t>(2)</t>
    </r>
    <r>
      <rPr>
        <sz val="10"/>
        <rFont val="Times New Roman"/>
        <family val="1"/>
      </rPr>
      <t xml:space="preserve"> based on Residential/Commercial Revenue</t>
    </r>
  </si>
  <si>
    <r>
      <t>(1)</t>
    </r>
    <r>
      <rPr>
        <sz val="10"/>
        <rFont val="Times New Roman"/>
        <family val="1"/>
      </rPr>
      <t xml:space="preserve"> based on actual charges</t>
    </r>
  </si>
  <si>
    <r>
      <t>Maintenance</t>
    </r>
    <r>
      <rPr>
        <b/>
        <vertAlign val="superscript"/>
        <sz val="10"/>
        <rFont val="Times New Roman"/>
        <family val="1"/>
      </rPr>
      <t>(1)</t>
    </r>
  </si>
  <si>
    <r>
      <t>PP Wind</t>
    </r>
    <r>
      <rPr>
        <b/>
        <vertAlign val="superscript"/>
        <sz val="10"/>
        <rFont val="Times New Roman"/>
        <family val="1"/>
      </rPr>
      <t>(1)</t>
    </r>
  </si>
  <si>
    <r>
      <t>Agreement</t>
    </r>
    <r>
      <rPr>
        <b/>
        <vertAlign val="superscript"/>
        <sz val="10"/>
        <rFont val="Times New Roman"/>
        <family val="1"/>
      </rPr>
      <t>(2)</t>
    </r>
  </si>
  <si>
    <r>
      <t>Prepayments</t>
    </r>
    <r>
      <rPr>
        <b/>
        <vertAlign val="superscript"/>
        <sz val="10"/>
        <rFont val="Times New Roman"/>
        <family val="1"/>
      </rPr>
      <t>(2)</t>
    </r>
  </si>
  <si>
    <r>
      <t xml:space="preserve">Jurisdictional Allocation </t>
    </r>
    <r>
      <rPr>
        <b/>
        <vertAlign val="superscript"/>
        <sz val="10"/>
        <rFont val="Times New Roman"/>
        <family val="1"/>
      </rPr>
      <t>(1),(2)</t>
    </r>
  </si>
  <si>
    <r>
      <t>(1)</t>
    </r>
    <r>
      <rPr>
        <sz val="10"/>
        <rFont val="Times New Roman"/>
        <family val="1"/>
      </rPr>
      <t xml:space="preserve"> Based on New A&amp;E Allocator</t>
    </r>
  </si>
  <si>
    <r>
      <t>(2)</t>
    </r>
    <r>
      <rPr>
        <sz val="10"/>
        <rFont val="Times New Roman"/>
        <family val="1"/>
      </rPr>
      <t xml:space="preserve"> Based on 2-Factor</t>
    </r>
  </si>
  <si>
    <r>
      <t>(1)</t>
    </r>
    <r>
      <rPr>
        <sz val="10"/>
        <rFont val="Times New Roman"/>
        <family val="1"/>
      </rPr>
      <t xml:space="preserve"> Based on Net Plant</t>
    </r>
  </si>
  <si>
    <r>
      <t xml:space="preserve">Allowances Allocated </t>
    </r>
    <r>
      <rPr>
        <b/>
        <vertAlign val="superscript"/>
        <sz val="10"/>
        <rFont val="Times New Roman"/>
        <family val="1"/>
      </rPr>
      <t>(2)</t>
    </r>
  </si>
  <si>
    <r>
      <t xml:space="preserve">(1) </t>
    </r>
    <r>
      <rPr>
        <sz val="10"/>
        <rFont val="Times New Roman"/>
        <family val="1"/>
      </rPr>
      <t>Based on Gross Plant</t>
    </r>
  </si>
  <si>
    <t>Source - Trial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</si>
</sst>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 d\,\ yyyy"/>
    <numFmt numFmtId="166" formatCode="&quot;$&quot;#,##0.0_);[Red]\(&quot;$&quot;#,##0.0\)"/>
    <numFmt numFmtId="167" formatCode="_(* #,##0_);_(* \(#,##0\);_(* &quot;-&quot;??_);_(@_)"/>
    <numFmt numFmtId="168" formatCode="0.000%"/>
  </numFmts>
  <fonts count="1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" fillId="0" borderId="0"/>
    <xf numFmtId="0" fontId="3" fillId="0" borderId="0"/>
    <xf numFmtId="40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9" fontId="6" fillId="0" borderId="0" applyFont="0" applyFill="0" applyBorder="0" applyAlignment="0" applyProtection="0"/>
    <xf numFmtId="8" fontId="2" fillId="0" borderId="0" applyFont="0" applyFill="0" applyBorder="0" applyAlignment="0" applyProtection="0"/>
  </cellStyleXfs>
  <cellXfs count="24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167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49" fontId="7" fillId="0" borderId="0" xfId="0" applyNumberFormat="1" applyFont="1"/>
    <xf numFmtId="167" fontId="7" fillId="0" borderId="0" xfId="1" applyNumberFormat="1" applyFont="1"/>
    <xf numFmtId="43" fontId="7" fillId="0" borderId="0" xfId="1" applyFont="1"/>
    <xf numFmtId="43" fontId="7" fillId="0" borderId="1" xfId="1" applyFont="1" applyBorder="1"/>
    <xf numFmtId="43" fontId="7" fillId="0" borderId="0" xfId="1" applyFont="1" applyBorder="1"/>
    <xf numFmtId="43" fontId="7" fillId="0" borderId="9" xfId="1" applyFont="1" applyBorder="1"/>
    <xf numFmtId="41" fontId="7" fillId="0" borderId="0" xfId="4" applyNumberFormat="1" applyFont="1"/>
    <xf numFmtId="0" fontId="7" fillId="0" borderId="3" xfId="4" applyFont="1" applyBorder="1" applyAlignment="1">
      <alignment horizontal="centerContinuous"/>
    </xf>
    <xf numFmtId="0" fontId="7" fillId="0" borderId="0" xfId="4" applyFont="1"/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167" fontId="7" fillId="0" borderId="0" xfId="4" applyNumberFormat="1" applyFont="1"/>
    <xf numFmtId="0" fontId="7" fillId="0" borderId="8" xfId="4" applyFont="1" applyBorder="1" applyAlignment="1">
      <alignment horizontal="centerContinuous"/>
    </xf>
    <xf numFmtId="38" fontId="7" fillId="0" borderId="0" xfId="4" applyNumberFormat="1" applyFont="1"/>
    <xf numFmtId="0" fontId="10" fillId="0" borderId="0" xfId="10" applyFont="1"/>
    <xf numFmtId="43" fontId="7" fillId="0" borderId="0" xfId="0" applyNumberFormat="1" applyFont="1"/>
    <xf numFmtId="43" fontId="7" fillId="0" borderId="0" xfId="7" applyFont="1"/>
    <xf numFmtId="0" fontId="7" fillId="0" borderId="0" xfId="8" applyFont="1"/>
    <xf numFmtId="0" fontId="7" fillId="0" borderId="1" xfId="4" applyFont="1" applyBorder="1"/>
    <xf numFmtId="0" fontId="7" fillId="2" borderId="1" xfId="4" applyFont="1" applyFill="1" applyBorder="1" applyAlignment="1">
      <alignment horizontal="centerContinuous"/>
    </xf>
    <xf numFmtId="0" fontId="7" fillId="0" borderId="0" xfId="4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43" fontId="7" fillId="0" borderId="1" xfId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39" fontId="12" fillId="0" borderId="0" xfId="4" applyNumberFormat="1" applyFont="1" applyAlignment="1">
      <alignment horizontal="center"/>
    </xf>
    <xf numFmtId="39" fontId="7" fillId="0" borderId="0" xfId="4" applyNumberFormat="1" applyFont="1"/>
    <xf numFmtId="39" fontId="12" fillId="0" borderId="0" xfId="4" quotePrefix="1" applyNumberFormat="1" applyFont="1" applyAlignment="1">
      <alignment horizontal="center"/>
    </xf>
    <xf numFmtId="39" fontId="7" fillId="0" borderId="1" xfId="4" applyNumberFormat="1" applyFont="1" applyBorder="1"/>
    <xf numFmtId="0" fontId="7" fillId="2" borderId="0" xfId="4" applyFont="1" applyFill="1"/>
    <xf numFmtId="39" fontId="13" fillId="0" borderId="1" xfId="4" applyNumberFormat="1" applyFont="1" applyBorder="1" applyAlignment="1">
      <alignment horizontal="right"/>
    </xf>
    <xf numFmtId="17" fontId="7" fillId="0" borderId="0" xfId="4" applyNumberFormat="1" applyFont="1" applyAlignment="1">
      <alignment horizontal="right"/>
    </xf>
    <xf numFmtId="39" fontId="12" fillId="0" borderId="0" xfId="4" applyNumberFormat="1" applyFont="1"/>
    <xf numFmtId="165" fontId="12" fillId="0" borderId="0" xfId="4" applyNumberFormat="1" applyFont="1" applyAlignment="1">
      <alignment horizontal="centerContinuous"/>
    </xf>
    <xf numFmtId="0" fontId="7" fillId="0" borderId="1" xfId="4" applyFont="1" applyBorder="1" applyAlignment="1">
      <alignment horizontal="center"/>
    </xf>
    <xf numFmtId="165" fontId="12" fillId="0" borderId="0" xfId="4" applyNumberFormat="1" applyFont="1"/>
    <xf numFmtId="15" fontId="7" fillId="0" borderId="0" xfId="4" applyNumberFormat="1" applyFont="1"/>
    <xf numFmtId="42" fontId="7" fillId="0" borderId="0" xfId="4" applyNumberFormat="1" applyFont="1"/>
    <xf numFmtId="42" fontId="12" fillId="0" borderId="0" xfId="4" applyNumberFormat="1" applyFont="1"/>
    <xf numFmtId="0" fontId="7" fillId="0" borderId="0" xfId="12" applyFont="1"/>
    <xf numFmtId="6" fontId="12" fillId="0" borderId="0" xfId="4" applyNumberFormat="1" applyFont="1"/>
    <xf numFmtId="39" fontId="7" fillId="0" borderId="0" xfId="4" quotePrefix="1" applyNumberFormat="1" applyFont="1"/>
    <xf numFmtId="1" fontId="7" fillId="0" borderId="0" xfId="4" applyNumberFormat="1" applyFont="1"/>
    <xf numFmtId="10" fontId="7" fillId="0" borderId="0" xfId="4" applyNumberFormat="1" applyFont="1"/>
    <xf numFmtId="41" fontId="12" fillId="0" borderId="0" xfId="4" applyNumberFormat="1" applyFont="1"/>
    <xf numFmtId="10" fontId="12" fillId="0" borderId="0" xfId="4" applyNumberFormat="1" applyFont="1"/>
    <xf numFmtId="10" fontId="7" fillId="0" borderId="0" xfId="9" applyNumberFormat="1" applyFont="1" applyFill="1"/>
    <xf numFmtId="168" fontId="7" fillId="0" borderId="0" xfId="9" applyNumberFormat="1" applyFont="1" applyFill="1"/>
    <xf numFmtId="6" fontId="12" fillId="0" borderId="0" xfId="13" applyNumberFormat="1" applyFont="1"/>
    <xf numFmtId="42" fontId="12" fillId="0" borderId="0" xfId="13" applyNumberFormat="1" applyFont="1"/>
    <xf numFmtId="6" fontId="7" fillId="0" borderId="0" xfId="4" applyNumberFormat="1" applyFont="1"/>
    <xf numFmtId="0" fontId="7" fillId="0" borderId="0" xfId="13" applyFont="1"/>
    <xf numFmtId="10" fontId="7" fillId="0" borderId="0" xfId="9" applyNumberFormat="1" applyFont="1"/>
    <xf numFmtId="10" fontId="7" fillId="0" borderId="0" xfId="14" applyNumberFormat="1" applyFont="1" applyFill="1"/>
    <xf numFmtId="42" fontId="7" fillId="0" borderId="0" xfId="13" applyNumberFormat="1" applyFont="1"/>
    <xf numFmtId="6" fontId="7" fillId="0" borderId="0" xfId="13" applyNumberFormat="1" applyFont="1"/>
    <xf numFmtId="9" fontId="7" fillId="0" borderId="0" xfId="9" applyFont="1" applyFill="1"/>
    <xf numFmtId="164" fontId="12" fillId="0" borderId="0" xfId="3" applyNumberFormat="1" applyFont="1" applyFill="1"/>
    <xf numFmtId="164" fontId="7" fillId="0" borderId="0" xfId="4" applyNumberFormat="1" applyFont="1"/>
    <xf numFmtId="164" fontId="7" fillId="0" borderId="0" xfId="3" applyNumberFormat="1" applyFont="1" applyFill="1"/>
    <xf numFmtId="164" fontId="12" fillId="0" borderId="0" xfId="15" applyNumberFormat="1" applyFont="1" applyFill="1"/>
    <xf numFmtId="164" fontId="7" fillId="0" borderId="0" xfId="13" applyNumberFormat="1" applyFont="1"/>
    <xf numFmtId="164" fontId="7" fillId="0" borderId="0" xfId="15" applyNumberFormat="1" applyFont="1" applyFill="1"/>
    <xf numFmtId="164" fontId="12" fillId="0" borderId="0" xfId="3" applyNumberFormat="1" applyFont="1"/>
    <xf numFmtId="164" fontId="7" fillId="0" borderId="0" xfId="3" applyNumberFormat="1" applyFont="1"/>
    <xf numFmtId="43" fontId="7" fillId="0" borderId="0" xfId="2" applyNumberFormat="1" applyFont="1"/>
    <xf numFmtId="1" fontId="8" fillId="0" borderId="0" xfId="4" applyNumberFormat="1" applyFont="1" applyAlignment="1">
      <alignment horizontal="centerContinuous"/>
    </xf>
    <xf numFmtId="15" fontId="8" fillId="0" borderId="0" xfId="4" applyNumberFormat="1" applyFont="1" applyAlignment="1">
      <alignment horizontal="centerContinuous"/>
    </xf>
    <xf numFmtId="39" fontId="8" fillId="0" borderId="0" xfId="4" applyNumberFormat="1" applyFont="1" applyAlignment="1">
      <alignment horizontal="centerContinuous"/>
    </xf>
    <xf numFmtId="39" fontId="7" fillId="0" borderId="0" xfId="4" applyNumberFormat="1" applyFont="1" applyAlignment="1">
      <alignment horizontal="centerContinuous"/>
    </xf>
    <xf numFmtId="39" fontId="12" fillId="0" borderId="0" xfId="4" applyNumberFormat="1" applyFont="1" applyAlignment="1">
      <alignment horizontal="centerContinuous"/>
    </xf>
    <xf numFmtId="165" fontId="8" fillId="0" borderId="0" xfId="4" applyNumberFormat="1" applyFont="1" applyAlignment="1">
      <alignment horizontal="centerContinuous"/>
    </xf>
    <xf numFmtId="1" fontId="12" fillId="0" borderId="0" xfId="4" applyNumberFormat="1" applyFont="1" applyAlignment="1">
      <alignment horizontal="center"/>
    </xf>
    <xf numFmtId="15" fontId="12" fillId="0" borderId="0" xfId="4" applyNumberFormat="1" applyFont="1" applyAlignment="1">
      <alignment horizontal="center"/>
    </xf>
    <xf numFmtId="1" fontId="12" fillId="0" borderId="0" xfId="4" applyNumberFormat="1" applyFont="1" applyAlignment="1">
      <alignment horizontal="left"/>
    </xf>
    <xf numFmtId="1" fontId="12" fillId="0" borderId="1" xfId="4" applyNumberFormat="1" applyFont="1" applyBorder="1" applyAlignment="1">
      <alignment horizontal="left"/>
    </xf>
    <xf numFmtId="15" fontId="12" fillId="0" borderId="1" xfId="4" applyNumberFormat="1" applyFont="1" applyBorder="1" applyAlignment="1">
      <alignment horizontal="center"/>
    </xf>
    <xf numFmtId="39" fontId="12" fillId="0" borderId="1" xfId="4" applyNumberFormat="1" applyFont="1" applyBorder="1" applyAlignment="1">
      <alignment horizontal="center"/>
    </xf>
    <xf numFmtId="17" fontId="12" fillId="0" borderId="0" xfId="4" applyNumberFormat="1" applyFont="1" applyAlignment="1">
      <alignment horizontal="right"/>
    </xf>
    <xf numFmtId="167" fontId="7" fillId="0" borderId="0" xfId="2" applyNumberFormat="1" applyFont="1" applyBorder="1"/>
    <xf numFmtId="167" fontId="7" fillId="0" borderId="1" xfId="4" applyNumberFormat="1" applyFont="1" applyBorder="1"/>
    <xf numFmtId="15" fontId="12" fillId="0" borderId="0" xfId="4" applyNumberFormat="1" applyFont="1"/>
    <xf numFmtId="15" fontId="12" fillId="0" borderId="7" xfId="4" quotePrefix="1" applyNumberFormat="1" applyFont="1" applyBorder="1" applyAlignment="1">
      <alignment horizontal="left"/>
    </xf>
    <xf numFmtId="167" fontId="7" fillId="0" borderId="7" xfId="3" applyNumberFormat="1" applyFont="1" applyFill="1" applyBorder="1"/>
    <xf numFmtId="15" fontId="12" fillId="0" borderId="1" xfId="4" quotePrefix="1" applyNumberFormat="1" applyFont="1" applyBorder="1" applyAlignment="1">
      <alignment horizontal="center"/>
    </xf>
    <xf numFmtId="39" fontId="12" fillId="0" borderId="1" xfId="4" quotePrefix="1" applyNumberFormat="1" applyFont="1" applyBorder="1" applyAlignment="1">
      <alignment horizontal="center"/>
    </xf>
    <xf numFmtId="15" fontId="7" fillId="0" borderId="0" xfId="4" quotePrefix="1" applyNumberFormat="1" applyFont="1" applyAlignment="1">
      <alignment horizontal="left"/>
    </xf>
    <xf numFmtId="37" fontId="7" fillId="0" borderId="0" xfId="2" applyNumberFormat="1" applyFont="1"/>
    <xf numFmtId="37" fontId="7" fillId="0" borderId="0" xfId="3" applyNumberFormat="1" applyFont="1"/>
    <xf numFmtId="37" fontId="7" fillId="0" borderId="1" xfId="2" applyNumberFormat="1" applyFont="1" applyBorder="1"/>
    <xf numFmtId="10" fontId="7" fillId="0" borderId="1" xfId="9" applyNumberFormat="1" applyFont="1" applyBorder="1"/>
    <xf numFmtId="37" fontId="7" fillId="0" borderId="1" xfId="3" applyNumberFormat="1" applyFont="1" applyBorder="1"/>
    <xf numFmtId="37" fontId="7" fillId="0" borderId="10" xfId="2" applyNumberFormat="1" applyFont="1" applyBorder="1"/>
    <xf numFmtId="10" fontId="7" fillId="0" borderId="10" xfId="9" applyNumberFormat="1" applyFont="1" applyBorder="1"/>
    <xf numFmtId="37" fontId="7" fillId="0" borderId="10" xfId="4" applyNumberFormat="1" applyFont="1" applyBorder="1"/>
    <xf numFmtId="39" fontId="12" fillId="0" borderId="0" xfId="4" applyNumberFormat="1" applyFont="1" applyAlignment="1">
      <alignment horizontal="left"/>
    </xf>
    <xf numFmtId="39" fontId="12" fillId="0" borderId="8" xfId="4" applyNumberFormat="1" applyFont="1" applyBorder="1"/>
    <xf numFmtId="39" fontId="7" fillId="0" borderId="1" xfId="4" applyNumberFormat="1" applyFont="1" applyBorder="1" applyAlignment="1">
      <alignment horizontal="centerContinuous"/>
    </xf>
    <xf numFmtId="37" fontId="7" fillId="0" borderId="0" xfId="4" applyNumberFormat="1" applyFont="1"/>
    <xf numFmtId="15" fontId="7" fillId="0" borderId="0" xfId="4" applyNumberFormat="1" applyFont="1" applyAlignment="1">
      <alignment horizontal="left"/>
    </xf>
    <xf numFmtId="37" fontId="7" fillId="0" borderId="2" xfId="4" applyNumberFormat="1" applyFont="1" applyBorder="1"/>
    <xf numFmtId="37" fontId="7" fillId="0" borderId="9" xfId="4" applyNumberFormat="1" applyFont="1" applyBorder="1"/>
    <xf numFmtId="39" fontId="11" fillId="0" borderId="0" xfId="4" applyNumberFormat="1" applyFont="1"/>
    <xf numFmtId="0" fontId="8" fillId="0" borderId="0" xfId="4" applyFont="1" applyAlignment="1">
      <alignment horizontal="centerContinuous"/>
    </xf>
    <xf numFmtId="15" fontId="7" fillId="0" borderId="0" xfId="4" applyNumberFormat="1" applyFont="1" applyAlignment="1">
      <alignment horizontal="centerContinuous"/>
    </xf>
    <xf numFmtId="0" fontId="12" fillId="0" borderId="0" xfId="4" applyFont="1"/>
    <xf numFmtId="0" fontId="12" fillId="0" borderId="1" xfId="4" applyFont="1" applyBorder="1"/>
    <xf numFmtId="167" fontId="7" fillId="0" borderId="0" xfId="2" applyNumberFormat="1" applyFont="1"/>
    <xf numFmtId="39" fontId="7" fillId="0" borderId="0" xfId="9" applyNumberFormat="1" applyFont="1"/>
    <xf numFmtId="15" fontId="12" fillId="0" borderId="0" xfId="4" quotePrefix="1" applyNumberFormat="1" applyFont="1" applyAlignment="1">
      <alignment horizontal="left"/>
    </xf>
    <xf numFmtId="167" fontId="7" fillId="0" borderId="0" xfId="3" applyNumberFormat="1" applyFont="1" applyFill="1" applyBorder="1"/>
    <xf numFmtId="0" fontId="12" fillId="0" borderId="8" xfId="4" applyFont="1" applyBorder="1" applyAlignment="1">
      <alignment horizontal="centerContinuous"/>
    </xf>
    <xf numFmtId="39" fontId="12" fillId="0" borderId="1" xfId="4" applyNumberFormat="1" applyFont="1" applyBorder="1" applyAlignment="1">
      <alignment horizontal="center" wrapText="1"/>
    </xf>
    <xf numFmtId="41" fontId="7" fillId="0" borderId="10" xfId="4" applyNumberFormat="1" applyFont="1" applyBorder="1"/>
    <xf numFmtId="0" fontId="12" fillId="0" borderId="0" xfId="4" applyFont="1" applyAlignment="1">
      <alignment horizontal="centerContinuous"/>
    </xf>
    <xf numFmtId="41" fontId="7" fillId="0" borderId="0" xfId="9" applyNumberFormat="1" applyFont="1" applyBorder="1"/>
    <xf numFmtId="41" fontId="7" fillId="0" borderId="0" xfId="9" applyNumberFormat="1" applyFont="1"/>
    <xf numFmtId="10" fontId="7" fillId="0" borderId="0" xfId="9" applyNumberFormat="1" applyFont="1" applyBorder="1"/>
    <xf numFmtId="38" fontId="7" fillId="0" borderId="9" xfId="2" applyNumberFormat="1" applyFont="1" applyBorder="1"/>
    <xf numFmtId="41" fontId="7" fillId="0" borderId="2" xfId="4" applyNumberFormat="1" applyFont="1" applyBorder="1"/>
    <xf numFmtId="0" fontId="11" fillId="0" borderId="0" xfId="4" quotePrefix="1" applyFont="1"/>
    <xf numFmtId="15" fontId="9" fillId="0" borderId="0" xfId="4" applyNumberFormat="1" applyFont="1" applyAlignment="1">
      <alignment horizontal="centerContinuous"/>
    </xf>
    <xf numFmtId="39" fontId="9" fillId="0" borderId="0" xfId="4" applyNumberFormat="1" applyFont="1" applyAlignment="1">
      <alignment horizontal="centerContinuous"/>
    </xf>
    <xf numFmtId="15" fontId="12" fillId="0" borderId="1" xfId="4" applyNumberFormat="1" applyFont="1" applyBorder="1" applyAlignment="1">
      <alignment horizontal="centerContinuous"/>
    </xf>
    <xf numFmtId="15" fontId="12" fillId="0" borderId="0" xfId="4" applyNumberFormat="1" applyFont="1" applyAlignment="1">
      <alignment horizontal="centerContinuous"/>
    </xf>
    <xf numFmtId="43" fontId="7" fillId="0" borderId="0" xfId="2" applyNumberFormat="1" applyFont="1" applyBorder="1"/>
    <xf numFmtId="43" fontId="7" fillId="0" borderId="1" xfId="2" applyNumberFormat="1" applyFont="1" applyBorder="1"/>
    <xf numFmtId="43" fontId="7" fillId="0" borderId="0" xfId="3" applyNumberFormat="1" applyFont="1"/>
    <xf numFmtId="39" fontId="7" fillId="0" borderId="7" xfId="4" applyNumberFormat="1" applyFont="1" applyBorder="1"/>
    <xf numFmtId="43" fontId="7" fillId="0" borderId="7" xfId="3" applyNumberFormat="1" applyFont="1" applyFill="1" applyBorder="1"/>
    <xf numFmtId="15" fontId="12" fillId="0" borderId="0" xfId="4" quotePrefix="1" applyNumberFormat="1" applyFont="1"/>
    <xf numFmtId="15" fontId="12" fillId="0" borderId="1" xfId="4" applyNumberFormat="1" applyFont="1" applyBorder="1"/>
    <xf numFmtId="41" fontId="7" fillId="0" borderId="2" xfId="9" applyNumberFormat="1" applyFont="1" applyBorder="1"/>
    <xf numFmtId="41" fontId="7" fillId="0" borderId="9" xfId="9" applyNumberFormat="1" applyFont="1" applyBorder="1"/>
    <xf numFmtId="15" fontId="11" fillId="0" borderId="0" xfId="4" applyNumberFormat="1" applyFont="1" applyAlignment="1">
      <alignment horizontal="left"/>
    </xf>
    <xf numFmtId="0" fontId="11" fillId="0" borderId="0" xfId="4" applyFont="1"/>
    <xf numFmtId="0" fontId="12" fillId="0" borderId="0" xfId="4" applyFont="1" applyAlignment="1">
      <alignment horizontal="center"/>
    </xf>
    <xf numFmtId="43" fontId="7" fillId="0" borderId="0" xfId="2" applyNumberFormat="1" applyFont="1" applyFill="1"/>
    <xf numFmtId="43" fontId="7" fillId="0" borderId="1" xfId="4" applyNumberFormat="1" applyFont="1" applyBorder="1"/>
    <xf numFmtId="43" fontId="7" fillId="0" borderId="0" xfId="4" applyNumberFormat="1" applyFont="1"/>
    <xf numFmtId="15" fontId="12" fillId="0" borderId="8" xfId="4" applyNumberFormat="1" applyFont="1" applyBorder="1" applyAlignment="1">
      <alignment horizontal="left"/>
    </xf>
    <xf numFmtId="15" fontId="12" fillId="0" borderId="0" xfId="4" applyNumberFormat="1" applyFont="1" applyAlignment="1">
      <alignment horizontal="left"/>
    </xf>
    <xf numFmtId="39" fontId="12" fillId="0" borderId="8" xfId="4" applyNumberFormat="1" applyFont="1" applyBorder="1" applyAlignment="1">
      <alignment horizontal="center"/>
    </xf>
    <xf numFmtId="41" fontId="7" fillId="0" borderId="9" xfId="4" applyNumberFormat="1" applyFont="1" applyBorder="1"/>
    <xf numFmtId="15" fontId="11" fillId="0" borderId="0" xfId="4" quotePrefix="1" applyNumberFormat="1" applyFont="1" applyAlignment="1">
      <alignment horizontal="left"/>
    </xf>
    <xf numFmtId="39" fontId="12" fillId="0" borderId="4" xfId="4" applyNumberFormat="1" applyFont="1" applyBorder="1" applyAlignment="1">
      <alignment horizontal="centerContinuous"/>
    </xf>
    <xf numFmtId="39" fontId="12" fillId="0" borderId="5" xfId="4" applyNumberFormat="1" applyFont="1" applyBorder="1" applyAlignment="1">
      <alignment horizontal="centerContinuous"/>
    </xf>
    <xf numFmtId="39" fontId="12" fillId="0" borderId="6" xfId="4" applyNumberFormat="1" applyFont="1" applyBorder="1" applyAlignment="1">
      <alignment horizontal="centerContinuous"/>
    </xf>
    <xf numFmtId="39" fontId="7" fillId="0" borderId="6" xfId="4" applyNumberFormat="1" applyFont="1" applyBorder="1" applyAlignment="1">
      <alignment horizontal="centerContinuous"/>
    </xf>
    <xf numFmtId="167" fontId="7" fillId="0" borderId="1" xfId="2" applyNumberFormat="1" applyFont="1" applyBorder="1"/>
    <xf numFmtId="167" fontId="7" fillId="0" borderId="7" xfId="2" applyNumberFormat="1" applyFont="1" applyFill="1" applyBorder="1"/>
    <xf numFmtId="1" fontId="7" fillId="0" borderId="0" xfId="4" applyNumberFormat="1" applyFont="1" applyAlignment="1">
      <alignment horizontal="center"/>
    </xf>
    <xf numFmtId="39" fontId="12" fillId="0" borderId="0" xfId="11" applyNumberFormat="1" applyFont="1" applyAlignment="1">
      <alignment horizontal="center"/>
    </xf>
    <xf numFmtId="1" fontId="12" fillId="0" borderId="0" xfId="8" applyNumberFormat="1" applyFont="1" applyAlignment="1">
      <alignment horizontal="left"/>
    </xf>
    <xf numFmtId="15" fontId="12" fillId="0" borderId="0" xfId="8" applyNumberFormat="1" applyFont="1" applyAlignment="1">
      <alignment horizontal="center"/>
    </xf>
    <xf numFmtId="1" fontId="12" fillId="0" borderId="1" xfId="8" applyNumberFormat="1" applyFont="1" applyBorder="1" applyAlignment="1">
      <alignment horizontal="left"/>
    </xf>
    <xf numFmtId="15" fontId="12" fillId="0" borderId="1" xfId="8" applyNumberFormat="1" applyFont="1" applyBorder="1" applyAlignment="1">
      <alignment horizontal="center"/>
    </xf>
    <xf numFmtId="39" fontId="12" fillId="0" borderId="1" xfId="11" applyNumberFormat="1" applyFont="1" applyBorder="1" applyAlignment="1">
      <alignment horizontal="center"/>
    </xf>
    <xf numFmtId="1" fontId="12" fillId="0" borderId="0" xfId="8" applyNumberFormat="1" applyFont="1" applyAlignment="1">
      <alignment horizontal="center"/>
    </xf>
    <xf numFmtId="39" fontId="12" fillId="0" borderId="0" xfId="8" applyNumberFormat="1" applyFont="1" applyAlignment="1">
      <alignment horizontal="center"/>
    </xf>
    <xf numFmtId="1" fontId="7" fillId="0" borderId="0" xfId="8" applyNumberFormat="1" applyFont="1" applyAlignment="1">
      <alignment horizontal="center"/>
    </xf>
    <xf numFmtId="17" fontId="12" fillId="0" borderId="0" xfId="8" applyNumberFormat="1" applyFont="1" applyAlignment="1">
      <alignment horizontal="right"/>
    </xf>
    <xf numFmtId="15" fontId="12" fillId="0" borderId="0" xfId="8" applyNumberFormat="1" applyFont="1"/>
    <xf numFmtId="15" fontId="12" fillId="0" borderId="7" xfId="8" quotePrefix="1" applyNumberFormat="1" applyFont="1" applyBorder="1" applyAlignment="1">
      <alignment horizontal="left"/>
    </xf>
    <xf numFmtId="39" fontId="12" fillId="0" borderId="0" xfId="8" applyNumberFormat="1" applyFont="1" applyAlignment="1">
      <alignment horizontal="left"/>
    </xf>
    <xf numFmtId="0" fontId="7" fillId="0" borderId="0" xfId="8" applyFont="1" applyAlignment="1">
      <alignment horizontal="centerContinuous"/>
    </xf>
    <xf numFmtId="39" fontId="12" fillId="0" borderId="18" xfId="8" applyNumberFormat="1" applyFont="1" applyBorder="1" applyAlignment="1">
      <alignment horizontal="center"/>
    </xf>
    <xf numFmtId="39" fontId="12" fillId="0" borderId="19" xfId="11" applyNumberFormat="1" applyFont="1" applyBorder="1" applyAlignment="1">
      <alignment horizontal="center"/>
    </xf>
    <xf numFmtId="39" fontId="12" fillId="0" borderId="20" xfId="11" applyNumberFormat="1" applyFont="1" applyBorder="1" applyAlignment="1">
      <alignment horizontal="center"/>
    </xf>
    <xf numFmtId="39" fontId="12" fillId="0" borderId="17" xfId="11" applyNumberFormat="1" applyFont="1" applyBorder="1" applyAlignment="1">
      <alignment horizontal="center"/>
    </xf>
    <xf numFmtId="39" fontId="12" fillId="0" borderId="21" xfId="8" applyNumberFormat="1" applyFont="1" applyBorder="1" applyAlignment="1">
      <alignment horizontal="center"/>
    </xf>
    <xf numFmtId="39" fontId="12" fillId="0" borderId="8" xfId="8" applyNumberFormat="1" applyFont="1" applyBorder="1" applyAlignment="1">
      <alignment horizontal="center"/>
    </xf>
    <xf numFmtId="39" fontId="12" fillId="0" borderId="22" xfId="8" applyNumberFormat="1" applyFont="1" applyBorder="1" applyAlignment="1">
      <alignment horizontal="center"/>
    </xf>
    <xf numFmtId="39" fontId="12" fillId="0" borderId="0" xfId="8" applyNumberFormat="1" applyFont="1"/>
    <xf numFmtId="41" fontId="7" fillId="0" borderId="24" xfId="8" applyNumberFormat="1" applyFont="1" applyBorder="1"/>
    <xf numFmtId="41" fontId="7" fillId="0" borderId="29" xfId="8" applyNumberFormat="1" applyFont="1" applyBorder="1"/>
    <xf numFmtId="41" fontId="7" fillId="0" borderId="14" xfId="8" applyNumberFormat="1" applyFont="1" applyBorder="1"/>
    <xf numFmtId="41" fontId="7" fillId="0" borderId="2" xfId="8" applyNumberFormat="1" applyFont="1" applyBorder="1"/>
    <xf numFmtId="41" fontId="7" fillId="0" borderId="25" xfId="8" applyNumberFormat="1" applyFont="1" applyBorder="1"/>
    <xf numFmtId="41" fontId="7" fillId="0" borderId="26" xfId="8" applyNumberFormat="1" applyFont="1" applyBorder="1"/>
    <xf numFmtId="41" fontId="7" fillId="0" borderId="15" xfId="8" applyNumberFormat="1" applyFont="1" applyBorder="1"/>
    <xf numFmtId="41" fontId="7" fillId="0" borderId="0" xfId="8" applyNumberFormat="1" applyFont="1"/>
    <xf numFmtId="39" fontId="11" fillId="0" borderId="0" xfId="8" quotePrefix="1" applyNumberFormat="1" applyFont="1"/>
    <xf numFmtId="15" fontId="7" fillId="0" borderId="0" xfId="11" applyNumberFormat="1" applyFont="1" applyAlignment="1">
      <alignment horizontal="left"/>
    </xf>
    <xf numFmtId="1" fontId="7" fillId="0" borderId="0" xfId="4" applyNumberFormat="1" applyFont="1" applyAlignment="1">
      <alignment horizontal="centerContinuous"/>
    </xf>
    <xf numFmtId="39" fontId="12" fillId="0" borderId="1" xfId="4" applyNumberFormat="1" applyFont="1" applyBorder="1" applyAlignment="1">
      <alignment horizontal="centerContinuous"/>
    </xf>
    <xf numFmtId="166" fontId="7" fillId="0" borderId="0" xfId="4" applyNumberFormat="1" applyFont="1"/>
    <xf numFmtId="39" fontId="7" fillId="0" borderId="0" xfId="4" applyNumberFormat="1" applyFont="1" applyAlignment="1">
      <alignment horizontal="centerContinuous" vertical="justify" wrapText="1"/>
    </xf>
    <xf numFmtId="39" fontId="11" fillId="0" borderId="0" xfId="4" quotePrefix="1" applyNumberFormat="1" applyFont="1"/>
    <xf numFmtId="39" fontId="7" fillId="0" borderId="0" xfId="4" applyNumberFormat="1" applyFont="1" applyAlignment="1">
      <alignment horizontal="left"/>
    </xf>
    <xf numFmtId="0" fontId="12" fillId="0" borderId="1" xfId="4" applyFont="1" applyBorder="1" applyAlignment="1">
      <alignment horizontal="centerContinuous"/>
    </xf>
    <xf numFmtId="0" fontId="7" fillId="0" borderId="1" xfId="4" applyFont="1" applyBorder="1" applyAlignment="1">
      <alignment horizontal="centerContinuous"/>
    </xf>
    <xf numFmtId="0" fontId="12" fillId="0" borderId="1" xfId="4" applyFont="1" applyBorder="1" applyAlignment="1">
      <alignment horizontal="center"/>
    </xf>
    <xf numFmtId="15" fontId="7" fillId="0" borderId="0" xfId="8" applyNumberFormat="1" applyFont="1"/>
    <xf numFmtId="39" fontId="7" fillId="0" borderId="0" xfId="8" applyNumberFormat="1" applyFont="1"/>
    <xf numFmtId="39" fontId="12" fillId="0" borderId="0" xfId="8" applyNumberFormat="1" applyFont="1" applyAlignment="1">
      <alignment horizontal="centerContinuous"/>
    </xf>
    <xf numFmtId="39" fontId="12" fillId="0" borderId="1" xfId="8" applyNumberFormat="1" applyFont="1" applyBorder="1"/>
    <xf numFmtId="0" fontId="7" fillId="0" borderId="1" xfId="8" applyFont="1" applyBorder="1"/>
    <xf numFmtId="0" fontId="7" fillId="0" borderId="5" xfId="8" applyFont="1" applyBorder="1"/>
    <xf numFmtId="39" fontId="12" fillId="0" borderId="5" xfId="8" applyNumberFormat="1" applyFont="1" applyBorder="1" applyAlignment="1">
      <alignment horizontal="centerContinuous"/>
    </xf>
    <xf numFmtId="39" fontId="7" fillId="0" borderId="5" xfId="8" applyNumberFormat="1" applyFont="1" applyBorder="1" applyAlignment="1">
      <alignment horizontal="centerContinuous"/>
    </xf>
    <xf numFmtId="0" fontId="12" fillId="3" borderId="5" xfId="8" applyFont="1" applyFill="1" applyBorder="1" applyAlignment="1">
      <alignment horizontal="centerContinuous"/>
    </xf>
    <xf numFmtId="0" fontId="12" fillId="3" borderId="6" xfId="8" applyFont="1" applyFill="1" applyBorder="1" applyAlignment="1">
      <alignment horizontal="centerContinuous"/>
    </xf>
    <xf numFmtId="0" fontId="12" fillId="0" borderId="11" xfId="8" applyFont="1" applyBorder="1" applyAlignment="1">
      <alignment horizontal="center"/>
    </xf>
    <xf numFmtId="0" fontId="7" fillId="0" borderId="11" xfId="8" applyFont="1" applyBorder="1"/>
    <xf numFmtId="39" fontId="12" fillId="0" borderId="12" xfId="8" applyNumberFormat="1" applyFont="1" applyBorder="1" applyAlignment="1">
      <alignment horizontal="center"/>
    </xf>
    <xf numFmtId="15" fontId="7" fillId="0" borderId="0" xfId="8" quotePrefix="1" applyNumberFormat="1" applyFont="1" applyAlignment="1">
      <alignment horizontal="left"/>
    </xf>
    <xf numFmtId="39" fontId="7" fillId="0" borderId="8" xfId="8" applyNumberFormat="1" applyFont="1" applyBorder="1"/>
    <xf numFmtId="39" fontId="12" fillId="0" borderId="13" xfId="8" applyNumberFormat="1" applyFont="1" applyBorder="1" applyAlignment="1">
      <alignment horizontal="center"/>
    </xf>
    <xf numFmtId="41" fontId="7" fillId="0" borderId="23" xfId="8" applyNumberFormat="1" applyFont="1" applyBorder="1"/>
    <xf numFmtId="41" fontId="7" fillId="0" borderId="16" xfId="8" applyNumberFormat="1" applyFont="1" applyBorder="1"/>
    <xf numFmtId="41" fontId="7" fillId="0" borderId="28" xfId="8" applyNumberFormat="1" applyFont="1" applyBorder="1"/>
    <xf numFmtId="10" fontId="7" fillId="0" borderId="9" xfId="9" applyNumberFormat="1" applyFont="1" applyBorder="1"/>
    <xf numFmtId="41" fontId="7" fillId="0" borderId="27" xfId="8" applyNumberFormat="1" applyFont="1" applyBorder="1"/>
    <xf numFmtId="39" fontId="7" fillId="0" borderId="9" xfId="8" applyNumberFormat="1" applyFont="1" applyBorder="1"/>
    <xf numFmtId="41" fontId="7" fillId="0" borderId="9" xfId="8" applyNumberFormat="1" applyFont="1" applyBorder="1"/>
    <xf numFmtId="0" fontId="12" fillId="2" borderId="1" xfId="4" applyFont="1" applyFill="1" applyBorder="1" applyAlignment="1">
      <alignment horizontal="centerContinuous"/>
    </xf>
    <xf numFmtId="4" fontId="7" fillId="0" borderId="1" xfId="4" applyNumberFormat="1" applyFont="1" applyBorder="1" applyAlignment="1">
      <alignment horizontal="center"/>
    </xf>
    <xf numFmtId="4" fontId="7" fillId="0" borderId="0" xfId="4" applyNumberFormat="1" applyFont="1"/>
    <xf numFmtId="1" fontId="12" fillId="0" borderId="0" xfId="4" applyNumberFormat="1" applyFont="1"/>
    <xf numFmtId="1" fontId="8" fillId="0" borderId="0" xfId="4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5" xfId="8" applyFont="1" applyBorder="1" applyAlignment="1">
      <alignment horizontal="center"/>
    </xf>
    <xf numFmtId="39" fontId="12" fillId="0" borderId="16" xfId="8" applyNumberFormat="1" applyFont="1" applyBorder="1" applyAlignment="1">
      <alignment horizontal="center"/>
    </xf>
    <xf numFmtId="39" fontId="12" fillId="0" borderId="17" xfId="8" applyNumberFormat="1" applyFont="1" applyBorder="1" applyAlignment="1">
      <alignment horizontal="center"/>
    </xf>
    <xf numFmtId="39" fontId="8" fillId="0" borderId="0" xfId="4" applyNumberFormat="1" applyFont="1" applyAlignment="1">
      <alignment horizontal="center"/>
    </xf>
    <xf numFmtId="0" fontId="8" fillId="0" borderId="0" xfId="4" applyFont="1" applyAlignment="1">
      <alignment horizontal="center"/>
    </xf>
    <xf numFmtId="165" fontId="8" fillId="0" borderId="0" xfId="4" applyNumberFormat="1" applyFont="1" applyAlignment="1">
      <alignment horizontal="center"/>
    </xf>
    <xf numFmtId="39" fontId="7" fillId="0" borderId="1" xfId="4" applyNumberFormat="1" applyFont="1" applyBorder="1" applyAlignment="1">
      <alignment horizontal="center"/>
    </xf>
    <xf numFmtId="39" fontId="7" fillId="2" borderId="1" xfId="4" applyNumberFormat="1" applyFont="1" applyFill="1" applyBorder="1" applyAlignment="1">
      <alignment horizontal="center"/>
    </xf>
    <xf numFmtId="39" fontId="12" fillId="0" borderId="0" xfId="4" applyNumberFormat="1" applyFont="1" applyAlignment="1">
      <alignment horizontal="center"/>
    </xf>
    <xf numFmtId="0" fontId="7" fillId="0" borderId="0" xfId="0" applyFont="1" applyAlignment="1">
      <alignment horizontal="center"/>
    </xf>
    <xf numFmtId="39" fontId="12" fillId="0" borderId="0" xfId="4" quotePrefix="1" applyNumberFormat="1" applyFont="1" applyAlignment="1">
      <alignment horizontal="center"/>
    </xf>
  </cellXfs>
  <cellStyles count="16">
    <cellStyle name="Comma" xfId="1" builtinId="3"/>
    <cellStyle name="Comma 2" xfId="6" xr:uid="{00000000-0005-0000-0000-000001000000}"/>
    <cellStyle name="Comma 3" xfId="7" xr:uid="{FA7140A3-0A96-401F-9E48-55F2CE25C5AD}"/>
    <cellStyle name="Comma_RateBase" xfId="2" xr:uid="{00000000-0005-0000-0000-000002000000}"/>
    <cellStyle name="Currency_RateBase" xfId="3" xr:uid="{00000000-0005-0000-0000-000003000000}"/>
    <cellStyle name="Currency_RateBase 2" xfId="15" xr:uid="{B7F2665C-3053-4951-B908-47CF1B37ECAE}"/>
    <cellStyle name="Normal" xfId="0" builtinId="0"/>
    <cellStyle name="Normal 2" xfId="5" xr:uid="{00000000-0005-0000-0000-000005000000}"/>
    <cellStyle name="Normal 2 2" xfId="11" xr:uid="{CF139696-CA3D-4BDF-8D07-873BC1733C6F}"/>
    <cellStyle name="Normal 4" xfId="10" xr:uid="{07FCCA29-575E-4277-BED9-CEE7F2B2E0F0}"/>
    <cellStyle name="Normal 5" xfId="12" xr:uid="{A405AD5A-D998-4D66-BB1D-D09CD06B6BB8}"/>
    <cellStyle name="Normal_RateBase" xfId="4" xr:uid="{00000000-0005-0000-0000-000006000000}"/>
    <cellStyle name="Normal_RateBase 2" xfId="13" xr:uid="{6F4B8D34-7AB9-40F1-B414-24D8F21B3488}"/>
    <cellStyle name="Normal_RateBase Spreadsheets 2" xfId="8" xr:uid="{B942E648-155D-4326-AE8D-727296B018E2}"/>
    <cellStyle name="Percent 2" xfId="9" xr:uid="{5B06302E-320C-45AF-A754-4E3B3199FA65}"/>
    <cellStyle name="Percent 4" xfId="14" xr:uid="{8D7CAFDB-24A7-43F8-AD99-504150348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2:F56"/>
  <sheetViews>
    <sheetView view="pageLayout" zoomScaleNormal="100" workbookViewId="0"/>
  </sheetViews>
  <sheetFormatPr defaultColWidth="9.140625" defaultRowHeight="12.75" x14ac:dyDescent="0.2"/>
  <cols>
    <col min="1" max="1" width="4" style="1" bestFit="1" customWidth="1"/>
    <col min="2" max="2" width="7.5703125" style="3" customWidth="1"/>
    <col min="3" max="3" width="38.5703125" style="8" customWidth="1"/>
    <col min="4" max="4" width="1.28515625" style="9" customWidth="1"/>
    <col min="5" max="5" width="19.140625" style="10" customWidth="1"/>
    <col min="6" max="6" width="6" style="1" customWidth="1"/>
    <col min="7" max="16384" width="9.140625" style="1"/>
  </cols>
  <sheetData>
    <row r="2" spans="1:5" x14ac:dyDescent="0.2">
      <c r="A2" s="230"/>
      <c r="B2" s="230"/>
      <c r="C2" s="230"/>
      <c r="D2" s="230"/>
      <c r="E2" s="230"/>
    </row>
    <row r="3" spans="1:5" x14ac:dyDescent="0.2">
      <c r="A3" s="230"/>
      <c r="B3" s="230"/>
      <c r="C3" s="230"/>
      <c r="D3" s="230"/>
      <c r="E3" s="230"/>
    </row>
    <row r="4" spans="1:5" x14ac:dyDescent="0.2">
      <c r="A4" s="230"/>
      <c r="B4" s="230"/>
      <c r="C4" s="230"/>
      <c r="D4" s="230"/>
      <c r="E4" s="230"/>
    </row>
    <row r="5" spans="1:5" x14ac:dyDescent="0.2">
      <c r="A5" s="229" t="s">
        <v>0</v>
      </c>
      <c r="B5" s="229"/>
      <c r="C5" s="229"/>
      <c r="D5" s="229"/>
      <c r="E5" s="229"/>
    </row>
    <row r="6" spans="1:5" s="2" customFormat="1" x14ac:dyDescent="0.2">
      <c r="B6" s="3"/>
      <c r="C6" s="3"/>
      <c r="D6" s="4"/>
      <c r="E6" s="5" t="s">
        <v>245</v>
      </c>
    </row>
    <row r="7" spans="1:5" s="2" customFormat="1" x14ac:dyDescent="0.2">
      <c r="A7" s="2" t="s">
        <v>72</v>
      </c>
      <c r="B7" s="3"/>
      <c r="C7" s="3"/>
      <c r="D7" s="4"/>
      <c r="E7" s="5" t="s">
        <v>1</v>
      </c>
    </row>
    <row r="8" spans="1:5" s="3" customFormat="1" x14ac:dyDescent="0.2">
      <c r="A8" s="6" t="s">
        <v>2</v>
      </c>
      <c r="B8" s="6" t="s">
        <v>3</v>
      </c>
      <c r="C8" s="6" t="s">
        <v>4</v>
      </c>
      <c r="D8" s="7"/>
      <c r="E8" s="6" t="s">
        <v>5</v>
      </c>
    </row>
    <row r="9" spans="1:5" s="2" customFormat="1" x14ac:dyDescent="0.2">
      <c r="B9" s="3" t="s">
        <v>6</v>
      </c>
      <c r="C9" s="3" t="s">
        <v>7</v>
      </c>
      <c r="D9" s="4"/>
      <c r="E9" s="5" t="s">
        <v>8</v>
      </c>
    </row>
    <row r="11" spans="1:5" x14ac:dyDescent="0.2">
      <c r="A11" s="1">
        <v>1</v>
      </c>
      <c r="B11" s="3" t="s">
        <v>9</v>
      </c>
      <c r="C11" s="8" t="s">
        <v>10</v>
      </c>
      <c r="E11" s="10">
        <v>0</v>
      </c>
    </row>
    <row r="12" spans="1:5" x14ac:dyDescent="0.2">
      <c r="A12" s="1">
        <f>+A11+1</f>
        <v>2</v>
      </c>
      <c r="B12" s="3" t="s">
        <v>11</v>
      </c>
      <c r="C12" s="8" t="s">
        <v>12</v>
      </c>
      <c r="E12" s="10">
        <v>293</v>
      </c>
    </row>
    <row r="13" spans="1:5" x14ac:dyDescent="0.2">
      <c r="A13" s="1">
        <f t="shared" ref="A13:A54" si="0">+A12+1</f>
        <v>3</v>
      </c>
      <c r="B13" s="3" t="s">
        <v>13</v>
      </c>
      <c r="C13" s="8" t="s">
        <v>14</v>
      </c>
      <c r="E13" s="11">
        <v>5563222.2400000002</v>
      </c>
    </row>
    <row r="14" spans="1:5" x14ac:dyDescent="0.2">
      <c r="E14" s="12"/>
    </row>
    <row r="15" spans="1:5" x14ac:dyDescent="0.2">
      <c r="A15" s="1">
        <f>+A13+1</f>
        <v>4</v>
      </c>
    </row>
    <row r="16" spans="1:5" x14ac:dyDescent="0.2">
      <c r="A16" s="1">
        <f t="shared" si="0"/>
        <v>5</v>
      </c>
      <c r="C16" s="8" t="s">
        <v>15</v>
      </c>
      <c r="E16" s="10">
        <f>SUM(E11:E15)</f>
        <v>5563515.2400000002</v>
      </c>
    </row>
    <row r="17" spans="1:6" x14ac:dyDescent="0.2">
      <c r="A17" s="1">
        <f t="shared" si="0"/>
        <v>6</v>
      </c>
      <c r="F17" s="10"/>
    </row>
    <row r="18" spans="1:6" x14ac:dyDescent="0.2">
      <c r="A18" s="1">
        <f t="shared" si="0"/>
        <v>7</v>
      </c>
      <c r="B18" s="3" t="s">
        <v>16</v>
      </c>
      <c r="C18" s="8" t="s">
        <v>17</v>
      </c>
      <c r="E18" s="10">
        <v>31573.760000000002</v>
      </c>
    </row>
    <row r="19" spans="1:6" x14ac:dyDescent="0.2">
      <c r="A19" s="1">
        <f t="shared" si="0"/>
        <v>8</v>
      </c>
      <c r="B19" s="3" t="s">
        <v>18</v>
      </c>
      <c r="C19" s="8" t="s">
        <v>19</v>
      </c>
      <c r="E19" s="10">
        <v>1168793.48</v>
      </c>
    </row>
    <row r="20" spans="1:6" x14ac:dyDescent="0.2">
      <c r="A20" s="1">
        <f t="shared" si="0"/>
        <v>9</v>
      </c>
      <c r="B20" s="3" t="s">
        <v>20</v>
      </c>
      <c r="C20" s="8" t="s">
        <v>21</v>
      </c>
      <c r="E20" s="10">
        <v>1403733.84</v>
      </c>
    </row>
    <row r="21" spans="1:6" x14ac:dyDescent="0.2">
      <c r="A21" s="1">
        <f t="shared" si="0"/>
        <v>10</v>
      </c>
      <c r="B21" s="3" t="s">
        <v>22</v>
      </c>
      <c r="C21" s="8" t="s">
        <v>23</v>
      </c>
      <c r="E21" s="10">
        <v>458568.54</v>
      </c>
    </row>
    <row r="22" spans="1:6" x14ac:dyDescent="0.2">
      <c r="A22" s="1">
        <f t="shared" si="0"/>
        <v>11</v>
      </c>
      <c r="B22" s="3" t="s">
        <v>24</v>
      </c>
      <c r="C22" s="8" t="s">
        <v>25</v>
      </c>
      <c r="E22" s="10">
        <v>909431.96</v>
      </c>
    </row>
    <row r="23" spans="1:6" x14ac:dyDescent="0.2">
      <c r="A23" s="1">
        <f t="shared" si="0"/>
        <v>12</v>
      </c>
      <c r="B23" s="3" t="s">
        <v>26</v>
      </c>
      <c r="C23" s="8" t="s">
        <v>27</v>
      </c>
      <c r="E23" s="10">
        <v>276163.69</v>
      </c>
    </row>
    <row r="24" spans="1:6" x14ac:dyDescent="0.2">
      <c r="A24" s="1">
        <f t="shared" si="0"/>
        <v>13</v>
      </c>
      <c r="B24" s="3" t="s">
        <v>28</v>
      </c>
      <c r="C24" s="8" t="s">
        <v>29</v>
      </c>
      <c r="E24" s="10">
        <v>352814.62</v>
      </c>
    </row>
    <row r="25" spans="1:6" x14ac:dyDescent="0.2">
      <c r="A25" s="1">
        <f t="shared" si="0"/>
        <v>14</v>
      </c>
      <c r="B25" s="3" t="s">
        <v>30</v>
      </c>
      <c r="C25" s="8" t="s">
        <v>31</v>
      </c>
      <c r="E25" s="11">
        <v>2090856.46</v>
      </c>
    </row>
    <row r="26" spans="1:6" x14ac:dyDescent="0.2">
      <c r="A26" s="1">
        <f t="shared" si="0"/>
        <v>15</v>
      </c>
    </row>
    <row r="27" spans="1:6" x14ac:dyDescent="0.2">
      <c r="A27" s="1">
        <f t="shared" si="0"/>
        <v>16</v>
      </c>
      <c r="C27" s="8" t="s">
        <v>32</v>
      </c>
      <c r="E27" s="10">
        <f>SUM(E18:E26)</f>
        <v>6691936.3500000006</v>
      </c>
    </row>
    <row r="28" spans="1:6" x14ac:dyDescent="0.2">
      <c r="A28" s="1">
        <f t="shared" si="0"/>
        <v>17</v>
      </c>
    </row>
    <row r="29" spans="1:6" x14ac:dyDescent="0.2">
      <c r="A29" s="1">
        <f t="shared" si="0"/>
        <v>18</v>
      </c>
      <c r="B29" s="3" t="s">
        <v>33</v>
      </c>
      <c r="C29" s="8" t="s">
        <v>249</v>
      </c>
      <c r="E29" s="10">
        <v>373581.45</v>
      </c>
    </row>
    <row r="30" spans="1:6" x14ac:dyDescent="0.2">
      <c r="A30" s="1">
        <f t="shared" si="0"/>
        <v>19</v>
      </c>
      <c r="B30" s="3" t="s">
        <v>34</v>
      </c>
      <c r="C30" s="8" t="s">
        <v>19</v>
      </c>
      <c r="E30" s="10">
        <v>60038.57</v>
      </c>
    </row>
    <row r="31" spans="1:6" x14ac:dyDescent="0.2">
      <c r="A31" s="1">
        <f t="shared" si="0"/>
        <v>20</v>
      </c>
      <c r="B31" s="3" t="s">
        <v>35</v>
      </c>
      <c r="C31" s="8" t="s">
        <v>36</v>
      </c>
      <c r="E31" s="10">
        <v>131939000.36999999</v>
      </c>
    </row>
    <row r="32" spans="1:6" x14ac:dyDescent="0.2">
      <c r="A32" s="1">
        <f t="shared" si="0"/>
        <v>21</v>
      </c>
      <c r="B32" s="3" t="s">
        <v>37</v>
      </c>
      <c r="C32" s="8" t="s">
        <v>38</v>
      </c>
      <c r="E32" s="10">
        <v>5650099.9299999997</v>
      </c>
    </row>
    <row r="33" spans="1:5" x14ac:dyDescent="0.2">
      <c r="A33" s="1">
        <f t="shared" si="0"/>
        <v>22</v>
      </c>
      <c r="B33" s="3" t="s">
        <v>39</v>
      </c>
      <c r="C33" s="8" t="s">
        <v>40</v>
      </c>
      <c r="E33" s="10">
        <v>2991677.27</v>
      </c>
    </row>
    <row r="34" spans="1:5" x14ac:dyDescent="0.2">
      <c r="A34" s="1">
        <f t="shared" si="0"/>
        <v>23</v>
      </c>
      <c r="B34" s="3" t="s">
        <v>41</v>
      </c>
      <c r="C34" s="8" t="s">
        <v>42</v>
      </c>
      <c r="E34" s="10">
        <v>97713148.540000007</v>
      </c>
    </row>
    <row r="35" spans="1:5" x14ac:dyDescent="0.2">
      <c r="A35" s="1">
        <f t="shared" si="0"/>
        <v>24</v>
      </c>
      <c r="B35" s="3" t="s">
        <v>43</v>
      </c>
      <c r="C35" s="8" t="s">
        <v>44</v>
      </c>
      <c r="E35" s="10">
        <v>48804616.030000001</v>
      </c>
    </row>
    <row r="36" spans="1:5" x14ac:dyDescent="0.2">
      <c r="A36" s="1">
        <f t="shared" si="0"/>
        <v>25</v>
      </c>
      <c r="B36" s="3" t="s">
        <v>45</v>
      </c>
      <c r="C36" s="8" t="s">
        <v>46</v>
      </c>
      <c r="E36" s="10">
        <v>6774855.9900000002</v>
      </c>
    </row>
    <row r="37" spans="1:5" x14ac:dyDescent="0.2">
      <c r="A37" s="1">
        <f t="shared" si="0"/>
        <v>26</v>
      </c>
      <c r="B37" s="3" t="s">
        <v>47</v>
      </c>
      <c r="C37" s="8" t="s">
        <v>48</v>
      </c>
      <c r="E37" s="11">
        <v>271663.01</v>
      </c>
    </row>
    <row r="38" spans="1:5" x14ac:dyDescent="0.2">
      <c r="A38" s="1">
        <f t="shared" si="0"/>
        <v>27</v>
      </c>
    </row>
    <row r="39" spans="1:5" x14ac:dyDescent="0.2">
      <c r="A39" s="1">
        <f t="shared" si="0"/>
        <v>28</v>
      </c>
      <c r="C39" s="8" t="s">
        <v>49</v>
      </c>
      <c r="E39" s="10">
        <f>SUM(E29:E38)</f>
        <v>294578681.15999997</v>
      </c>
    </row>
    <row r="40" spans="1:5" x14ac:dyDescent="0.2">
      <c r="A40" s="1">
        <f t="shared" si="0"/>
        <v>29</v>
      </c>
    </row>
    <row r="41" spans="1:5" x14ac:dyDescent="0.2">
      <c r="A41" s="1">
        <f t="shared" si="0"/>
        <v>30</v>
      </c>
      <c r="B41" s="3" t="s">
        <v>50</v>
      </c>
      <c r="C41" s="8" t="s">
        <v>249</v>
      </c>
      <c r="E41" s="10">
        <v>50870.13</v>
      </c>
    </row>
    <row r="42" spans="1:5" x14ac:dyDescent="0.2">
      <c r="A42" s="1">
        <f t="shared" si="0"/>
        <v>31</v>
      </c>
      <c r="B42" s="3" t="s">
        <v>51</v>
      </c>
      <c r="C42" s="8" t="s">
        <v>19</v>
      </c>
      <c r="E42" s="10">
        <v>10962182.599999998</v>
      </c>
    </row>
    <row r="43" spans="1:5" x14ac:dyDescent="0.2">
      <c r="A43" s="1">
        <f t="shared" si="0"/>
        <v>32</v>
      </c>
      <c r="B43" s="3" t="s">
        <v>52</v>
      </c>
      <c r="C43" s="8" t="s">
        <v>53</v>
      </c>
      <c r="E43" s="10">
        <v>1167878.05</v>
      </c>
    </row>
    <row r="44" spans="1:5" x14ac:dyDescent="0.2">
      <c r="A44" s="1">
        <f t="shared" si="0"/>
        <v>33</v>
      </c>
      <c r="B44" s="3" t="s">
        <v>54</v>
      </c>
      <c r="C44" s="8" t="s">
        <v>55</v>
      </c>
      <c r="E44" s="10">
        <v>4977281.6100000003</v>
      </c>
    </row>
    <row r="45" spans="1:5" x14ac:dyDescent="0.2">
      <c r="A45" s="1">
        <f t="shared" si="0"/>
        <v>34</v>
      </c>
      <c r="B45" s="3" t="s">
        <v>56</v>
      </c>
      <c r="C45" s="8" t="s">
        <v>57</v>
      </c>
      <c r="E45" s="10">
        <v>154896.87</v>
      </c>
    </row>
    <row r="46" spans="1:5" x14ac:dyDescent="0.2">
      <c r="A46" s="1">
        <f t="shared" si="0"/>
        <v>35</v>
      </c>
      <c r="B46" s="3" t="s">
        <v>58</v>
      </c>
      <c r="C46" s="8" t="s">
        <v>59</v>
      </c>
      <c r="E46" s="10">
        <v>991889.80999999994</v>
      </c>
    </row>
    <row r="47" spans="1:5" x14ac:dyDescent="0.2">
      <c r="A47" s="1">
        <f t="shared" si="0"/>
        <v>36</v>
      </c>
      <c r="B47" s="3" t="s">
        <v>60</v>
      </c>
      <c r="C47" s="8" t="s">
        <v>61</v>
      </c>
      <c r="E47" s="10">
        <v>1122.18</v>
      </c>
    </row>
    <row r="48" spans="1:5" x14ac:dyDescent="0.2">
      <c r="A48" s="1">
        <f t="shared" si="0"/>
        <v>37</v>
      </c>
      <c r="B48" s="3" t="s">
        <v>62</v>
      </c>
      <c r="C48" s="8" t="s">
        <v>63</v>
      </c>
      <c r="E48" s="10">
        <v>2160202.5499999998</v>
      </c>
    </row>
    <row r="49" spans="1:5" x14ac:dyDescent="0.2">
      <c r="A49" s="1">
        <f t="shared" si="0"/>
        <v>38</v>
      </c>
      <c r="B49" s="3" t="s">
        <v>64</v>
      </c>
      <c r="C49" s="8" t="s">
        <v>65</v>
      </c>
      <c r="E49" s="10">
        <v>154306.86000000002</v>
      </c>
    </row>
    <row r="50" spans="1:5" x14ac:dyDescent="0.2">
      <c r="A50" s="1">
        <f t="shared" si="0"/>
        <v>39</v>
      </c>
      <c r="B50" s="3" t="s">
        <v>66</v>
      </c>
      <c r="C50" s="8" t="s">
        <v>67</v>
      </c>
      <c r="E50" s="11">
        <v>73506.19</v>
      </c>
    </row>
    <row r="51" spans="1:5" x14ac:dyDescent="0.2">
      <c r="A51" s="1">
        <f t="shared" si="0"/>
        <v>40</v>
      </c>
    </row>
    <row r="52" spans="1:5" x14ac:dyDescent="0.2">
      <c r="A52" s="1">
        <f t="shared" si="0"/>
        <v>41</v>
      </c>
      <c r="C52" s="8" t="s">
        <v>68</v>
      </c>
      <c r="E52" s="10">
        <f>SUM(E41:E51)</f>
        <v>20694136.850000001</v>
      </c>
    </row>
    <row r="53" spans="1:5" x14ac:dyDescent="0.2">
      <c r="A53" s="1">
        <f t="shared" si="0"/>
        <v>42</v>
      </c>
    </row>
    <row r="54" spans="1:5" ht="13.5" thickBot="1" x14ac:dyDescent="0.25">
      <c r="A54" s="1">
        <f t="shared" si="0"/>
        <v>43</v>
      </c>
      <c r="B54" s="8" t="s">
        <v>69</v>
      </c>
      <c r="E54" s="13">
        <f>SUM(E16,E27,E39,E52)</f>
        <v>327528269.59999996</v>
      </c>
    </row>
    <row r="55" spans="1:5" ht="13.5" thickTop="1" x14ac:dyDescent="0.2">
      <c r="E55" s="14" t="s">
        <v>70</v>
      </c>
    </row>
    <row r="56" spans="1:5" x14ac:dyDescent="0.2">
      <c r="E56" s="10" t="s">
        <v>71</v>
      </c>
    </row>
  </sheetData>
  <mergeCells count="4">
    <mergeCell ref="A5:E5"/>
    <mergeCell ref="A2:E2"/>
    <mergeCell ref="A3:E3"/>
    <mergeCell ref="A4:E4"/>
  </mergeCells>
  <phoneticPr fontId="0" type="noConversion"/>
  <pageMargins left="0.75" right="0.75" top="1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E62E-1F83-4DB2-83D2-8A61035CA487}">
  <dimension ref="A1:R56"/>
  <sheetViews>
    <sheetView view="pageLayout" zoomScaleNormal="100" workbookViewId="0"/>
  </sheetViews>
  <sheetFormatPr defaultRowHeight="12.75" x14ac:dyDescent="0.2"/>
  <cols>
    <col min="1" max="1" width="3.85546875" style="16" bestFit="1" customWidth="1"/>
    <col min="2" max="2" width="22.7109375" style="16" customWidth="1"/>
    <col min="3" max="3" width="0.42578125" style="16" customWidth="1"/>
    <col min="4" max="4" width="13.5703125" style="16" bestFit="1" customWidth="1"/>
    <col min="5" max="5" width="0.42578125" style="16" customWidth="1"/>
    <col min="6" max="6" width="12.7109375" style="16" customWidth="1"/>
    <col min="7" max="7" width="0.42578125" style="16" customWidth="1"/>
    <col min="8" max="8" width="12.7109375" style="16" customWidth="1"/>
    <col min="9" max="9" width="0.42578125" style="16" customWidth="1"/>
    <col min="10" max="10" width="17" style="16" customWidth="1"/>
    <col min="11" max="11" width="0.42578125" style="16" customWidth="1"/>
    <col min="12" max="12" width="1.7109375" style="16" customWidth="1"/>
    <col min="13" max="13" width="9.140625" style="16"/>
    <col min="14" max="14" width="11.140625" style="16" customWidth="1"/>
    <col min="15" max="19" width="9.140625" style="16"/>
    <col min="20" max="20" width="11" style="16" customWidth="1"/>
    <col min="21" max="256" width="9.140625" style="16"/>
    <col min="257" max="257" width="3.85546875" style="16" bestFit="1" customWidth="1"/>
    <col min="258" max="258" width="22.7109375" style="16" customWidth="1"/>
    <col min="259" max="259" width="0.42578125" style="16" customWidth="1"/>
    <col min="260" max="260" width="13.5703125" style="16" bestFit="1" customWidth="1"/>
    <col min="261" max="261" width="0.42578125" style="16" customWidth="1"/>
    <col min="262" max="262" width="12.7109375" style="16" customWidth="1"/>
    <col min="263" max="263" width="0.42578125" style="16" customWidth="1"/>
    <col min="264" max="264" width="12.7109375" style="16" customWidth="1"/>
    <col min="265" max="265" width="0.42578125" style="16" customWidth="1"/>
    <col min="266" max="266" width="13.7109375" style="16" customWidth="1"/>
    <col min="267" max="267" width="0.42578125" style="16" customWidth="1"/>
    <col min="268" max="268" width="1.7109375" style="16" customWidth="1"/>
    <col min="269" max="269" width="9.140625" style="16"/>
    <col min="270" max="270" width="11.140625" style="16" customWidth="1"/>
    <col min="271" max="275" width="9.140625" style="16"/>
    <col min="276" max="276" width="11" style="16" customWidth="1"/>
    <col min="277" max="512" width="9.140625" style="16"/>
    <col min="513" max="513" width="3.85546875" style="16" bestFit="1" customWidth="1"/>
    <col min="514" max="514" width="22.7109375" style="16" customWidth="1"/>
    <col min="515" max="515" width="0.42578125" style="16" customWidth="1"/>
    <col min="516" max="516" width="13.5703125" style="16" bestFit="1" customWidth="1"/>
    <col min="517" max="517" width="0.42578125" style="16" customWidth="1"/>
    <col min="518" max="518" width="12.7109375" style="16" customWidth="1"/>
    <col min="519" max="519" width="0.42578125" style="16" customWidth="1"/>
    <col min="520" max="520" width="12.7109375" style="16" customWidth="1"/>
    <col min="521" max="521" width="0.42578125" style="16" customWidth="1"/>
    <col min="522" max="522" width="13.7109375" style="16" customWidth="1"/>
    <col min="523" max="523" width="0.42578125" style="16" customWidth="1"/>
    <col min="524" max="524" width="1.7109375" style="16" customWidth="1"/>
    <col min="525" max="525" width="9.140625" style="16"/>
    <col min="526" max="526" width="11.140625" style="16" customWidth="1"/>
    <col min="527" max="531" width="9.140625" style="16"/>
    <col min="532" max="532" width="11" style="16" customWidth="1"/>
    <col min="533" max="768" width="9.140625" style="16"/>
    <col min="769" max="769" width="3.85546875" style="16" bestFit="1" customWidth="1"/>
    <col min="770" max="770" width="22.7109375" style="16" customWidth="1"/>
    <col min="771" max="771" width="0.42578125" style="16" customWidth="1"/>
    <col min="772" max="772" width="13.5703125" style="16" bestFit="1" customWidth="1"/>
    <col min="773" max="773" width="0.42578125" style="16" customWidth="1"/>
    <col min="774" max="774" width="12.7109375" style="16" customWidth="1"/>
    <col min="775" max="775" width="0.42578125" style="16" customWidth="1"/>
    <col min="776" max="776" width="12.7109375" style="16" customWidth="1"/>
    <col min="777" max="777" width="0.42578125" style="16" customWidth="1"/>
    <col min="778" max="778" width="13.7109375" style="16" customWidth="1"/>
    <col min="779" max="779" width="0.42578125" style="16" customWidth="1"/>
    <col min="780" max="780" width="1.7109375" style="16" customWidth="1"/>
    <col min="781" max="781" width="9.140625" style="16"/>
    <col min="782" max="782" width="11.140625" style="16" customWidth="1"/>
    <col min="783" max="787" width="9.140625" style="16"/>
    <col min="788" max="788" width="11" style="16" customWidth="1"/>
    <col min="789" max="1024" width="9.140625" style="16"/>
    <col min="1025" max="1025" width="3.85546875" style="16" bestFit="1" customWidth="1"/>
    <col min="1026" max="1026" width="22.7109375" style="16" customWidth="1"/>
    <col min="1027" max="1027" width="0.42578125" style="16" customWidth="1"/>
    <col min="1028" max="1028" width="13.5703125" style="16" bestFit="1" customWidth="1"/>
    <col min="1029" max="1029" width="0.42578125" style="16" customWidth="1"/>
    <col min="1030" max="1030" width="12.7109375" style="16" customWidth="1"/>
    <col min="1031" max="1031" width="0.42578125" style="16" customWidth="1"/>
    <col min="1032" max="1032" width="12.7109375" style="16" customWidth="1"/>
    <col min="1033" max="1033" width="0.42578125" style="16" customWidth="1"/>
    <col min="1034" max="1034" width="13.7109375" style="16" customWidth="1"/>
    <col min="1035" max="1035" width="0.42578125" style="16" customWidth="1"/>
    <col min="1036" max="1036" width="1.7109375" style="16" customWidth="1"/>
    <col min="1037" max="1037" width="9.140625" style="16"/>
    <col min="1038" max="1038" width="11.140625" style="16" customWidth="1"/>
    <col min="1039" max="1043" width="9.140625" style="16"/>
    <col min="1044" max="1044" width="11" style="16" customWidth="1"/>
    <col min="1045" max="1280" width="9.140625" style="16"/>
    <col min="1281" max="1281" width="3.85546875" style="16" bestFit="1" customWidth="1"/>
    <col min="1282" max="1282" width="22.7109375" style="16" customWidth="1"/>
    <col min="1283" max="1283" width="0.42578125" style="16" customWidth="1"/>
    <col min="1284" max="1284" width="13.5703125" style="16" bestFit="1" customWidth="1"/>
    <col min="1285" max="1285" width="0.42578125" style="16" customWidth="1"/>
    <col min="1286" max="1286" width="12.7109375" style="16" customWidth="1"/>
    <col min="1287" max="1287" width="0.42578125" style="16" customWidth="1"/>
    <col min="1288" max="1288" width="12.7109375" style="16" customWidth="1"/>
    <col min="1289" max="1289" width="0.42578125" style="16" customWidth="1"/>
    <col min="1290" max="1290" width="13.7109375" style="16" customWidth="1"/>
    <col min="1291" max="1291" width="0.42578125" style="16" customWidth="1"/>
    <col min="1292" max="1292" width="1.7109375" style="16" customWidth="1"/>
    <col min="1293" max="1293" width="9.140625" style="16"/>
    <col min="1294" max="1294" width="11.140625" style="16" customWidth="1"/>
    <col min="1295" max="1299" width="9.140625" style="16"/>
    <col min="1300" max="1300" width="11" style="16" customWidth="1"/>
    <col min="1301" max="1536" width="9.140625" style="16"/>
    <col min="1537" max="1537" width="3.85546875" style="16" bestFit="1" customWidth="1"/>
    <col min="1538" max="1538" width="22.7109375" style="16" customWidth="1"/>
    <col min="1539" max="1539" width="0.42578125" style="16" customWidth="1"/>
    <col min="1540" max="1540" width="13.5703125" style="16" bestFit="1" customWidth="1"/>
    <col min="1541" max="1541" width="0.42578125" style="16" customWidth="1"/>
    <col min="1542" max="1542" width="12.7109375" style="16" customWidth="1"/>
    <col min="1543" max="1543" width="0.42578125" style="16" customWidth="1"/>
    <col min="1544" max="1544" width="12.7109375" style="16" customWidth="1"/>
    <col min="1545" max="1545" width="0.42578125" style="16" customWidth="1"/>
    <col min="1546" max="1546" width="13.7109375" style="16" customWidth="1"/>
    <col min="1547" max="1547" width="0.42578125" style="16" customWidth="1"/>
    <col min="1548" max="1548" width="1.7109375" style="16" customWidth="1"/>
    <col min="1549" max="1549" width="9.140625" style="16"/>
    <col min="1550" max="1550" width="11.140625" style="16" customWidth="1"/>
    <col min="1551" max="1555" width="9.140625" style="16"/>
    <col min="1556" max="1556" width="11" style="16" customWidth="1"/>
    <col min="1557" max="1792" width="9.140625" style="16"/>
    <col min="1793" max="1793" width="3.85546875" style="16" bestFit="1" customWidth="1"/>
    <col min="1794" max="1794" width="22.7109375" style="16" customWidth="1"/>
    <col min="1795" max="1795" width="0.42578125" style="16" customWidth="1"/>
    <col min="1796" max="1796" width="13.5703125" style="16" bestFit="1" customWidth="1"/>
    <col min="1797" max="1797" width="0.42578125" style="16" customWidth="1"/>
    <col min="1798" max="1798" width="12.7109375" style="16" customWidth="1"/>
    <col min="1799" max="1799" width="0.42578125" style="16" customWidth="1"/>
    <col min="1800" max="1800" width="12.7109375" style="16" customWidth="1"/>
    <col min="1801" max="1801" width="0.42578125" style="16" customWidth="1"/>
    <col min="1802" max="1802" width="13.7109375" style="16" customWidth="1"/>
    <col min="1803" max="1803" width="0.42578125" style="16" customWidth="1"/>
    <col min="1804" max="1804" width="1.7109375" style="16" customWidth="1"/>
    <col min="1805" max="1805" width="9.140625" style="16"/>
    <col min="1806" max="1806" width="11.140625" style="16" customWidth="1"/>
    <col min="1807" max="1811" width="9.140625" style="16"/>
    <col min="1812" max="1812" width="11" style="16" customWidth="1"/>
    <col min="1813" max="2048" width="9.140625" style="16"/>
    <col min="2049" max="2049" width="3.85546875" style="16" bestFit="1" customWidth="1"/>
    <col min="2050" max="2050" width="22.7109375" style="16" customWidth="1"/>
    <col min="2051" max="2051" width="0.42578125" style="16" customWidth="1"/>
    <col min="2052" max="2052" width="13.5703125" style="16" bestFit="1" customWidth="1"/>
    <col min="2053" max="2053" width="0.42578125" style="16" customWidth="1"/>
    <col min="2054" max="2054" width="12.7109375" style="16" customWidth="1"/>
    <col min="2055" max="2055" width="0.42578125" style="16" customWidth="1"/>
    <col min="2056" max="2056" width="12.7109375" style="16" customWidth="1"/>
    <col min="2057" max="2057" width="0.42578125" style="16" customWidth="1"/>
    <col min="2058" max="2058" width="13.7109375" style="16" customWidth="1"/>
    <col min="2059" max="2059" width="0.42578125" style="16" customWidth="1"/>
    <col min="2060" max="2060" width="1.7109375" style="16" customWidth="1"/>
    <col min="2061" max="2061" width="9.140625" style="16"/>
    <col min="2062" max="2062" width="11.140625" style="16" customWidth="1"/>
    <col min="2063" max="2067" width="9.140625" style="16"/>
    <col min="2068" max="2068" width="11" style="16" customWidth="1"/>
    <col min="2069" max="2304" width="9.140625" style="16"/>
    <col min="2305" max="2305" width="3.85546875" style="16" bestFit="1" customWidth="1"/>
    <col min="2306" max="2306" width="22.7109375" style="16" customWidth="1"/>
    <col min="2307" max="2307" width="0.42578125" style="16" customWidth="1"/>
    <col min="2308" max="2308" width="13.5703125" style="16" bestFit="1" customWidth="1"/>
    <col min="2309" max="2309" width="0.42578125" style="16" customWidth="1"/>
    <col min="2310" max="2310" width="12.7109375" style="16" customWidth="1"/>
    <col min="2311" max="2311" width="0.42578125" style="16" customWidth="1"/>
    <col min="2312" max="2312" width="12.7109375" style="16" customWidth="1"/>
    <col min="2313" max="2313" width="0.42578125" style="16" customWidth="1"/>
    <col min="2314" max="2314" width="13.7109375" style="16" customWidth="1"/>
    <col min="2315" max="2315" width="0.42578125" style="16" customWidth="1"/>
    <col min="2316" max="2316" width="1.7109375" style="16" customWidth="1"/>
    <col min="2317" max="2317" width="9.140625" style="16"/>
    <col min="2318" max="2318" width="11.140625" style="16" customWidth="1"/>
    <col min="2319" max="2323" width="9.140625" style="16"/>
    <col min="2324" max="2324" width="11" style="16" customWidth="1"/>
    <col min="2325" max="2560" width="9.140625" style="16"/>
    <col min="2561" max="2561" width="3.85546875" style="16" bestFit="1" customWidth="1"/>
    <col min="2562" max="2562" width="22.7109375" style="16" customWidth="1"/>
    <col min="2563" max="2563" width="0.42578125" style="16" customWidth="1"/>
    <col min="2564" max="2564" width="13.5703125" style="16" bestFit="1" customWidth="1"/>
    <col min="2565" max="2565" width="0.42578125" style="16" customWidth="1"/>
    <col min="2566" max="2566" width="12.7109375" style="16" customWidth="1"/>
    <col min="2567" max="2567" width="0.42578125" style="16" customWidth="1"/>
    <col min="2568" max="2568" width="12.7109375" style="16" customWidth="1"/>
    <col min="2569" max="2569" width="0.42578125" style="16" customWidth="1"/>
    <col min="2570" max="2570" width="13.7109375" style="16" customWidth="1"/>
    <col min="2571" max="2571" width="0.42578125" style="16" customWidth="1"/>
    <col min="2572" max="2572" width="1.7109375" style="16" customWidth="1"/>
    <col min="2573" max="2573" width="9.140625" style="16"/>
    <col min="2574" max="2574" width="11.140625" style="16" customWidth="1"/>
    <col min="2575" max="2579" width="9.140625" style="16"/>
    <col min="2580" max="2580" width="11" style="16" customWidth="1"/>
    <col min="2581" max="2816" width="9.140625" style="16"/>
    <col min="2817" max="2817" width="3.85546875" style="16" bestFit="1" customWidth="1"/>
    <col min="2818" max="2818" width="22.7109375" style="16" customWidth="1"/>
    <col min="2819" max="2819" width="0.42578125" style="16" customWidth="1"/>
    <col min="2820" max="2820" width="13.5703125" style="16" bestFit="1" customWidth="1"/>
    <col min="2821" max="2821" width="0.42578125" style="16" customWidth="1"/>
    <col min="2822" max="2822" width="12.7109375" style="16" customWidth="1"/>
    <col min="2823" max="2823" width="0.42578125" style="16" customWidth="1"/>
    <col min="2824" max="2824" width="12.7109375" style="16" customWidth="1"/>
    <col min="2825" max="2825" width="0.42578125" style="16" customWidth="1"/>
    <col min="2826" max="2826" width="13.7109375" style="16" customWidth="1"/>
    <col min="2827" max="2827" width="0.42578125" style="16" customWidth="1"/>
    <col min="2828" max="2828" width="1.7109375" style="16" customWidth="1"/>
    <col min="2829" max="2829" width="9.140625" style="16"/>
    <col min="2830" max="2830" width="11.140625" style="16" customWidth="1"/>
    <col min="2831" max="2835" width="9.140625" style="16"/>
    <col min="2836" max="2836" width="11" style="16" customWidth="1"/>
    <col min="2837" max="3072" width="9.140625" style="16"/>
    <col min="3073" max="3073" width="3.85546875" style="16" bestFit="1" customWidth="1"/>
    <col min="3074" max="3074" width="22.7109375" style="16" customWidth="1"/>
    <col min="3075" max="3075" width="0.42578125" style="16" customWidth="1"/>
    <col min="3076" max="3076" width="13.5703125" style="16" bestFit="1" customWidth="1"/>
    <col min="3077" max="3077" width="0.42578125" style="16" customWidth="1"/>
    <col min="3078" max="3078" width="12.7109375" style="16" customWidth="1"/>
    <col min="3079" max="3079" width="0.42578125" style="16" customWidth="1"/>
    <col min="3080" max="3080" width="12.7109375" style="16" customWidth="1"/>
    <col min="3081" max="3081" width="0.42578125" style="16" customWidth="1"/>
    <col min="3082" max="3082" width="13.7109375" style="16" customWidth="1"/>
    <col min="3083" max="3083" width="0.42578125" style="16" customWidth="1"/>
    <col min="3084" max="3084" width="1.7109375" style="16" customWidth="1"/>
    <col min="3085" max="3085" width="9.140625" style="16"/>
    <col min="3086" max="3086" width="11.140625" style="16" customWidth="1"/>
    <col min="3087" max="3091" width="9.140625" style="16"/>
    <col min="3092" max="3092" width="11" style="16" customWidth="1"/>
    <col min="3093" max="3328" width="9.140625" style="16"/>
    <col min="3329" max="3329" width="3.85546875" style="16" bestFit="1" customWidth="1"/>
    <col min="3330" max="3330" width="22.7109375" style="16" customWidth="1"/>
    <col min="3331" max="3331" width="0.42578125" style="16" customWidth="1"/>
    <col min="3332" max="3332" width="13.5703125" style="16" bestFit="1" customWidth="1"/>
    <col min="3333" max="3333" width="0.42578125" style="16" customWidth="1"/>
    <col min="3334" max="3334" width="12.7109375" style="16" customWidth="1"/>
    <col min="3335" max="3335" width="0.42578125" style="16" customWidth="1"/>
    <col min="3336" max="3336" width="12.7109375" style="16" customWidth="1"/>
    <col min="3337" max="3337" width="0.42578125" style="16" customWidth="1"/>
    <col min="3338" max="3338" width="13.7109375" style="16" customWidth="1"/>
    <col min="3339" max="3339" width="0.42578125" style="16" customWidth="1"/>
    <col min="3340" max="3340" width="1.7109375" style="16" customWidth="1"/>
    <col min="3341" max="3341" width="9.140625" style="16"/>
    <col min="3342" max="3342" width="11.140625" style="16" customWidth="1"/>
    <col min="3343" max="3347" width="9.140625" style="16"/>
    <col min="3348" max="3348" width="11" style="16" customWidth="1"/>
    <col min="3349" max="3584" width="9.140625" style="16"/>
    <col min="3585" max="3585" width="3.85546875" style="16" bestFit="1" customWidth="1"/>
    <col min="3586" max="3586" width="22.7109375" style="16" customWidth="1"/>
    <col min="3587" max="3587" width="0.42578125" style="16" customWidth="1"/>
    <col min="3588" max="3588" width="13.5703125" style="16" bestFit="1" customWidth="1"/>
    <col min="3589" max="3589" width="0.42578125" style="16" customWidth="1"/>
    <col min="3590" max="3590" width="12.7109375" style="16" customWidth="1"/>
    <col min="3591" max="3591" width="0.42578125" style="16" customWidth="1"/>
    <col min="3592" max="3592" width="12.7109375" style="16" customWidth="1"/>
    <col min="3593" max="3593" width="0.42578125" style="16" customWidth="1"/>
    <col min="3594" max="3594" width="13.7109375" style="16" customWidth="1"/>
    <col min="3595" max="3595" width="0.42578125" style="16" customWidth="1"/>
    <col min="3596" max="3596" width="1.7109375" style="16" customWidth="1"/>
    <col min="3597" max="3597" width="9.140625" style="16"/>
    <col min="3598" max="3598" width="11.140625" style="16" customWidth="1"/>
    <col min="3599" max="3603" width="9.140625" style="16"/>
    <col min="3604" max="3604" width="11" style="16" customWidth="1"/>
    <col min="3605" max="3840" width="9.140625" style="16"/>
    <col min="3841" max="3841" width="3.85546875" style="16" bestFit="1" customWidth="1"/>
    <col min="3842" max="3842" width="22.7109375" style="16" customWidth="1"/>
    <col min="3843" max="3843" width="0.42578125" style="16" customWidth="1"/>
    <col min="3844" max="3844" width="13.5703125" style="16" bestFit="1" customWidth="1"/>
    <col min="3845" max="3845" width="0.42578125" style="16" customWidth="1"/>
    <col min="3846" max="3846" width="12.7109375" style="16" customWidth="1"/>
    <col min="3847" max="3847" width="0.42578125" style="16" customWidth="1"/>
    <col min="3848" max="3848" width="12.7109375" style="16" customWidth="1"/>
    <col min="3849" max="3849" width="0.42578125" style="16" customWidth="1"/>
    <col min="3850" max="3850" width="13.7109375" style="16" customWidth="1"/>
    <col min="3851" max="3851" width="0.42578125" style="16" customWidth="1"/>
    <col min="3852" max="3852" width="1.7109375" style="16" customWidth="1"/>
    <col min="3853" max="3853" width="9.140625" style="16"/>
    <col min="3854" max="3854" width="11.140625" style="16" customWidth="1"/>
    <col min="3855" max="3859" width="9.140625" style="16"/>
    <col min="3860" max="3860" width="11" style="16" customWidth="1"/>
    <col min="3861" max="4096" width="9.140625" style="16"/>
    <col min="4097" max="4097" width="3.85546875" style="16" bestFit="1" customWidth="1"/>
    <col min="4098" max="4098" width="22.7109375" style="16" customWidth="1"/>
    <col min="4099" max="4099" width="0.42578125" style="16" customWidth="1"/>
    <col min="4100" max="4100" width="13.5703125" style="16" bestFit="1" customWidth="1"/>
    <col min="4101" max="4101" width="0.42578125" style="16" customWidth="1"/>
    <col min="4102" max="4102" width="12.7109375" style="16" customWidth="1"/>
    <col min="4103" max="4103" width="0.42578125" style="16" customWidth="1"/>
    <col min="4104" max="4104" width="12.7109375" style="16" customWidth="1"/>
    <col min="4105" max="4105" width="0.42578125" style="16" customWidth="1"/>
    <col min="4106" max="4106" width="13.7109375" style="16" customWidth="1"/>
    <col min="4107" max="4107" width="0.42578125" style="16" customWidth="1"/>
    <col min="4108" max="4108" width="1.7109375" style="16" customWidth="1"/>
    <col min="4109" max="4109" width="9.140625" style="16"/>
    <col min="4110" max="4110" width="11.140625" style="16" customWidth="1"/>
    <col min="4111" max="4115" width="9.140625" style="16"/>
    <col min="4116" max="4116" width="11" style="16" customWidth="1"/>
    <col min="4117" max="4352" width="9.140625" style="16"/>
    <col min="4353" max="4353" width="3.85546875" style="16" bestFit="1" customWidth="1"/>
    <col min="4354" max="4354" width="22.7109375" style="16" customWidth="1"/>
    <col min="4355" max="4355" width="0.42578125" style="16" customWidth="1"/>
    <col min="4356" max="4356" width="13.5703125" style="16" bestFit="1" customWidth="1"/>
    <col min="4357" max="4357" width="0.42578125" style="16" customWidth="1"/>
    <col min="4358" max="4358" width="12.7109375" style="16" customWidth="1"/>
    <col min="4359" max="4359" width="0.42578125" style="16" customWidth="1"/>
    <col min="4360" max="4360" width="12.7109375" style="16" customWidth="1"/>
    <col min="4361" max="4361" width="0.42578125" style="16" customWidth="1"/>
    <col min="4362" max="4362" width="13.7109375" style="16" customWidth="1"/>
    <col min="4363" max="4363" width="0.42578125" style="16" customWidth="1"/>
    <col min="4364" max="4364" width="1.7109375" style="16" customWidth="1"/>
    <col min="4365" max="4365" width="9.140625" style="16"/>
    <col min="4366" max="4366" width="11.140625" style="16" customWidth="1"/>
    <col min="4367" max="4371" width="9.140625" style="16"/>
    <col min="4372" max="4372" width="11" style="16" customWidth="1"/>
    <col min="4373" max="4608" width="9.140625" style="16"/>
    <col min="4609" max="4609" width="3.85546875" style="16" bestFit="1" customWidth="1"/>
    <col min="4610" max="4610" width="22.7109375" style="16" customWidth="1"/>
    <col min="4611" max="4611" width="0.42578125" style="16" customWidth="1"/>
    <col min="4612" max="4612" width="13.5703125" style="16" bestFit="1" customWidth="1"/>
    <col min="4613" max="4613" width="0.42578125" style="16" customWidth="1"/>
    <col min="4614" max="4614" width="12.7109375" style="16" customWidth="1"/>
    <col min="4615" max="4615" width="0.42578125" style="16" customWidth="1"/>
    <col min="4616" max="4616" width="12.7109375" style="16" customWidth="1"/>
    <col min="4617" max="4617" width="0.42578125" style="16" customWidth="1"/>
    <col min="4618" max="4618" width="13.7109375" style="16" customWidth="1"/>
    <col min="4619" max="4619" width="0.42578125" style="16" customWidth="1"/>
    <col min="4620" max="4620" width="1.7109375" style="16" customWidth="1"/>
    <col min="4621" max="4621" width="9.140625" style="16"/>
    <col min="4622" max="4622" width="11.140625" style="16" customWidth="1"/>
    <col min="4623" max="4627" width="9.140625" style="16"/>
    <col min="4628" max="4628" width="11" style="16" customWidth="1"/>
    <col min="4629" max="4864" width="9.140625" style="16"/>
    <col min="4865" max="4865" width="3.85546875" style="16" bestFit="1" customWidth="1"/>
    <col min="4866" max="4866" width="22.7109375" style="16" customWidth="1"/>
    <col min="4867" max="4867" width="0.42578125" style="16" customWidth="1"/>
    <col min="4868" max="4868" width="13.5703125" style="16" bestFit="1" customWidth="1"/>
    <col min="4869" max="4869" width="0.42578125" style="16" customWidth="1"/>
    <col min="4870" max="4870" width="12.7109375" style="16" customWidth="1"/>
    <col min="4871" max="4871" width="0.42578125" style="16" customWidth="1"/>
    <col min="4872" max="4872" width="12.7109375" style="16" customWidth="1"/>
    <col min="4873" max="4873" width="0.42578125" style="16" customWidth="1"/>
    <col min="4874" max="4874" width="13.7109375" style="16" customWidth="1"/>
    <col min="4875" max="4875" width="0.42578125" style="16" customWidth="1"/>
    <col min="4876" max="4876" width="1.7109375" style="16" customWidth="1"/>
    <col min="4877" max="4877" width="9.140625" style="16"/>
    <col min="4878" max="4878" width="11.140625" style="16" customWidth="1"/>
    <col min="4879" max="4883" width="9.140625" style="16"/>
    <col min="4884" max="4884" width="11" style="16" customWidth="1"/>
    <col min="4885" max="5120" width="9.140625" style="16"/>
    <col min="5121" max="5121" width="3.85546875" style="16" bestFit="1" customWidth="1"/>
    <col min="5122" max="5122" width="22.7109375" style="16" customWidth="1"/>
    <col min="5123" max="5123" width="0.42578125" style="16" customWidth="1"/>
    <col min="5124" max="5124" width="13.5703125" style="16" bestFit="1" customWidth="1"/>
    <col min="5125" max="5125" width="0.42578125" style="16" customWidth="1"/>
    <col min="5126" max="5126" width="12.7109375" style="16" customWidth="1"/>
    <col min="5127" max="5127" width="0.42578125" style="16" customWidth="1"/>
    <col min="5128" max="5128" width="12.7109375" style="16" customWidth="1"/>
    <col min="5129" max="5129" width="0.42578125" style="16" customWidth="1"/>
    <col min="5130" max="5130" width="13.7109375" style="16" customWidth="1"/>
    <col min="5131" max="5131" width="0.42578125" style="16" customWidth="1"/>
    <col min="5132" max="5132" width="1.7109375" style="16" customWidth="1"/>
    <col min="5133" max="5133" width="9.140625" style="16"/>
    <col min="5134" max="5134" width="11.140625" style="16" customWidth="1"/>
    <col min="5135" max="5139" width="9.140625" style="16"/>
    <col min="5140" max="5140" width="11" style="16" customWidth="1"/>
    <col min="5141" max="5376" width="9.140625" style="16"/>
    <col min="5377" max="5377" width="3.85546875" style="16" bestFit="1" customWidth="1"/>
    <col min="5378" max="5378" width="22.7109375" style="16" customWidth="1"/>
    <col min="5379" max="5379" width="0.42578125" style="16" customWidth="1"/>
    <col min="5380" max="5380" width="13.5703125" style="16" bestFit="1" customWidth="1"/>
    <col min="5381" max="5381" width="0.42578125" style="16" customWidth="1"/>
    <col min="5382" max="5382" width="12.7109375" style="16" customWidth="1"/>
    <col min="5383" max="5383" width="0.42578125" style="16" customWidth="1"/>
    <col min="5384" max="5384" width="12.7109375" style="16" customWidth="1"/>
    <col min="5385" max="5385" width="0.42578125" style="16" customWidth="1"/>
    <col min="5386" max="5386" width="13.7109375" style="16" customWidth="1"/>
    <col min="5387" max="5387" width="0.42578125" style="16" customWidth="1"/>
    <col min="5388" max="5388" width="1.7109375" style="16" customWidth="1"/>
    <col min="5389" max="5389" width="9.140625" style="16"/>
    <col min="5390" max="5390" width="11.140625" style="16" customWidth="1"/>
    <col min="5391" max="5395" width="9.140625" style="16"/>
    <col min="5396" max="5396" width="11" style="16" customWidth="1"/>
    <col min="5397" max="5632" width="9.140625" style="16"/>
    <col min="5633" max="5633" width="3.85546875" style="16" bestFit="1" customWidth="1"/>
    <col min="5634" max="5634" width="22.7109375" style="16" customWidth="1"/>
    <col min="5635" max="5635" width="0.42578125" style="16" customWidth="1"/>
    <col min="5636" max="5636" width="13.5703125" style="16" bestFit="1" customWidth="1"/>
    <col min="5637" max="5637" width="0.42578125" style="16" customWidth="1"/>
    <col min="5638" max="5638" width="12.7109375" style="16" customWidth="1"/>
    <col min="5639" max="5639" width="0.42578125" style="16" customWidth="1"/>
    <col min="5640" max="5640" width="12.7109375" style="16" customWidth="1"/>
    <col min="5641" max="5641" width="0.42578125" style="16" customWidth="1"/>
    <col min="5642" max="5642" width="13.7109375" style="16" customWidth="1"/>
    <col min="5643" max="5643" width="0.42578125" style="16" customWidth="1"/>
    <col min="5644" max="5644" width="1.7109375" style="16" customWidth="1"/>
    <col min="5645" max="5645" width="9.140625" style="16"/>
    <col min="5646" max="5646" width="11.140625" style="16" customWidth="1"/>
    <col min="5647" max="5651" width="9.140625" style="16"/>
    <col min="5652" max="5652" width="11" style="16" customWidth="1"/>
    <col min="5653" max="5888" width="9.140625" style="16"/>
    <col min="5889" max="5889" width="3.85546875" style="16" bestFit="1" customWidth="1"/>
    <col min="5890" max="5890" width="22.7109375" style="16" customWidth="1"/>
    <col min="5891" max="5891" width="0.42578125" style="16" customWidth="1"/>
    <col min="5892" max="5892" width="13.5703125" style="16" bestFit="1" customWidth="1"/>
    <col min="5893" max="5893" width="0.42578125" style="16" customWidth="1"/>
    <col min="5894" max="5894" width="12.7109375" style="16" customWidth="1"/>
    <col min="5895" max="5895" width="0.42578125" style="16" customWidth="1"/>
    <col min="5896" max="5896" width="12.7109375" style="16" customWidth="1"/>
    <col min="5897" max="5897" width="0.42578125" style="16" customWidth="1"/>
    <col min="5898" max="5898" width="13.7109375" style="16" customWidth="1"/>
    <col min="5899" max="5899" width="0.42578125" style="16" customWidth="1"/>
    <col min="5900" max="5900" width="1.7109375" style="16" customWidth="1"/>
    <col min="5901" max="5901" width="9.140625" style="16"/>
    <col min="5902" max="5902" width="11.140625" style="16" customWidth="1"/>
    <col min="5903" max="5907" width="9.140625" style="16"/>
    <col min="5908" max="5908" width="11" style="16" customWidth="1"/>
    <col min="5909" max="6144" width="9.140625" style="16"/>
    <col min="6145" max="6145" width="3.85546875" style="16" bestFit="1" customWidth="1"/>
    <col min="6146" max="6146" width="22.7109375" style="16" customWidth="1"/>
    <col min="6147" max="6147" width="0.42578125" style="16" customWidth="1"/>
    <col min="6148" max="6148" width="13.5703125" style="16" bestFit="1" customWidth="1"/>
    <col min="6149" max="6149" width="0.42578125" style="16" customWidth="1"/>
    <col min="6150" max="6150" width="12.7109375" style="16" customWidth="1"/>
    <col min="6151" max="6151" width="0.42578125" style="16" customWidth="1"/>
    <col min="6152" max="6152" width="12.7109375" style="16" customWidth="1"/>
    <col min="6153" max="6153" width="0.42578125" style="16" customWidth="1"/>
    <col min="6154" max="6154" width="13.7109375" style="16" customWidth="1"/>
    <col min="6155" max="6155" width="0.42578125" style="16" customWidth="1"/>
    <col min="6156" max="6156" width="1.7109375" style="16" customWidth="1"/>
    <col min="6157" max="6157" width="9.140625" style="16"/>
    <col min="6158" max="6158" width="11.140625" style="16" customWidth="1"/>
    <col min="6159" max="6163" width="9.140625" style="16"/>
    <col min="6164" max="6164" width="11" style="16" customWidth="1"/>
    <col min="6165" max="6400" width="9.140625" style="16"/>
    <col min="6401" max="6401" width="3.85546875" style="16" bestFit="1" customWidth="1"/>
    <col min="6402" max="6402" width="22.7109375" style="16" customWidth="1"/>
    <col min="6403" max="6403" width="0.42578125" style="16" customWidth="1"/>
    <col min="6404" max="6404" width="13.5703125" style="16" bestFit="1" customWidth="1"/>
    <col min="6405" max="6405" width="0.42578125" style="16" customWidth="1"/>
    <col min="6406" max="6406" width="12.7109375" style="16" customWidth="1"/>
    <col min="6407" max="6407" width="0.42578125" style="16" customWidth="1"/>
    <col min="6408" max="6408" width="12.7109375" style="16" customWidth="1"/>
    <col min="6409" max="6409" width="0.42578125" style="16" customWidth="1"/>
    <col min="6410" max="6410" width="13.7109375" style="16" customWidth="1"/>
    <col min="6411" max="6411" width="0.42578125" style="16" customWidth="1"/>
    <col min="6412" max="6412" width="1.7109375" style="16" customWidth="1"/>
    <col min="6413" max="6413" width="9.140625" style="16"/>
    <col min="6414" max="6414" width="11.140625" style="16" customWidth="1"/>
    <col min="6415" max="6419" width="9.140625" style="16"/>
    <col min="6420" max="6420" width="11" style="16" customWidth="1"/>
    <col min="6421" max="6656" width="9.140625" style="16"/>
    <col min="6657" max="6657" width="3.85546875" style="16" bestFit="1" customWidth="1"/>
    <col min="6658" max="6658" width="22.7109375" style="16" customWidth="1"/>
    <col min="6659" max="6659" width="0.42578125" style="16" customWidth="1"/>
    <col min="6660" max="6660" width="13.5703125" style="16" bestFit="1" customWidth="1"/>
    <col min="6661" max="6661" width="0.42578125" style="16" customWidth="1"/>
    <col min="6662" max="6662" width="12.7109375" style="16" customWidth="1"/>
    <col min="6663" max="6663" width="0.42578125" style="16" customWidth="1"/>
    <col min="6664" max="6664" width="12.7109375" style="16" customWidth="1"/>
    <col min="6665" max="6665" width="0.42578125" style="16" customWidth="1"/>
    <col min="6666" max="6666" width="13.7109375" style="16" customWidth="1"/>
    <col min="6667" max="6667" width="0.42578125" style="16" customWidth="1"/>
    <col min="6668" max="6668" width="1.7109375" style="16" customWidth="1"/>
    <col min="6669" max="6669" width="9.140625" style="16"/>
    <col min="6670" max="6670" width="11.140625" style="16" customWidth="1"/>
    <col min="6671" max="6675" width="9.140625" style="16"/>
    <col min="6676" max="6676" width="11" style="16" customWidth="1"/>
    <col min="6677" max="6912" width="9.140625" style="16"/>
    <col min="6913" max="6913" width="3.85546875" style="16" bestFit="1" customWidth="1"/>
    <col min="6914" max="6914" width="22.7109375" style="16" customWidth="1"/>
    <col min="6915" max="6915" width="0.42578125" style="16" customWidth="1"/>
    <col min="6916" max="6916" width="13.5703125" style="16" bestFit="1" customWidth="1"/>
    <col min="6917" max="6917" width="0.42578125" style="16" customWidth="1"/>
    <col min="6918" max="6918" width="12.7109375" style="16" customWidth="1"/>
    <col min="6919" max="6919" width="0.42578125" style="16" customWidth="1"/>
    <col min="6920" max="6920" width="12.7109375" style="16" customWidth="1"/>
    <col min="6921" max="6921" width="0.42578125" style="16" customWidth="1"/>
    <col min="6922" max="6922" width="13.7109375" style="16" customWidth="1"/>
    <col min="6923" max="6923" width="0.42578125" style="16" customWidth="1"/>
    <col min="6924" max="6924" width="1.7109375" style="16" customWidth="1"/>
    <col min="6925" max="6925" width="9.140625" style="16"/>
    <col min="6926" max="6926" width="11.140625" style="16" customWidth="1"/>
    <col min="6927" max="6931" width="9.140625" style="16"/>
    <col min="6932" max="6932" width="11" style="16" customWidth="1"/>
    <col min="6933" max="7168" width="9.140625" style="16"/>
    <col min="7169" max="7169" width="3.85546875" style="16" bestFit="1" customWidth="1"/>
    <col min="7170" max="7170" width="22.7109375" style="16" customWidth="1"/>
    <col min="7171" max="7171" width="0.42578125" style="16" customWidth="1"/>
    <col min="7172" max="7172" width="13.5703125" style="16" bestFit="1" customWidth="1"/>
    <col min="7173" max="7173" width="0.42578125" style="16" customWidth="1"/>
    <col min="7174" max="7174" width="12.7109375" style="16" customWidth="1"/>
    <col min="7175" max="7175" width="0.42578125" style="16" customWidth="1"/>
    <col min="7176" max="7176" width="12.7109375" style="16" customWidth="1"/>
    <col min="7177" max="7177" width="0.42578125" style="16" customWidth="1"/>
    <col min="7178" max="7178" width="13.7109375" style="16" customWidth="1"/>
    <col min="7179" max="7179" width="0.42578125" style="16" customWidth="1"/>
    <col min="7180" max="7180" width="1.7109375" style="16" customWidth="1"/>
    <col min="7181" max="7181" width="9.140625" style="16"/>
    <col min="7182" max="7182" width="11.140625" style="16" customWidth="1"/>
    <col min="7183" max="7187" width="9.140625" style="16"/>
    <col min="7188" max="7188" width="11" style="16" customWidth="1"/>
    <col min="7189" max="7424" width="9.140625" style="16"/>
    <col min="7425" max="7425" width="3.85546875" style="16" bestFit="1" customWidth="1"/>
    <col min="7426" max="7426" width="22.7109375" style="16" customWidth="1"/>
    <col min="7427" max="7427" width="0.42578125" style="16" customWidth="1"/>
    <col min="7428" max="7428" width="13.5703125" style="16" bestFit="1" customWidth="1"/>
    <col min="7429" max="7429" width="0.42578125" style="16" customWidth="1"/>
    <col min="7430" max="7430" width="12.7109375" style="16" customWidth="1"/>
    <col min="7431" max="7431" width="0.42578125" style="16" customWidth="1"/>
    <col min="7432" max="7432" width="12.7109375" style="16" customWidth="1"/>
    <col min="7433" max="7433" width="0.42578125" style="16" customWidth="1"/>
    <col min="7434" max="7434" width="13.7109375" style="16" customWidth="1"/>
    <col min="7435" max="7435" width="0.42578125" style="16" customWidth="1"/>
    <col min="7436" max="7436" width="1.7109375" style="16" customWidth="1"/>
    <col min="7437" max="7437" width="9.140625" style="16"/>
    <col min="7438" max="7438" width="11.140625" style="16" customWidth="1"/>
    <col min="7439" max="7443" width="9.140625" style="16"/>
    <col min="7444" max="7444" width="11" style="16" customWidth="1"/>
    <col min="7445" max="7680" width="9.140625" style="16"/>
    <col min="7681" max="7681" width="3.85546875" style="16" bestFit="1" customWidth="1"/>
    <col min="7682" max="7682" width="22.7109375" style="16" customWidth="1"/>
    <col min="7683" max="7683" width="0.42578125" style="16" customWidth="1"/>
    <col min="7684" max="7684" width="13.5703125" style="16" bestFit="1" customWidth="1"/>
    <col min="7685" max="7685" width="0.42578125" style="16" customWidth="1"/>
    <col min="7686" max="7686" width="12.7109375" style="16" customWidth="1"/>
    <col min="7687" max="7687" width="0.42578125" style="16" customWidth="1"/>
    <col min="7688" max="7688" width="12.7109375" style="16" customWidth="1"/>
    <col min="7689" max="7689" width="0.42578125" style="16" customWidth="1"/>
    <col min="7690" max="7690" width="13.7109375" style="16" customWidth="1"/>
    <col min="7691" max="7691" width="0.42578125" style="16" customWidth="1"/>
    <col min="7692" max="7692" width="1.7109375" style="16" customWidth="1"/>
    <col min="7693" max="7693" width="9.140625" style="16"/>
    <col min="7694" max="7694" width="11.140625" style="16" customWidth="1"/>
    <col min="7695" max="7699" width="9.140625" style="16"/>
    <col min="7700" max="7700" width="11" style="16" customWidth="1"/>
    <col min="7701" max="7936" width="9.140625" style="16"/>
    <col min="7937" max="7937" width="3.85546875" style="16" bestFit="1" customWidth="1"/>
    <col min="7938" max="7938" width="22.7109375" style="16" customWidth="1"/>
    <col min="7939" max="7939" width="0.42578125" style="16" customWidth="1"/>
    <col min="7940" max="7940" width="13.5703125" style="16" bestFit="1" customWidth="1"/>
    <col min="7941" max="7941" width="0.42578125" style="16" customWidth="1"/>
    <col min="7942" max="7942" width="12.7109375" style="16" customWidth="1"/>
    <col min="7943" max="7943" width="0.42578125" style="16" customWidth="1"/>
    <col min="7944" max="7944" width="12.7109375" style="16" customWidth="1"/>
    <col min="7945" max="7945" width="0.42578125" style="16" customWidth="1"/>
    <col min="7946" max="7946" width="13.7109375" style="16" customWidth="1"/>
    <col min="7947" max="7947" width="0.42578125" style="16" customWidth="1"/>
    <col min="7948" max="7948" width="1.7109375" style="16" customWidth="1"/>
    <col min="7949" max="7949" width="9.140625" style="16"/>
    <col min="7950" max="7950" width="11.140625" style="16" customWidth="1"/>
    <col min="7951" max="7955" width="9.140625" style="16"/>
    <col min="7956" max="7956" width="11" style="16" customWidth="1"/>
    <col min="7957" max="8192" width="9.140625" style="16"/>
    <col min="8193" max="8193" width="3.85546875" style="16" bestFit="1" customWidth="1"/>
    <col min="8194" max="8194" width="22.7109375" style="16" customWidth="1"/>
    <col min="8195" max="8195" width="0.42578125" style="16" customWidth="1"/>
    <col min="8196" max="8196" width="13.5703125" style="16" bestFit="1" customWidth="1"/>
    <col min="8197" max="8197" width="0.42578125" style="16" customWidth="1"/>
    <col min="8198" max="8198" width="12.7109375" style="16" customWidth="1"/>
    <col min="8199" max="8199" width="0.42578125" style="16" customWidth="1"/>
    <col min="8200" max="8200" width="12.7109375" style="16" customWidth="1"/>
    <col min="8201" max="8201" width="0.42578125" style="16" customWidth="1"/>
    <col min="8202" max="8202" width="13.7109375" style="16" customWidth="1"/>
    <col min="8203" max="8203" width="0.42578125" style="16" customWidth="1"/>
    <col min="8204" max="8204" width="1.7109375" style="16" customWidth="1"/>
    <col min="8205" max="8205" width="9.140625" style="16"/>
    <col min="8206" max="8206" width="11.140625" style="16" customWidth="1"/>
    <col min="8207" max="8211" width="9.140625" style="16"/>
    <col min="8212" max="8212" width="11" style="16" customWidth="1"/>
    <col min="8213" max="8448" width="9.140625" style="16"/>
    <col min="8449" max="8449" width="3.85546875" style="16" bestFit="1" customWidth="1"/>
    <col min="8450" max="8450" width="22.7109375" style="16" customWidth="1"/>
    <col min="8451" max="8451" width="0.42578125" style="16" customWidth="1"/>
    <col min="8452" max="8452" width="13.5703125" style="16" bestFit="1" customWidth="1"/>
    <col min="8453" max="8453" width="0.42578125" style="16" customWidth="1"/>
    <col min="8454" max="8454" width="12.7109375" style="16" customWidth="1"/>
    <col min="8455" max="8455" width="0.42578125" style="16" customWidth="1"/>
    <col min="8456" max="8456" width="12.7109375" style="16" customWidth="1"/>
    <col min="8457" max="8457" width="0.42578125" style="16" customWidth="1"/>
    <col min="8458" max="8458" width="13.7109375" style="16" customWidth="1"/>
    <col min="8459" max="8459" width="0.42578125" style="16" customWidth="1"/>
    <col min="8460" max="8460" width="1.7109375" style="16" customWidth="1"/>
    <col min="8461" max="8461" width="9.140625" style="16"/>
    <col min="8462" max="8462" width="11.140625" style="16" customWidth="1"/>
    <col min="8463" max="8467" width="9.140625" style="16"/>
    <col min="8468" max="8468" width="11" style="16" customWidth="1"/>
    <col min="8469" max="8704" width="9.140625" style="16"/>
    <col min="8705" max="8705" width="3.85546875" style="16" bestFit="1" customWidth="1"/>
    <col min="8706" max="8706" width="22.7109375" style="16" customWidth="1"/>
    <col min="8707" max="8707" width="0.42578125" style="16" customWidth="1"/>
    <col min="8708" max="8708" width="13.5703125" style="16" bestFit="1" customWidth="1"/>
    <col min="8709" max="8709" width="0.42578125" style="16" customWidth="1"/>
    <col min="8710" max="8710" width="12.7109375" style="16" customWidth="1"/>
    <col min="8711" max="8711" width="0.42578125" style="16" customWidth="1"/>
    <col min="8712" max="8712" width="12.7109375" style="16" customWidth="1"/>
    <col min="8713" max="8713" width="0.42578125" style="16" customWidth="1"/>
    <col min="8714" max="8714" width="13.7109375" style="16" customWidth="1"/>
    <col min="8715" max="8715" width="0.42578125" style="16" customWidth="1"/>
    <col min="8716" max="8716" width="1.7109375" style="16" customWidth="1"/>
    <col min="8717" max="8717" width="9.140625" style="16"/>
    <col min="8718" max="8718" width="11.140625" style="16" customWidth="1"/>
    <col min="8719" max="8723" width="9.140625" style="16"/>
    <col min="8724" max="8724" width="11" style="16" customWidth="1"/>
    <col min="8725" max="8960" width="9.140625" style="16"/>
    <col min="8961" max="8961" width="3.85546875" style="16" bestFit="1" customWidth="1"/>
    <col min="8962" max="8962" width="22.7109375" style="16" customWidth="1"/>
    <col min="8963" max="8963" width="0.42578125" style="16" customWidth="1"/>
    <col min="8964" max="8964" width="13.5703125" style="16" bestFit="1" customWidth="1"/>
    <col min="8965" max="8965" width="0.42578125" style="16" customWidth="1"/>
    <col min="8966" max="8966" width="12.7109375" style="16" customWidth="1"/>
    <col min="8967" max="8967" width="0.42578125" style="16" customWidth="1"/>
    <col min="8968" max="8968" width="12.7109375" style="16" customWidth="1"/>
    <col min="8969" max="8969" width="0.42578125" style="16" customWidth="1"/>
    <col min="8970" max="8970" width="13.7109375" style="16" customWidth="1"/>
    <col min="8971" max="8971" width="0.42578125" style="16" customWidth="1"/>
    <col min="8972" max="8972" width="1.7109375" style="16" customWidth="1"/>
    <col min="8973" max="8973" width="9.140625" style="16"/>
    <col min="8974" max="8974" width="11.140625" style="16" customWidth="1"/>
    <col min="8975" max="8979" width="9.140625" style="16"/>
    <col min="8980" max="8980" width="11" style="16" customWidth="1"/>
    <col min="8981" max="9216" width="9.140625" style="16"/>
    <col min="9217" max="9217" width="3.85546875" style="16" bestFit="1" customWidth="1"/>
    <col min="9218" max="9218" width="22.7109375" style="16" customWidth="1"/>
    <col min="9219" max="9219" width="0.42578125" style="16" customWidth="1"/>
    <col min="9220" max="9220" width="13.5703125" style="16" bestFit="1" customWidth="1"/>
    <col min="9221" max="9221" width="0.42578125" style="16" customWidth="1"/>
    <col min="9222" max="9222" width="12.7109375" style="16" customWidth="1"/>
    <col min="9223" max="9223" width="0.42578125" style="16" customWidth="1"/>
    <col min="9224" max="9224" width="12.7109375" style="16" customWidth="1"/>
    <col min="9225" max="9225" width="0.42578125" style="16" customWidth="1"/>
    <col min="9226" max="9226" width="13.7109375" style="16" customWidth="1"/>
    <col min="9227" max="9227" width="0.42578125" style="16" customWidth="1"/>
    <col min="9228" max="9228" width="1.7109375" style="16" customWidth="1"/>
    <col min="9229" max="9229" width="9.140625" style="16"/>
    <col min="9230" max="9230" width="11.140625" style="16" customWidth="1"/>
    <col min="9231" max="9235" width="9.140625" style="16"/>
    <col min="9236" max="9236" width="11" style="16" customWidth="1"/>
    <col min="9237" max="9472" width="9.140625" style="16"/>
    <col min="9473" max="9473" width="3.85546875" style="16" bestFit="1" customWidth="1"/>
    <col min="9474" max="9474" width="22.7109375" style="16" customWidth="1"/>
    <col min="9475" max="9475" width="0.42578125" style="16" customWidth="1"/>
    <col min="9476" max="9476" width="13.5703125" style="16" bestFit="1" customWidth="1"/>
    <col min="9477" max="9477" width="0.42578125" style="16" customWidth="1"/>
    <col min="9478" max="9478" width="12.7109375" style="16" customWidth="1"/>
    <col min="9479" max="9479" width="0.42578125" style="16" customWidth="1"/>
    <col min="9480" max="9480" width="12.7109375" style="16" customWidth="1"/>
    <col min="9481" max="9481" width="0.42578125" style="16" customWidth="1"/>
    <col min="9482" max="9482" width="13.7109375" style="16" customWidth="1"/>
    <col min="9483" max="9483" width="0.42578125" style="16" customWidth="1"/>
    <col min="9484" max="9484" width="1.7109375" style="16" customWidth="1"/>
    <col min="9485" max="9485" width="9.140625" style="16"/>
    <col min="9486" max="9486" width="11.140625" style="16" customWidth="1"/>
    <col min="9487" max="9491" width="9.140625" style="16"/>
    <col min="9492" max="9492" width="11" style="16" customWidth="1"/>
    <col min="9493" max="9728" width="9.140625" style="16"/>
    <col min="9729" max="9729" width="3.85546875" style="16" bestFit="1" customWidth="1"/>
    <col min="9730" max="9730" width="22.7109375" style="16" customWidth="1"/>
    <col min="9731" max="9731" width="0.42578125" style="16" customWidth="1"/>
    <col min="9732" max="9732" width="13.5703125" style="16" bestFit="1" customWidth="1"/>
    <col min="9733" max="9733" width="0.42578125" style="16" customWidth="1"/>
    <col min="9734" max="9734" width="12.7109375" style="16" customWidth="1"/>
    <col min="9735" max="9735" width="0.42578125" style="16" customWidth="1"/>
    <col min="9736" max="9736" width="12.7109375" style="16" customWidth="1"/>
    <col min="9737" max="9737" width="0.42578125" style="16" customWidth="1"/>
    <col min="9738" max="9738" width="13.7109375" style="16" customWidth="1"/>
    <col min="9739" max="9739" width="0.42578125" style="16" customWidth="1"/>
    <col min="9740" max="9740" width="1.7109375" style="16" customWidth="1"/>
    <col min="9741" max="9741" width="9.140625" style="16"/>
    <col min="9742" max="9742" width="11.140625" style="16" customWidth="1"/>
    <col min="9743" max="9747" width="9.140625" style="16"/>
    <col min="9748" max="9748" width="11" style="16" customWidth="1"/>
    <col min="9749" max="9984" width="9.140625" style="16"/>
    <col min="9985" max="9985" width="3.85546875" style="16" bestFit="1" customWidth="1"/>
    <col min="9986" max="9986" width="22.7109375" style="16" customWidth="1"/>
    <col min="9987" max="9987" width="0.42578125" style="16" customWidth="1"/>
    <col min="9988" max="9988" width="13.5703125" style="16" bestFit="1" customWidth="1"/>
    <col min="9989" max="9989" width="0.42578125" style="16" customWidth="1"/>
    <col min="9990" max="9990" width="12.7109375" style="16" customWidth="1"/>
    <col min="9991" max="9991" width="0.42578125" style="16" customWidth="1"/>
    <col min="9992" max="9992" width="12.7109375" style="16" customWidth="1"/>
    <col min="9993" max="9993" width="0.42578125" style="16" customWidth="1"/>
    <col min="9994" max="9994" width="13.7109375" style="16" customWidth="1"/>
    <col min="9995" max="9995" width="0.42578125" style="16" customWidth="1"/>
    <col min="9996" max="9996" width="1.7109375" style="16" customWidth="1"/>
    <col min="9997" max="9997" width="9.140625" style="16"/>
    <col min="9998" max="9998" width="11.140625" style="16" customWidth="1"/>
    <col min="9999" max="10003" width="9.140625" style="16"/>
    <col min="10004" max="10004" width="11" style="16" customWidth="1"/>
    <col min="10005" max="10240" width="9.140625" style="16"/>
    <col min="10241" max="10241" width="3.85546875" style="16" bestFit="1" customWidth="1"/>
    <col min="10242" max="10242" width="22.7109375" style="16" customWidth="1"/>
    <col min="10243" max="10243" width="0.42578125" style="16" customWidth="1"/>
    <col min="10244" max="10244" width="13.5703125" style="16" bestFit="1" customWidth="1"/>
    <col min="10245" max="10245" width="0.42578125" style="16" customWidth="1"/>
    <col min="10246" max="10246" width="12.7109375" style="16" customWidth="1"/>
    <col min="10247" max="10247" width="0.42578125" style="16" customWidth="1"/>
    <col min="10248" max="10248" width="12.7109375" style="16" customWidth="1"/>
    <col min="10249" max="10249" width="0.42578125" style="16" customWidth="1"/>
    <col min="10250" max="10250" width="13.7109375" style="16" customWidth="1"/>
    <col min="10251" max="10251" width="0.42578125" style="16" customWidth="1"/>
    <col min="10252" max="10252" width="1.7109375" style="16" customWidth="1"/>
    <col min="10253" max="10253" width="9.140625" style="16"/>
    <col min="10254" max="10254" width="11.140625" style="16" customWidth="1"/>
    <col min="10255" max="10259" width="9.140625" style="16"/>
    <col min="10260" max="10260" width="11" style="16" customWidth="1"/>
    <col min="10261" max="10496" width="9.140625" style="16"/>
    <col min="10497" max="10497" width="3.85546875" style="16" bestFit="1" customWidth="1"/>
    <col min="10498" max="10498" width="22.7109375" style="16" customWidth="1"/>
    <col min="10499" max="10499" width="0.42578125" style="16" customWidth="1"/>
    <col min="10500" max="10500" width="13.5703125" style="16" bestFit="1" customWidth="1"/>
    <col min="10501" max="10501" width="0.42578125" style="16" customWidth="1"/>
    <col min="10502" max="10502" width="12.7109375" style="16" customWidth="1"/>
    <col min="10503" max="10503" width="0.42578125" style="16" customWidth="1"/>
    <col min="10504" max="10504" width="12.7109375" style="16" customWidth="1"/>
    <col min="10505" max="10505" width="0.42578125" style="16" customWidth="1"/>
    <col min="10506" max="10506" width="13.7109375" style="16" customWidth="1"/>
    <col min="10507" max="10507" width="0.42578125" style="16" customWidth="1"/>
    <col min="10508" max="10508" width="1.7109375" style="16" customWidth="1"/>
    <col min="10509" max="10509" width="9.140625" style="16"/>
    <col min="10510" max="10510" width="11.140625" style="16" customWidth="1"/>
    <col min="10511" max="10515" width="9.140625" style="16"/>
    <col min="10516" max="10516" width="11" style="16" customWidth="1"/>
    <col min="10517" max="10752" width="9.140625" style="16"/>
    <col min="10753" max="10753" width="3.85546875" style="16" bestFit="1" customWidth="1"/>
    <col min="10754" max="10754" width="22.7109375" style="16" customWidth="1"/>
    <col min="10755" max="10755" width="0.42578125" style="16" customWidth="1"/>
    <col min="10756" max="10756" width="13.5703125" style="16" bestFit="1" customWidth="1"/>
    <col min="10757" max="10757" width="0.42578125" style="16" customWidth="1"/>
    <col min="10758" max="10758" width="12.7109375" style="16" customWidth="1"/>
    <col min="10759" max="10759" width="0.42578125" style="16" customWidth="1"/>
    <col min="10760" max="10760" width="12.7109375" style="16" customWidth="1"/>
    <col min="10761" max="10761" width="0.42578125" style="16" customWidth="1"/>
    <col min="10762" max="10762" width="13.7109375" style="16" customWidth="1"/>
    <col min="10763" max="10763" width="0.42578125" style="16" customWidth="1"/>
    <col min="10764" max="10764" width="1.7109375" style="16" customWidth="1"/>
    <col min="10765" max="10765" width="9.140625" style="16"/>
    <col min="10766" max="10766" width="11.140625" style="16" customWidth="1"/>
    <col min="10767" max="10771" width="9.140625" style="16"/>
    <col min="10772" max="10772" width="11" style="16" customWidth="1"/>
    <col min="10773" max="11008" width="9.140625" style="16"/>
    <col min="11009" max="11009" width="3.85546875" style="16" bestFit="1" customWidth="1"/>
    <col min="11010" max="11010" width="22.7109375" style="16" customWidth="1"/>
    <col min="11011" max="11011" width="0.42578125" style="16" customWidth="1"/>
    <col min="11012" max="11012" width="13.5703125" style="16" bestFit="1" customWidth="1"/>
    <col min="11013" max="11013" width="0.42578125" style="16" customWidth="1"/>
    <col min="11014" max="11014" width="12.7109375" style="16" customWidth="1"/>
    <col min="11015" max="11015" width="0.42578125" style="16" customWidth="1"/>
    <col min="11016" max="11016" width="12.7109375" style="16" customWidth="1"/>
    <col min="11017" max="11017" width="0.42578125" style="16" customWidth="1"/>
    <col min="11018" max="11018" width="13.7109375" style="16" customWidth="1"/>
    <col min="11019" max="11019" width="0.42578125" style="16" customWidth="1"/>
    <col min="11020" max="11020" width="1.7109375" style="16" customWidth="1"/>
    <col min="11021" max="11021" width="9.140625" style="16"/>
    <col min="11022" max="11022" width="11.140625" style="16" customWidth="1"/>
    <col min="11023" max="11027" width="9.140625" style="16"/>
    <col min="11028" max="11028" width="11" style="16" customWidth="1"/>
    <col min="11029" max="11264" width="9.140625" style="16"/>
    <col min="11265" max="11265" width="3.85546875" style="16" bestFit="1" customWidth="1"/>
    <col min="11266" max="11266" width="22.7109375" style="16" customWidth="1"/>
    <col min="11267" max="11267" width="0.42578125" style="16" customWidth="1"/>
    <col min="11268" max="11268" width="13.5703125" style="16" bestFit="1" customWidth="1"/>
    <col min="11269" max="11269" width="0.42578125" style="16" customWidth="1"/>
    <col min="11270" max="11270" width="12.7109375" style="16" customWidth="1"/>
    <col min="11271" max="11271" width="0.42578125" style="16" customWidth="1"/>
    <col min="11272" max="11272" width="12.7109375" style="16" customWidth="1"/>
    <col min="11273" max="11273" width="0.42578125" style="16" customWidth="1"/>
    <col min="11274" max="11274" width="13.7109375" style="16" customWidth="1"/>
    <col min="11275" max="11275" width="0.42578125" style="16" customWidth="1"/>
    <col min="11276" max="11276" width="1.7109375" style="16" customWidth="1"/>
    <col min="11277" max="11277" width="9.140625" style="16"/>
    <col min="11278" max="11278" width="11.140625" style="16" customWidth="1"/>
    <col min="11279" max="11283" width="9.140625" style="16"/>
    <col min="11284" max="11284" width="11" style="16" customWidth="1"/>
    <col min="11285" max="11520" width="9.140625" style="16"/>
    <col min="11521" max="11521" width="3.85546875" style="16" bestFit="1" customWidth="1"/>
    <col min="11522" max="11522" width="22.7109375" style="16" customWidth="1"/>
    <col min="11523" max="11523" width="0.42578125" style="16" customWidth="1"/>
    <col min="11524" max="11524" width="13.5703125" style="16" bestFit="1" customWidth="1"/>
    <col min="11525" max="11525" width="0.42578125" style="16" customWidth="1"/>
    <col min="11526" max="11526" width="12.7109375" style="16" customWidth="1"/>
    <col min="11527" max="11527" width="0.42578125" style="16" customWidth="1"/>
    <col min="11528" max="11528" width="12.7109375" style="16" customWidth="1"/>
    <col min="11529" max="11529" width="0.42578125" style="16" customWidth="1"/>
    <col min="11530" max="11530" width="13.7109375" style="16" customWidth="1"/>
    <col min="11531" max="11531" width="0.42578125" style="16" customWidth="1"/>
    <col min="11532" max="11532" width="1.7109375" style="16" customWidth="1"/>
    <col min="11533" max="11533" width="9.140625" style="16"/>
    <col min="11534" max="11534" width="11.140625" style="16" customWidth="1"/>
    <col min="11535" max="11539" width="9.140625" style="16"/>
    <col min="11540" max="11540" width="11" style="16" customWidth="1"/>
    <col min="11541" max="11776" width="9.140625" style="16"/>
    <col min="11777" max="11777" width="3.85546875" style="16" bestFit="1" customWidth="1"/>
    <col min="11778" max="11778" width="22.7109375" style="16" customWidth="1"/>
    <col min="11779" max="11779" width="0.42578125" style="16" customWidth="1"/>
    <col min="11780" max="11780" width="13.5703125" style="16" bestFit="1" customWidth="1"/>
    <col min="11781" max="11781" width="0.42578125" style="16" customWidth="1"/>
    <col min="11782" max="11782" width="12.7109375" style="16" customWidth="1"/>
    <col min="11783" max="11783" width="0.42578125" style="16" customWidth="1"/>
    <col min="11784" max="11784" width="12.7109375" style="16" customWidth="1"/>
    <col min="11785" max="11785" width="0.42578125" style="16" customWidth="1"/>
    <col min="11786" max="11786" width="13.7109375" style="16" customWidth="1"/>
    <col min="11787" max="11787" width="0.42578125" style="16" customWidth="1"/>
    <col min="11788" max="11788" width="1.7109375" style="16" customWidth="1"/>
    <col min="11789" max="11789" width="9.140625" style="16"/>
    <col min="11790" max="11790" width="11.140625" style="16" customWidth="1"/>
    <col min="11791" max="11795" width="9.140625" style="16"/>
    <col min="11796" max="11796" width="11" style="16" customWidth="1"/>
    <col min="11797" max="12032" width="9.140625" style="16"/>
    <col min="12033" max="12033" width="3.85546875" style="16" bestFit="1" customWidth="1"/>
    <col min="12034" max="12034" width="22.7109375" style="16" customWidth="1"/>
    <col min="12035" max="12035" width="0.42578125" style="16" customWidth="1"/>
    <col min="12036" max="12036" width="13.5703125" style="16" bestFit="1" customWidth="1"/>
    <col min="12037" max="12037" width="0.42578125" style="16" customWidth="1"/>
    <col min="12038" max="12038" width="12.7109375" style="16" customWidth="1"/>
    <col min="12039" max="12039" width="0.42578125" style="16" customWidth="1"/>
    <col min="12040" max="12040" width="12.7109375" style="16" customWidth="1"/>
    <col min="12041" max="12041" width="0.42578125" style="16" customWidth="1"/>
    <col min="12042" max="12042" width="13.7109375" style="16" customWidth="1"/>
    <col min="12043" max="12043" width="0.42578125" style="16" customWidth="1"/>
    <col min="12044" max="12044" width="1.7109375" style="16" customWidth="1"/>
    <col min="12045" max="12045" width="9.140625" style="16"/>
    <col min="12046" max="12046" width="11.140625" style="16" customWidth="1"/>
    <col min="12047" max="12051" width="9.140625" style="16"/>
    <col min="12052" max="12052" width="11" style="16" customWidth="1"/>
    <col min="12053" max="12288" width="9.140625" style="16"/>
    <col min="12289" max="12289" width="3.85546875" style="16" bestFit="1" customWidth="1"/>
    <col min="12290" max="12290" width="22.7109375" style="16" customWidth="1"/>
    <col min="12291" max="12291" width="0.42578125" style="16" customWidth="1"/>
    <col min="12292" max="12292" width="13.5703125" style="16" bestFit="1" customWidth="1"/>
    <col min="12293" max="12293" width="0.42578125" style="16" customWidth="1"/>
    <col min="12294" max="12294" width="12.7109375" style="16" customWidth="1"/>
    <col min="12295" max="12295" width="0.42578125" style="16" customWidth="1"/>
    <col min="12296" max="12296" width="12.7109375" style="16" customWidth="1"/>
    <col min="12297" max="12297" width="0.42578125" style="16" customWidth="1"/>
    <col min="12298" max="12298" width="13.7109375" style="16" customWidth="1"/>
    <col min="12299" max="12299" width="0.42578125" style="16" customWidth="1"/>
    <col min="12300" max="12300" width="1.7109375" style="16" customWidth="1"/>
    <col min="12301" max="12301" width="9.140625" style="16"/>
    <col min="12302" max="12302" width="11.140625" style="16" customWidth="1"/>
    <col min="12303" max="12307" width="9.140625" style="16"/>
    <col min="12308" max="12308" width="11" style="16" customWidth="1"/>
    <col min="12309" max="12544" width="9.140625" style="16"/>
    <col min="12545" max="12545" width="3.85546875" style="16" bestFit="1" customWidth="1"/>
    <col min="12546" max="12546" width="22.7109375" style="16" customWidth="1"/>
    <col min="12547" max="12547" width="0.42578125" style="16" customWidth="1"/>
    <col min="12548" max="12548" width="13.5703125" style="16" bestFit="1" customWidth="1"/>
    <col min="12549" max="12549" width="0.42578125" style="16" customWidth="1"/>
    <col min="12550" max="12550" width="12.7109375" style="16" customWidth="1"/>
    <col min="12551" max="12551" width="0.42578125" style="16" customWidth="1"/>
    <col min="12552" max="12552" width="12.7109375" style="16" customWidth="1"/>
    <col min="12553" max="12553" width="0.42578125" style="16" customWidth="1"/>
    <col min="12554" max="12554" width="13.7109375" style="16" customWidth="1"/>
    <col min="12555" max="12555" width="0.42578125" style="16" customWidth="1"/>
    <col min="12556" max="12556" width="1.7109375" style="16" customWidth="1"/>
    <col min="12557" max="12557" width="9.140625" style="16"/>
    <col min="12558" max="12558" width="11.140625" style="16" customWidth="1"/>
    <col min="12559" max="12563" width="9.140625" style="16"/>
    <col min="12564" max="12564" width="11" style="16" customWidth="1"/>
    <col min="12565" max="12800" width="9.140625" style="16"/>
    <col min="12801" max="12801" width="3.85546875" style="16" bestFit="1" customWidth="1"/>
    <col min="12802" max="12802" width="22.7109375" style="16" customWidth="1"/>
    <col min="12803" max="12803" width="0.42578125" style="16" customWidth="1"/>
    <col min="12804" max="12804" width="13.5703125" style="16" bestFit="1" customWidth="1"/>
    <col min="12805" max="12805" width="0.42578125" style="16" customWidth="1"/>
    <col min="12806" max="12806" width="12.7109375" style="16" customWidth="1"/>
    <col min="12807" max="12807" width="0.42578125" style="16" customWidth="1"/>
    <col min="12808" max="12808" width="12.7109375" style="16" customWidth="1"/>
    <col min="12809" max="12809" width="0.42578125" style="16" customWidth="1"/>
    <col min="12810" max="12810" width="13.7109375" style="16" customWidth="1"/>
    <col min="12811" max="12811" width="0.42578125" style="16" customWidth="1"/>
    <col min="12812" max="12812" width="1.7109375" style="16" customWidth="1"/>
    <col min="12813" max="12813" width="9.140625" style="16"/>
    <col min="12814" max="12814" width="11.140625" style="16" customWidth="1"/>
    <col min="12815" max="12819" width="9.140625" style="16"/>
    <col min="12820" max="12820" width="11" style="16" customWidth="1"/>
    <col min="12821" max="13056" width="9.140625" style="16"/>
    <col min="13057" max="13057" width="3.85546875" style="16" bestFit="1" customWidth="1"/>
    <col min="13058" max="13058" width="22.7109375" style="16" customWidth="1"/>
    <col min="13059" max="13059" width="0.42578125" style="16" customWidth="1"/>
    <col min="13060" max="13060" width="13.5703125" style="16" bestFit="1" customWidth="1"/>
    <col min="13061" max="13061" width="0.42578125" style="16" customWidth="1"/>
    <col min="13062" max="13062" width="12.7109375" style="16" customWidth="1"/>
    <col min="13063" max="13063" width="0.42578125" style="16" customWidth="1"/>
    <col min="13064" max="13064" width="12.7109375" style="16" customWidth="1"/>
    <col min="13065" max="13065" width="0.42578125" style="16" customWidth="1"/>
    <col min="13066" max="13066" width="13.7109375" style="16" customWidth="1"/>
    <col min="13067" max="13067" width="0.42578125" style="16" customWidth="1"/>
    <col min="13068" max="13068" width="1.7109375" style="16" customWidth="1"/>
    <col min="13069" max="13069" width="9.140625" style="16"/>
    <col min="13070" max="13070" width="11.140625" style="16" customWidth="1"/>
    <col min="13071" max="13075" width="9.140625" style="16"/>
    <col min="13076" max="13076" width="11" style="16" customWidth="1"/>
    <col min="13077" max="13312" width="9.140625" style="16"/>
    <col min="13313" max="13313" width="3.85546875" style="16" bestFit="1" customWidth="1"/>
    <col min="13314" max="13314" width="22.7109375" style="16" customWidth="1"/>
    <col min="13315" max="13315" width="0.42578125" style="16" customWidth="1"/>
    <col min="13316" max="13316" width="13.5703125" style="16" bestFit="1" customWidth="1"/>
    <col min="13317" max="13317" width="0.42578125" style="16" customWidth="1"/>
    <col min="13318" max="13318" width="12.7109375" style="16" customWidth="1"/>
    <col min="13319" max="13319" width="0.42578125" style="16" customWidth="1"/>
    <col min="13320" max="13320" width="12.7109375" style="16" customWidth="1"/>
    <col min="13321" max="13321" width="0.42578125" style="16" customWidth="1"/>
    <col min="13322" max="13322" width="13.7109375" style="16" customWidth="1"/>
    <col min="13323" max="13323" width="0.42578125" style="16" customWidth="1"/>
    <col min="13324" max="13324" width="1.7109375" style="16" customWidth="1"/>
    <col min="13325" max="13325" width="9.140625" style="16"/>
    <col min="13326" max="13326" width="11.140625" style="16" customWidth="1"/>
    <col min="13327" max="13331" width="9.140625" style="16"/>
    <col min="13332" max="13332" width="11" style="16" customWidth="1"/>
    <col min="13333" max="13568" width="9.140625" style="16"/>
    <col min="13569" max="13569" width="3.85546875" style="16" bestFit="1" customWidth="1"/>
    <col min="13570" max="13570" width="22.7109375" style="16" customWidth="1"/>
    <col min="13571" max="13571" width="0.42578125" style="16" customWidth="1"/>
    <col min="13572" max="13572" width="13.5703125" style="16" bestFit="1" customWidth="1"/>
    <col min="13573" max="13573" width="0.42578125" style="16" customWidth="1"/>
    <col min="13574" max="13574" width="12.7109375" style="16" customWidth="1"/>
    <col min="13575" max="13575" width="0.42578125" style="16" customWidth="1"/>
    <col min="13576" max="13576" width="12.7109375" style="16" customWidth="1"/>
    <col min="13577" max="13577" width="0.42578125" style="16" customWidth="1"/>
    <col min="13578" max="13578" width="13.7109375" style="16" customWidth="1"/>
    <col min="13579" max="13579" width="0.42578125" style="16" customWidth="1"/>
    <col min="13580" max="13580" width="1.7109375" style="16" customWidth="1"/>
    <col min="13581" max="13581" width="9.140625" style="16"/>
    <col min="13582" max="13582" width="11.140625" style="16" customWidth="1"/>
    <col min="13583" max="13587" width="9.140625" style="16"/>
    <col min="13588" max="13588" width="11" style="16" customWidth="1"/>
    <col min="13589" max="13824" width="9.140625" style="16"/>
    <col min="13825" max="13825" width="3.85546875" style="16" bestFit="1" customWidth="1"/>
    <col min="13826" max="13826" width="22.7109375" style="16" customWidth="1"/>
    <col min="13827" max="13827" width="0.42578125" style="16" customWidth="1"/>
    <col min="13828" max="13828" width="13.5703125" style="16" bestFit="1" customWidth="1"/>
    <col min="13829" max="13829" width="0.42578125" style="16" customWidth="1"/>
    <col min="13830" max="13830" width="12.7109375" style="16" customWidth="1"/>
    <col min="13831" max="13831" width="0.42578125" style="16" customWidth="1"/>
    <col min="13832" max="13832" width="12.7109375" style="16" customWidth="1"/>
    <col min="13833" max="13833" width="0.42578125" style="16" customWidth="1"/>
    <col min="13834" max="13834" width="13.7109375" style="16" customWidth="1"/>
    <col min="13835" max="13835" width="0.42578125" style="16" customWidth="1"/>
    <col min="13836" max="13836" width="1.7109375" style="16" customWidth="1"/>
    <col min="13837" max="13837" width="9.140625" style="16"/>
    <col min="13838" max="13838" width="11.140625" style="16" customWidth="1"/>
    <col min="13839" max="13843" width="9.140625" style="16"/>
    <col min="13844" max="13844" width="11" style="16" customWidth="1"/>
    <col min="13845" max="14080" width="9.140625" style="16"/>
    <col min="14081" max="14081" width="3.85546875" style="16" bestFit="1" customWidth="1"/>
    <col min="14082" max="14082" width="22.7109375" style="16" customWidth="1"/>
    <col min="14083" max="14083" width="0.42578125" style="16" customWidth="1"/>
    <col min="14084" max="14084" width="13.5703125" style="16" bestFit="1" customWidth="1"/>
    <col min="14085" max="14085" width="0.42578125" style="16" customWidth="1"/>
    <col min="14086" max="14086" width="12.7109375" style="16" customWidth="1"/>
    <col min="14087" max="14087" width="0.42578125" style="16" customWidth="1"/>
    <col min="14088" max="14088" width="12.7109375" style="16" customWidth="1"/>
    <col min="14089" max="14089" width="0.42578125" style="16" customWidth="1"/>
    <col min="14090" max="14090" width="13.7109375" style="16" customWidth="1"/>
    <col min="14091" max="14091" width="0.42578125" style="16" customWidth="1"/>
    <col min="14092" max="14092" width="1.7109375" style="16" customWidth="1"/>
    <col min="14093" max="14093" width="9.140625" style="16"/>
    <col min="14094" max="14094" width="11.140625" style="16" customWidth="1"/>
    <col min="14095" max="14099" width="9.140625" style="16"/>
    <col min="14100" max="14100" width="11" style="16" customWidth="1"/>
    <col min="14101" max="14336" width="9.140625" style="16"/>
    <col min="14337" max="14337" width="3.85546875" style="16" bestFit="1" customWidth="1"/>
    <col min="14338" max="14338" width="22.7109375" style="16" customWidth="1"/>
    <col min="14339" max="14339" width="0.42578125" style="16" customWidth="1"/>
    <col min="14340" max="14340" width="13.5703125" style="16" bestFit="1" customWidth="1"/>
    <col min="14341" max="14341" width="0.42578125" style="16" customWidth="1"/>
    <col min="14342" max="14342" width="12.7109375" style="16" customWidth="1"/>
    <col min="14343" max="14343" width="0.42578125" style="16" customWidth="1"/>
    <col min="14344" max="14344" width="12.7109375" style="16" customWidth="1"/>
    <col min="14345" max="14345" width="0.42578125" style="16" customWidth="1"/>
    <col min="14346" max="14346" width="13.7109375" style="16" customWidth="1"/>
    <col min="14347" max="14347" width="0.42578125" style="16" customWidth="1"/>
    <col min="14348" max="14348" width="1.7109375" style="16" customWidth="1"/>
    <col min="14349" max="14349" width="9.140625" style="16"/>
    <col min="14350" max="14350" width="11.140625" style="16" customWidth="1"/>
    <col min="14351" max="14355" width="9.140625" style="16"/>
    <col min="14356" max="14356" width="11" style="16" customWidth="1"/>
    <col min="14357" max="14592" width="9.140625" style="16"/>
    <col min="14593" max="14593" width="3.85546875" style="16" bestFit="1" customWidth="1"/>
    <col min="14594" max="14594" width="22.7109375" style="16" customWidth="1"/>
    <col min="14595" max="14595" width="0.42578125" style="16" customWidth="1"/>
    <col min="14596" max="14596" width="13.5703125" style="16" bestFit="1" customWidth="1"/>
    <col min="14597" max="14597" width="0.42578125" style="16" customWidth="1"/>
    <col min="14598" max="14598" width="12.7109375" style="16" customWidth="1"/>
    <col min="14599" max="14599" width="0.42578125" style="16" customWidth="1"/>
    <col min="14600" max="14600" width="12.7109375" style="16" customWidth="1"/>
    <col min="14601" max="14601" width="0.42578125" style="16" customWidth="1"/>
    <col min="14602" max="14602" width="13.7109375" style="16" customWidth="1"/>
    <col min="14603" max="14603" width="0.42578125" style="16" customWidth="1"/>
    <col min="14604" max="14604" width="1.7109375" style="16" customWidth="1"/>
    <col min="14605" max="14605" width="9.140625" style="16"/>
    <col min="14606" max="14606" width="11.140625" style="16" customWidth="1"/>
    <col min="14607" max="14611" width="9.140625" style="16"/>
    <col min="14612" max="14612" width="11" style="16" customWidth="1"/>
    <col min="14613" max="14848" width="9.140625" style="16"/>
    <col min="14849" max="14849" width="3.85546875" style="16" bestFit="1" customWidth="1"/>
    <col min="14850" max="14850" width="22.7109375" style="16" customWidth="1"/>
    <col min="14851" max="14851" width="0.42578125" style="16" customWidth="1"/>
    <col min="14852" max="14852" width="13.5703125" style="16" bestFit="1" customWidth="1"/>
    <col min="14853" max="14853" width="0.42578125" style="16" customWidth="1"/>
    <col min="14854" max="14854" width="12.7109375" style="16" customWidth="1"/>
    <col min="14855" max="14855" width="0.42578125" style="16" customWidth="1"/>
    <col min="14856" max="14856" width="12.7109375" style="16" customWidth="1"/>
    <col min="14857" max="14857" width="0.42578125" style="16" customWidth="1"/>
    <col min="14858" max="14858" width="13.7109375" style="16" customWidth="1"/>
    <col min="14859" max="14859" width="0.42578125" style="16" customWidth="1"/>
    <col min="14860" max="14860" width="1.7109375" style="16" customWidth="1"/>
    <col min="14861" max="14861" width="9.140625" style="16"/>
    <col min="14862" max="14862" width="11.140625" style="16" customWidth="1"/>
    <col min="14863" max="14867" width="9.140625" style="16"/>
    <col min="14868" max="14868" width="11" style="16" customWidth="1"/>
    <col min="14869" max="15104" width="9.140625" style="16"/>
    <col min="15105" max="15105" width="3.85546875" style="16" bestFit="1" customWidth="1"/>
    <col min="15106" max="15106" width="22.7109375" style="16" customWidth="1"/>
    <col min="15107" max="15107" width="0.42578125" style="16" customWidth="1"/>
    <col min="15108" max="15108" width="13.5703125" style="16" bestFit="1" customWidth="1"/>
    <col min="15109" max="15109" width="0.42578125" style="16" customWidth="1"/>
    <col min="15110" max="15110" width="12.7109375" style="16" customWidth="1"/>
    <col min="15111" max="15111" width="0.42578125" style="16" customWidth="1"/>
    <col min="15112" max="15112" width="12.7109375" style="16" customWidth="1"/>
    <col min="15113" max="15113" width="0.42578125" style="16" customWidth="1"/>
    <col min="15114" max="15114" width="13.7109375" style="16" customWidth="1"/>
    <col min="15115" max="15115" width="0.42578125" style="16" customWidth="1"/>
    <col min="15116" max="15116" width="1.7109375" style="16" customWidth="1"/>
    <col min="15117" max="15117" width="9.140625" style="16"/>
    <col min="15118" max="15118" width="11.140625" style="16" customWidth="1"/>
    <col min="15119" max="15123" width="9.140625" style="16"/>
    <col min="15124" max="15124" width="11" style="16" customWidth="1"/>
    <col min="15125" max="15360" width="9.140625" style="16"/>
    <col min="15361" max="15361" width="3.85546875" style="16" bestFit="1" customWidth="1"/>
    <col min="15362" max="15362" width="22.7109375" style="16" customWidth="1"/>
    <col min="15363" max="15363" width="0.42578125" style="16" customWidth="1"/>
    <col min="15364" max="15364" width="13.5703125" style="16" bestFit="1" customWidth="1"/>
    <col min="15365" max="15365" width="0.42578125" style="16" customWidth="1"/>
    <col min="15366" max="15366" width="12.7109375" style="16" customWidth="1"/>
    <col min="15367" max="15367" width="0.42578125" style="16" customWidth="1"/>
    <col min="15368" max="15368" width="12.7109375" style="16" customWidth="1"/>
    <col min="15369" max="15369" width="0.42578125" style="16" customWidth="1"/>
    <col min="15370" max="15370" width="13.7109375" style="16" customWidth="1"/>
    <col min="15371" max="15371" width="0.42578125" style="16" customWidth="1"/>
    <col min="15372" max="15372" width="1.7109375" style="16" customWidth="1"/>
    <col min="15373" max="15373" width="9.140625" style="16"/>
    <col min="15374" max="15374" width="11.140625" style="16" customWidth="1"/>
    <col min="15375" max="15379" width="9.140625" style="16"/>
    <col min="15380" max="15380" width="11" style="16" customWidth="1"/>
    <col min="15381" max="15616" width="9.140625" style="16"/>
    <col min="15617" max="15617" width="3.85546875" style="16" bestFit="1" customWidth="1"/>
    <col min="15618" max="15618" width="22.7109375" style="16" customWidth="1"/>
    <col min="15619" max="15619" width="0.42578125" style="16" customWidth="1"/>
    <col min="15620" max="15620" width="13.5703125" style="16" bestFit="1" customWidth="1"/>
    <col min="15621" max="15621" width="0.42578125" style="16" customWidth="1"/>
    <col min="15622" max="15622" width="12.7109375" style="16" customWidth="1"/>
    <col min="15623" max="15623" width="0.42578125" style="16" customWidth="1"/>
    <col min="15624" max="15624" width="12.7109375" style="16" customWidth="1"/>
    <col min="15625" max="15625" width="0.42578125" style="16" customWidth="1"/>
    <col min="15626" max="15626" width="13.7109375" style="16" customWidth="1"/>
    <col min="15627" max="15627" width="0.42578125" style="16" customWidth="1"/>
    <col min="15628" max="15628" width="1.7109375" style="16" customWidth="1"/>
    <col min="15629" max="15629" width="9.140625" style="16"/>
    <col min="15630" max="15630" width="11.140625" style="16" customWidth="1"/>
    <col min="15631" max="15635" width="9.140625" style="16"/>
    <col min="15636" max="15636" width="11" style="16" customWidth="1"/>
    <col min="15637" max="15872" width="9.140625" style="16"/>
    <col min="15873" max="15873" width="3.85546875" style="16" bestFit="1" customWidth="1"/>
    <col min="15874" max="15874" width="22.7109375" style="16" customWidth="1"/>
    <col min="15875" max="15875" width="0.42578125" style="16" customWidth="1"/>
    <col min="15876" max="15876" width="13.5703125" style="16" bestFit="1" customWidth="1"/>
    <col min="15877" max="15877" width="0.42578125" style="16" customWidth="1"/>
    <col min="15878" max="15878" width="12.7109375" style="16" customWidth="1"/>
    <col min="15879" max="15879" width="0.42578125" style="16" customWidth="1"/>
    <col min="15880" max="15880" width="12.7109375" style="16" customWidth="1"/>
    <col min="15881" max="15881" width="0.42578125" style="16" customWidth="1"/>
    <col min="15882" max="15882" width="13.7109375" style="16" customWidth="1"/>
    <col min="15883" max="15883" width="0.42578125" style="16" customWidth="1"/>
    <col min="15884" max="15884" width="1.7109375" style="16" customWidth="1"/>
    <col min="15885" max="15885" width="9.140625" style="16"/>
    <col min="15886" max="15886" width="11.140625" style="16" customWidth="1"/>
    <col min="15887" max="15891" width="9.140625" style="16"/>
    <col min="15892" max="15892" width="11" style="16" customWidth="1"/>
    <col min="15893" max="16128" width="9.140625" style="16"/>
    <col min="16129" max="16129" width="3.85546875" style="16" bestFit="1" customWidth="1"/>
    <col min="16130" max="16130" width="22.7109375" style="16" customWidth="1"/>
    <col min="16131" max="16131" width="0.42578125" style="16" customWidth="1"/>
    <col min="16132" max="16132" width="13.5703125" style="16" bestFit="1" customWidth="1"/>
    <col min="16133" max="16133" width="0.42578125" style="16" customWidth="1"/>
    <col min="16134" max="16134" width="12.7109375" style="16" customWidth="1"/>
    <col min="16135" max="16135" width="0.42578125" style="16" customWidth="1"/>
    <col min="16136" max="16136" width="12.7109375" style="16" customWidth="1"/>
    <col min="16137" max="16137" width="0.42578125" style="16" customWidth="1"/>
    <col min="16138" max="16138" width="13.7109375" style="16" customWidth="1"/>
    <col min="16139" max="16139" width="0.42578125" style="16" customWidth="1"/>
    <col min="16140" max="16140" width="1.7109375" style="16" customWidth="1"/>
    <col min="16141" max="16141" width="9.140625" style="16"/>
    <col min="16142" max="16142" width="11.140625" style="16" customWidth="1"/>
    <col min="16143" max="16147" width="9.140625" style="16"/>
    <col min="16148" max="16148" width="11" style="16" customWidth="1"/>
    <col min="16149" max="16384" width="9.140625" style="16"/>
  </cols>
  <sheetData>
    <row r="1" spans="1:18" x14ac:dyDescent="0.2">
      <c r="A1" s="76"/>
      <c r="B1" s="17"/>
      <c r="C1" s="17"/>
      <c r="D1" s="17"/>
      <c r="E1" s="17"/>
      <c r="F1" s="17"/>
      <c r="G1" s="17"/>
      <c r="H1" s="17"/>
      <c r="I1" s="17"/>
      <c r="J1" s="17"/>
      <c r="K1" s="18"/>
      <c r="L1" s="40"/>
      <c r="M1" s="78"/>
      <c r="N1" s="34"/>
      <c r="O1" s="34"/>
      <c r="P1" s="34"/>
      <c r="Q1" s="34"/>
      <c r="R1" s="34"/>
    </row>
    <row r="2" spans="1:18" x14ac:dyDescent="0.2">
      <c r="A2" s="76"/>
      <c r="B2" s="17"/>
      <c r="C2" s="17"/>
      <c r="D2" s="17"/>
      <c r="E2" s="17"/>
      <c r="F2" s="17"/>
      <c r="G2" s="17"/>
      <c r="H2" s="17"/>
      <c r="I2" s="17"/>
      <c r="J2" s="17"/>
      <c r="K2" s="18"/>
      <c r="L2" s="40"/>
      <c r="M2" s="78"/>
      <c r="N2" s="34"/>
      <c r="O2" s="34"/>
      <c r="P2" s="34"/>
      <c r="Q2" s="34"/>
      <c r="R2" s="34"/>
    </row>
    <row r="3" spans="1:18" x14ac:dyDescent="0.2">
      <c r="K3" s="18"/>
      <c r="L3" s="40"/>
      <c r="M3" s="34"/>
      <c r="N3" s="34"/>
      <c r="O3" s="34"/>
      <c r="P3" s="34"/>
      <c r="Q3" s="34"/>
      <c r="R3" s="34"/>
    </row>
    <row r="4" spans="1:18" x14ac:dyDescent="0.2">
      <c r="A4" s="79"/>
      <c r="B4" s="17"/>
      <c r="C4" s="17"/>
      <c r="D4" s="17"/>
      <c r="E4" s="17"/>
      <c r="F4" s="17"/>
      <c r="G4" s="17"/>
      <c r="H4" s="17"/>
      <c r="I4" s="17"/>
      <c r="J4" s="17"/>
      <c r="K4" s="18"/>
      <c r="L4" s="40"/>
      <c r="M4" s="34"/>
      <c r="N4" s="34"/>
      <c r="O4" s="34"/>
      <c r="P4" s="34"/>
      <c r="Q4" s="34"/>
      <c r="R4" s="34"/>
    </row>
    <row r="5" spans="1:18" x14ac:dyDescent="0.2">
      <c r="A5" s="111" t="str">
        <f>FactorInput!A11</f>
        <v>Accumulated Provision for Uncollectibles</v>
      </c>
      <c r="B5" s="17"/>
      <c r="C5" s="17"/>
      <c r="D5" s="17"/>
      <c r="E5" s="17"/>
      <c r="F5" s="17"/>
      <c r="G5" s="17"/>
      <c r="H5" s="17"/>
      <c r="I5" s="17"/>
      <c r="J5" s="17"/>
      <c r="K5" s="18"/>
      <c r="L5" s="40"/>
      <c r="M5" s="34"/>
      <c r="N5" s="34"/>
      <c r="O5" s="34"/>
      <c r="P5" s="34"/>
      <c r="Q5" s="34"/>
      <c r="R5" s="34"/>
    </row>
    <row r="6" spans="1:18" x14ac:dyDescent="0.2">
      <c r="B6" s="112"/>
      <c r="C6" s="112"/>
      <c r="D6" s="77"/>
      <c r="F6" s="77"/>
      <c r="G6" s="77"/>
      <c r="H6" s="77"/>
      <c r="I6" s="77"/>
      <c r="J6" s="77"/>
      <c r="L6" s="34"/>
      <c r="M6" s="34"/>
      <c r="N6" s="34"/>
      <c r="O6" s="34"/>
      <c r="P6" s="34"/>
      <c r="Q6" s="34"/>
      <c r="R6" s="34"/>
    </row>
    <row r="7" spans="1:18" x14ac:dyDescent="0.2">
      <c r="B7" s="81"/>
      <c r="C7" s="81"/>
      <c r="D7" s="33" t="s">
        <v>186</v>
      </c>
      <c r="F7" s="33" t="s">
        <v>187</v>
      </c>
      <c r="G7" s="33"/>
      <c r="H7" s="33" t="s">
        <v>188</v>
      </c>
      <c r="I7" s="33"/>
      <c r="J7" s="33" t="s">
        <v>76</v>
      </c>
      <c r="M7" s="34"/>
      <c r="N7" s="34"/>
      <c r="O7" s="34"/>
      <c r="P7" s="34"/>
      <c r="Q7" s="34"/>
      <c r="R7" s="34"/>
    </row>
    <row r="8" spans="1:18" x14ac:dyDescent="0.2">
      <c r="A8" s="113" t="s">
        <v>72</v>
      </c>
      <c r="B8" s="44"/>
      <c r="C8" s="44"/>
      <c r="D8" s="33" t="s">
        <v>189</v>
      </c>
      <c r="F8" s="33" t="s">
        <v>190</v>
      </c>
      <c r="G8" s="33"/>
      <c r="H8" s="33" t="s">
        <v>191</v>
      </c>
      <c r="I8" s="33"/>
      <c r="J8" s="33" t="s">
        <v>79</v>
      </c>
      <c r="M8" s="34"/>
      <c r="N8" s="34"/>
      <c r="O8" s="34"/>
      <c r="P8" s="34"/>
      <c r="Q8" s="34"/>
      <c r="R8" s="34"/>
    </row>
    <row r="9" spans="1:18" x14ac:dyDescent="0.2">
      <c r="A9" s="114" t="s">
        <v>2</v>
      </c>
      <c r="B9" s="84" t="s">
        <v>85</v>
      </c>
      <c r="C9" s="84"/>
      <c r="D9" s="85" t="s">
        <v>86</v>
      </c>
      <c r="F9" s="85" t="s">
        <v>86</v>
      </c>
      <c r="G9" s="85"/>
      <c r="H9" s="85" t="s">
        <v>86</v>
      </c>
      <c r="I9" s="85"/>
      <c r="J9" s="85" t="s">
        <v>86</v>
      </c>
      <c r="M9" s="34"/>
      <c r="N9" s="34"/>
      <c r="O9" s="34"/>
      <c r="P9" s="34"/>
      <c r="Q9" s="34"/>
      <c r="R9" s="34"/>
    </row>
    <row r="10" spans="1:18" x14ac:dyDescent="0.2">
      <c r="B10" s="81" t="s">
        <v>6</v>
      </c>
      <c r="C10" s="81"/>
      <c r="D10" s="33" t="s">
        <v>7</v>
      </c>
      <c r="F10" s="33" t="s">
        <v>8</v>
      </c>
      <c r="G10" s="33"/>
      <c r="H10" s="33" t="s">
        <v>87</v>
      </c>
      <c r="I10" s="33"/>
      <c r="J10" s="33" t="s">
        <v>109</v>
      </c>
      <c r="L10" s="34"/>
      <c r="M10" s="34"/>
      <c r="N10" s="34"/>
      <c r="O10" s="34"/>
      <c r="P10" s="34"/>
      <c r="Q10" s="34"/>
      <c r="R10" s="34"/>
    </row>
    <row r="11" spans="1:18" x14ac:dyDescent="0.2">
      <c r="B11" s="81"/>
      <c r="C11" s="81"/>
      <c r="D11" s="78"/>
      <c r="F11" s="18"/>
      <c r="G11" s="18"/>
      <c r="H11" s="18"/>
      <c r="I11" s="18"/>
      <c r="J11" s="18"/>
      <c r="M11" s="34"/>
      <c r="N11" s="34"/>
      <c r="O11" s="34"/>
      <c r="P11" s="34"/>
      <c r="Q11" s="34"/>
      <c r="R11" s="34"/>
    </row>
    <row r="12" spans="1:18" x14ac:dyDescent="0.2">
      <c r="A12" s="16">
        <v>1</v>
      </c>
      <c r="B12" s="86">
        <f>FactorInput!O7</f>
        <v>45642</v>
      </c>
      <c r="C12" s="81"/>
      <c r="D12" s="115">
        <v>-7743428.0400000121</v>
      </c>
      <c r="E12" s="19"/>
      <c r="F12" s="115">
        <v>-963342.58818088612</v>
      </c>
      <c r="G12" s="115"/>
      <c r="H12" s="115">
        <v>0</v>
      </c>
      <c r="I12" s="115"/>
      <c r="J12" s="87">
        <f t="shared" ref="J12" si="0">SUM(D12:H12)</f>
        <v>-8706770.6281808987</v>
      </c>
      <c r="M12" s="34"/>
      <c r="N12" s="34"/>
      <c r="O12" s="34"/>
      <c r="P12" s="34"/>
      <c r="Q12" s="34"/>
      <c r="R12" s="34"/>
    </row>
    <row r="13" spans="1:18" x14ac:dyDescent="0.2">
      <c r="A13" s="16">
        <f t="shared" ref="A13:A47" si="1">A12+1</f>
        <v>2</v>
      </c>
      <c r="B13" s="86">
        <f>FactorInput!O8</f>
        <v>45672</v>
      </c>
      <c r="C13" s="86"/>
      <c r="D13" s="115">
        <v>-7735661.3100000098</v>
      </c>
      <c r="E13" s="19"/>
      <c r="F13" s="115">
        <v>-594804.6981808861</v>
      </c>
      <c r="G13" s="115"/>
      <c r="H13" s="115">
        <v>0</v>
      </c>
      <c r="I13" s="115"/>
      <c r="J13" s="87">
        <f t="shared" ref="J13:J24" si="2">SUM(D13:H13)</f>
        <v>-8330466.0081808958</v>
      </c>
      <c r="M13" s="34"/>
      <c r="N13" s="34"/>
      <c r="O13" s="34"/>
      <c r="P13" s="34"/>
      <c r="Q13" s="34"/>
      <c r="R13" s="34"/>
    </row>
    <row r="14" spans="1:18" x14ac:dyDescent="0.2">
      <c r="A14" s="16">
        <f t="shared" si="1"/>
        <v>3</v>
      </c>
      <c r="B14" s="86">
        <f>FactorInput!O9</f>
        <v>45703</v>
      </c>
      <c r="C14" s="86"/>
      <c r="D14" s="115">
        <v>-7687548.9900000105</v>
      </c>
      <c r="E14" s="19"/>
      <c r="F14" s="115">
        <v>-487181.55818088609</v>
      </c>
      <c r="G14" s="115"/>
      <c r="H14" s="115">
        <v>0</v>
      </c>
      <c r="I14" s="115"/>
      <c r="J14" s="87">
        <f t="shared" si="2"/>
        <v>-8174730.5481808968</v>
      </c>
      <c r="M14" s="116"/>
      <c r="N14" s="34"/>
      <c r="O14" s="34"/>
      <c r="P14" s="34"/>
      <c r="Q14" s="34"/>
      <c r="R14" s="34"/>
    </row>
    <row r="15" spans="1:18" x14ac:dyDescent="0.2">
      <c r="A15" s="16">
        <f t="shared" si="1"/>
        <v>4</v>
      </c>
      <c r="B15" s="86">
        <f>FactorInput!O10</f>
        <v>45734</v>
      </c>
      <c r="C15" s="86"/>
      <c r="D15" s="115">
        <v>-7615739.6800000099</v>
      </c>
      <c r="E15" s="19"/>
      <c r="F15" s="115">
        <v>-345790.89818088606</v>
      </c>
      <c r="G15" s="115"/>
      <c r="H15" s="115">
        <v>0</v>
      </c>
      <c r="I15" s="115"/>
      <c r="J15" s="87">
        <f t="shared" si="2"/>
        <v>-7961530.5781808961</v>
      </c>
      <c r="M15" s="34"/>
      <c r="N15" s="34"/>
      <c r="O15" s="34"/>
      <c r="P15" s="34"/>
      <c r="Q15" s="34"/>
      <c r="R15" s="34"/>
    </row>
    <row r="16" spans="1:18" x14ac:dyDescent="0.2">
      <c r="A16" s="16">
        <f t="shared" si="1"/>
        <v>5</v>
      </c>
      <c r="B16" s="86">
        <f>FactorInput!O11</f>
        <v>45765</v>
      </c>
      <c r="C16" s="86"/>
      <c r="D16" s="115">
        <v>-7547097.7900000103</v>
      </c>
      <c r="E16" s="19"/>
      <c r="F16" s="115">
        <v>145665.19181911397</v>
      </c>
      <c r="G16" s="115"/>
      <c r="H16" s="115">
        <v>0</v>
      </c>
      <c r="I16" s="115"/>
      <c r="J16" s="87">
        <f t="shared" si="2"/>
        <v>-7401432.5981808966</v>
      </c>
      <c r="M16" s="34"/>
      <c r="N16" s="34"/>
      <c r="O16" s="34"/>
      <c r="P16" s="34"/>
      <c r="Q16" s="34"/>
      <c r="R16" s="34"/>
    </row>
    <row r="17" spans="1:18" x14ac:dyDescent="0.2">
      <c r="A17" s="16">
        <f t="shared" si="1"/>
        <v>6</v>
      </c>
      <c r="B17" s="86">
        <f>FactorInput!O12</f>
        <v>45796</v>
      </c>
      <c r="C17" s="86"/>
      <c r="D17" s="115">
        <v>-7538178.9700000091</v>
      </c>
      <c r="E17" s="19"/>
      <c r="F17" s="115">
        <v>287058.14181911398</v>
      </c>
      <c r="G17" s="115" t="s">
        <v>76</v>
      </c>
      <c r="H17" s="115">
        <v>0</v>
      </c>
      <c r="I17" s="115"/>
      <c r="J17" s="87">
        <f t="shared" si="2"/>
        <v>-7251120.8281808952</v>
      </c>
      <c r="M17" s="34"/>
      <c r="N17" s="34"/>
      <c r="O17" s="34"/>
      <c r="P17" s="34"/>
      <c r="Q17" s="34"/>
      <c r="R17" s="34"/>
    </row>
    <row r="18" spans="1:18" x14ac:dyDescent="0.2">
      <c r="A18" s="16">
        <f t="shared" si="1"/>
        <v>7</v>
      </c>
      <c r="B18" s="86">
        <f>FactorInput!O13</f>
        <v>45826</v>
      </c>
      <c r="C18" s="86"/>
      <c r="D18" s="115">
        <v>-7607447.6100000087</v>
      </c>
      <c r="E18" s="19"/>
      <c r="F18" s="115">
        <v>416955.38181911397</v>
      </c>
      <c r="G18" s="115"/>
      <c r="H18" s="115">
        <v>0</v>
      </c>
      <c r="I18" s="115"/>
      <c r="J18" s="87">
        <f t="shared" si="2"/>
        <v>-7190492.2281808946</v>
      </c>
      <c r="M18" s="34"/>
      <c r="N18" s="34"/>
      <c r="O18" s="34"/>
      <c r="P18" s="34"/>
      <c r="Q18" s="34"/>
      <c r="R18" s="34"/>
    </row>
    <row r="19" spans="1:18" x14ac:dyDescent="0.2">
      <c r="A19" s="16">
        <f t="shared" si="1"/>
        <v>8</v>
      </c>
      <c r="B19" s="86">
        <f>FactorInput!Q7</f>
        <v>45857</v>
      </c>
      <c r="C19" s="86"/>
      <c r="D19" s="115">
        <v>-7477625.180000009</v>
      </c>
      <c r="E19" s="19"/>
      <c r="F19" s="115">
        <v>623634.71181911393</v>
      </c>
      <c r="G19" s="115"/>
      <c r="H19" s="115">
        <v>0</v>
      </c>
      <c r="I19" s="115"/>
      <c r="J19" s="87">
        <f t="shared" si="2"/>
        <v>-6853990.4681808949</v>
      </c>
      <c r="L19" s="34"/>
      <c r="M19" s="34"/>
      <c r="N19" s="34"/>
      <c r="O19" s="34"/>
      <c r="P19" s="34"/>
      <c r="Q19" s="34"/>
      <c r="R19" s="34"/>
    </row>
    <row r="20" spans="1:18" x14ac:dyDescent="0.2">
      <c r="A20" s="16">
        <f t="shared" si="1"/>
        <v>9</v>
      </c>
      <c r="B20" s="86">
        <f>B19+30</f>
        <v>45887</v>
      </c>
      <c r="C20" s="86"/>
      <c r="D20" s="115">
        <v>-7380368.0700000096</v>
      </c>
      <c r="E20" s="19"/>
      <c r="F20" s="115">
        <v>724301.281819114</v>
      </c>
      <c r="G20" s="115"/>
      <c r="H20" s="115">
        <v>0</v>
      </c>
      <c r="I20" s="115"/>
      <c r="J20" s="87">
        <f t="shared" si="2"/>
        <v>-6656066.7881808951</v>
      </c>
      <c r="L20" s="34"/>
      <c r="M20" s="34"/>
      <c r="N20" s="34"/>
      <c r="O20" s="34"/>
      <c r="P20" s="34"/>
      <c r="Q20" s="34"/>
      <c r="R20" s="34"/>
    </row>
    <row r="21" spans="1:18" x14ac:dyDescent="0.2">
      <c r="A21" s="16">
        <f t="shared" si="1"/>
        <v>10</v>
      </c>
      <c r="B21" s="86">
        <f>B20+30</f>
        <v>45917</v>
      </c>
      <c r="C21" s="86"/>
      <c r="D21" s="115">
        <v>-7041998.8200000096</v>
      </c>
      <c r="E21" s="19"/>
      <c r="F21" s="115">
        <v>664398.97181911394</v>
      </c>
      <c r="G21" s="115"/>
      <c r="H21" s="115">
        <v>0</v>
      </c>
      <c r="I21" s="115"/>
      <c r="J21" s="87">
        <f t="shared" si="2"/>
        <v>-6377599.8481808957</v>
      </c>
      <c r="L21" s="34"/>
      <c r="M21" s="34"/>
      <c r="N21" s="34"/>
      <c r="O21" s="34"/>
      <c r="P21" s="34"/>
      <c r="Q21" s="34"/>
      <c r="R21" s="34"/>
    </row>
    <row r="22" spans="1:18" x14ac:dyDescent="0.2">
      <c r="A22" s="16">
        <f t="shared" si="1"/>
        <v>11</v>
      </c>
      <c r="B22" s="86">
        <f>B21+30</f>
        <v>45947</v>
      </c>
      <c r="C22" s="86"/>
      <c r="D22" s="115">
        <v>-6574107.7800000096</v>
      </c>
      <c r="E22" s="19"/>
      <c r="F22" s="115">
        <v>785850.97181911394</v>
      </c>
      <c r="G22" s="115"/>
      <c r="H22" s="115">
        <v>0</v>
      </c>
      <c r="I22" s="115"/>
      <c r="J22" s="87">
        <f t="shared" si="2"/>
        <v>-5788256.8081808956</v>
      </c>
      <c r="L22" s="34"/>
      <c r="M22" s="34"/>
      <c r="N22" s="34"/>
      <c r="O22" s="34"/>
      <c r="P22" s="34"/>
      <c r="Q22" s="34"/>
      <c r="R22" s="34"/>
    </row>
    <row r="23" spans="1:18" x14ac:dyDescent="0.2">
      <c r="A23" s="16">
        <f t="shared" si="1"/>
        <v>12</v>
      </c>
      <c r="B23" s="86">
        <f>B22+30</f>
        <v>45977</v>
      </c>
      <c r="C23" s="86"/>
      <c r="D23" s="115">
        <v>-6425271.7900000094</v>
      </c>
      <c r="E23" s="19"/>
      <c r="F23" s="115">
        <v>795937.17181911389</v>
      </c>
      <c r="G23" s="115" t="s">
        <v>76</v>
      </c>
      <c r="H23" s="115">
        <v>0</v>
      </c>
      <c r="I23" s="115"/>
      <c r="J23" s="87">
        <f t="shared" si="2"/>
        <v>-5629334.6181808952</v>
      </c>
      <c r="L23" s="34"/>
      <c r="M23" s="34"/>
      <c r="N23" s="34"/>
      <c r="O23" s="34"/>
      <c r="P23" s="34"/>
      <c r="Q23" s="34"/>
      <c r="R23" s="34"/>
    </row>
    <row r="24" spans="1:18" x14ac:dyDescent="0.2">
      <c r="A24" s="16">
        <f t="shared" si="1"/>
        <v>13</v>
      </c>
      <c r="B24" s="86">
        <f>B23+30</f>
        <v>46007</v>
      </c>
      <c r="C24" s="86"/>
      <c r="D24" s="115">
        <v>-6168828.430000009</v>
      </c>
      <c r="E24" s="19"/>
      <c r="F24" s="115">
        <v>739105.69181911391</v>
      </c>
      <c r="G24" s="115"/>
      <c r="H24" s="115">
        <v>0</v>
      </c>
      <c r="I24" s="115"/>
      <c r="J24" s="87">
        <f t="shared" si="2"/>
        <v>-5429722.7381808953</v>
      </c>
      <c r="L24" s="34"/>
      <c r="M24" s="34"/>
      <c r="N24" s="34"/>
      <c r="O24" s="34"/>
      <c r="P24" s="34"/>
      <c r="Q24" s="34"/>
      <c r="R24" s="34"/>
    </row>
    <row r="25" spans="1:18" x14ac:dyDescent="0.2">
      <c r="A25" s="16">
        <f t="shared" si="1"/>
        <v>14</v>
      </c>
      <c r="B25" s="44"/>
      <c r="C25" s="44"/>
      <c r="D25" s="88"/>
      <c r="E25" s="19"/>
      <c r="F25" s="88"/>
      <c r="G25" s="19"/>
      <c r="H25" s="88"/>
      <c r="I25" s="19"/>
      <c r="J25" s="88"/>
      <c r="L25" s="34"/>
      <c r="M25" s="34"/>
      <c r="N25" s="34"/>
      <c r="O25" s="34"/>
      <c r="P25" s="34"/>
      <c r="Q25" s="34"/>
      <c r="R25" s="34"/>
    </row>
    <row r="26" spans="1:18" x14ac:dyDescent="0.2">
      <c r="A26" s="16">
        <f t="shared" si="1"/>
        <v>15</v>
      </c>
      <c r="B26" s="89" t="s">
        <v>79</v>
      </c>
      <c r="C26" s="89"/>
      <c r="D26" s="19">
        <f>SUM(D12:D24)</f>
        <v>-94543302.460000128</v>
      </c>
      <c r="E26" s="19"/>
      <c r="F26" s="19">
        <f>SUM(F12:F24)</f>
        <v>2791787.7736484818</v>
      </c>
      <c r="G26" s="19"/>
      <c r="H26" s="19">
        <f>SUM(H12:H24)</f>
        <v>0</v>
      </c>
      <c r="I26" s="19"/>
      <c r="J26" s="19">
        <f>SUM(J12:J24)</f>
        <v>-91751514.686351642</v>
      </c>
      <c r="L26" s="34"/>
      <c r="M26" s="34"/>
      <c r="N26" s="34"/>
      <c r="O26" s="34"/>
      <c r="P26" s="34"/>
      <c r="Q26" s="34"/>
      <c r="R26" s="34"/>
    </row>
    <row r="27" spans="1:18" ht="13.5" thickBot="1" x14ac:dyDescent="0.25">
      <c r="A27" s="16">
        <f t="shared" si="1"/>
        <v>16</v>
      </c>
      <c r="B27" s="44"/>
      <c r="C27" s="44"/>
      <c r="D27" s="19"/>
      <c r="E27" s="19"/>
      <c r="F27" s="19"/>
      <c r="G27" s="19"/>
      <c r="H27" s="19"/>
      <c r="I27" s="19"/>
      <c r="J27" s="19"/>
      <c r="L27" s="34"/>
      <c r="M27" s="34"/>
      <c r="N27" s="34"/>
      <c r="O27" s="34"/>
      <c r="P27" s="34"/>
      <c r="Q27" s="34"/>
      <c r="R27" s="34"/>
    </row>
    <row r="28" spans="1:18" ht="14.25" thickTop="1" thickBot="1" x14ac:dyDescent="0.25">
      <c r="A28" s="16">
        <f t="shared" si="1"/>
        <v>17</v>
      </c>
      <c r="B28" s="90" t="s">
        <v>247</v>
      </c>
      <c r="C28" s="117"/>
      <c r="D28" s="91">
        <f>ROUND(+D26/13,2)</f>
        <v>-7272561.7300000004</v>
      </c>
      <c r="E28" s="19"/>
      <c r="F28" s="91">
        <f>ROUND(+F26/13,2)</f>
        <v>214752.91</v>
      </c>
      <c r="G28" s="118"/>
      <c r="H28" s="91">
        <f>ROUND(+H26/13,2)</f>
        <v>0</v>
      </c>
      <c r="I28" s="118"/>
      <c r="J28" s="91">
        <f>ROUND(+J26/13,2)</f>
        <v>-7057808.8200000003</v>
      </c>
      <c r="L28" s="34"/>
      <c r="M28" s="34"/>
      <c r="N28" s="34"/>
      <c r="O28" s="34"/>
      <c r="P28" s="34"/>
      <c r="Q28" s="34"/>
      <c r="R28" s="34"/>
    </row>
    <row r="29" spans="1:18" ht="13.5" thickTop="1" x14ac:dyDescent="0.2">
      <c r="A29" s="16">
        <f t="shared" si="1"/>
        <v>18</v>
      </c>
      <c r="B29" s="44"/>
      <c r="C29" s="44"/>
      <c r="D29" s="34"/>
      <c r="F29" s="78" t="s">
        <v>76</v>
      </c>
      <c r="G29" s="78"/>
      <c r="H29" s="34"/>
      <c r="I29" s="34"/>
      <c r="J29" s="34"/>
      <c r="L29" s="34"/>
      <c r="M29" s="34"/>
      <c r="N29" s="34"/>
      <c r="O29" s="34"/>
      <c r="P29" s="34"/>
      <c r="Q29" s="34"/>
      <c r="R29" s="34"/>
    </row>
    <row r="30" spans="1:18" x14ac:dyDescent="0.2">
      <c r="A30" s="16">
        <v>20</v>
      </c>
      <c r="B30" s="81"/>
      <c r="C30" s="81"/>
      <c r="D30" s="33"/>
      <c r="F30" s="33"/>
      <c r="G30" s="33"/>
      <c r="J30" s="33"/>
      <c r="L30" s="34"/>
      <c r="M30" s="34"/>
      <c r="N30" s="34"/>
      <c r="O30" s="34"/>
      <c r="P30" s="34"/>
      <c r="Q30" s="34"/>
      <c r="R30" s="34"/>
    </row>
    <row r="31" spans="1:18" ht="13.5" thickBot="1" x14ac:dyDescent="0.25">
      <c r="A31" s="16">
        <f t="shared" si="1"/>
        <v>21</v>
      </c>
      <c r="D31" s="119" t="s">
        <v>192</v>
      </c>
      <c r="E31" s="20"/>
      <c r="F31" s="119"/>
      <c r="G31" s="33"/>
      <c r="J31" s="33"/>
      <c r="L31" s="34"/>
      <c r="M31" s="34"/>
      <c r="N31" s="34"/>
      <c r="O31" s="34"/>
      <c r="P31" s="34"/>
      <c r="Q31" s="34"/>
      <c r="R31" s="34"/>
    </row>
    <row r="32" spans="1:18" ht="15.75" x14ac:dyDescent="0.2">
      <c r="A32" s="16">
        <v>21</v>
      </c>
      <c r="B32" s="84" t="s">
        <v>265</v>
      </c>
      <c r="C32" s="81"/>
      <c r="D32" s="120" t="s">
        <v>89</v>
      </c>
      <c r="F32" s="85" t="s">
        <v>90</v>
      </c>
      <c r="G32" s="33"/>
      <c r="J32" s="33"/>
      <c r="L32" s="34"/>
      <c r="M32" s="34"/>
      <c r="N32" s="34"/>
      <c r="O32" s="34"/>
      <c r="P32" s="34"/>
      <c r="Q32" s="34"/>
      <c r="R32" s="34"/>
    </row>
    <row r="33" spans="1:18" ht="13.5" thickBot="1" x14ac:dyDescent="0.25">
      <c r="A33" s="16">
        <f t="shared" si="1"/>
        <v>22</v>
      </c>
      <c r="B33" s="44" t="s">
        <v>93</v>
      </c>
      <c r="C33" s="44"/>
      <c r="D33" s="121">
        <f>-$F$28*FactorInput!$G$37/(FactorInput!$G$37+FactorInput!$Q$37)</f>
        <v>-21529.219227708138</v>
      </c>
      <c r="F33" s="121">
        <f>-$F$28*FactorInput!$Q$37/(FactorInput!$G$37+FactorInput!$Q$37)</f>
        <v>-193223.69077229185</v>
      </c>
      <c r="G33" s="33"/>
      <c r="J33" s="33"/>
      <c r="L33" s="34"/>
      <c r="M33" s="34"/>
      <c r="N33" s="34"/>
      <c r="O33" s="34"/>
      <c r="P33" s="34"/>
      <c r="Q33" s="34"/>
      <c r="R33" s="34"/>
    </row>
    <row r="34" spans="1:18" ht="13.5" thickTop="1" x14ac:dyDescent="0.2">
      <c r="A34" s="16">
        <v>22</v>
      </c>
      <c r="B34" s="81"/>
      <c r="C34" s="81"/>
      <c r="D34" s="33"/>
      <c r="F34" s="33"/>
      <c r="G34" s="33"/>
      <c r="J34" s="33"/>
      <c r="L34" s="34"/>
      <c r="M34" s="34"/>
      <c r="N34" s="34"/>
      <c r="O34" s="34"/>
      <c r="P34" s="34"/>
      <c r="Q34" s="34"/>
      <c r="R34" s="34"/>
    </row>
    <row r="35" spans="1:18" x14ac:dyDescent="0.2">
      <c r="A35" s="16">
        <f t="shared" si="1"/>
        <v>23</v>
      </c>
      <c r="B35" s="81"/>
      <c r="C35" s="81"/>
      <c r="D35" s="33"/>
      <c r="F35" s="33"/>
      <c r="G35" s="33"/>
      <c r="J35" s="33"/>
      <c r="L35" s="34"/>
      <c r="M35" s="34"/>
      <c r="N35" s="34"/>
      <c r="O35" s="34"/>
      <c r="P35" s="34"/>
      <c r="Q35" s="34"/>
      <c r="R35" s="34"/>
    </row>
    <row r="36" spans="1:18" ht="13.5" thickBot="1" x14ac:dyDescent="0.25">
      <c r="A36" s="16">
        <v>23</v>
      </c>
      <c r="D36" s="119" t="s">
        <v>193</v>
      </c>
      <c r="E36" s="20"/>
      <c r="F36" s="119"/>
      <c r="G36" s="122"/>
      <c r="L36" s="34"/>
      <c r="M36" s="34"/>
      <c r="N36" s="34"/>
      <c r="O36" s="34"/>
      <c r="P36" s="34"/>
      <c r="Q36" s="34"/>
      <c r="R36" s="34"/>
    </row>
    <row r="37" spans="1:18" ht="15.75" x14ac:dyDescent="0.2">
      <c r="A37" s="16">
        <f t="shared" si="1"/>
        <v>24</v>
      </c>
      <c r="B37" s="84" t="s">
        <v>266</v>
      </c>
      <c r="C37" s="81"/>
      <c r="D37" s="120" t="s">
        <v>89</v>
      </c>
      <c r="F37" s="120" t="s">
        <v>90</v>
      </c>
      <c r="G37" s="33"/>
      <c r="L37" s="34"/>
      <c r="M37" s="34"/>
      <c r="N37" s="34"/>
      <c r="O37" s="34"/>
      <c r="P37" s="34"/>
      <c r="Q37" s="34"/>
      <c r="R37" s="34"/>
    </row>
    <row r="38" spans="1:18" x14ac:dyDescent="0.2">
      <c r="A38" s="16">
        <v>24</v>
      </c>
      <c r="B38" s="44" t="s">
        <v>91</v>
      </c>
      <c r="C38" s="44"/>
      <c r="D38" s="14">
        <f>-$D$28*FactorInput!C38*FactorInput!K39</f>
        <v>4258628.5998481028</v>
      </c>
      <c r="F38" s="123">
        <f>-$D$28*FactorInput!M38*FactorInput!U39</f>
        <v>1953141.4519808099</v>
      </c>
      <c r="G38" s="60"/>
      <c r="L38" s="34"/>
      <c r="M38" s="34"/>
      <c r="N38" s="34"/>
      <c r="O38" s="34"/>
      <c r="P38" s="34"/>
      <c r="Q38" s="34"/>
      <c r="R38" s="34"/>
    </row>
    <row r="39" spans="1:18" x14ac:dyDescent="0.2">
      <c r="A39" s="16">
        <f t="shared" si="1"/>
        <v>25</v>
      </c>
      <c r="B39" s="44" t="s">
        <v>92</v>
      </c>
      <c r="C39" s="44"/>
      <c r="D39" s="14">
        <f>-$D$28*FactorInput!E38*FactorInput!K39</f>
        <v>407841.94756945758</v>
      </c>
      <c r="F39" s="124">
        <f>-$D$28*FactorInput!O38*FactorInput!U39</f>
        <v>236338.74197424136</v>
      </c>
      <c r="G39" s="60"/>
      <c r="L39" s="34"/>
      <c r="M39" s="34"/>
      <c r="N39" s="34"/>
      <c r="O39" s="34"/>
      <c r="P39" s="34"/>
      <c r="Q39" s="34"/>
      <c r="R39" s="34"/>
    </row>
    <row r="40" spans="1:18" x14ac:dyDescent="0.2">
      <c r="A40" s="16">
        <v>25</v>
      </c>
      <c r="B40" s="44" t="s">
        <v>194</v>
      </c>
      <c r="C40" s="44"/>
      <c r="D40" s="14">
        <f>-$D$28*FactorInput!G38*FactorInput!K39</f>
        <v>40015.337182579686</v>
      </c>
      <c r="F40" s="124">
        <f>-$D$28*FactorInput!Q38*FactorInput!U39</f>
        <v>359135.69628966332</v>
      </c>
      <c r="G40" s="60"/>
      <c r="H40" s="44"/>
      <c r="L40" s="34"/>
      <c r="M40" s="34"/>
      <c r="N40" s="34"/>
      <c r="O40" s="34"/>
      <c r="P40" s="34"/>
      <c r="Q40" s="34"/>
      <c r="R40" s="34"/>
    </row>
    <row r="41" spans="1:18" x14ac:dyDescent="0.2">
      <c r="A41" s="16">
        <f t="shared" si="1"/>
        <v>26</v>
      </c>
      <c r="B41" s="107" t="s">
        <v>73</v>
      </c>
      <c r="C41" s="107"/>
      <c r="D41" s="14">
        <f>-$D$28*FactorInput!I38*FactorInput!K39</f>
        <v>0</v>
      </c>
      <c r="F41" s="124">
        <f>-$D$28*FactorInput!S38*FactorInput!U39</f>
        <v>17459.955155145857</v>
      </c>
      <c r="G41" s="125"/>
      <c r="L41" s="34"/>
      <c r="M41" s="34"/>
      <c r="N41" s="34"/>
      <c r="O41" s="34"/>
      <c r="P41" s="34"/>
      <c r="Q41" s="34"/>
      <c r="R41" s="34"/>
    </row>
    <row r="42" spans="1:18" ht="13.5" thickBot="1" x14ac:dyDescent="0.25">
      <c r="A42" s="16">
        <v>26</v>
      </c>
      <c r="B42" s="94" t="s">
        <v>180</v>
      </c>
      <c r="C42" s="94"/>
      <c r="D42" s="126">
        <f>SUM(D38:D41)</f>
        <v>4706485.8846001402</v>
      </c>
      <c r="F42" s="126">
        <f>SUM(F38:F41)</f>
        <v>2566075.8453998603</v>
      </c>
      <c r="G42" s="125"/>
      <c r="L42" s="34"/>
      <c r="M42" s="34"/>
      <c r="N42" s="34"/>
      <c r="O42" s="34"/>
      <c r="P42" s="34"/>
      <c r="Q42" s="34"/>
      <c r="R42" s="34"/>
    </row>
    <row r="43" spans="1:18" ht="13.5" thickTop="1" x14ac:dyDescent="0.2">
      <c r="A43" s="16">
        <f t="shared" si="1"/>
        <v>27</v>
      </c>
      <c r="B43" s="44" t="s">
        <v>76</v>
      </c>
      <c r="D43" s="21" t="s">
        <v>76</v>
      </c>
      <c r="L43" s="34"/>
      <c r="M43" s="34"/>
      <c r="N43" s="34"/>
      <c r="O43" s="34"/>
      <c r="P43" s="34"/>
      <c r="Q43" s="34"/>
      <c r="R43" s="34"/>
    </row>
    <row r="44" spans="1:18" x14ac:dyDescent="0.2">
      <c r="A44" s="16">
        <v>27</v>
      </c>
      <c r="L44" s="34"/>
      <c r="M44" s="34"/>
      <c r="N44" s="34"/>
      <c r="O44" s="34"/>
      <c r="P44" s="34"/>
      <c r="Q44" s="34"/>
      <c r="R44" s="34"/>
    </row>
    <row r="45" spans="1:18" ht="13.5" thickBot="1" x14ac:dyDescent="0.25">
      <c r="A45" s="16">
        <f t="shared" si="1"/>
        <v>28</v>
      </c>
      <c r="D45" s="119" t="s">
        <v>195</v>
      </c>
      <c r="E45" s="20"/>
      <c r="F45" s="119"/>
      <c r="L45" s="34"/>
      <c r="M45" s="34"/>
      <c r="N45" s="34"/>
      <c r="O45" s="34"/>
      <c r="P45" s="34"/>
      <c r="Q45" s="34"/>
      <c r="R45" s="34"/>
    </row>
    <row r="46" spans="1:18" ht="16.5" thickBot="1" x14ac:dyDescent="0.25">
      <c r="A46" s="16">
        <v>28</v>
      </c>
      <c r="B46" s="84" t="s">
        <v>266</v>
      </c>
      <c r="C46" s="81"/>
      <c r="D46" s="120" t="s">
        <v>89</v>
      </c>
      <c r="F46" s="33" t="s">
        <v>90</v>
      </c>
      <c r="L46" s="34"/>
      <c r="M46" s="34"/>
      <c r="N46" s="34"/>
      <c r="O46" s="34"/>
      <c r="P46" s="34"/>
      <c r="Q46" s="34"/>
      <c r="R46" s="34"/>
    </row>
    <row r="47" spans="1:18" ht="13.5" thickBot="1" x14ac:dyDescent="0.25">
      <c r="A47" s="16">
        <f t="shared" si="1"/>
        <v>29</v>
      </c>
      <c r="B47" s="44" t="s">
        <v>194</v>
      </c>
      <c r="C47" s="44"/>
      <c r="D47" s="121">
        <f>+D40+D33</f>
        <v>18486.117954871548</v>
      </c>
      <c r="F47" s="127">
        <f>+F40+F33</f>
        <v>165912.00551737146</v>
      </c>
      <c r="G47" s="60"/>
      <c r="H47" s="14" t="s">
        <v>256</v>
      </c>
      <c r="L47" s="34"/>
      <c r="M47" s="34"/>
      <c r="N47" s="34"/>
      <c r="O47" s="34"/>
      <c r="P47" s="34"/>
      <c r="Q47" s="34"/>
      <c r="R47" s="34"/>
    </row>
    <row r="48" spans="1:18" ht="13.5" thickTop="1" x14ac:dyDescent="0.2">
      <c r="A48" s="16">
        <v>30</v>
      </c>
      <c r="B48" s="44" t="s">
        <v>76</v>
      </c>
      <c r="D48" s="21" t="s">
        <v>76</v>
      </c>
      <c r="L48" s="34"/>
      <c r="M48" s="34"/>
      <c r="N48" s="34"/>
      <c r="O48" s="34"/>
      <c r="P48" s="34"/>
      <c r="Q48" s="34"/>
      <c r="R48" s="34"/>
    </row>
    <row r="49" spans="1:18" ht="15.75" x14ac:dyDescent="0.2">
      <c r="A49" s="16">
        <v>31</v>
      </c>
      <c r="B49" s="128" t="s">
        <v>267</v>
      </c>
      <c r="C49" s="44"/>
      <c r="D49" s="34"/>
      <c r="F49" s="34"/>
      <c r="G49" s="34"/>
      <c r="J49" s="34"/>
      <c r="L49" s="34"/>
      <c r="M49" s="34"/>
      <c r="N49" s="34"/>
      <c r="O49" s="34"/>
      <c r="P49" s="34"/>
      <c r="Q49" s="34"/>
      <c r="R49" s="34"/>
    </row>
    <row r="50" spans="1:18" x14ac:dyDescent="0.2">
      <c r="B50" s="44"/>
      <c r="C50" s="44"/>
      <c r="D50" s="34"/>
      <c r="F50" s="34"/>
      <c r="G50" s="34"/>
      <c r="H50" s="34"/>
      <c r="I50" s="34"/>
      <c r="J50" s="34"/>
      <c r="L50" s="34"/>
      <c r="M50" s="34"/>
      <c r="N50" s="34"/>
      <c r="O50" s="34"/>
      <c r="P50" s="34"/>
      <c r="Q50" s="34"/>
      <c r="R50" s="34"/>
    </row>
    <row r="51" spans="1:18" x14ac:dyDescent="0.2">
      <c r="B51" s="44"/>
      <c r="C51" s="44"/>
      <c r="D51" s="34"/>
      <c r="F51" s="34"/>
      <c r="G51" s="34"/>
      <c r="H51" s="34"/>
      <c r="I51" s="34"/>
      <c r="J51" s="34"/>
      <c r="L51" s="34"/>
      <c r="M51" s="34"/>
      <c r="N51" s="34"/>
      <c r="O51" s="34"/>
      <c r="P51" s="34"/>
      <c r="Q51" s="34"/>
      <c r="R51" s="34"/>
    </row>
    <row r="52" spans="1:18" x14ac:dyDescent="0.2">
      <c r="B52" s="44"/>
      <c r="C52" s="44"/>
      <c r="D52" s="34"/>
      <c r="F52" s="34"/>
      <c r="G52" s="34"/>
      <c r="H52" s="34"/>
      <c r="I52" s="34"/>
      <c r="J52" s="34"/>
      <c r="L52" s="34"/>
      <c r="M52" s="34"/>
      <c r="N52" s="34"/>
      <c r="O52" s="34"/>
      <c r="P52" s="34"/>
      <c r="Q52" s="34"/>
      <c r="R52" s="34"/>
    </row>
    <row r="53" spans="1:18" x14ac:dyDescent="0.2">
      <c r="B53" s="44"/>
      <c r="C53" s="44"/>
      <c r="D53" s="34"/>
      <c r="F53" s="34"/>
      <c r="G53" s="34"/>
      <c r="H53" s="34"/>
      <c r="I53" s="34"/>
      <c r="J53" s="34"/>
      <c r="L53" s="34"/>
      <c r="M53" s="34"/>
      <c r="N53" s="34"/>
      <c r="O53" s="34"/>
      <c r="P53" s="34"/>
      <c r="Q53" s="34"/>
      <c r="R53" s="34"/>
    </row>
    <row r="54" spans="1:18" x14ac:dyDescent="0.2">
      <c r="B54" s="44"/>
      <c r="C54" s="44"/>
      <c r="D54" s="34"/>
      <c r="F54" s="34"/>
      <c r="G54" s="34"/>
      <c r="H54" s="34"/>
      <c r="I54" s="34"/>
      <c r="J54" s="34"/>
      <c r="L54" s="34"/>
      <c r="M54" s="34"/>
      <c r="N54" s="34"/>
      <c r="O54" s="34"/>
      <c r="P54" s="34"/>
      <c r="Q54" s="34"/>
      <c r="R54" s="34"/>
    </row>
    <row r="55" spans="1:18" x14ac:dyDescent="0.2">
      <c r="B55" s="44"/>
      <c r="C55" s="44"/>
      <c r="D55" s="34"/>
      <c r="F55" s="34"/>
      <c r="G55" s="34"/>
      <c r="H55" s="34"/>
      <c r="I55" s="34"/>
      <c r="J55" s="34"/>
      <c r="L55" s="34"/>
      <c r="M55" s="34"/>
      <c r="N55" s="34"/>
      <c r="O55" s="34"/>
      <c r="P55" s="34"/>
      <c r="Q55" s="34"/>
      <c r="R55" s="34"/>
    </row>
    <row r="56" spans="1:18" x14ac:dyDescent="0.2">
      <c r="B56" s="44"/>
      <c r="C56" s="44"/>
      <c r="D56" s="34"/>
      <c r="F56" s="34"/>
      <c r="G56" s="34"/>
      <c r="H56" s="34"/>
      <c r="I56" s="34"/>
      <c r="J56" s="34"/>
      <c r="L56" s="34"/>
      <c r="M56" s="34"/>
      <c r="N56" s="34"/>
      <c r="O56" s="34"/>
      <c r="P56" s="34"/>
      <c r="Q56" s="34"/>
      <c r="R56" s="34"/>
    </row>
  </sheetData>
  <pageMargins left="0.75" right="0.75" top="1.2470833333333333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C5A7-9E80-4792-BFC5-ED2BEC274716}">
  <dimension ref="A1:N220"/>
  <sheetViews>
    <sheetView view="pageLayout" zoomScaleNormal="100" workbookViewId="0"/>
  </sheetViews>
  <sheetFormatPr defaultRowHeight="12.75" x14ac:dyDescent="0.2"/>
  <cols>
    <col min="1" max="1" width="4.42578125" style="16" bestFit="1" customWidth="1"/>
    <col min="2" max="2" width="20.7109375" style="16" customWidth="1"/>
    <col min="3" max="3" width="13" style="16" customWidth="1"/>
    <col min="4" max="4" width="11.7109375" style="16" customWidth="1"/>
    <col min="5" max="5" width="14.7109375" style="16" customWidth="1"/>
    <col min="6" max="7" width="11.7109375" style="16" customWidth="1"/>
    <col min="8" max="8" width="7.42578125" style="16" customWidth="1"/>
    <col min="9" max="9" width="12.140625" style="16" customWidth="1"/>
    <col min="10" max="256" width="9.140625" style="16"/>
    <col min="257" max="257" width="4.42578125" style="16" bestFit="1" customWidth="1"/>
    <col min="258" max="258" width="20.7109375" style="16" customWidth="1"/>
    <col min="259" max="259" width="13" style="16" customWidth="1"/>
    <col min="260" max="260" width="11.7109375" style="16" customWidth="1"/>
    <col min="261" max="261" width="14.7109375" style="16" customWidth="1"/>
    <col min="262" max="264" width="11.7109375" style="16" customWidth="1"/>
    <col min="265" max="265" width="12.140625" style="16" customWidth="1"/>
    <col min="266" max="512" width="9.140625" style="16"/>
    <col min="513" max="513" width="4.42578125" style="16" bestFit="1" customWidth="1"/>
    <col min="514" max="514" width="20.7109375" style="16" customWidth="1"/>
    <col min="515" max="515" width="13" style="16" customWidth="1"/>
    <col min="516" max="516" width="11.7109375" style="16" customWidth="1"/>
    <col min="517" max="517" width="14.7109375" style="16" customWidth="1"/>
    <col min="518" max="520" width="11.7109375" style="16" customWidth="1"/>
    <col min="521" max="521" width="12.140625" style="16" customWidth="1"/>
    <col min="522" max="768" width="9.140625" style="16"/>
    <col min="769" max="769" width="4.42578125" style="16" bestFit="1" customWidth="1"/>
    <col min="770" max="770" width="20.7109375" style="16" customWidth="1"/>
    <col min="771" max="771" width="13" style="16" customWidth="1"/>
    <col min="772" max="772" width="11.7109375" style="16" customWidth="1"/>
    <col min="773" max="773" width="14.7109375" style="16" customWidth="1"/>
    <col min="774" max="776" width="11.7109375" style="16" customWidth="1"/>
    <col min="777" max="777" width="12.140625" style="16" customWidth="1"/>
    <col min="778" max="1024" width="9.140625" style="16"/>
    <col min="1025" max="1025" width="4.42578125" style="16" bestFit="1" customWidth="1"/>
    <col min="1026" max="1026" width="20.7109375" style="16" customWidth="1"/>
    <col min="1027" max="1027" width="13" style="16" customWidth="1"/>
    <col min="1028" max="1028" width="11.7109375" style="16" customWidth="1"/>
    <col min="1029" max="1029" width="14.7109375" style="16" customWidth="1"/>
    <col min="1030" max="1032" width="11.7109375" style="16" customWidth="1"/>
    <col min="1033" max="1033" width="12.140625" style="16" customWidth="1"/>
    <col min="1034" max="1280" width="9.140625" style="16"/>
    <col min="1281" max="1281" width="4.42578125" style="16" bestFit="1" customWidth="1"/>
    <col min="1282" max="1282" width="20.7109375" style="16" customWidth="1"/>
    <col min="1283" max="1283" width="13" style="16" customWidth="1"/>
    <col min="1284" max="1284" width="11.7109375" style="16" customWidth="1"/>
    <col min="1285" max="1285" width="14.7109375" style="16" customWidth="1"/>
    <col min="1286" max="1288" width="11.7109375" style="16" customWidth="1"/>
    <col min="1289" max="1289" width="12.140625" style="16" customWidth="1"/>
    <col min="1290" max="1536" width="9.140625" style="16"/>
    <col min="1537" max="1537" width="4.42578125" style="16" bestFit="1" customWidth="1"/>
    <col min="1538" max="1538" width="20.7109375" style="16" customWidth="1"/>
    <col min="1539" max="1539" width="13" style="16" customWidth="1"/>
    <col min="1540" max="1540" width="11.7109375" style="16" customWidth="1"/>
    <col min="1541" max="1541" width="14.7109375" style="16" customWidth="1"/>
    <col min="1542" max="1544" width="11.7109375" style="16" customWidth="1"/>
    <col min="1545" max="1545" width="12.140625" style="16" customWidth="1"/>
    <col min="1546" max="1792" width="9.140625" style="16"/>
    <col min="1793" max="1793" width="4.42578125" style="16" bestFit="1" customWidth="1"/>
    <col min="1794" max="1794" width="20.7109375" style="16" customWidth="1"/>
    <col min="1795" max="1795" width="13" style="16" customWidth="1"/>
    <col min="1796" max="1796" width="11.7109375" style="16" customWidth="1"/>
    <col min="1797" max="1797" width="14.7109375" style="16" customWidth="1"/>
    <col min="1798" max="1800" width="11.7109375" style="16" customWidth="1"/>
    <col min="1801" max="1801" width="12.140625" style="16" customWidth="1"/>
    <col min="1802" max="2048" width="9.140625" style="16"/>
    <col min="2049" max="2049" width="4.42578125" style="16" bestFit="1" customWidth="1"/>
    <col min="2050" max="2050" width="20.7109375" style="16" customWidth="1"/>
    <col min="2051" max="2051" width="13" style="16" customWidth="1"/>
    <col min="2052" max="2052" width="11.7109375" style="16" customWidth="1"/>
    <col min="2053" max="2053" width="14.7109375" style="16" customWidth="1"/>
    <col min="2054" max="2056" width="11.7109375" style="16" customWidth="1"/>
    <col min="2057" max="2057" width="12.140625" style="16" customWidth="1"/>
    <col min="2058" max="2304" width="9.140625" style="16"/>
    <col min="2305" max="2305" width="4.42578125" style="16" bestFit="1" customWidth="1"/>
    <col min="2306" max="2306" width="20.7109375" style="16" customWidth="1"/>
    <col min="2307" max="2307" width="13" style="16" customWidth="1"/>
    <col min="2308" max="2308" width="11.7109375" style="16" customWidth="1"/>
    <col min="2309" max="2309" width="14.7109375" style="16" customWidth="1"/>
    <col min="2310" max="2312" width="11.7109375" style="16" customWidth="1"/>
    <col min="2313" max="2313" width="12.140625" style="16" customWidth="1"/>
    <col min="2314" max="2560" width="9.140625" style="16"/>
    <col min="2561" max="2561" width="4.42578125" style="16" bestFit="1" customWidth="1"/>
    <col min="2562" max="2562" width="20.7109375" style="16" customWidth="1"/>
    <col min="2563" max="2563" width="13" style="16" customWidth="1"/>
    <col min="2564" max="2564" width="11.7109375" style="16" customWidth="1"/>
    <col min="2565" max="2565" width="14.7109375" style="16" customWidth="1"/>
    <col min="2566" max="2568" width="11.7109375" style="16" customWidth="1"/>
    <col min="2569" max="2569" width="12.140625" style="16" customWidth="1"/>
    <col min="2570" max="2816" width="9.140625" style="16"/>
    <col min="2817" max="2817" width="4.42578125" style="16" bestFit="1" customWidth="1"/>
    <col min="2818" max="2818" width="20.7109375" style="16" customWidth="1"/>
    <col min="2819" max="2819" width="13" style="16" customWidth="1"/>
    <col min="2820" max="2820" width="11.7109375" style="16" customWidth="1"/>
    <col min="2821" max="2821" width="14.7109375" style="16" customWidth="1"/>
    <col min="2822" max="2824" width="11.7109375" style="16" customWidth="1"/>
    <col min="2825" max="2825" width="12.140625" style="16" customWidth="1"/>
    <col min="2826" max="3072" width="9.140625" style="16"/>
    <col min="3073" max="3073" width="4.42578125" style="16" bestFit="1" customWidth="1"/>
    <col min="3074" max="3074" width="20.7109375" style="16" customWidth="1"/>
    <col min="3075" max="3075" width="13" style="16" customWidth="1"/>
    <col min="3076" max="3076" width="11.7109375" style="16" customWidth="1"/>
    <col min="3077" max="3077" width="14.7109375" style="16" customWidth="1"/>
    <col min="3078" max="3080" width="11.7109375" style="16" customWidth="1"/>
    <col min="3081" max="3081" width="12.140625" style="16" customWidth="1"/>
    <col min="3082" max="3328" width="9.140625" style="16"/>
    <col min="3329" max="3329" width="4.42578125" style="16" bestFit="1" customWidth="1"/>
    <col min="3330" max="3330" width="20.7109375" style="16" customWidth="1"/>
    <col min="3331" max="3331" width="13" style="16" customWidth="1"/>
    <col min="3332" max="3332" width="11.7109375" style="16" customWidth="1"/>
    <col min="3333" max="3333" width="14.7109375" style="16" customWidth="1"/>
    <col min="3334" max="3336" width="11.7109375" style="16" customWidth="1"/>
    <col min="3337" max="3337" width="12.140625" style="16" customWidth="1"/>
    <col min="3338" max="3584" width="9.140625" style="16"/>
    <col min="3585" max="3585" width="4.42578125" style="16" bestFit="1" customWidth="1"/>
    <col min="3586" max="3586" width="20.7109375" style="16" customWidth="1"/>
    <col min="3587" max="3587" width="13" style="16" customWidth="1"/>
    <col min="3588" max="3588" width="11.7109375" style="16" customWidth="1"/>
    <col min="3589" max="3589" width="14.7109375" style="16" customWidth="1"/>
    <col min="3590" max="3592" width="11.7109375" style="16" customWidth="1"/>
    <col min="3593" max="3593" width="12.140625" style="16" customWidth="1"/>
    <col min="3594" max="3840" width="9.140625" style="16"/>
    <col min="3841" max="3841" width="4.42578125" style="16" bestFit="1" customWidth="1"/>
    <col min="3842" max="3842" width="20.7109375" style="16" customWidth="1"/>
    <col min="3843" max="3843" width="13" style="16" customWidth="1"/>
    <col min="3844" max="3844" width="11.7109375" style="16" customWidth="1"/>
    <col min="3845" max="3845" width="14.7109375" style="16" customWidth="1"/>
    <col min="3846" max="3848" width="11.7109375" style="16" customWidth="1"/>
    <col min="3849" max="3849" width="12.140625" style="16" customWidth="1"/>
    <col min="3850" max="4096" width="9.140625" style="16"/>
    <col min="4097" max="4097" width="4.42578125" style="16" bestFit="1" customWidth="1"/>
    <col min="4098" max="4098" width="20.7109375" style="16" customWidth="1"/>
    <col min="4099" max="4099" width="13" style="16" customWidth="1"/>
    <col min="4100" max="4100" width="11.7109375" style="16" customWidth="1"/>
    <col min="4101" max="4101" width="14.7109375" style="16" customWidth="1"/>
    <col min="4102" max="4104" width="11.7109375" style="16" customWidth="1"/>
    <col min="4105" max="4105" width="12.140625" style="16" customWidth="1"/>
    <col min="4106" max="4352" width="9.140625" style="16"/>
    <col min="4353" max="4353" width="4.42578125" style="16" bestFit="1" customWidth="1"/>
    <col min="4354" max="4354" width="20.7109375" style="16" customWidth="1"/>
    <col min="4355" max="4355" width="13" style="16" customWidth="1"/>
    <col min="4356" max="4356" width="11.7109375" style="16" customWidth="1"/>
    <col min="4357" max="4357" width="14.7109375" style="16" customWidth="1"/>
    <col min="4358" max="4360" width="11.7109375" style="16" customWidth="1"/>
    <col min="4361" max="4361" width="12.140625" style="16" customWidth="1"/>
    <col min="4362" max="4608" width="9.140625" style="16"/>
    <col min="4609" max="4609" width="4.42578125" style="16" bestFit="1" customWidth="1"/>
    <col min="4610" max="4610" width="20.7109375" style="16" customWidth="1"/>
    <col min="4611" max="4611" width="13" style="16" customWidth="1"/>
    <col min="4612" max="4612" width="11.7109375" style="16" customWidth="1"/>
    <col min="4613" max="4613" width="14.7109375" style="16" customWidth="1"/>
    <col min="4614" max="4616" width="11.7109375" style="16" customWidth="1"/>
    <col min="4617" max="4617" width="12.140625" style="16" customWidth="1"/>
    <col min="4618" max="4864" width="9.140625" style="16"/>
    <col min="4865" max="4865" width="4.42578125" style="16" bestFit="1" customWidth="1"/>
    <col min="4866" max="4866" width="20.7109375" style="16" customWidth="1"/>
    <col min="4867" max="4867" width="13" style="16" customWidth="1"/>
    <col min="4868" max="4868" width="11.7109375" style="16" customWidth="1"/>
    <col min="4869" max="4869" width="14.7109375" style="16" customWidth="1"/>
    <col min="4870" max="4872" width="11.7109375" style="16" customWidth="1"/>
    <col min="4873" max="4873" width="12.140625" style="16" customWidth="1"/>
    <col min="4874" max="5120" width="9.140625" style="16"/>
    <col min="5121" max="5121" width="4.42578125" style="16" bestFit="1" customWidth="1"/>
    <col min="5122" max="5122" width="20.7109375" style="16" customWidth="1"/>
    <col min="5123" max="5123" width="13" style="16" customWidth="1"/>
    <col min="5124" max="5124" width="11.7109375" style="16" customWidth="1"/>
    <col min="5125" max="5125" width="14.7109375" style="16" customWidth="1"/>
    <col min="5126" max="5128" width="11.7109375" style="16" customWidth="1"/>
    <col min="5129" max="5129" width="12.140625" style="16" customWidth="1"/>
    <col min="5130" max="5376" width="9.140625" style="16"/>
    <col min="5377" max="5377" width="4.42578125" style="16" bestFit="1" customWidth="1"/>
    <col min="5378" max="5378" width="20.7109375" style="16" customWidth="1"/>
    <col min="5379" max="5379" width="13" style="16" customWidth="1"/>
    <col min="5380" max="5380" width="11.7109375" style="16" customWidth="1"/>
    <col min="5381" max="5381" width="14.7109375" style="16" customWidth="1"/>
    <col min="5382" max="5384" width="11.7109375" style="16" customWidth="1"/>
    <col min="5385" max="5385" width="12.140625" style="16" customWidth="1"/>
    <col min="5386" max="5632" width="9.140625" style="16"/>
    <col min="5633" max="5633" width="4.42578125" style="16" bestFit="1" customWidth="1"/>
    <col min="5634" max="5634" width="20.7109375" style="16" customWidth="1"/>
    <col min="5635" max="5635" width="13" style="16" customWidth="1"/>
    <col min="5636" max="5636" width="11.7109375" style="16" customWidth="1"/>
    <col min="5637" max="5637" width="14.7109375" style="16" customWidth="1"/>
    <col min="5638" max="5640" width="11.7109375" style="16" customWidth="1"/>
    <col min="5641" max="5641" width="12.140625" style="16" customWidth="1"/>
    <col min="5642" max="5888" width="9.140625" style="16"/>
    <col min="5889" max="5889" width="4.42578125" style="16" bestFit="1" customWidth="1"/>
    <col min="5890" max="5890" width="20.7109375" style="16" customWidth="1"/>
    <col min="5891" max="5891" width="13" style="16" customWidth="1"/>
    <col min="5892" max="5892" width="11.7109375" style="16" customWidth="1"/>
    <col min="5893" max="5893" width="14.7109375" style="16" customWidth="1"/>
    <col min="5894" max="5896" width="11.7109375" style="16" customWidth="1"/>
    <col min="5897" max="5897" width="12.140625" style="16" customWidth="1"/>
    <col min="5898" max="6144" width="9.140625" style="16"/>
    <col min="6145" max="6145" width="4.42578125" style="16" bestFit="1" customWidth="1"/>
    <col min="6146" max="6146" width="20.7109375" style="16" customWidth="1"/>
    <col min="6147" max="6147" width="13" style="16" customWidth="1"/>
    <col min="6148" max="6148" width="11.7109375" style="16" customWidth="1"/>
    <col min="6149" max="6149" width="14.7109375" style="16" customWidth="1"/>
    <col min="6150" max="6152" width="11.7109375" style="16" customWidth="1"/>
    <col min="6153" max="6153" width="12.140625" style="16" customWidth="1"/>
    <col min="6154" max="6400" width="9.140625" style="16"/>
    <col min="6401" max="6401" width="4.42578125" style="16" bestFit="1" customWidth="1"/>
    <col min="6402" max="6402" width="20.7109375" style="16" customWidth="1"/>
    <col min="6403" max="6403" width="13" style="16" customWidth="1"/>
    <col min="6404" max="6404" width="11.7109375" style="16" customWidth="1"/>
    <col min="6405" max="6405" width="14.7109375" style="16" customWidth="1"/>
    <col min="6406" max="6408" width="11.7109375" style="16" customWidth="1"/>
    <col min="6409" max="6409" width="12.140625" style="16" customWidth="1"/>
    <col min="6410" max="6656" width="9.140625" style="16"/>
    <col min="6657" max="6657" width="4.42578125" style="16" bestFit="1" customWidth="1"/>
    <col min="6658" max="6658" width="20.7109375" style="16" customWidth="1"/>
    <col min="6659" max="6659" width="13" style="16" customWidth="1"/>
    <col min="6660" max="6660" width="11.7109375" style="16" customWidth="1"/>
    <col min="6661" max="6661" width="14.7109375" style="16" customWidth="1"/>
    <col min="6662" max="6664" width="11.7109375" style="16" customWidth="1"/>
    <col min="6665" max="6665" width="12.140625" style="16" customWidth="1"/>
    <col min="6666" max="6912" width="9.140625" style="16"/>
    <col min="6913" max="6913" width="4.42578125" style="16" bestFit="1" customWidth="1"/>
    <col min="6914" max="6914" width="20.7109375" style="16" customWidth="1"/>
    <col min="6915" max="6915" width="13" style="16" customWidth="1"/>
    <col min="6916" max="6916" width="11.7109375" style="16" customWidth="1"/>
    <col min="6917" max="6917" width="14.7109375" style="16" customWidth="1"/>
    <col min="6918" max="6920" width="11.7109375" style="16" customWidth="1"/>
    <col min="6921" max="6921" width="12.140625" style="16" customWidth="1"/>
    <col min="6922" max="7168" width="9.140625" style="16"/>
    <col min="7169" max="7169" width="4.42578125" style="16" bestFit="1" customWidth="1"/>
    <col min="7170" max="7170" width="20.7109375" style="16" customWidth="1"/>
    <col min="7171" max="7171" width="13" style="16" customWidth="1"/>
    <col min="7172" max="7172" width="11.7109375" style="16" customWidth="1"/>
    <col min="7173" max="7173" width="14.7109375" style="16" customWidth="1"/>
    <col min="7174" max="7176" width="11.7109375" style="16" customWidth="1"/>
    <col min="7177" max="7177" width="12.140625" style="16" customWidth="1"/>
    <col min="7178" max="7424" width="9.140625" style="16"/>
    <col min="7425" max="7425" width="4.42578125" style="16" bestFit="1" customWidth="1"/>
    <col min="7426" max="7426" width="20.7109375" style="16" customWidth="1"/>
    <col min="7427" max="7427" width="13" style="16" customWidth="1"/>
    <col min="7428" max="7428" width="11.7109375" style="16" customWidth="1"/>
    <col min="7429" max="7429" width="14.7109375" style="16" customWidth="1"/>
    <col min="7430" max="7432" width="11.7109375" style="16" customWidth="1"/>
    <col min="7433" max="7433" width="12.140625" style="16" customWidth="1"/>
    <col min="7434" max="7680" width="9.140625" style="16"/>
    <col min="7681" max="7681" width="4.42578125" style="16" bestFit="1" customWidth="1"/>
    <col min="7682" max="7682" width="20.7109375" style="16" customWidth="1"/>
    <col min="7683" max="7683" width="13" style="16" customWidth="1"/>
    <col min="7684" max="7684" width="11.7109375" style="16" customWidth="1"/>
    <col min="7685" max="7685" width="14.7109375" style="16" customWidth="1"/>
    <col min="7686" max="7688" width="11.7109375" style="16" customWidth="1"/>
    <col min="7689" max="7689" width="12.140625" style="16" customWidth="1"/>
    <col min="7690" max="7936" width="9.140625" style="16"/>
    <col min="7937" max="7937" width="4.42578125" style="16" bestFit="1" customWidth="1"/>
    <col min="7938" max="7938" width="20.7109375" style="16" customWidth="1"/>
    <col min="7939" max="7939" width="13" style="16" customWidth="1"/>
    <col min="7940" max="7940" width="11.7109375" style="16" customWidth="1"/>
    <col min="7941" max="7941" width="14.7109375" style="16" customWidth="1"/>
    <col min="7942" max="7944" width="11.7109375" style="16" customWidth="1"/>
    <col min="7945" max="7945" width="12.140625" style="16" customWidth="1"/>
    <col min="7946" max="8192" width="9.140625" style="16"/>
    <col min="8193" max="8193" width="4.42578125" style="16" bestFit="1" customWidth="1"/>
    <col min="8194" max="8194" width="20.7109375" style="16" customWidth="1"/>
    <col min="8195" max="8195" width="13" style="16" customWidth="1"/>
    <col min="8196" max="8196" width="11.7109375" style="16" customWidth="1"/>
    <col min="8197" max="8197" width="14.7109375" style="16" customWidth="1"/>
    <col min="8198" max="8200" width="11.7109375" style="16" customWidth="1"/>
    <col min="8201" max="8201" width="12.140625" style="16" customWidth="1"/>
    <col min="8202" max="8448" width="9.140625" style="16"/>
    <col min="8449" max="8449" width="4.42578125" style="16" bestFit="1" customWidth="1"/>
    <col min="8450" max="8450" width="20.7109375" style="16" customWidth="1"/>
    <col min="8451" max="8451" width="13" style="16" customWidth="1"/>
    <col min="8452" max="8452" width="11.7109375" style="16" customWidth="1"/>
    <col min="8453" max="8453" width="14.7109375" style="16" customWidth="1"/>
    <col min="8454" max="8456" width="11.7109375" style="16" customWidth="1"/>
    <col min="8457" max="8457" width="12.140625" style="16" customWidth="1"/>
    <col min="8458" max="8704" width="9.140625" style="16"/>
    <col min="8705" max="8705" width="4.42578125" style="16" bestFit="1" customWidth="1"/>
    <col min="8706" max="8706" width="20.7109375" style="16" customWidth="1"/>
    <col min="8707" max="8707" width="13" style="16" customWidth="1"/>
    <col min="8708" max="8708" width="11.7109375" style="16" customWidth="1"/>
    <col min="8709" max="8709" width="14.7109375" style="16" customWidth="1"/>
    <col min="8710" max="8712" width="11.7109375" style="16" customWidth="1"/>
    <col min="8713" max="8713" width="12.140625" style="16" customWidth="1"/>
    <col min="8714" max="8960" width="9.140625" style="16"/>
    <col min="8961" max="8961" width="4.42578125" style="16" bestFit="1" customWidth="1"/>
    <col min="8962" max="8962" width="20.7109375" style="16" customWidth="1"/>
    <col min="8963" max="8963" width="13" style="16" customWidth="1"/>
    <col min="8964" max="8964" width="11.7109375" style="16" customWidth="1"/>
    <col min="8965" max="8965" width="14.7109375" style="16" customWidth="1"/>
    <col min="8966" max="8968" width="11.7109375" style="16" customWidth="1"/>
    <col min="8969" max="8969" width="12.140625" style="16" customWidth="1"/>
    <col min="8970" max="9216" width="9.140625" style="16"/>
    <col min="9217" max="9217" width="4.42578125" style="16" bestFit="1" customWidth="1"/>
    <col min="9218" max="9218" width="20.7109375" style="16" customWidth="1"/>
    <col min="9219" max="9219" width="13" style="16" customWidth="1"/>
    <col min="9220" max="9220" width="11.7109375" style="16" customWidth="1"/>
    <col min="9221" max="9221" width="14.7109375" style="16" customWidth="1"/>
    <col min="9222" max="9224" width="11.7109375" style="16" customWidth="1"/>
    <col min="9225" max="9225" width="12.140625" style="16" customWidth="1"/>
    <col min="9226" max="9472" width="9.140625" style="16"/>
    <col min="9473" max="9473" width="4.42578125" style="16" bestFit="1" customWidth="1"/>
    <col min="9474" max="9474" width="20.7109375" style="16" customWidth="1"/>
    <col min="9475" max="9475" width="13" style="16" customWidth="1"/>
    <col min="9476" max="9476" width="11.7109375" style="16" customWidth="1"/>
    <col min="9477" max="9477" width="14.7109375" style="16" customWidth="1"/>
    <col min="9478" max="9480" width="11.7109375" style="16" customWidth="1"/>
    <col min="9481" max="9481" width="12.140625" style="16" customWidth="1"/>
    <col min="9482" max="9728" width="9.140625" style="16"/>
    <col min="9729" max="9729" width="4.42578125" style="16" bestFit="1" customWidth="1"/>
    <col min="9730" max="9730" width="20.7109375" style="16" customWidth="1"/>
    <col min="9731" max="9731" width="13" style="16" customWidth="1"/>
    <col min="9732" max="9732" width="11.7109375" style="16" customWidth="1"/>
    <col min="9733" max="9733" width="14.7109375" style="16" customWidth="1"/>
    <col min="9734" max="9736" width="11.7109375" style="16" customWidth="1"/>
    <col min="9737" max="9737" width="12.140625" style="16" customWidth="1"/>
    <col min="9738" max="9984" width="9.140625" style="16"/>
    <col min="9985" max="9985" width="4.42578125" style="16" bestFit="1" customWidth="1"/>
    <col min="9986" max="9986" width="20.7109375" style="16" customWidth="1"/>
    <col min="9987" max="9987" width="13" style="16" customWidth="1"/>
    <col min="9988" max="9988" width="11.7109375" style="16" customWidth="1"/>
    <col min="9989" max="9989" width="14.7109375" style="16" customWidth="1"/>
    <col min="9990" max="9992" width="11.7109375" style="16" customWidth="1"/>
    <col min="9993" max="9993" width="12.140625" style="16" customWidth="1"/>
    <col min="9994" max="10240" width="9.140625" style="16"/>
    <col min="10241" max="10241" width="4.42578125" style="16" bestFit="1" customWidth="1"/>
    <col min="10242" max="10242" width="20.7109375" style="16" customWidth="1"/>
    <col min="10243" max="10243" width="13" style="16" customWidth="1"/>
    <col min="10244" max="10244" width="11.7109375" style="16" customWidth="1"/>
    <col min="10245" max="10245" width="14.7109375" style="16" customWidth="1"/>
    <col min="10246" max="10248" width="11.7109375" style="16" customWidth="1"/>
    <col min="10249" max="10249" width="12.140625" style="16" customWidth="1"/>
    <col min="10250" max="10496" width="9.140625" style="16"/>
    <col min="10497" max="10497" width="4.42578125" style="16" bestFit="1" customWidth="1"/>
    <col min="10498" max="10498" width="20.7109375" style="16" customWidth="1"/>
    <col min="10499" max="10499" width="13" style="16" customWidth="1"/>
    <col min="10500" max="10500" width="11.7109375" style="16" customWidth="1"/>
    <col min="10501" max="10501" width="14.7109375" style="16" customWidth="1"/>
    <col min="10502" max="10504" width="11.7109375" style="16" customWidth="1"/>
    <col min="10505" max="10505" width="12.140625" style="16" customWidth="1"/>
    <col min="10506" max="10752" width="9.140625" style="16"/>
    <col min="10753" max="10753" width="4.42578125" style="16" bestFit="1" customWidth="1"/>
    <col min="10754" max="10754" width="20.7109375" style="16" customWidth="1"/>
    <col min="10755" max="10755" width="13" style="16" customWidth="1"/>
    <col min="10756" max="10756" width="11.7109375" style="16" customWidth="1"/>
    <col min="10757" max="10757" width="14.7109375" style="16" customWidth="1"/>
    <col min="10758" max="10760" width="11.7109375" style="16" customWidth="1"/>
    <col min="10761" max="10761" width="12.140625" style="16" customWidth="1"/>
    <col min="10762" max="11008" width="9.140625" style="16"/>
    <col min="11009" max="11009" width="4.42578125" style="16" bestFit="1" customWidth="1"/>
    <col min="11010" max="11010" width="20.7109375" style="16" customWidth="1"/>
    <col min="11011" max="11011" width="13" style="16" customWidth="1"/>
    <col min="11012" max="11012" width="11.7109375" style="16" customWidth="1"/>
    <col min="11013" max="11013" width="14.7109375" style="16" customWidth="1"/>
    <col min="11014" max="11016" width="11.7109375" style="16" customWidth="1"/>
    <col min="11017" max="11017" width="12.140625" style="16" customWidth="1"/>
    <col min="11018" max="11264" width="9.140625" style="16"/>
    <col min="11265" max="11265" width="4.42578125" style="16" bestFit="1" customWidth="1"/>
    <col min="11266" max="11266" width="20.7109375" style="16" customWidth="1"/>
    <col min="11267" max="11267" width="13" style="16" customWidth="1"/>
    <col min="11268" max="11268" width="11.7109375" style="16" customWidth="1"/>
    <col min="11269" max="11269" width="14.7109375" style="16" customWidth="1"/>
    <col min="11270" max="11272" width="11.7109375" style="16" customWidth="1"/>
    <col min="11273" max="11273" width="12.140625" style="16" customWidth="1"/>
    <col min="11274" max="11520" width="9.140625" style="16"/>
    <col min="11521" max="11521" width="4.42578125" style="16" bestFit="1" customWidth="1"/>
    <col min="11522" max="11522" width="20.7109375" style="16" customWidth="1"/>
    <col min="11523" max="11523" width="13" style="16" customWidth="1"/>
    <col min="11524" max="11524" width="11.7109375" style="16" customWidth="1"/>
    <col min="11525" max="11525" width="14.7109375" style="16" customWidth="1"/>
    <col min="11526" max="11528" width="11.7109375" style="16" customWidth="1"/>
    <col min="11529" max="11529" width="12.140625" style="16" customWidth="1"/>
    <col min="11530" max="11776" width="9.140625" style="16"/>
    <col min="11777" max="11777" width="4.42578125" style="16" bestFit="1" customWidth="1"/>
    <col min="11778" max="11778" width="20.7109375" style="16" customWidth="1"/>
    <col min="11779" max="11779" width="13" style="16" customWidth="1"/>
    <col min="11780" max="11780" width="11.7109375" style="16" customWidth="1"/>
    <col min="11781" max="11781" width="14.7109375" style="16" customWidth="1"/>
    <col min="11782" max="11784" width="11.7109375" style="16" customWidth="1"/>
    <col min="11785" max="11785" width="12.140625" style="16" customWidth="1"/>
    <col min="11786" max="12032" width="9.140625" style="16"/>
    <col min="12033" max="12033" width="4.42578125" style="16" bestFit="1" customWidth="1"/>
    <col min="12034" max="12034" width="20.7109375" style="16" customWidth="1"/>
    <col min="12035" max="12035" width="13" style="16" customWidth="1"/>
    <col min="12036" max="12036" width="11.7109375" style="16" customWidth="1"/>
    <col min="12037" max="12037" width="14.7109375" style="16" customWidth="1"/>
    <col min="12038" max="12040" width="11.7109375" style="16" customWidth="1"/>
    <col min="12041" max="12041" width="12.140625" style="16" customWidth="1"/>
    <col min="12042" max="12288" width="9.140625" style="16"/>
    <col min="12289" max="12289" width="4.42578125" style="16" bestFit="1" customWidth="1"/>
    <col min="12290" max="12290" width="20.7109375" style="16" customWidth="1"/>
    <col min="12291" max="12291" width="13" style="16" customWidth="1"/>
    <col min="12292" max="12292" width="11.7109375" style="16" customWidth="1"/>
    <col min="12293" max="12293" width="14.7109375" style="16" customWidth="1"/>
    <col min="12294" max="12296" width="11.7109375" style="16" customWidth="1"/>
    <col min="12297" max="12297" width="12.140625" style="16" customWidth="1"/>
    <col min="12298" max="12544" width="9.140625" style="16"/>
    <col min="12545" max="12545" width="4.42578125" style="16" bestFit="1" customWidth="1"/>
    <col min="12546" max="12546" width="20.7109375" style="16" customWidth="1"/>
    <col min="12547" max="12547" width="13" style="16" customWidth="1"/>
    <col min="12548" max="12548" width="11.7109375" style="16" customWidth="1"/>
    <col min="12549" max="12549" width="14.7109375" style="16" customWidth="1"/>
    <col min="12550" max="12552" width="11.7109375" style="16" customWidth="1"/>
    <col min="12553" max="12553" width="12.140625" style="16" customWidth="1"/>
    <col min="12554" max="12800" width="9.140625" style="16"/>
    <col min="12801" max="12801" width="4.42578125" style="16" bestFit="1" customWidth="1"/>
    <col min="12802" max="12802" width="20.7109375" style="16" customWidth="1"/>
    <col min="12803" max="12803" width="13" style="16" customWidth="1"/>
    <col min="12804" max="12804" width="11.7109375" style="16" customWidth="1"/>
    <col min="12805" max="12805" width="14.7109375" style="16" customWidth="1"/>
    <col min="12806" max="12808" width="11.7109375" style="16" customWidth="1"/>
    <col min="12809" max="12809" width="12.140625" style="16" customWidth="1"/>
    <col min="12810" max="13056" width="9.140625" style="16"/>
    <col min="13057" max="13057" width="4.42578125" style="16" bestFit="1" customWidth="1"/>
    <col min="13058" max="13058" width="20.7109375" style="16" customWidth="1"/>
    <col min="13059" max="13059" width="13" style="16" customWidth="1"/>
    <col min="13060" max="13060" width="11.7109375" style="16" customWidth="1"/>
    <col min="13061" max="13061" width="14.7109375" style="16" customWidth="1"/>
    <col min="13062" max="13064" width="11.7109375" style="16" customWidth="1"/>
    <col min="13065" max="13065" width="12.140625" style="16" customWidth="1"/>
    <col min="13066" max="13312" width="9.140625" style="16"/>
    <col min="13313" max="13313" width="4.42578125" style="16" bestFit="1" customWidth="1"/>
    <col min="13314" max="13314" width="20.7109375" style="16" customWidth="1"/>
    <col min="13315" max="13315" width="13" style="16" customWidth="1"/>
    <col min="13316" max="13316" width="11.7109375" style="16" customWidth="1"/>
    <col min="13317" max="13317" width="14.7109375" style="16" customWidth="1"/>
    <col min="13318" max="13320" width="11.7109375" style="16" customWidth="1"/>
    <col min="13321" max="13321" width="12.140625" style="16" customWidth="1"/>
    <col min="13322" max="13568" width="9.140625" style="16"/>
    <col min="13569" max="13569" width="4.42578125" style="16" bestFit="1" customWidth="1"/>
    <col min="13570" max="13570" width="20.7109375" style="16" customWidth="1"/>
    <col min="13571" max="13571" width="13" style="16" customWidth="1"/>
    <col min="13572" max="13572" width="11.7109375" style="16" customWidth="1"/>
    <col min="13573" max="13573" width="14.7109375" style="16" customWidth="1"/>
    <col min="13574" max="13576" width="11.7109375" style="16" customWidth="1"/>
    <col min="13577" max="13577" width="12.140625" style="16" customWidth="1"/>
    <col min="13578" max="13824" width="9.140625" style="16"/>
    <col min="13825" max="13825" width="4.42578125" style="16" bestFit="1" customWidth="1"/>
    <col min="13826" max="13826" width="20.7109375" style="16" customWidth="1"/>
    <col min="13827" max="13827" width="13" style="16" customWidth="1"/>
    <col min="13828" max="13828" width="11.7109375" style="16" customWidth="1"/>
    <col min="13829" max="13829" width="14.7109375" style="16" customWidth="1"/>
    <col min="13830" max="13832" width="11.7109375" style="16" customWidth="1"/>
    <col min="13833" max="13833" width="12.140625" style="16" customWidth="1"/>
    <col min="13834" max="14080" width="9.140625" style="16"/>
    <col min="14081" max="14081" width="4.42578125" style="16" bestFit="1" customWidth="1"/>
    <col min="14082" max="14082" width="20.7109375" style="16" customWidth="1"/>
    <col min="14083" max="14083" width="13" style="16" customWidth="1"/>
    <col min="14084" max="14084" width="11.7109375" style="16" customWidth="1"/>
    <col min="14085" max="14085" width="14.7109375" style="16" customWidth="1"/>
    <col min="14086" max="14088" width="11.7109375" style="16" customWidth="1"/>
    <col min="14089" max="14089" width="12.140625" style="16" customWidth="1"/>
    <col min="14090" max="14336" width="9.140625" style="16"/>
    <col min="14337" max="14337" width="4.42578125" style="16" bestFit="1" customWidth="1"/>
    <col min="14338" max="14338" width="20.7109375" style="16" customWidth="1"/>
    <col min="14339" max="14339" width="13" style="16" customWidth="1"/>
    <col min="14340" max="14340" width="11.7109375" style="16" customWidth="1"/>
    <col min="14341" max="14341" width="14.7109375" style="16" customWidth="1"/>
    <col min="14342" max="14344" width="11.7109375" style="16" customWidth="1"/>
    <col min="14345" max="14345" width="12.140625" style="16" customWidth="1"/>
    <col min="14346" max="14592" width="9.140625" style="16"/>
    <col min="14593" max="14593" width="4.42578125" style="16" bestFit="1" customWidth="1"/>
    <col min="14594" max="14594" width="20.7109375" style="16" customWidth="1"/>
    <col min="14595" max="14595" width="13" style="16" customWidth="1"/>
    <col min="14596" max="14596" width="11.7109375" style="16" customWidth="1"/>
    <col min="14597" max="14597" width="14.7109375" style="16" customWidth="1"/>
    <col min="14598" max="14600" width="11.7109375" style="16" customWidth="1"/>
    <col min="14601" max="14601" width="12.140625" style="16" customWidth="1"/>
    <col min="14602" max="14848" width="9.140625" style="16"/>
    <col min="14849" max="14849" width="4.42578125" style="16" bestFit="1" customWidth="1"/>
    <col min="14850" max="14850" width="20.7109375" style="16" customWidth="1"/>
    <col min="14851" max="14851" width="13" style="16" customWidth="1"/>
    <col min="14852" max="14852" width="11.7109375" style="16" customWidth="1"/>
    <col min="14853" max="14853" width="14.7109375" style="16" customWidth="1"/>
    <col min="14854" max="14856" width="11.7109375" style="16" customWidth="1"/>
    <col min="14857" max="14857" width="12.140625" style="16" customWidth="1"/>
    <col min="14858" max="15104" width="9.140625" style="16"/>
    <col min="15105" max="15105" width="4.42578125" style="16" bestFit="1" customWidth="1"/>
    <col min="15106" max="15106" width="20.7109375" style="16" customWidth="1"/>
    <col min="15107" max="15107" width="13" style="16" customWidth="1"/>
    <col min="15108" max="15108" width="11.7109375" style="16" customWidth="1"/>
    <col min="15109" max="15109" width="14.7109375" style="16" customWidth="1"/>
    <col min="15110" max="15112" width="11.7109375" style="16" customWidth="1"/>
    <col min="15113" max="15113" width="12.140625" style="16" customWidth="1"/>
    <col min="15114" max="15360" width="9.140625" style="16"/>
    <col min="15361" max="15361" width="4.42578125" style="16" bestFit="1" customWidth="1"/>
    <col min="15362" max="15362" width="20.7109375" style="16" customWidth="1"/>
    <col min="15363" max="15363" width="13" style="16" customWidth="1"/>
    <col min="15364" max="15364" width="11.7109375" style="16" customWidth="1"/>
    <col min="15365" max="15365" width="14.7109375" style="16" customWidth="1"/>
    <col min="15366" max="15368" width="11.7109375" style="16" customWidth="1"/>
    <col min="15369" max="15369" width="12.140625" style="16" customWidth="1"/>
    <col min="15370" max="15616" width="9.140625" style="16"/>
    <col min="15617" max="15617" width="4.42578125" style="16" bestFit="1" customWidth="1"/>
    <col min="15618" max="15618" width="20.7109375" style="16" customWidth="1"/>
    <col min="15619" max="15619" width="13" style="16" customWidth="1"/>
    <col min="15620" max="15620" width="11.7109375" style="16" customWidth="1"/>
    <col min="15621" max="15621" width="14.7109375" style="16" customWidth="1"/>
    <col min="15622" max="15624" width="11.7109375" style="16" customWidth="1"/>
    <col min="15625" max="15625" width="12.140625" style="16" customWidth="1"/>
    <col min="15626" max="15872" width="9.140625" style="16"/>
    <col min="15873" max="15873" width="4.42578125" style="16" bestFit="1" customWidth="1"/>
    <col min="15874" max="15874" width="20.7109375" style="16" customWidth="1"/>
    <col min="15875" max="15875" width="13" style="16" customWidth="1"/>
    <col min="15876" max="15876" width="11.7109375" style="16" customWidth="1"/>
    <col min="15877" max="15877" width="14.7109375" style="16" customWidth="1"/>
    <col min="15878" max="15880" width="11.7109375" style="16" customWidth="1"/>
    <col min="15881" max="15881" width="12.140625" style="16" customWidth="1"/>
    <col min="15882" max="16128" width="9.140625" style="16"/>
    <col min="16129" max="16129" width="4.42578125" style="16" bestFit="1" customWidth="1"/>
    <col min="16130" max="16130" width="20.7109375" style="16" customWidth="1"/>
    <col min="16131" max="16131" width="13" style="16" customWidth="1"/>
    <col min="16132" max="16132" width="11.7109375" style="16" customWidth="1"/>
    <col min="16133" max="16133" width="14.7109375" style="16" customWidth="1"/>
    <col min="16134" max="16136" width="11.7109375" style="16" customWidth="1"/>
    <col min="16137" max="16137" width="12.140625" style="16" customWidth="1"/>
    <col min="16138" max="16384" width="9.140625" style="16"/>
  </cols>
  <sheetData>
    <row r="1" spans="1:14" x14ac:dyDescent="0.2">
      <c r="A1" s="74"/>
      <c r="B1" s="75"/>
      <c r="C1" s="76"/>
      <c r="D1" s="76"/>
      <c r="E1" s="76"/>
      <c r="F1" s="76"/>
      <c r="G1" s="77" t="s">
        <v>76</v>
      </c>
      <c r="H1" s="78"/>
      <c r="I1" s="34"/>
      <c r="J1" s="34"/>
      <c r="K1" s="34"/>
      <c r="L1" s="34"/>
      <c r="M1" s="34"/>
      <c r="N1" s="34"/>
    </row>
    <row r="2" spans="1:14" x14ac:dyDescent="0.2">
      <c r="A2" s="74"/>
      <c r="B2" s="75"/>
      <c r="C2" s="76"/>
      <c r="D2" s="76"/>
      <c r="E2" s="76"/>
      <c r="F2" s="76"/>
      <c r="G2" s="77" t="s">
        <v>76</v>
      </c>
      <c r="H2" s="78"/>
      <c r="I2" s="34"/>
      <c r="J2" s="34"/>
      <c r="K2" s="34"/>
      <c r="L2" s="34"/>
      <c r="M2" s="34"/>
      <c r="N2" s="34"/>
    </row>
    <row r="3" spans="1:14" x14ac:dyDescent="0.2">
      <c r="I3" s="34"/>
      <c r="J3" s="34"/>
      <c r="K3" s="34"/>
      <c r="L3" s="34"/>
      <c r="M3" s="34"/>
      <c r="N3" s="34"/>
    </row>
    <row r="4" spans="1:14" x14ac:dyDescent="0.2">
      <c r="A4" s="79"/>
      <c r="B4" s="75"/>
      <c r="C4" s="76"/>
      <c r="D4" s="76"/>
      <c r="E4" s="76"/>
      <c r="F4" s="76"/>
      <c r="G4" s="77" t="s">
        <v>76</v>
      </c>
      <c r="H4" s="77"/>
      <c r="I4" s="34"/>
      <c r="J4" s="34"/>
      <c r="K4" s="34"/>
      <c r="L4" s="34"/>
      <c r="M4" s="34"/>
      <c r="N4" s="34"/>
    </row>
    <row r="5" spans="1:14" x14ac:dyDescent="0.2">
      <c r="A5" s="74" t="str">
        <f>FactorInput!I7</f>
        <v>Injuries and Damages / Misc Oper Provisions</v>
      </c>
      <c r="B5" s="75"/>
      <c r="C5" s="76"/>
      <c r="D5" s="76"/>
      <c r="E5" s="76"/>
      <c r="F5" s="76"/>
      <c r="G5" s="77" t="s">
        <v>76</v>
      </c>
      <c r="H5" s="77"/>
      <c r="I5" s="34"/>
      <c r="J5" s="34"/>
      <c r="K5" s="34"/>
      <c r="L5" s="34"/>
      <c r="M5" s="34"/>
      <c r="N5" s="34"/>
    </row>
    <row r="6" spans="1:14" x14ac:dyDescent="0.2">
      <c r="A6" s="50"/>
      <c r="B6" s="4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">
      <c r="A7" s="80"/>
      <c r="B7" s="81"/>
      <c r="C7" s="33" t="s">
        <v>196</v>
      </c>
      <c r="D7" s="33" t="s">
        <v>197</v>
      </c>
      <c r="E7" s="33" t="s">
        <v>198</v>
      </c>
      <c r="I7" s="34"/>
      <c r="J7" s="34"/>
      <c r="K7" s="34"/>
      <c r="L7" s="34"/>
      <c r="M7" s="34"/>
      <c r="N7" s="34"/>
    </row>
    <row r="8" spans="1:14" x14ac:dyDescent="0.2">
      <c r="A8" s="82" t="s">
        <v>72</v>
      </c>
      <c r="B8" s="81"/>
      <c r="C8" s="33" t="s">
        <v>199</v>
      </c>
      <c r="D8" s="33" t="s">
        <v>200</v>
      </c>
      <c r="E8" s="33" t="s">
        <v>201</v>
      </c>
      <c r="I8" s="34"/>
      <c r="J8" s="34"/>
      <c r="K8" s="34"/>
      <c r="L8" s="34"/>
      <c r="M8" s="34"/>
      <c r="N8" s="34"/>
    </row>
    <row r="9" spans="1:14" x14ac:dyDescent="0.2">
      <c r="A9" s="83" t="s">
        <v>2</v>
      </c>
      <c r="B9" s="84" t="s">
        <v>85</v>
      </c>
      <c r="C9" s="85" t="s">
        <v>86</v>
      </c>
      <c r="D9" s="85" t="s">
        <v>86</v>
      </c>
      <c r="E9" s="85" t="s">
        <v>86</v>
      </c>
      <c r="I9" s="34"/>
      <c r="J9" s="34"/>
      <c r="K9" s="34"/>
      <c r="L9" s="34"/>
      <c r="M9" s="34"/>
      <c r="N9" s="34"/>
    </row>
    <row r="10" spans="1:14" x14ac:dyDescent="0.2">
      <c r="A10" s="50"/>
      <c r="B10" s="81" t="s">
        <v>6</v>
      </c>
      <c r="C10" s="33" t="s">
        <v>7</v>
      </c>
      <c r="D10" s="78" t="s">
        <v>8</v>
      </c>
      <c r="E10" s="78" t="s">
        <v>87</v>
      </c>
      <c r="I10" s="34"/>
      <c r="J10" s="34"/>
      <c r="K10" s="34"/>
      <c r="L10" s="34"/>
      <c r="M10" s="34"/>
      <c r="N10" s="34"/>
    </row>
    <row r="11" spans="1:14" x14ac:dyDescent="0.2">
      <c r="A11" s="50"/>
      <c r="B11" s="81"/>
      <c r="C11" s="33"/>
      <c r="D11" s="78"/>
      <c r="E11" s="78"/>
      <c r="I11" s="34"/>
      <c r="J11" s="34"/>
      <c r="K11" s="34"/>
      <c r="L11" s="34"/>
      <c r="M11" s="34"/>
      <c r="N11" s="34"/>
    </row>
    <row r="12" spans="1:14" x14ac:dyDescent="0.2">
      <c r="A12" s="80">
        <v>1</v>
      </c>
      <c r="B12" s="86">
        <f>FactorInput!O7</f>
        <v>45642</v>
      </c>
      <c r="C12" s="87">
        <v>1894680.4</v>
      </c>
      <c r="D12" s="87">
        <v>0</v>
      </c>
      <c r="E12" s="87">
        <v>27460824.48</v>
      </c>
      <c r="I12" s="34"/>
      <c r="J12" s="34"/>
      <c r="K12" s="34"/>
      <c r="L12" s="34"/>
      <c r="M12" s="34"/>
      <c r="N12" s="34"/>
    </row>
    <row r="13" spans="1:14" x14ac:dyDescent="0.2">
      <c r="A13" s="80">
        <f t="shared" ref="A13:A49" si="0">A12+1</f>
        <v>2</v>
      </c>
      <c r="B13" s="86">
        <f>FactorInput!O8</f>
        <v>45672</v>
      </c>
      <c r="C13" s="87">
        <v>1684112.26</v>
      </c>
      <c r="D13" s="87">
        <v>0</v>
      </c>
      <c r="E13" s="87">
        <v>33297073.68</v>
      </c>
      <c r="I13" s="34"/>
      <c r="J13" s="34"/>
      <c r="K13" s="34"/>
      <c r="L13" s="34"/>
      <c r="M13" s="34"/>
      <c r="N13" s="34"/>
    </row>
    <row r="14" spans="1:14" x14ac:dyDescent="0.2">
      <c r="A14" s="80">
        <f t="shared" si="0"/>
        <v>3</v>
      </c>
      <c r="B14" s="86">
        <f>FactorInput!O9</f>
        <v>45703</v>
      </c>
      <c r="C14" s="87">
        <v>1562212.45</v>
      </c>
      <c r="D14" s="87">
        <v>0</v>
      </c>
      <c r="E14" s="87">
        <v>32768021.629999999</v>
      </c>
      <c r="I14" s="34"/>
      <c r="J14" s="34"/>
      <c r="K14" s="34"/>
      <c r="L14" s="34"/>
      <c r="M14" s="34"/>
      <c r="N14" s="34"/>
    </row>
    <row r="15" spans="1:14" x14ac:dyDescent="0.2">
      <c r="A15" s="80">
        <f t="shared" si="0"/>
        <v>4</v>
      </c>
      <c r="B15" s="86">
        <f>FactorInput!O10</f>
        <v>45734</v>
      </c>
      <c r="C15" s="87">
        <v>1891480.78</v>
      </c>
      <c r="D15" s="87">
        <v>0</v>
      </c>
      <c r="E15" s="87">
        <v>31561401.41</v>
      </c>
      <c r="I15" s="34"/>
      <c r="J15" s="34"/>
      <c r="K15" s="34"/>
      <c r="L15" s="34"/>
      <c r="M15" s="34"/>
      <c r="N15" s="34"/>
    </row>
    <row r="16" spans="1:14" x14ac:dyDescent="0.2">
      <c r="A16" s="80">
        <f t="shared" si="0"/>
        <v>5</v>
      </c>
      <c r="B16" s="86">
        <f>FactorInput!O11</f>
        <v>45765</v>
      </c>
      <c r="C16" s="87">
        <v>1267691.3999999999</v>
      </c>
      <c r="D16" s="87">
        <v>0</v>
      </c>
      <c r="E16" s="87">
        <v>31226570.890000001</v>
      </c>
      <c r="I16" s="34"/>
      <c r="J16" s="34"/>
      <c r="K16" s="34"/>
      <c r="L16" s="34"/>
      <c r="M16" s="34"/>
      <c r="N16" s="34"/>
    </row>
    <row r="17" spans="1:14" x14ac:dyDescent="0.2">
      <c r="A17" s="80">
        <f t="shared" si="0"/>
        <v>6</v>
      </c>
      <c r="B17" s="86">
        <f>FactorInput!O12</f>
        <v>45796</v>
      </c>
      <c r="C17" s="87">
        <v>1228253.3600000001</v>
      </c>
      <c r="D17" s="87">
        <v>0</v>
      </c>
      <c r="E17" s="87">
        <v>30726277.870000001</v>
      </c>
      <c r="I17" s="34"/>
      <c r="J17" s="34"/>
      <c r="K17" s="34"/>
      <c r="L17" s="34"/>
      <c r="M17" s="34"/>
      <c r="N17" s="34"/>
    </row>
    <row r="18" spans="1:14" x14ac:dyDescent="0.2">
      <c r="A18" s="80">
        <f t="shared" si="0"/>
        <v>7</v>
      </c>
      <c r="B18" s="86">
        <f>FactorInput!O13</f>
        <v>45826</v>
      </c>
      <c r="C18" s="87">
        <v>1368751.15</v>
      </c>
      <c r="D18" s="87">
        <v>0</v>
      </c>
      <c r="E18" s="87">
        <v>29996727.149999999</v>
      </c>
      <c r="I18" s="34"/>
      <c r="J18" s="34"/>
      <c r="K18" s="34"/>
      <c r="L18" s="34"/>
      <c r="M18" s="34"/>
      <c r="N18" s="34"/>
    </row>
    <row r="19" spans="1:14" x14ac:dyDescent="0.2">
      <c r="A19" s="80">
        <f t="shared" si="0"/>
        <v>8</v>
      </c>
      <c r="B19" s="86">
        <f>FactorInput!Q7</f>
        <v>45857</v>
      </c>
      <c r="C19" s="87">
        <v>3782088.66</v>
      </c>
      <c r="D19" s="87">
        <v>0</v>
      </c>
      <c r="E19" s="87">
        <v>31809585.100000001</v>
      </c>
      <c r="I19" s="34"/>
      <c r="J19" s="34"/>
      <c r="K19" s="34"/>
      <c r="L19" s="34"/>
      <c r="M19" s="34"/>
      <c r="N19" s="34"/>
    </row>
    <row r="20" spans="1:14" x14ac:dyDescent="0.2">
      <c r="A20" s="80">
        <f t="shared" si="0"/>
        <v>9</v>
      </c>
      <c r="B20" s="86">
        <f>B19+30</f>
        <v>45887</v>
      </c>
      <c r="C20" s="87">
        <v>3735734.38</v>
      </c>
      <c r="D20" s="87">
        <v>0</v>
      </c>
      <c r="E20" s="87">
        <v>29972014.949999999</v>
      </c>
      <c r="I20" s="34"/>
      <c r="J20" s="34"/>
      <c r="K20" s="34"/>
      <c r="L20" s="34"/>
      <c r="M20" s="34"/>
      <c r="N20" s="34"/>
    </row>
    <row r="21" spans="1:14" x14ac:dyDescent="0.2">
      <c r="A21" s="80">
        <f t="shared" si="0"/>
        <v>10</v>
      </c>
      <c r="B21" s="86">
        <f>B20+30</f>
        <v>45917</v>
      </c>
      <c r="C21" s="87">
        <v>4604149.74</v>
      </c>
      <c r="D21" s="87">
        <v>0</v>
      </c>
      <c r="E21" s="87">
        <v>29457469.050000001</v>
      </c>
      <c r="I21" s="34"/>
      <c r="J21" s="34"/>
      <c r="K21" s="34"/>
      <c r="L21" s="34"/>
      <c r="M21" s="34"/>
      <c r="N21" s="34"/>
    </row>
    <row r="22" spans="1:14" x14ac:dyDescent="0.2">
      <c r="A22" s="80">
        <f t="shared" si="0"/>
        <v>11</v>
      </c>
      <c r="B22" s="86">
        <f>B21+30</f>
        <v>45947</v>
      </c>
      <c r="C22" s="87">
        <v>4382236.0999999996</v>
      </c>
      <c r="D22" s="87">
        <v>0</v>
      </c>
      <c r="E22" s="87">
        <v>29025443.739999998</v>
      </c>
      <c r="I22" s="34"/>
      <c r="J22" s="34"/>
      <c r="K22" s="34"/>
      <c r="L22" s="34"/>
      <c r="M22" s="34"/>
      <c r="N22" s="34"/>
    </row>
    <row r="23" spans="1:14" x14ac:dyDescent="0.2">
      <c r="A23" s="80">
        <f t="shared" si="0"/>
        <v>12</v>
      </c>
      <c r="B23" s="86">
        <f>B22+30</f>
        <v>45977</v>
      </c>
      <c r="C23" s="87">
        <v>7642444.4500000002</v>
      </c>
      <c r="D23" s="87">
        <v>0</v>
      </c>
      <c r="E23" s="87">
        <v>28421656.07</v>
      </c>
      <c r="I23" s="34"/>
      <c r="J23" s="34"/>
      <c r="K23" s="34"/>
      <c r="L23" s="34"/>
      <c r="M23" s="34"/>
      <c r="N23" s="34"/>
    </row>
    <row r="24" spans="1:14" x14ac:dyDescent="0.2">
      <c r="A24" s="80">
        <f t="shared" si="0"/>
        <v>13</v>
      </c>
      <c r="B24" s="86">
        <f>B23+30</f>
        <v>46007</v>
      </c>
      <c r="C24" s="87">
        <v>11099484.25</v>
      </c>
      <c r="D24" s="87">
        <v>0</v>
      </c>
      <c r="E24" s="87">
        <v>28250296.66</v>
      </c>
      <c r="I24" s="34"/>
      <c r="J24" s="34"/>
      <c r="K24" s="34"/>
      <c r="L24" s="34"/>
      <c r="M24" s="34"/>
      <c r="N24" s="34"/>
    </row>
    <row r="25" spans="1:14" x14ac:dyDescent="0.2">
      <c r="A25" s="80">
        <f t="shared" si="0"/>
        <v>14</v>
      </c>
      <c r="B25" s="44"/>
      <c r="C25" s="88"/>
      <c r="D25" s="88"/>
      <c r="E25" s="88"/>
      <c r="I25" s="34"/>
      <c r="J25" s="34"/>
      <c r="K25" s="34"/>
      <c r="L25" s="34"/>
      <c r="M25" s="34"/>
      <c r="N25" s="34"/>
    </row>
    <row r="26" spans="1:14" x14ac:dyDescent="0.2">
      <c r="A26" s="80">
        <f t="shared" si="0"/>
        <v>15</v>
      </c>
      <c r="B26" s="89" t="s">
        <v>79</v>
      </c>
      <c r="C26" s="19">
        <f>SUM(C12:C24)</f>
        <v>46143319.380000003</v>
      </c>
      <c r="D26" s="19">
        <f>SUM(D12:D24)</f>
        <v>0</v>
      </c>
      <c r="E26" s="19">
        <f>SUM(E12:E24)</f>
        <v>393973362.68000001</v>
      </c>
      <c r="I26" s="34"/>
      <c r="J26" s="34"/>
      <c r="K26" s="34"/>
      <c r="L26" s="34"/>
      <c r="M26" s="34"/>
      <c r="N26" s="34"/>
    </row>
    <row r="27" spans="1:14" ht="13.5" thickBot="1" x14ac:dyDescent="0.25">
      <c r="A27" s="80">
        <f t="shared" si="0"/>
        <v>16</v>
      </c>
      <c r="B27" s="44"/>
      <c r="C27" s="19"/>
      <c r="D27" s="19"/>
      <c r="E27" s="19"/>
      <c r="I27" s="34"/>
      <c r="J27" s="34"/>
      <c r="K27" s="34"/>
      <c r="L27" s="34"/>
      <c r="M27" s="34"/>
      <c r="N27" s="34"/>
    </row>
    <row r="28" spans="1:14" ht="14.25" thickTop="1" thickBot="1" x14ac:dyDescent="0.25">
      <c r="A28" s="80">
        <f t="shared" si="0"/>
        <v>17</v>
      </c>
      <c r="B28" s="90" t="s">
        <v>247</v>
      </c>
      <c r="C28" s="91">
        <f>ROUND(+C26/13,2)</f>
        <v>3549486.11</v>
      </c>
      <c r="D28" s="91">
        <f>ROUND(+D26/13,2)</f>
        <v>0</v>
      </c>
      <c r="E28" s="91">
        <f>ROUND(+E26/13,2)</f>
        <v>30305643.280000001</v>
      </c>
      <c r="I28" s="34"/>
      <c r="J28" s="34"/>
      <c r="K28" s="34"/>
      <c r="L28" s="34"/>
      <c r="M28" s="34"/>
      <c r="N28" s="34"/>
    </row>
    <row r="29" spans="1:14" ht="13.5" thickTop="1" x14ac:dyDescent="0.2">
      <c r="A29" s="80">
        <f t="shared" si="0"/>
        <v>18</v>
      </c>
      <c r="B29" s="44"/>
      <c r="C29" s="78" t="s">
        <v>76</v>
      </c>
      <c r="D29" s="78" t="s">
        <v>76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x14ac:dyDescent="0.2">
      <c r="A30" s="80">
        <f t="shared" si="0"/>
        <v>19</v>
      </c>
      <c r="B30" s="81"/>
      <c r="C30" s="33" t="s">
        <v>202</v>
      </c>
      <c r="D30" s="33"/>
      <c r="E30" s="33" t="s">
        <v>203</v>
      </c>
      <c r="F30" s="33" t="s">
        <v>198</v>
      </c>
      <c r="G30" s="34"/>
      <c r="H30" s="34"/>
      <c r="I30" s="34"/>
      <c r="J30" s="34"/>
      <c r="K30" s="34"/>
      <c r="L30" s="34"/>
      <c r="M30" s="34"/>
      <c r="N30" s="34"/>
    </row>
    <row r="31" spans="1:14" x14ac:dyDescent="0.2">
      <c r="A31" s="80">
        <f t="shared" si="0"/>
        <v>20</v>
      </c>
      <c r="B31" s="84" t="s">
        <v>204</v>
      </c>
      <c r="C31" s="92" t="str">
        <f>FactorInput!A21</f>
        <v>@ 12/31/25</v>
      </c>
      <c r="D31" s="93" t="s">
        <v>205</v>
      </c>
      <c r="E31" s="85" t="s">
        <v>206</v>
      </c>
      <c r="F31" s="85" t="s">
        <v>201</v>
      </c>
      <c r="G31" s="34"/>
      <c r="H31" s="34"/>
      <c r="I31" s="34"/>
      <c r="J31" s="34"/>
      <c r="K31" s="34"/>
      <c r="L31" s="34"/>
      <c r="M31" s="34"/>
      <c r="N31" s="34"/>
    </row>
    <row r="32" spans="1:14" x14ac:dyDescent="0.2">
      <c r="A32" s="80">
        <f t="shared" si="0"/>
        <v>21</v>
      </c>
      <c r="B32" s="94" t="s">
        <v>207</v>
      </c>
      <c r="C32" s="95">
        <f>FactorInput!K20</f>
        <v>2236</v>
      </c>
      <c r="D32" s="60">
        <f>ROUND(C32/C34,4)</f>
        <v>0.61919999999999997</v>
      </c>
      <c r="E32" s="96">
        <f>ROUND(+D32*$C$28,0)+1</f>
        <v>2197843</v>
      </c>
      <c r="F32" s="96">
        <f>ROUND(+D32*$E$28,0)</f>
        <v>18765254</v>
      </c>
      <c r="G32" s="34"/>
      <c r="H32" s="34"/>
      <c r="I32" s="34"/>
      <c r="J32" s="34"/>
      <c r="K32" s="34"/>
      <c r="L32" s="34"/>
      <c r="M32" s="34"/>
      <c r="N32" s="34"/>
    </row>
    <row r="33" spans="1:14" x14ac:dyDescent="0.2">
      <c r="A33" s="80">
        <f t="shared" si="0"/>
        <v>22</v>
      </c>
      <c r="B33" s="94" t="s">
        <v>208</v>
      </c>
      <c r="C33" s="97">
        <f>FactorInput!U20</f>
        <v>1375</v>
      </c>
      <c r="D33" s="98">
        <f>ROUND(C33/C34,4)</f>
        <v>0.38080000000000003</v>
      </c>
      <c r="E33" s="97">
        <f>ROUND(D33*$C$28,0)-1</f>
        <v>1351643</v>
      </c>
      <c r="F33" s="99">
        <f>ROUND(+D33*$E$28,0)-1</f>
        <v>11540388</v>
      </c>
      <c r="G33" s="34"/>
      <c r="H33" s="34"/>
      <c r="I33" s="34"/>
      <c r="J33" s="34"/>
      <c r="K33" s="34"/>
      <c r="L33" s="34"/>
      <c r="M33" s="34"/>
      <c r="N33" s="34"/>
    </row>
    <row r="34" spans="1:14" ht="13.5" thickBot="1" x14ac:dyDescent="0.25">
      <c r="A34" s="80">
        <f t="shared" si="0"/>
        <v>23</v>
      </c>
      <c r="B34" s="44"/>
      <c r="C34" s="100">
        <f>C32+C33</f>
        <v>3611</v>
      </c>
      <c r="D34" s="101">
        <f>+D32+D33</f>
        <v>1</v>
      </c>
      <c r="E34" s="102">
        <f>E32+E33</f>
        <v>3549486</v>
      </c>
      <c r="F34" s="102">
        <f>+F32+F33</f>
        <v>30305642</v>
      </c>
      <c r="G34" s="34"/>
      <c r="H34" s="34"/>
      <c r="I34" s="34"/>
      <c r="J34" s="34"/>
      <c r="K34" s="34"/>
      <c r="L34" s="34"/>
      <c r="M34" s="34"/>
      <c r="N34" s="34"/>
    </row>
    <row r="35" spans="1:14" ht="13.5" thickTop="1" x14ac:dyDescent="0.2">
      <c r="A35" s="80">
        <f t="shared" si="0"/>
        <v>24</v>
      </c>
      <c r="B35" s="103" t="s">
        <v>76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">
      <c r="A36" s="80">
        <f t="shared" si="0"/>
        <v>25</v>
      </c>
      <c r="B36" s="103"/>
      <c r="C36" s="237" t="s">
        <v>89</v>
      </c>
      <c r="D36" s="237"/>
      <c r="E36" s="238" t="s">
        <v>90</v>
      </c>
      <c r="F36" s="238"/>
      <c r="I36" s="34"/>
      <c r="J36" s="34"/>
      <c r="K36" s="34"/>
      <c r="L36" s="34"/>
      <c r="M36" s="34"/>
      <c r="N36" s="34"/>
    </row>
    <row r="37" spans="1:14" ht="16.5" thickBot="1" x14ac:dyDescent="0.25">
      <c r="A37" s="80">
        <f t="shared" si="0"/>
        <v>26</v>
      </c>
      <c r="B37" s="104" t="s">
        <v>261</v>
      </c>
      <c r="C37" s="105" t="s">
        <v>209</v>
      </c>
      <c r="D37" s="105" t="s">
        <v>210</v>
      </c>
      <c r="E37" s="105" t="s">
        <v>209</v>
      </c>
      <c r="F37" s="105" t="s">
        <v>210</v>
      </c>
      <c r="I37" s="34"/>
      <c r="J37" s="34"/>
      <c r="K37" s="34"/>
      <c r="L37" s="34"/>
      <c r="M37" s="34"/>
      <c r="N37" s="34"/>
    </row>
    <row r="38" spans="1:14" x14ac:dyDescent="0.2">
      <c r="A38" s="80">
        <f t="shared" si="0"/>
        <v>27</v>
      </c>
      <c r="B38" s="40" t="s">
        <v>91</v>
      </c>
      <c r="C38" s="106">
        <f>E32*FactorInput!C57</f>
        <v>1989620.9856452977</v>
      </c>
      <c r="D38" s="106">
        <f>F32*FactorInput!C57</f>
        <v>16987447.765543021</v>
      </c>
      <c r="E38" s="106">
        <f>E33*FactorInput!M57</f>
        <v>1024135.763788889</v>
      </c>
      <c r="F38" s="106">
        <f>F33*FactorInput!M57</f>
        <v>8744116.6630538758</v>
      </c>
      <c r="G38" s="107"/>
      <c r="I38" s="34"/>
      <c r="J38" s="34"/>
      <c r="K38" s="34"/>
      <c r="L38" s="34"/>
      <c r="M38" s="34"/>
      <c r="N38" s="34"/>
    </row>
    <row r="39" spans="1:14" ht="16.5" thickBot="1" x14ac:dyDescent="0.25">
      <c r="A39" s="80">
        <f t="shared" si="0"/>
        <v>28</v>
      </c>
      <c r="B39" s="40" t="s">
        <v>262</v>
      </c>
      <c r="C39" s="106">
        <f>E32*FactorInput!E57</f>
        <v>189123.64512110615</v>
      </c>
      <c r="D39" s="106">
        <f>F32*FactorInput!E57</f>
        <v>1614743.7456194176</v>
      </c>
      <c r="E39" s="106">
        <f>(E33*FactorInput!O57)+D28</f>
        <v>132525.55843582127</v>
      </c>
      <c r="F39" s="106">
        <f>F33*FactorInput!O57</f>
        <v>1131509.1072613483</v>
      </c>
      <c r="G39" s="107"/>
      <c r="I39" s="34"/>
      <c r="J39" s="34"/>
      <c r="K39" s="34"/>
      <c r="L39" s="34"/>
      <c r="M39" s="34"/>
      <c r="N39" s="34"/>
    </row>
    <row r="40" spans="1:14" ht="13.5" thickBot="1" x14ac:dyDescent="0.25">
      <c r="A40" s="80">
        <f t="shared" si="0"/>
        <v>29</v>
      </c>
      <c r="B40" s="40" t="s">
        <v>93</v>
      </c>
      <c r="C40" s="106">
        <f>E32*FactorInput!G57</f>
        <v>19098.36923359608</v>
      </c>
      <c r="D40" s="106">
        <f>F32*FactorInput!G57</f>
        <v>163062.48883756291</v>
      </c>
      <c r="E40" s="108">
        <f>E33*FactorInput!Q57</f>
        <v>188053.99744922528</v>
      </c>
      <c r="F40" s="108">
        <f>F33*FactorInput!Q57</f>
        <v>1605613.3871999264</v>
      </c>
      <c r="G40" s="14" t="s">
        <v>70</v>
      </c>
      <c r="I40" s="34"/>
      <c r="J40" s="34"/>
      <c r="K40" s="34"/>
      <c r="L40" s="34"/>
      <c r="M40" s="34"/>
      <c r="N40" s="34"/>
    </row>
    <row r="41" spans="1:14" x14ac:dyDescent="0.2">
      <c r="A41" s="80">
        <f t="shared" si="0"/>
        <v>30</v>
      </c>
      <c r="B41" s="40" t="s">
        <v>94</v>
      </c>
      <c r="C41" s="106">
        <f>E32*FactorInput!I57</f>
        <v>0</v>
      </c>
      <c r="D41" s="106">
        <f>F32*FactorInput!I57</f>
        <v>0</v>
      </c>
      <c r="E41" s="106">
        <f>E33*FactorInput!S57</f>
        <v>6927.6803260644811</v>
      </c>
      <c r="F41" s="106">
        <f>F33*FactorInput!S57</f>
        <v>59148.842484850378</v>
      </c>
      <c r="G41" s="10" t="s">
        <v>259</v>
      </c>
      <c r="I41" s="34"/>
      <c r="J41" s="34"/>
      <c r="K41" s="34"/>
      <c r="L41" s="34"/>
      <c r="M41" s="34"/>
      <c r="N41" s="34"/>
    </row>
    <row r="42" spans="1:14" ht="13.5" thickBot="1" x14ac:dyDescent="0.25">
      <c r="A42" s="80">
        <f t="shared" si="0"/>
        <v>31</v>
      </c>
      <c r="B42" s="34"/>
      <c r="C42" s="109">
        <f>SUM(C38:C41)</f>
        <v>2197843</v>
      </c>
      <c r="D42" s="109">
        <f>SUM(D38:D41)</f>
        <v>18765254</v>
      </c>
      <c r="E42" s="109">
        <f>SUM(E38:E41)</f>
        <v>1351643.0000000002</v>
      </c>
      <c r="F42" s="109">
        <f>SUM(F38:F41)</f>
        <v>11540388.000000002</v>
      </c>
      <c r="I42" s="34"/>
      <c r="J42" s="34"/>
      <c r="K42" s="34"/>
      <c r="L42" s="34"/>
      <c r="M42" s="34"/>
      <c r="N42" s="34"/>
    </row>
    <row r="43" spans="1:14" ht="13.5" thickTop="1" x14ac:dyDescent="0.2">
      <c r="A43" s="80">
        <f t="shared" si="0"/>
        <v>32</v>
      </c>
      <c r="C43" s="34"/>
      <c r="D43" s="34"/>
      <c r="E43" s="34"/>
      <c r="F43" s="34"/>
      <c r="G43" s="34" t="s">
        <v>76</v>
      </c>
      <c r="H43" s="34"/>
      <c r="I43" s="34"/>
      <c r="J43" s="34"/>
      <c r="K43" s="34"/>
      <c r="L43" s="34"/>
      <c r="M43" s="34"/>
      <c r="N43" s="34"/>
    </row>
    <row r="44" spans="1:14" x14ac:dyDescent="0.2">
      <c r="A44" s="80">
        <f t="shared" si="0"/>
        <v>33</v>
      </c>
      <c r="B44" s="94" t="s">
        <v>211</v>
      </c>
      <c r="C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ht="15.75" x14ac:dyDescent="0.2">
      <c r="A45" s="80">
        <f t="shared" si="0"/>
        <v>34</v>
      </c>
      <c r="B45" s="94" t="s">
        <v>212</v>
      </c>
      <c r="C45" s="34"/>
      <c r="D45" s="110" t="s">
        <v>263</v>
      </c>
      <c r="F45" s="34"/>
      <c r="G45" s="34"/>
      <c r="H45" s="34"/>
      <c r="I45" s="34"/>
      <c r="J45" s="34"/>
      <c r="K45" s="34"/>
      <c r="L45" s="34"/>
      <c r="M45" s="34"/>
      <c r="N45" s="34"/>
    </row>
    <row r="46" spans="1:14" ht="15.75" x14ac:dyDescent="0.2">
      <c r="A46" s="80">
        <f t="shared" si="0"/>
        <v>35</v>
      </c>
      <c r="B46" s="94" t="s">
        <v>213</v>
      </c>
      <c r="C46" s="34"/>
      <c r="D46" s="110" t="s">
        <v>264</v>
      </c>
      <c r="F46" s="34"/>
      <c r="G46" s="34"/>
      <c r="H46" s="34"/>
      <c r="I46" s="34"/>
      <c r="J46" s="34"/>
      <c r="K46" s="34"/>
      <c r="L46" s="34"/>
      <c r="M46" s="34"/>
      <c r="N46" s="34"/>
    </row>
    <row r="47" spans="1:14" x14ac:dyDescent="0.2">
      <c r="A47" s="80">
        <f t="shared" si="0"/>
        <v>36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x14ac:dyDescent="0.2">
      <c r="A48" s="80">
        <f t="shared" si="0"/>
        <v>37</v>
      </c>
      <c r="B48" s="107" t="s">
        <v>76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4" x14ac:dyDescent="0.2">
      <c r="A49" s="80">
        <f t="shared" si="0"/>
        <v>38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2">
      <c r="B50" s="4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 x14ac:dyDescent="0.2">
      <c r="A51" s="50"/>
      <c r="B51" s="4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x14ac:dyDescent="0.2">
      <c r="A52" s="50"/>
      <c r="B52" s="4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220" spans="1:14" x14ac:dyDescent="0.2">
      <c r="A220" s="50"/>
      <c r="B220" s="4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</sheetData>
  <mergeCells count="2">
    <mergeCell ref="C36:D36"/>
    <mergeCell ref="E36:F36"/>
  </mergeCells>
  <pageMargins left="0.75" right="0.75" top="1.2470833333333333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2F81-3FDC-46ED-9F81-ABC065638703}">
  <dimension ref="A1:DM69"/>
  <sheetViews>
    <sheetView view="pageLayout" zoomScaleNormal="100" workbookViewId="0">
      <selection sqref="A1:U1"/>
    </sheetView>
  </sheetViews>
  <sheetFormatPr defaultRowHeight="12.75" x14ac:dyDescent="0.2"/>
  <cols>
    <col min="1" max="1" width="19" style="34" customWidth="1"/>
    <col min="2" max="2" width="0.42578125" style="34" customWidth="1"/>
    <col min="3" max="3" width="16.140625" style="50" customWidth="1"/>
    <col min="4" max="4" width="0.42578125" style="44" customWidth="1"/>
    <col min="5" max="5" width="14.5703125" style="34" bestFit="1" customWidth="1"/>
    <col min="6" max="6" width="0.42578125" style="34" customWidth="1"/>
    <col min="7" max="7" width="12.7109375" style="34" customWidth="1"/>
    <col min="8" max="8" width="0.42578125" style="34" customWidth="1"/>
    <col min="9" max="9" width="12.7109375" style="34" customWidth="1"/>
    <col min="10" max="10" width="0.42578125" style="34" customWidth="1"/>
    <col min="11" max="11" width="18.28515625" style="34" bestFit="1" customWidth="1"/>
    <col min="12" max="12" width="0.85546875" style="34" customWidth="1"/>
    <col min="13" max="13" width="14.5703125" style="34" bestFit="1" customWidth="1"/>
    <col min="14" max="14" width="0.42578125" style="34" customWidth="1"/>
    <col min="15" max="15" width="12.7109375" style="34" customWidth="1"/>
    <col min="16" max="16" width="0.42578125" style="34" customWidth="1"/>
    <col min="17" max="17" width="12.7109375" style="34" customWidth="1"/>
    <col min="18" max="18" width="0.42578125" style="34" customWidth="1"/>
    <col min="19" max="19" width="12.7109375" style="34" customWidth="1"/>
    <col min="20" max="20" width="0.42578125" style="34" customWidth="1"/>
    <col min="21" max="21" width="16.85546875" style="34" bestFit="1" customWidth="1"/>
    <col min="22" max="22" width="2.42578125" style="34" customWidth="1"/>
    <col min="23" max="29" width="15.7109375" style="34" customWidth="1"/>
    <col min="30" max="256" width="9.140625" style="34"/>
    <col min="257" max="257" width="19" style="34" customWidth="1"/>
    <col min="258" max="258" width="0.42578125" style="34" customWidth="1"/>
    <col min="259" max="259" width="14.85546875" style="34" customWidth="1"/>
    <col min="260" max="260" width="0.42578125" style="34" customWidth="1"/>
    <col min="261" max="261" width="12.7109375" style="34" customWidth="1"/>
    <col min="262" max="262" width="0.42578125" style="34" customWidth="1"/>
    <col min="263" max="263" width="12.7109375" style="34" customWidth="1"/>
    <col min="264" max="264" width="0.42578125" style="34" customWidth="1"/>
    <col min="265" max="265" width="12.7109375" style="34" customWidth="1"/>
    <col min="266" max="266" width="0.42578125" style="34" customWidth="1"/>
    <col min="267" max="267" width="14" style="34" customWidth="1"/>
    <col min="268" max="268" width="0.85546875" style="34" customWidth="1"/>
    <col min="269" max="269" width="12.7109375" style="34" customWidth="1"/>
    <col min="270" max="270" width="0.42578125" style="34" customWidth="1"/>
    <col min="271" max="271" width="12.7109375" style="34" customWidth="1"/>
    <col min="272" max="272" width="0.42578125" style="34" customWidth="1"/>
    <col min="273" max="273" width="12.7109375" style="34" customWidth="1"/>
    <col min="274" max="274" width="0.42578125" style="34" customWidth="1"/>
    <col min="275" max="275" width="12.7109375" style="34" customWidth="1"/>
    <col min="276" max="276" width="0.42578125" style="34" customWidth="1"/>
    <col min="277" max="277" width="12.7109375" style="34" customWidth="1"/>
    <col min="278" max="278" width="2.42578125" style="34" customWidth="1"/>
    <col min="279" max="285" width="15.7109375" style="34" customWidth="1"/>
    <col min="286" max="512" width="9.140625" style="34"/>
    <col min="513" max="513" width="19" style="34" customWidth="1"/>
    <col min="514" max="514" width="0.42578125" style="34" customWidth="1"/>
    <col min="515" max="515" width="14.85546875" style="34" customWidth="1"/>
    <col min="516" max="516" width="0.42578125" style="34" customWidth="1"/>
    <col min="517" max="517" width="12.7109375" style="34" customWidth="1"/>
    <col min="518" max="518" width="0.42578125" style="34" customWidth="1"/>
    <col min="519" max="519" width="12.7109375" style="34" customWidth="1"/>
    <col min="520" max="520" width="0.42578125" style="34" customWidth="1"/>
    <col min="521" max="521" width="12.7109375" style="34" customWidth="1"/>
    <col min="522" max="522" width="0.42578125" style="34" customWidth="1"/>
    <col min="523" max="523" width="14" style="34" customWidth="1"/>
    <col min="524" max="524" width="0.85546875" style="34" customWidth="1"/>
    <col min="525" max="525" width="12.7109375" style="34" customWidth="1"/>
    <col min="526" max="526" width="0.42578125" style="34" customWidth="1"/>
    <col min="527" max="527" width="12.7109375" style="34" customWidth="1"/>
    <col min="528" max="528" width="0.42578125" style="34" customWidth="1"/>
    <col min="529" max="529" width="12.7109375" style="34" customWidth="1"/>
    <col min="530" max="530" width="0.42578125" style="34" customWidth="1"/>
    <col min="531" max="531" width="12.7109375" style="34" customWidth="1"/>
    <col min="532" max="532" width="0.42578125" style="34" customWidth="1"/>
    <col min="533" max="533" width="12.7109375" style="34" customWidth="1"/>
    <col min="534" max="534" width="2.42578125" style="34" customWidth="1"/>
    <col min="535" max="541" width="15.7109375" style="34" customWidth="1"/>
    <col min="542" max="768" width="9.140625" style="34"/>
    <col min="769" max="769" width="19" style="34" customWidth="1"/>
    <col min="770" max="770" width="0.42578125" style="34" customWidth="1"/>
    <col min="771" max="771" width="14.85546875" style="34" customWidth="1"/>
    <col min="772" max="772" width="0.42578125" style="34" customWidth="1"/>
    <col min="773" max="773" width="12.7109375" style="34" customWidth="1"/>
    <col min="774" max="774" width="0.42578125" style="34" customWidth="1"/>
    <col min="775" max="775" width="12.7109375" style="34" customWidth="1"/>
    <col min="776" max="776" width="0.42578125" style="34" customWidth="1"/>
    <col min="777" max="777" width="12.7109375" style="34" customWidth="1"/>
    <col min="778" max="778" width="0.42578125" style="34" customWidth="1"/>
    <col min="779" max="779" width="14" style="34" customWidth="1"/>
    <col min="780" max="780" width="0.85546875" style="34" customWidth="1"/>
    <col min="781" max="781" width="12.7109375" style="34" customWidth="1"/>
    <col min="782" max="782" width="0.42578125" style="34" customWidth="1"/>
    <col min="783" max="783" width="12.7109375" style="34" customWidth="1"/>
    <col min="784" max="784" width="0.42578125" style="34" customWidth="1"/>
    <col min="785" max="785" width="12.7109375" style="34" customWidth="1"/>
    <col min="786" max="786" width="0.42578125" style="34" customWidth="1"/>
    <col min="787" max="787" width="12.7109375" style="34" customWidth="1"/>
    <col min="788" max="788" width="0.42578125" style="34" customWidth="1"/>
    <col min="789" max="789" width="12.7109375" style="34" customWidth="1"/>
    <col min="790" max="790" width="2.42578125" style="34" customWidth="1"/>
    <col min="791" max="797" width="15.7109375" style="34" customWidth="1"/>
    <col min="798" max="1024" width="9.140625" style="34"/>
    <col min="1025" max="1025" width="19" style="34" customWidth="1"/>
    <col min="1026" max="1026" width="0.42578125" style="34" customWidth="1"/>
    <col min="1027" max="1027" width="14.85546875" style="34" customWidth="1"/>
    <col min="1028" max="1028" width="0.42578125" style="34" customWidth="1"/>
    <col min="1029" max="1029" width="12.7109375" style="34" customWidth="1"/>
    <col min="1030" max="1030" width="0.42578125" style="34" customWidth="1"/>
    <col min="1031" max="1031" width="12.7109375" style="34" customWidth="1"/>
    <col min="1032" max="1032" width="0.42578125" style="34" customWidth="1"/>
    <col min="1033" max="1033" width="12.7109375" style="34" customWidth="1"/>
    <col min="1034" max="1034" width="0.42578125" style="34" customWidth="1"/>
    <col min="1035" max="1035" width="14" style="34" customWidth="1"/>
    <col min="1036" max="1036" width="0.85546875" style="34" customWidth="1"/>
    <col min="1037" max="1037" width="12.7109375" style="34" customWidth="1"/>
    <col min="1038" max="1038" width="0.42578125" style="34" customWidth="1"/>
    <col min="1039" max="1039" width="12.7109375" style="34" customWidth="1"/>
    <col min="1040" max="1040" width="0.42578125" style="34" customWidth="1"/>
    <col min="1041" max="1041" width="12.7109375" style="34" customWidth="1"/>
    <col min="1042" max="1042" width="0.42578125" style="34" customWidth="1"/>
    <col min="1043" max="1043" width="12.7109375" style="34" customWidth="1"/>
    <col min="1044" max="1044" width="0.42578125" style="34" customWidth="1"/>
    <col min="1045" max="1045" width="12.7109375" style="34" customWidth="1"/>
    <col min="1046" max="1046" width="2.42578125" style="34" customWidth="1"/>
    <col min="1047" max="1053" width="15.7109375" style="34" customWidth="1"/>
    <col min="1054" max="1280" width="9.140625" style="34"/>
    <col min="1281" max="1281" width="19" style="34" customWidth="1"/>
    <col min="1282" max="1282" width="0.42578125" style="34" customWidth="1"/>
    <col min="1283" max="1283" width="14.85546875" style="34" customWidth="1"/>
    <col min="1284" max="1284" width="0.42578125" style="34" customWidth="1"/>
    <col min="1285" max="1285" width="12.7109375" style="34" customWidth="1"/>
    <col min="1286" max="1286" width="0.42578125" style="34" customWidth="1"/>
    <col min="1287" max="1287" width="12.7109375" style="34" customWidth="1"/>
    <col min="1288" max="1288" width="0.42578125" style="34" customWidth="1"/>
    <col min="1289" max="1289" width="12.7109375" style="34" customWidth="1"/>
    <col min="1290" max="1290" width="0.42578125" style="34" customWidth="1"/>
    <col min="1291" max="1291" width="14" style="34" customWidth="1"/>
    <col min="1292" max="1292" width="0.85546875" style="34" customWidth="1"/>
    <col min="1293" max="1293" width="12.7109375" style="34" customWidth="1"/>
    <col min="1294" max="1294" width="0.42578125" style="34" customWidth="1"/>
    <col min="1295" max="1295" width="12.7109375" style="34" customWidth="1"/>
    <col min="1296" max="1296" width="0.42578125" style="34" customWidth="1"/>
    <col min="1297" max="1297" width="12.7109375" style="34" customWidth="1"/>
    <col min="1298" max="1298" width="0.42578125" style="34" customWidth="1"/>
    <col min="1299" max="1299" width="12.7109375" style="34" customWidth="1"/>
    <col min="1300" max="1300" width="0.42578125" style="34" customWidth="1"/>
    <col min="1301" max="1301" width="12.7109375" style="34" customWidth="1"/>
    <col min="1302" max="1302" width="2.42578125" style="34" customWidth="1"/>
    <col min="1303" max="1309" width="15.7109375" style="34" customWidth="1"/>
    <col min="1310" max="1536" width="9.140625" style="34"/>
    <col min="1537" max="1537" width="19" style="34" customWidth="1"/>
    <col min="1538" max="1538" width="0.42578125" style="34" customWidth="1"/>
    <col min="1539" max="1539" width="14.85546875" style="34" customWidth="1"/>
    <col min="1540" max="1540" width="0.42578125" style="34" customWidth="1"/>
    <col min="1541" max="1541" width="12.7109375" style="34" customWidth="1"/>
    <col min="1542" max="1542" width="0.42578125" style="34" customWidth="1"/>
    <col min="1543" max="1543" width="12.7109375" style="34" customWidth="1"/>
    <col min="1544" max="1544" width="0.42578125" style="34" customWidth="1"/>
    <col min="1545" max="1545" width="12.7109375" style="34" customWidth="1"/>
    <col min="1546" max="1546" width="0.42578125" style="34" customWidth="1"/>
    <col min="1547" max="1547" width="14" style="34" customWidth="1"/>
    <col min="1548" max="1548" width="0.85546875" style="34" customWidth="1"/>
    <col min="1549" max="1549" width="12.7109375" style="34" customWidth="1"/>
    <col min="1550" max="1550" width="0.42578125" style="34" customWidth="1"/>
    <col min="1551" max="1551" width="12.7109375" style="34" customWidth="1"/>
    <col min="1552" max="1552" width="0.42578125" style="34" customWidth="1"/>
    <col min="1553" max="1553" width="12.7109375" style="34" customWidth="1"/>
    <col min="1554" max="1554" width="0.42578125" style="34" customWidth="1"/>
    <col min="1555" max="1555" width="12.7109375" style="34" customWidth="1"/>
    <col min="1556" max="1556" width="0.42578125" style="34" customWidth="1"/>
    <col min="1557" max="1557" width="12.7109375" style="34" customWidth="1"/>
    <col min="1558" max="1558" width="2.42578125" style="34" customWidth="1"/>
    <col min="1559" max="1565" width="15.7109375" style="34" customWidth="1"/>
    <col min="1566" max="1792" width="9.140625" style="34"/>
    <col min="1793" max="1793" width="19" style="34" customWidth="1"/>
    <col min="1794" max="1794" width="0.42578125" style="34" customWidth="1"/>
    <col min="1795" max="1795" width="14.85546875" style="34" customWidth="1"/>
    <col min="1796" max="1796" width="0.42578125" style="34" customWidth="1"/>
    <col min="1797" max="1797" width="12.7109375" style="34" customWidth="1"/>
    <col min="1798" max="1798" width="0.42578125" style="34" customWidth="1"/>
    <col min="1799" max="1799" width="12.7109375" style="34" customWidth="1"/>
    <col min="1800" max="1800" width="0.42578125" style="34" customWidth="1"/>
    <col min="1801" max="1801" width="12.7109375" style="34" customWidth="1"/>
    <col min="1802" max="1802" width="0.42578125" style="34" customWidth="1"/>
    <col min="1803" max="1803" width="14" style="34" customWidth="1"/>
    <col min="1804" max="1804" width="0.85546875" style="34" customWidth="1"/>
    <col min="1805" max="1805" width="12.7109375" style="34" customWidth="1"/>
    <col min="1806" max="1806" width="0.42578125" style="34" customWidth="1"/>
    <col min="1807" max="1807" width="12.7109375" style="34" customWidth="1"/>
    <col min="1808" max="1808" width="0.42578125" style="34" customWidth="1"/>
    <col min="1809" max="1809" width="12.7109375" style="34" customWidth="1"/>
    <col min="1810" max="1810" width="0.42578125" style="34" customWidth="1"/>
    <col min="1811" max="1811" width="12.7109375" style="34" customWidth="1"/>
    <col min="1812" max="1812" width="0.42578125" style="34" customWidth="1"/>
    <col min="1813" max="1813" width="12.7109375" style="34" customWidth="1"/>
    <col min="1814" max="1814" width="2.42578125" style="34" customWidth="1"/>
    <col min="1815" max="1821" width="15.7109375" style="34" customWidth="1"/>
    <col min="1822" max="2048" width="9.140625" style="34"/>
    <col min="2049" max="2049" width="19" style="34" customWidth="1"/>
    <col min="2050" max="2050" width="0.42578125" style="34" customWidth="1"/>
    <col min="2051" max="2051" width="14.85546875" style="34" customWidth="1"/>
    <col min="2052" max="2052" width="0.42578125" style="34" customWidth="1"/>
    <col min="2053" max="2053" width="12.7109375" style="34" customWidth="1"/>
    <col min="2054" max="2054" width="0.42578125" style="34" customWidth="1"/>
    <col min="2055" max="2055" width="12.7109375" style="34" customWidth="1"/>
    <col min="2056" max="2056" width="0.42578125" style="34" customWidth="1"/>
    <col min="2057" max="2057" width="12.7109375" style="34" customWidth="1"/>
    <col min="2058" max="2058" width="0.42578125" style="34" customWidth="1"/>
    <col min="2059" max="2059" width="14" style="34" customWidth="1"/>
    <col min="2060" max="2060" width="0.85546875" style="34" customWidth="1"/>
    <col min="2061" max="2061" width="12.7109375" style="34" customWidth="1"/>
    <col min="2062" max="2062" width="0.42578125" style="34" customWidth="1"/>
    <col min="2063" max="2063" width="12.7109375" style="34" customWidth="1"/>
    <col min="2064" max="2064" width="0.42578125" style="34" customWidth="1"/>
    <col min="2065" max="2065" width="12.7109375" style="34" customWidth="1"/>
    <col min="2066" max="2066" width="0.42578125" style="34" customWidth="1"/>
    <col min="2067" max="2067" width="12.7109375" style="34" customWidth="1"/>
    <col min="2068" max="2068" width="0.42578125" style="34" customWidth="1"/>
    <col min="2069" max="2069" width="12.7109375" style="34" customWidth="1"/>
    <col min="2070" max="2070" width="2.42578125" style="34" customWidth="1"/>
    <col min="2071" max="2077" width="15.7109375" style="34" customWidth="1"/>
    <col min="2078" max="2304" width="9.140625" style="34"/>
    <col min="2305" max="2305" width="19" style="34" customWidth="1"/>
    <col min="2306" max="2306" width="0.42578125" style="34" customWidth="1"/>
    <col min="2307" max="2307" width="14.85546875" style="34" customWidth="1"/>
    <col min="2308" max="2308" width="0.42578125" style="34" customWidth="1"/>
    <col min="2309" max="2309" width="12.7109375" style="34" customWidth="1"/>
    <col min="2310" max="2310" width="0.42578125" style="34" customWidth="1"/>
    <col min="2311" max="2311" width="12.7109375" style="34" customWidth="1"/>
    <col min="2312" max="2312" width="0.42578125" style="34" customWidth="1"/>
    <col min="2313" max="2313" width="12.7109375" style="34" customWidth="1"/>
    <col min="2314" max="2314" width="0.42578125" style="34" customWidth="1"/>
    <col min="2315" max="2315" width="14" style="34" customWidth="1"/>
    <col min="2316" max="2316" width="0.85546875" style="34" customWidth="1"/>
    <col min="2317" max="2317" width="12.7109375" style="34" customWidth="1"/>
    <col min="2318" max="2318" width="0.42578125" style="34" customWidth="1"/>
    <col min="2319" max="2319" width="12.7109375" style="34" customWidth="1"/>
    <col min="2320" max="2320" width="0.42578125" style="34" customWidth="1"/>
    <col min="2321" max="2321" width="12.7109375" style="34" customWidth="1"/>
    <col min="2322" max="2322" width="0.42578125" style="34" customWidth="1"/>
    <col min="2323" max="2323" width="12.7109375" style="34" customWidth="1"/>
    <col min="2324" max="2324" width="0.42578125" style="34" customWidth="1"/>
    <col min="2325" max="2325" width="12.7109375" style="34" customWidth="1"/>
    <col min="2326" max="2326" width="2.42578125" style="34" customWidth="1"/>
    <col min="2327" max="2333" width="15.7109375" style="34" customWidth="1"/>
    <col min="2334" max="2560" width="9.140625" style="34"/>
    <col min="2561" max="2561" width="19" style="34" customWidth="1"/>
    <col min="2562" max="2562" width="0.42578125" style="34" customWidth="1"/>
    <col min="2563" max="2563" width="14.85546875" style="34" customWidth="1"/>
    <col min="2564" max="2564" width="0.42578125" style="34" customWidth="1"/>
    <col min="2565" max="2565" width="12.7109375" style="34" customWidth="1"/>
    <col min="2566" max="2566" width="0.42578125" style="34" customWidth="1"/>
    <col min="2567" max="2567" width="12.7109375" style="34" customWidth="1"/>
    <col min="2568" max="2568" width="0.42578125" style="34" customWidth="1"/>
    <col min="2569" max="2569" width="12.7109375" style="34" customWidth="1"/>
    <col min="2570" max="2570" width="0.42578125" style="34" customWidth="1"/>
    <col min="2571" max="2571" width="14" style="34" customWidth="1"/>
    <col min="2572" max="2572" width="0.85546875" style="34" customWidth="1"/>
    <col min="2573" max="2573" width="12.7109375" style="34" customWidth="1"/>
    <col min="2574" max="2574" width="0.42578125" style="34" customWidth="1"/>
    <col min="2575" max="2575" width="12.7109375" style="34" customWidth="1"/>
    <col min="2576" max="2576" width="0.42578125" style="34" customWidth="1"/>
    <col min="2577" max="2577" width="12.7109375" style="34" customWidth="1"/>
    <col min="2578" max="2578" width="0.42578125" style="34" customWidth="1"/>
    <col min="2579" max="2579" width="12.7109375" style="34" customWidth="1"/>
    <col min="2580" max="2580" width="0.42578125" style="34" customWidth="1"/>
    <col min="2581" max="2581" width="12.7109375" style="34" customWidth="1"/>
    <col min="2582" max="2582" width="2.42578125" style="34" customWidth="1"/>
    <col min="2583" max="2589" width="15.7109375" style="34" customWidth="1"/>
    <col min="2590" max="2816" width="9.140625" style="34"/>
    <col min="2817" max="2817" width="19" style="34" customWidth="1"/>
    <col min="2818" max="2818" width="0.42578125" style="34" customWidth="1"/>
    <col min="2819" max="2819" width="14.85546875" style="34" customWidth="1"/>
    <col min="2820" max="2820" width="0.42578125" style="34" customWidth="1"/>
    <col min="2821" max="2821" width="12.7109375" style="34" customWidth="1"/>
    <col min="2822" max="2822" width="0.42578125" style="34" customWidth="1"/>
    <col min="2823" max="2823" width="12.7109375" style="34" customWidth="1"/>
    <col min="2824" max="2824" width="0.42578125" style="34" customWidth="1"/>
    <col min="2825" max="2825" width="12.7109375" style="34" customWidth="1"/>
    <col min="2826" max="2826" width="0.42578125" style="34" customWidth="1"/>
    <col min="2827" max="2827" width="14" style="34" customWidth="1"/>
    <col min="2828" max="2828" width="0.85546875" style="34" customWidth="1"/>
    <col min="2829" max="2829" width="12.7109375" style="34" customWidth="1"/>
    <col min="2830" max="2830" width="0.42578125" style="34" customWidth="1"/>
    <col min="2831" max="2831" width="12.7109375" style="34" customWidth="1"/>
    <col min="2832" max="2832" width="0.42578125" style="34" customWidth="1"/>
    <col min="2833" max="2833" width="12.7109375" style="34" customWidth="1"/>
    <col min="2834" max="2834" width="0.42578125" style="34" customWidth="1"/>
    <col min="2835" max="2835" width="12.7109375" style="34" customWidth="1"/>
    <col min="2836" max="2836" width="0.42578125" style="34" customWidth="1"/>
    <col min="2837" max="2837" width="12.7109375" style="34" customWidth="1"/>
    <col min="2838" max="2838" width="2.42578125" style="34" customWidth="1"/>
    <col min="2839" max="2845" width="15.7109375" style="34" customWidth="1"/>
    <col min="2846" max="3072" width="9.140625" style="34"/>
    <col min="3073" max="3073" width="19" style="34" customWidth="1"/>
    <col min="3074" max="3074" width="0.42578125" style="34" customWidth="1"/>
    <col min="3075" max="3075" width="14.85546875" style="34" customWidth="1"/>
    <col min="3076" max="3076" width="0.42578125" style="34" customWidth="1"/>
    <col min="3077" max="3077" width="12.7109375" style="34" customWidth="1"/>
    <col min="3078" max="3078" width="0.42578125" style="34" customWidth="1"/>
    <col min="3079" max="3079" width="12.7109375" style="34" customWidth="1"/>
    <col min="3080" max="3080" width="0.42578125" style="34" customWidth="1"/>
    <col min="3081" max="3081" width="12.7109375" style="34" customWidth="1"/>
    <col min="3082" max="3082" width="0.42578125" style="34" customWidth="1"/>
    <col min="3083" max="3083" width="14" style="34" customWidth="1"/>
    <col min="3084" max="3084" width="0.85546875" style="34" customWidth="1"/>
    <col min="3085" max="3085" width="12.7109375" style="34" customWidth="1"/>
    <col min="3086" max="3086" width="0.42578125" style="34" customWidth="1"/>
    <col min="3087" max="3087" width="12.7109375" style="34" customWidth="1"/>
    <col min="3088" max="3088" width="0.42578125" style="34" customWidth="1"/>
    <col min="3089" max="3089" width="12.7109375" style="34" customWidth="1"/>
    <col min="3090" max="3090" width="0.42578125" style="34" customWidth="1"/>
    <col min="3091" max="3091" width="12.7109375" style="34" customWidth="1"/>
    <col min="3092" max="3092" width="0.42578125" style="34" customWidth="1"/>
    <col min="3093" max="3093" width="12.7109375" style="34" customWidth="1"/>
    <col min="3094" max="3094" width="2.42578125" style="34" customWidth="1"/>
    <col min="3095" max="3101" width="15.7109375" style="34" customWidth="1"/>
    <col min="3102" max="3328" width="9.140625" style="34"/>
    <col min="3329" max="3329" width="19" style="34" customWidth="1"/>
    <col min="3330" max="3330" width="0.42578125" style="34" customWidth="1"/>
    <col min="3331" max="3331" width="14.85546875" style="34" customWidth="1"/>
    <col min="3332" max="3332" width="0.42578125" style="34" customWidth="1"/>
    <col min="3333" max="3333" width="12.7109375" style="34" customWidth="1"/>
    <col min="3334" max="3334" width="0.42578125" style="34" customWidth="1"/>
    <col min="3335" max="3335" width="12.7109375" style="34" customWidth="1"/>
    <col min="3336" max="3336" width="0.42578125" style="34" customWidth="1"/>
    <col min="3337" max="3337" width="12.7109375" style="34" customWidth="1"/>
    <col min="3338" max="3338" width="0.42578125" style="34" customWidth="1"/>
    <col min="3339" max="3339" width="14" style="34" customWidth="1"/>
    <col min="3340" max="3340" width="0.85546875" style="34" customWidth="1"/>
    <col min="3341" max="3341" width="12.7109375" style="34" customWidth="1"/>
    <col min="3342" max="3342" width="0.42578125" style="34" customWidth="1"/>
    <col min="3343" max="3343" width="12.7109375" style="34" customWidth="1"/>
    <col min="3344" max="3344" width="0.42578125" style="34" customWidth="1"/>
    <col min="3345" max="3345" width="12.7109375" style="34" customWidth="1"/>
    <col min="3346" max="3346" width="0.42578125" style="34" customWidth="1"/>
    <col min="3347" max="3347" width="12.7109375" style="34" customWidth="1"/>
    <col min="3348" max="3348" width="0.42578125" style="34" customWidth="1"/>
    <col min="3349" max="3349" width="12.7109375" style="34" customWidth="1"/>
    <col min="3350" max="3350" width="2.42578125" style="34" customWidth="1"/>
    <col min="3351" max="3357" width="15.7109375" style="34" customWidth="1"/>
    <col min="3358" max="3584" width="9.140625" style="34"/>
    <col min="3585" max="3585" width="19" style="34" customWidth="1"/>
    <col min="3586" max="3586" width="0.42578125" style="34" customWidth="1"/>
    <col min="3587" max="3587" width="14.85546875" style="34" customWidth="1"/>
    <col min="3588" max="3588" width="0.42578125" style="34" customWidth="1"/>
    <col min="3589" max="3589" width="12.7109375" style="34" customWidth="1"/>
    <col min="3590" max="3590" width="0.42578125" style="34" customWidth="1"/>
    <col min="3591" max="3591" width="12.7109375" style="34" customWidth="1"/>
    <col min="3592" max="3592" width="0.42578125" style="34" customWidth="1"/>
    <col min="3593" max="3593" width="12.7109375" style="34" customWidth="1"/>
    <col min="3594" max="3594" width="0.42578125" style="34" customWidth="1"/>
    <col min="3595" max="3595" width="14" style="34" customWidth="1"/>
    <col min="3596" max="3596" width="0.85546875" style="34" customWidth="1"/>
    <col min="3597" max="3597" width="12.7109375" style="34" customWidth="1"/>
    <col min="3598" max="3598" width="0.42578125" style="34" customWidth="1"/>
    <col min="3599" max="3599" width="12.7109375" style="34" customWidth="1"/>
    <col min="3600" max="3600" width="0.42578125" style="34" customWidth="1"/>
    <col min="3601" max="3601" width="12.7109375" style="34" customWidth="1"/>
    <col min="3602" max="3602" width="0.42578125" style="34" customWidth="1"/>
    <col min="3603" max="3603" width="12.7109375" style="34" customWidth="1"/>
    <col min="3604" max="3604" width="0.42578125" style="34" customWidth="1"/>
    <col min="3605" max="3605" width="12.7109375" style="34" customWidth="1"/>
    <col min="3606" max="3606" width="2.42578125" style="34" customWidth="1"/>
    <col min="3607" max="3613" width="15.7109375" style="34" customWidth="1"/>
    <col min="3614" max="3840" width="9.140625" style="34"/>
    <col min="3841" max="3841" width="19" style="34" customWidth="1"/>
    <col min="3842" max="3842" width="0.42578125" style="34" customWidth="1"/>
    <col min="3843" max="3843" width="14.85546875" style="34" customWidth="1"/>
    <col min="3844" max="3844" width="0.42578125" style="34" customWidth="1"/>
    <col min="3845" max="3845" width="12.7109375" style="34" customWidth="1"/>
    <col min="3846" max="3846" width="0.42578125" style="34" customWidth="1"/>
    <col min="3847" max="3847" width="12.7109375" style="34" customWidth="1"/>
    <col min="3848" max="3848" width="0.42578125" style="34" customWidth="1"/>
    <col min="3849" max="3849" width="12.7109375" style="34" customWidth="1"/>
    <col min="3850" max="3850" width="0.42578125" style="34" customWidth="1"/>
    <col min="3851" max="3851" width="14" style="34" customWidth="1"/>
    <col min="3852" max="3852" width="0.85546875" style="34" customWidth="1"/>
    <col min="3853" max="3853" width="12.7109375" style="34" customWidth="1"/>
    <col min="3854" max="3854" width="0.42578125" style="34" customWidth="1"/>
    <col min="3855" max="3855" width="12.7109375" style="34" customWidth="1"/>
    <col min="3856" max="3856" width="0.42578125" style="34" customWidth="1"/>
    <col min="3857" max="3857" width="12.7109375" style="34" customWidth="1"/>
    <col min="3858" max="3858" width="0.42578125" style="34" customWidth="1"/>
    <col min="3859" max="3859" width="12.7109375" style="34" customWidth="1"/>
    <col min="3860" max="3860" width="0.42578125" style="34" customWidth="1"/>
    <col min="3861" max="3861" width="12.7109375" style="34" customWidth="1"/>
    <col min="3862" max="3862" width="2.42578125" style="34" customWidth="1"/>
    <col min="3863" max="3869" width="15.7109375" style="34" customWidth="1"/>
    <col min="3870" max="4096" width="9.140625" style="34"/>
    <col min="4097" max="4097" width="19" style="34" customWidth="1"/>
    <col min="4098" max="4098" width="0.42578125" style="34" customWidth="1"/>
    <col min="4099" max="4099" width="14.85546875" style="34" customWidth="1"/>
    <col min="4100" max="4100" width="0.42578125" style="34" customWidth="1"/>
    <col min="4101" max="4101" width="12.7109375" style="34" customWidth="1"/>
    <col min="4102" max="4102" width="0.42578125" style="34" customWidth="1"/>
    <col min="4103" max="4103" width="12.7109375" style="34" customWidth="1"/>
    <col min="4104" max="4104" width="0.42578125" style="34" customWidth="1"/>
    <col min="4105" max="4105" width="12.7109375" style="34" customWidth="1"/>
    <col min="4106" max="4106" width="0.42578125" style="34" customWidth="1"/>
    <col min="4107" max="4107" width="14" style="34" customWidth="1"/>
    <col min="4108" max="4108" width="0.85546875" style="34" customWidth="1"/>
    <col min="4109" max="4109" width="12.7109375" style="34" customWidth="1"/>
    <col min="4110" max="4110" width="0.42578125" style="34" customWidth="1"/>
    <col min="4111" max="4111" width="12.7109375" style="34" customWidth="1"/>
    <col min="4112" max="4112" width="0.42578125" style="34" customWidth="1"/>
    <col min="4113" max="4113" width="12.7109375" style="34" customWidth="1"/>
    <col min="4114" max="4114" width="0.42578125" style="34" customWidth="1"/>
    <col min="4115" max="4115" width="12.7109375" style="34" customWidth="1"/>
    <col min="4116" max="4116" width="0.42578125" style="34" customWidth="1"/>
    <col min="4117" max="4117" width="12.7109375" style="34" customWidth="1"/>
    <col min="4118" max="4118" width="2.42578125" style="34" customWidth="1"/>
    <col min="4119" max="4125" width="15.7109375" style="34" customWidth="1"/>
    <col min="4126" max="4352" width="9.140625" style="34"/>
    <col min="4353" max="4353" width="19" style="34" customWidth="1"/>
    <col min="4354" max="4354" width="0.42578125" style="34" customWidth="1"/>
    <col min="4355" max="4355" width="14.85546875" style="34" customWidth="1"/>
    <col min="4356" max="4356" width="0.42578125" style="34" customWidth="1"/>
    <col min="4357" max="4357" width="12.7109375" style="34" customWidth="1"/>
    <col min="4358" max="4358" width="0.42578125" style="34" customWidth="1"/>
    <col min="4359" max="4359" width="12.7109375" style="34" customWidth="1"/>
    <col min="4360" max="4360" width="0.42578125" style="34" customWidth="1"/>
    <col min="4361" max="4361" width="12.7109375" style="34" customWidth="1"/>
    <col min="4362" max="4362" width="0.42578125" style="34" customWidth="1"/>
    <col min="4363" max="4363" width="14" style="34" customWidth="1"/>
    <col min="4364" max="4364" width="0.85546875" style="34" customWidth="1"/>
    <col min="4365" max="4365" width="12.7109375" style="34" customWidth="1"/>
    <col min="4366" max="4366" width="0.42578125" style="34" customWidth="1"/>
    <col min="4367" max="4367" width="12.7109375" style="34" customWidth="1"/>
    <col min="4368" max="4368" width="0.42578125" style="34" customWidth="1"/>
    <col min="4369" max="4369" width="12.7109375" style="34" customWidth="1"/>
    <col min="4370" max="4370" width="0.42578125" style="34" customWidth="1"/>
    <col min="4371" max="4371" width="12.7109375" style="34" customWidth="1"/>
    <col min="4372" max="4372" width="0.42578125" style="34" customWidth="1"/>
    <col min="4373" max="4373" width="12.7109375" style="34" customWidth="1"/>
    <col min="4374" max="4374" width="2.42578125" style="34" customWidth="1"/>
    <col min="4375" max="4381" width="15.7109375" style="34" customWidth="1"/>
    <col min="4382" max="4608" width="9.140625" style="34"/>
    <col min="4609" max="4609" width="19" style="34" customWidth="1"/>
    <col min="4610" max="4610" width="0.42578125" style="34" customWidth="1"/>
    <col min="4611" max="4611" width="14.85546875" style="34" customWidth="1"/>
    <col min="4612" max="4612" width="0.42578125" style="34" customWidth="1"/>
    <col min="4613" max="4613" width="12.7109375" style="34" customWidth="1"/>
    <col min="4614" max="4614" width="0.42578125" style="34" customWidth="1"/>
    <col min="4615" max="4615" width="12.7109375" style="34" customWidth="1"/>
    <col min="4616" max="4616" width="0.42578125" style="34" customWidth="1"/>
    <col min="4617" max="4617" width="12.7109375" style="34" customWidth="1"/>
    <col min="4618" max="4618" width="0.42578125" style="34" customWidth="1"/>
    <col min="4619" max="4619" width="14" style="34" customWidth="1"/>
    <col min="4620" max="4620" width="0.85546875" style="34" customWidth="1"/>
    <col min="4621" max="4621" width="12.7109375" style="34" customWidth="1"/>
    <col min="4622" max="4622" width="0.42578125" style="34" customWidth="1"/>
    <col min="4623" max="4623" width="12.7109375" style="34" customWidth="1"/>
    <col min="4624" max="4624" width="0.42578125" style="34" customWidth="1"/>
    <col min="4625" max="4625" width="12.7109375" style="34" customWidth="1"/>
    <col min="4626" max="4626" width="0.42578125" style="34" customWidth="1"/>
    <col min="4627" max="4627" width="12.7109375" style="34" customWidth="1"/>
    <col min="4628" max="4628" width="0.42578125" style="34" customWidth="1"/>
    <col min="4629" max="4629" width="12.7109375" style="34" customWidth="1"/>
    <col min="4630" max="4630" width="2.42578125" style="34" customWidth="1"/>
    <col min="4631" max="4637" width="15.7109375" style="34" customWidth="1"/>
    <col min="4638" max="4864" width="9.140625" style="34"/>
    <col min="4865" max="4865" width="19" style="34" customWidth="1"/>
    <col min="4866" max="4866" width="0.42578125" style="34" customWidth="1"/>
    <col min="4867" max="4867" width="14.85546875" style="34" customWidth="1"/>
    <col min="4868" max="4868" width="0.42578125" style="34" customWidth="1"/>
    <col min="4869" max="4869" width="12.7109375" style="34" customWidth="1"/>
    <col min="4870" max="4870" width="0.42578125" style="34" customWidth="1"/>
    <col min="4871" max="4871" width="12.7109375" style="34" customWidth="1"/>
    <col min="4872" max="4872" width="0.42578125" style="34" customWidth="1"/>
    <col min="4873" max="4873" width="12.7109375" style="34" customWidth="1"/>
    <col min="4874" max="4874" width="0.42578125" style="34" customWidth="1"/>
    <col min="4875" max="4875" width="14" style="34" customWidth="1"/>
    <col min="4876" max="4876" width="0.85546875" style="34" customWidth="1"/>
    <col min="4877" max="4877" width="12.7109375" style="34" customWidth="1"/>
    <col min="4878" max="4878" width="0.42578125" style="34" customWidth="1"/>
    <col min="4879" max="4879" width="12.7109375" style="34" customWidth="1"/>
    <col min="4880" max="4880" width="0.42578125" style="34" customWidth="1"/>
    <col min="4881" max="4881" width="12.7109375" style="34" customWidth="1"/>
    <col min="4882" max="4882" width="0.42578125" style="34" customWidth="1"/>
    <col min="4883" max="4883" width="12.7109375" style="34" customWidth="1"/>
    <col min="4884" max="4884" width="0.42578125" style="34" customWidth="1"/>
    <col min="4885" max="4885" width="12.7109375" style="34" customWidth="1"/>
    <col min="4886" max="4886" width="2.42578125" style="34" customWidth="1"/>
    <col min="4887" max="4893" width="15.7109375" style="34" customWidth="1"/>
    <col min="4894" max="5120" width="9.140625" style="34"/>
    <col min="5121" max="5121" width="19" style="34" customWidth="1"/>
    <col min="5122" max="5122" width="0.42578125" style="34" customWidth="1"/>
    <col min="5123" max="5123" width="14.85546875" style="34" customWidth="1"/>
    <col min="5124" max="5124" width="0.42578125" style="34" customWidth="1"/>
    <col min="5125" max="5125" width="12.7109375" style="34" customWidth="1"/>
    <col min="5126" max="5126" width="0.42578125" style="34" customWidth="1"/>
    <col min="5127" max="5127" width="12.7109375" style="34" customWidth="1"/>
    <col min="5128" max="5128" width="0.42578125" style="34" customWidth="1"/>
    <col min="5129" max="5129" width="12.7109375" style="34" customWidth="1"/>
    <col min="5130" max="5130" width="0.42578125" style="34" customWidth="1"/>
    <col min="5131" max="5131" width="14" style="34" customWidth="1"/>
    <col min="5132" max="5132" width="0.85546875" style="34" customWidth="1"/>
    <col min="5133" max="5133" width="12.7109375" style="34" customWidth="1"/>
    <col min="5134" max="5134" width="0.42578125" style="34" customWidth="1"/>
    <col min="5135" max="5135" width="12.7109375" style="34" customWidth="1"/>
    <col min="5136" max="5136" width="0.42578125" style="34" customWidth="1"/>
    <col min="5137" max="5137" width="12.7109375" style="34" customWidth="1"/>
    <col min="5138" max="5138" width="0.42578125" style="34" customWidth="1"/>
    <col min="5139" max="5139" width="12.7109375" style="34" customWidth="1"/>
    <col min="5140" max="5140" width="0.42578125" style="34" customWidth="1"/>
    <col min="5141" max="5141" width="12.7109375" style="34" customWidth="1"/>
    <col min="5142" max="5142" width="2.42578125" style="34" customWidth="1"/>
    <col min="5143" max="5149" width="15.7109375" style="34" customWidth="1"/>
    <col min="5150" max="5376" width="9.140625" style="34"/>
    <col min="5377" max="5377" width="19" style="34" customWidth="1"/>
    <col min="5378" max="5378" width="0.42578125" style="34" customWidth="1"/>
    <col min="5379" max="5379" width="14.85546875" style="34" customWidth="1"/>
    <col min="5380" max="5380" width="0.42578125" style="34" customWidth="1"/>
    <col min="5381" max="5381" width="12.7109375" style="34" customWidth="1"/>
    <col min="5382" max="5382" width="0.42578125" style="34" customWidth="1"/>
    <col min="5383" max="5383" width="12.7109375" style="34" customWidth="1"/>
    <col min="5384" max="5384" width="0.42578125" style="34" customWidth="1"/>
    <col min="5385" max="5385" width="12.7109375" style="34" customWidth="1"/>
    <col min="5386" max="5386" width="0.42578125" style="34" customWidth="1"/>
    <col min="5387" max="5387" width="14" style="34" customWidth="1"/>
    <col min="5388" max="5388" width="0.85546875" style="34" customWidth="1"/>
    <col min="5389" max="5389" width="12.7109375" style="34" customWidth="1"/>
    <col min="5390" max="5390" width="0.42578125" style="34" customWidth="1"/>
    <col min="5391" max="5391" width="12.7109375" style="34" customWidth="1"/>
    <col min="5392" max="5392" width="0.42578125" style="34" customWidth="1"/>
    <col min="5393" max="5393" width="12.7109375" style="34" customWidth="1"/>
    <col min="5394" max="5394" width="0.42578125" style="34" customWidth="1"/>
    <col min="5395" max="5395" width="12.7109375" style="34" customWidth="1"/>
    <col min="5396" max="5396" width="0.42578125" style="34" customWidth="1"/>
    <col min="5397" max="5397" width="12.7109375" style="34" customWidth="1"/>
    <col min="5398" max="5398" width="2.42578125" style="34" customWidth="1"/>
    <col min="5399" max="5405" width="15.7109375" style="34" customWidth="1"/>
    <col min="5406" max="5632" width="9.140625" style="34"/>
    <col min="5633" max="5633" width="19" style="34" customWidth="1"/>
    <col min="5634" max="5634" width="0.42578125" style="34" customWidth="1"/>
    <col min="5635" max="5635" width="14.85546875" style="34" customWidth="1"/>
    <col min="5636" max="5636" width="0.42578125" style="34" customWidth="1"/>
    <col min="5637" max="5637" width="12.7109375" style="34" customWidth="1"/>
    <col min="5638" max="5638" width="0.42578125" style="34" customWidth="1"/>
    <col min="5639" max="5639" width="12.7109375" style="34" customWidth="1"/>
    <col min="5640" max="5640" width="0.42578125" style="34" customWidth="1"/>
    <col min="5641" max="5641" width="12.7109375" style="34" customWidth="1"/>
    <col min="5642" max="5642" width="0.42578125" style="34" customWidth="1"/>
    <col min="5643" max="5643" width="14" style="34" customWidth="1"/>
    <col min="5644" max="5644" width="0.85546875" style="34" customWidth="1"/>
    <col min="5645" max="5645" width="12.7109375" style="34" customWidth="1"/>
    <col min="5646" max="5646" width="0.42578125" style="34" customWidth="1"/>
    <col min="5647" max="5647" width="12.7109375" style="34" customWidth="1"/>
    <col min="5648" max="5648" width="0.42578125" style="34" customWidth="1"/>
    <col min="5649" max="5649" width="12.7109375" style="34" customWidth="1"/>
    <col min="5650" max="5650" width="0.42578125" style="34" customWidth="1"/>
    <col min="5651" max="5651" width="12.7109375" style="34" customWidth="1"/>
    <col min="5652" max="5652" width="0.42578125" style="34" customWidth="1"/>
    <col min="5653" max="5653" width="12.7109375" style="34" customWidth="1"/>
    <col min="5654" max="5654" width="2.42578125" style="34" customWidth="1"/>
    <col min="5655" max="5661" width="15.7109375" style="34" customWidth="1"/>
    <col min="5662" max="5888" width="9.140625" style="34"/>
    <col min="5889" max="5889" width="19" style="34" customWidth="1"/>
    <col min="5890" max="5890" width="0.42578125" style="34" customWidth="1"/>
    <col min="5891" max="5891" width="14.85546875" style="34" customWidth="1"/>
    <col min="5892" max="5892" width="0.42578125" style="34" customWidth="1"/>
    <col min="5893" max="5893" width="12.7109375" style="34" customWidth="1"/>
    <col min="5894" max="5894" width="0.42578125" style="34" customWidth="1"/>
    <col min="5895" max="5895" width="12.7109375" style="34" customWidth="1"/>
    <col min="5896" max="5896" width="0.42578125" style="34" customWidth="1"/>
    <col min="5897" max="5897" width="12.7109375" style="34" customWidth="1"/>
    <col min="5898" max="5898" width="0.42578125" style="34" customWidth="1"/>
    <col min="5899" max="5899" width="14" style="34" customWidth="1"/>
    <col min="5900" max="5900" width="0.85546875" style="34" customWidth="1"/>
    <col min="5901" max="5901" width="12.7109375" style="34" customWidth="1"/>
    <col min="5902" max="5902" width="0.42578125" style="34" customWidth="1"/>
    <col min="5903" max="5903" width="12.7109375" style="34" customWidth="1"/>
    <col min="5904" max="5904" width="0.42578125" style="34" customWidth="1"/>
    <col min="5905" max="5905" width="12.7109375" style="34" customWidth="1"/>
    <col min="5906" max="5906" width="0.42578125" style="34" customWidth="1"/>
    <col min="5907" max="5907" width="12.7109375" style="34" customWidth="1"/>
    <col min="5908" max="5908" width="0.42578125" style="34" customWidth="1"/>
    <col min="5909" max="5909" width="12.7109375" style="34" customWidth="1"/>
    <col min="5910" max="5910" width="2.42578125" style="34" customWidth="1"/>
    <col min="5911" max="5917" width="15.7109375" style="34" customWidth="1"/>
    <col min="5918" max="6144" width="9.140625" style="34"/>
    <col min="6145" max="6145" width="19" style="34" customWidth="1"/>
    <col min="6146" max="6146" width="0.42578125" style="34" customWidth="1"/>
    <col min="6147" max="6147" width="14.85546875" style="34" customWidth="1"/>
    <col min="6148" max="6148" width="0.42578125" style="34" customWidth="1"/>
    <col min="6149" max="6149" width="12.7109375" style="34" customWidth="1"/>
    <col min="6150" max="6150" width="0.42578125" style="34" customWidth="1"/>
    <col min="6151" max="6151" width="12.7109375" style="34" customWidth="1"/>
    <col min="6152" max="6152" width="0.42578125" style="34" customWidth="1"/>
    <col min="6153" max="6153" width="12.7109375" style="34" customWidth="1"/>
    <col min="6154" max="6154" width="0.42578125" style="34" customWidth="1"/>
    <col min="6155" max="6155" width="14" style="34" customWidth="1"/>
    <col min="6156" max="6156" width="0.85546875" style="34" customWidth="1"/>
    <col min="6157" max="6157" width="12.7109375" style="34" customWidth="1"/>
    <col min="6158" max="6158" width="0.42578125" style="34" customWidth="1"/>
    <col min="6159" max="6159" width="12.7109375" style="34" customWidth="1"/>
    <col min="6160" max="6160" width="0.42578125" style="34" customWidth="1"/>
    <col min="6161" max="6161" width="12.7109375" style="34" customWidth="1"/>
    <col min="6162" max="6162" width="0.42578125" style="34" customWidth="1"/>
    <col min="6163" max="6163" width="12.7109375" style="34" customWidth="1"/>
    <col min="6164" max="6164" width="0.42578125" style="34" customWidth="1"/>
    <col min="6165" max="6165" width="12.7109375" style="34" customWidth="1"/>
    <col min="6166" max="6166" width="2.42578125" style="34" customWidth="1"/>
    <col min="6167" max="6173" width="15.7109375" style="34" customWidth="1"/>
    <col min="6174" max="6400" width="9.140625" style="34"/>
    <col min="6401" max="6401" width="19" style="34" customWidth="1"/>
    <col min="6402" max="6402" width="0.42578125" style="34" customWidth="1"/>
    <col min="6403" max="6403" width="14.85546875" style="34" customWidth="1"/>
    <col min="6404" max="6404" width="0.42578125" style="34" customWidth="1"/>
    <col min="6405" max="6405" width="12.7109375" style="34" customWidth="1"/>
    <col min="6406" max="6406" width="0.42578125" style="34" customWidth="1"/>
    <col min="6407" max="6407" width="12.7109375" style="34" customWidth="1"/>
    <col min="6408" max="6408" width="0.42578125" style="34" customWidth="1"/>
    <col min="6409" max="6409" width="12.7109375" style="34" customWidth="1"/>
    <col min="6410" max="6410" width="0.42578125" style="34" customWidth="1"/>
    <col min="6411" max="6411" width="14" style="34" customWidth="1"/>
    <col min="6412" max="6412" width="0.85546875" style="34" customWidth="1"/>
    <col min="6413" max="6413" width="12.7109375" style="34" customWidth="1"/>
    <col min="6414" max="6414" width="0.42578125" style="34" customWidth="1"/>
    <col min="6415" max="6415" width="12.7109375" style="34" customWidth="1"/>
    <col min="6416" max="6416" width="0.42578125" style="34" customWidth="1"/>
    <col min="6417" max="6417" width="12.7109375" style="34" customWidth="1"/>
    <col min="6418" max="6418" width="0.42578125" style="34" customWidth="1"/>
    <col min="6419" max="6419" width="12.7109375" style="34" customWidth="1"/>
    <col min="6420" max="6420" width="0.42578125" style="34" customWidth="1"/>
    <col min="6421" max="6421" width="12.7109375" style="34" customWidth="1"/>
    <col min="6422" max="6422" width="2.42578125" style="34" customWidth="1"/>
    <col min="6423" max="6429" width="15.7109375" style="34" customWidth="1"/>
    <col min="6430" max="6656" width="9.140625" style="34"/>
    <col min="6657" max="6657" width="19" style="34" customWidth="1"/>
    <col min="6658" max="6658" width="0.42578125" style="34" customWidth="1"/>
    <col min="6659" max="6659" width="14.85546875" style="34" customWidth="1"/>
    <col min="6660" max="6660" width="0.42578125" style="34" customWidth="1"/>
    <col min="6661" max="6661" width="12.7109375" style="34" customWidth="1"/>
    <col min="6662" max="6662" width="0.42578125" style="34" customWidth="1"/>
    <col min="6663" max="6663" width="12.7109375" style="34" customWidth="1"/>
    <col min="6664" max="6664" width="0.42578125" style="34" customWidth="1"/>
    <col min="6665" max="6665" width="12.7109375" style="34" customWidth="1"/>
    <col min="6666" max="6666" width="0.42578125" style="34" customWidth="1"/>
    <col min="6667" max="6667" width="14" style="34" customWidth="1"/>
    <col min="6668" max="6668" width="0.85546875" style="34" customWidth="1"/>
    <col min="6669" max="6669" width="12.7109375" style="34" customWidth="1"/>
    <col min="6670" max="6670" width="0.42578125" style="34" customWidth="1"/>
    <col min="6671" max="6671" width="12.7109375" style="34" customWidth="1"/>
    <col min="6672" max="6672" width="0.42578125" style="34" customWidth="1"/>
    <col min="6673" max="6673" width="12.7109375" style="34" customWidth="1"/>
    <col min="6674" max="6674" width="0.42578125" style="34" customWidth="1"/>
    <col min="6675" max="6675" width="12.7109375" style="34" customWidth="1"/>
    <col min="6676" max="6676" width="0.42578125" style="34" customWidth="1"/>
    <col min="6677" max="6677" width="12.7109375" style="34" customWidth="1"/>
    <col min="6678" max="6678" width="2.42578125" style="34" customWidth="1"/>
    <col min="6679" max="6685" width="15.7109375" style="34" customWidth="1"/>
    <col min="6686" max="6912" width="9.140625" style="34"/>
    <col min="6913" max="6913" width="19" style="34" customWidth="1"/>
    <col min="6914" max="6914" width="0.42578125" style="34" customWidth="1"/>
    <col min="6915" max="6915" width="14.85546875" style="34" customWidth="1"/>
    <col min="6916" max="6916" width="0.42578125" style="34" customWidth="1"/>
    <col min="6917" max="6917" width="12.7109375" style="34" customWidth="1"/>
    <col min="6918" max="6918" width="0.42578125" style="34" customWidth="1"/>
    <col min="6919" max="6919" width="12.7109375" style="34" customWidth="1"/>
    <col min="6920" max="6920" width="0.42578125" style="34" customWidth="1"/>
    <col min="6921" max="6921" width="12.7109375" style="34" customWidth="1"/>
    <col min="6922" max="6922" width="0.42578125" style="34" customWidth="1"/>
    <col min="6923" max="6923" width="14" style="34" customWidth="1"/>
    <col min="6924" max="6924" width="0.85546875" style="34" customWidth="1"/>
    <col min="6925" max="6925" width="12.7109375" style="34" customWidth="1"/>
    <col min="6926" max="6926" width="0.42578125" style="34" customWidth="1"/>
    <col min="6927" max="6927" width="12.7109375" style="34" customWidth="1"/>
    <col min="6928" max="6928" width="0.42578125" style="34" customWidth="1"/>
    <col min="6929" max="6929" width="12.7109375" style="34" customWidth="1"/>
    <col min="6930" max="6930" width="0.42578125" style="34" customWidth="1"/>
    <col min="6931" max="6931" width="12.7109375" style="34" customWidth="1"/>
    <col min="6932" max="6932" width="0.42578125" style="34" customWidth="1"/>
    <col min="6933" max="6933" width="12.7109375" style="34" customWidth="1"/>
    <col min="6934" max="6934" width="2.42578125" style="34" customWidth="1"/>
    <col min="6935" max="6941" width="15.7109375" style="34" customWidth="1"/>
    <col min="6942" max="7168" width="9.140625" style="34"/>
    <col min="7169" max="7169" width="19" style="34" customWidth="1"/>
    <col min="7170" max="7170" width="0.42578125" style="34" customWidth="1"/>
    <col min="7171" max="7171" width="14.85546875" style="34" customWidth="1"/>
    <col min="7172" max="7172" width="0.42578125" style="34" customWidth="1"/>
    <col min="7173" max="7173" width="12.7109375" style="34" customWidth="1"/>
    <col min="7174" max="7174" width="0.42578125" style="34" customWidth="1"/>
    <col min="7175" max="7175" width="12.7109375" style="34" customWidth="1"/>
    <col min="7176" max="7176" width="0.42578125" style="34" customWidth="1"/>
    <col min="7177" max="7177" width="12.7109375" style="34" customWidth="1"/>
    <col min="7178" max="7178" width="0.42578125" style="34" customWidth="1"/>
    <col min="7179" max="7179" width="14" style="34" customWidth="1"/>
    <col min="7180" max="7180" width="0.85546875" style="34" customWidth="1"/>
    <col min="7181" max="7181" width="12.7109375" style="34" customWidth="1"/>
    <col min="7182" max="7182" width="0.42578125" style="34" customWidth="1"/>
    <col min="7183" max="7183" width="12.7109375" style="34" customWidth="1"/>
    <col min="7184" max="7184" width="0.42578125" style="34" customWidth="1"/>
    <col min="7185" max="7185" width="12.7109375" style="34" customWidth="1"/>
    <col min="7186" max="7186" width="0.42578125" style="34" customWidth="1"/>
    <col min="7187" max="7187" width="12.7109375" style="34" customWidth="1"/>
    <col min="7188" max="7188" width="0.42578125" style="34" customWidth="1"/>
    <col min="7189" max="7189" width="12.7109375" style="34" customWidth="1"/>
    <col min="7190" max="7190" width="2.42578125" style="34" customWidth="1"/>
    <col min="7191" max="7197" width="15.7109375" style="34" customWidth="1"/>
    <col min="7198" max="7424" width="9.140625" style="34"/>
    <col min="7425" max="7425" width="19" style="34" customWidth="1"/>
    <col min="7426" max="7426" width="0.42578125" style="34" customWidth="1"/>
    <col min="7427" max="7427" width="14.85546875" style="34" customWidth="1"/>
    <col min="7428" max="7428" width="0.42578125" style="34" customWidth="1"/>
    <col min="7429" max="7429" width="12.7109375" style="34" customWidth="1"/>
    <col min="7430" max="7430" width="0.42578125" style="34" customWidth="1"/>
    <col min="7431" max="7431" width="12.7109375" style="34" customWidth="1"/>
    <col min="7432" max="7432" width="0.42578125" style="34" customWidth="1"/>
    <col min="7433" max="7433" width="12.7109375" style="34" customWidth="1"/>
    <col min="7434" max="7434" width="0.42578125" style="34" customWidth="1"/>
    <col min="7435" max="7435" width="14" style="34" customWidth="1"/>
    <col min="7436" max="7436" width="0.85546875" style="34" customWidth="1"/>
    <col min="7437" max="7437" width="12.7109375" style="34" customWidth="1"/>
    <col min="7438" max="7438" width="0.42578125" style="34" customWidth="1"/>
    <col min="7439" max="7439" width="12.7109375" style="34" customWidth="1"/>
    <col min="7440" max="7440" width="0.42578125" style="34" customWidth="1"/>
    <col min="7441" max="7441" width="12.7109375" style="34" customWidth="1"/>
    <col min="7442" max="7442" width="0.42578125" style="34" customWidth="1"/>
    <col min="7443" max="7443" width="12.7109375" style="34" customWidth="1"/>
    <col min="7444" max="7444" width="0.42578125" style="34" customWidth="1"/>
    <col min="7445" max="7445" width="12.7109375" style="34" customWidth="1"/>
    <col min="7446" max="7446" width="2.42578125" style="34" customWidth="1"/>
    <col min="7447" max="7453" width="15.7109375" style="34" customWidth="1"/>
    <col min="7454" max="7680" width="9.140625" style="34"/>
    <col min="7681" max="7681" width="19" style="34" customWidth="1"/>
    <col min="7682" max="7682" width="0.42578125" style="34" customWidth="1"/>
    <col min="7683" max="7683" width="14.85546875" style="34" customWidth="1"/>
    <col min="7684" max="7684" width="0.42578125" style="34" customWidth="1"/>
    <col min="7685" max="7685" width="12.7109375" style="34" customWidth="1"/>
    <col min="7686" max="7686" width="0.42578125" style="34" customWidth="1"/>
    <col min="7687" max="7687" width="12.7109375" style="34" customWidth="1"/>
    <col min="7688" max="7688" width="0.42578125" style="34" customWidth="1"/>
    <col min="7689" max="7689" width="12.7109375" style="34" customWidth="1"/>
    <col min="7690" max="7690" width="0.42578125" style="34" customWidth="1"/>
    <col min="7691" max="7691" width="14" style="34" customWidth="1"/>
    <col min="7692" max="7692" width="0.85546875" style="34" customWidth="1"/>
    <col min="7693" max="7693" width="12.7109375" style="34" customWidth="1"/>
    <col min="7694" max="7694" width="0.42578125" style="34" customWidth="1"/>
    <col min="7695" max="7695" width="12.7109375" style="34" customWidth="1"/>
    <col min="7696" max="7696" width="0.42578125" style="34" customWidth="1"/>
    <col min="7697" max="7697" width="12.7109375" style="34" customWidth="1"/>
    <col min="7698" max="7698" width="0.42578125" style="34" customWidth="1"/>
    <col min="7699" max="7699" width="12.7109375" style="34" customWidth="1"/>
    <col min="7700" max="7700" width="0.42578125" style="34" customWidth="1"/>
    <col min="7701" max="7701" width="12.7109375" style="34" customWidth="1"/>
    <col min="7702" max="7702" width="2.42578125" style="34" customWidth="1"/>
    <col min="7703" max="7709" width="15.7109375" style="34" customWidth="1"/>
    <col min="7710" max="7936" width="9.140625" style="34"/>
    <col min="7937" max="7937" width="19" style="34" customWidth="1"/>
    <col min="7938" max="7938" width="0.42578125" style="34" customWidth="1"/>
    <col min="7939" max="7939" width="14.85546875" style="34" customWidth="1"/>
    <col min="7940" max="7940" width="0.42578125" style="34" customWidth="1"/>
    <col min="7941" max="7941" width="12.7109375" style="34" customWidth="1"/>
    <col min="7942" max="7942" width="0.42578125" style="34" customWidth="1"/>
    <col min="7943" max="7943" width="12.7109375" style="34" customWidth="1"/>
    <col min="7944" max="7944" width="0.42578125" style="34" customWidth="1"/>
    <col min="7945" max="7945" width="12.7109375" style="34" customWidth="1"/>
    <col min="7946" max="7946" width="0.42578125" style="34" customWidth="1"/>
    <col min="7947" max="7947" width="14" style="34" customWidth="1"/>
    <col min="7948" max="7948" width="0.85546875" style="34" customWidth="1"/>
    <col min="7949" max="7949" width="12.7109375" style="34" customWidth="1"/>
    <col min="7950" max="7950" width="0.42578125" style="34" customWidth="1"/>
    <col min="7951" max="7951" width="12.7109375" style="34" customWidth="1"/>
    <col min="7952" max="7952" width="0.42578125" style="34" customWidth="1"/>
    <col min="7953" max="7953" width="12.7109375" style="34" customWidth="1"/>
    <col min="7954" max="7954" width="0.42578125" style="34" customWidth="1"/>
    <col min="7955" max="7955" width="12.7109375" style="34" customWidth="1"/>
    <col min="7956" max="7956" width="0.42578125" style="34" customWidth="1"/>
    <col min="7957" max="7957" width="12.7109375" style="34" customWidth="1"/>
    <col min="7958" max="7958" width="2.42578125" style="34" customWidth="1"/>
    <col min="7959" max="7965" width="15.7109375" style="34" customWidth="1"/>
    <col min="7966" max="8192" width="9.140625" style="34"/>
    <col min="8193" max="8193" width="19" style="34" customWidth="1"/>
    <col min="8194" max="8194" width="0.42578125" style="34" customWidth="1"/>
    <col min="8195" max="8195" width="14.85546875" style="34" customWidth="1"/>
    <col min="8196" max="8196" width="0.42578125" style="34" customWidth="1"/>
    <col min="8197" max="8197" width="12.7109375" style="34" customWidth="1"/>
    <col min="8198" max="8198" width="0.42578125" style="34" customWidth="1"/>
    <col min="8199" max="8199" width="12.7109375" style="34" customWidth="1"/>
    <col min="8200" max="8200" width="0.42578125" style="34" customWidth="1"/>
    <col min="8201" max="8201" width="12.7109375" style="34" customWidth="1"/>
    <col min="8202" max="8202" width="0.42578125" style="34" customWidth="1"/>
    <col min="8203" max="8203" width="14" style="34" customWidth="1"/>
    <col min="8204" max="8204" width="0.85546875" style="34" customWidth="1"/>
    <col min="8205" max="8205" width="12.7109375" style="34" customWidth="1"/>
    <col min="8206" max="8206" width="0.42578125" style="34" customWidth="1"/>
    <col min="8207" max="8207" width="12.7109375" style="34" customWidth="1"/>
    <col min="8208" max="8208" width="0.42578125" style="34" customWidth="1"/>
    <col min="8209" max="8209" width="12.7109375" style="34" customWidth="1"/>
    <col min="8210" max="8210" width="0.42578125" style="34" customWidth="1"/>
    <col min="8211" max="8211" width="12.7109375" style="34" customWidth="1"/>
    <col min="8212" max="8212" width="0.42578125" style="34" customWidth="1"/>
    <col min="8213" max="8213" width="12.7109375" style="34" customWidth="1"/>
    <col min="8214" max="8214" width="2.42578125" style="34" customWidth="1"/>
    <col min="8215" max="8221" width="15.7109375" style="34" customWidth="1"/>
    <col min="8222" max="8448" width="9.140625" style="34"/>
    <col min="8449" max="8449" width="19" style="34" customWidth="1"/>
    <col min="8450" max="8450" width="0.42578125" style="34" customWidth="1"/>
    <col min="8451" max="8451" width="14.85546875" style="34" customWidth="1"/>
    <col min="8452" max="8452" width="0.42578125" style="34" customWidth="1"/>
    <col min="8453" max="8453" width="12.7109375" style="34" customWidth="1"/>
    <col min="8454" max="8454" width="0.42578125" style="34" customWidth="1"/>
    <col min="8455" max="8455" width="12.7109375" style="34" customWidth="1"/>
    <col min="8456" max="8456" width="0.42578125" style="34" customWidth="1"/>
    <col min="8457" max="8457" width="12.7109375" style="34" customWidth="1"/>
    <col min="8458" max="8458" width="0.42578125" style="34" customWidth="1"/>
    <col min="8459" max="8459" width="14" style="34" customWidth="1"/>
    <col min="8460" max="8460" width="0.85546875" style="34" customWidth="1"/>
    <col min="8461" max="8461" width="12.7109375" style="34" customWidth="1"/>
    <col min="8462" max="8462" width="0.42578125" style="34" customWidth="1"/>
    <col min="8463" max="8463" width="12.7109375" style="34" customWidth="1"/>
    <col min="8464" max="8464" width="0.42578125" style="34" customWidth="1"/>
    <col min="8465" max="8465" width="12.7109375" style="34" customWidth="1"/>
    <col min="8466" max="8466" width="0.42578125" style="34" customWidth="1"/>
    <col min="8467" max="8467" width="12.7109375" style="34" customWidth="1"/>
    <col min="8468" max="8468" width="0.42578125" style="34" customWidth="1"/>
    <col min="8469" max="8469" width="12.7109375" style="34" customWidth="1"/>
    <col min="8470" max="8470" width="2.42578125" style="34" customWidth="1"/>
    <col min="8471" max="8477" width="15.7109375" style="34" customWidth="1"/>
    <col min="8478" max="8704" width="9.140625" style="34"/>
    <col min="8705" max="8705" width="19" style="34" customWidth="1"/>
    <col min="8706" max="8706" width="0.42578125" style="34" customWidth="1"/>
    <col min="8707" max="8707" width="14.85546875" style="34" customWidth="1"/>
    <col min="8708" max="8708" width="0.42578125" style="34" customWidth="1"/>
    <col min="8709" max="8709" width="12.7109375" style="34" customWidth="1"/>
    <col min="8710" max="8710" width="0.42578125" style="34" customWidth="1"/>
    <col min="8711" max="8711" width="12.7109375" style="34" customWidth="1"/>
    <col min="8712" max="8712" width="0.42578125" style="34" customWidth="1"/>
    <col min="8713" max="8713" width="12.7109375" style="34" customWidth="1"/>
    <col min="8714" max="8714" width="0.42578125" style="34" customWidth="1"/>
    <col min="8715" max="8715" width="14" style="34" customWidth="1"/>
    <col min="8716" max="8716" width="0.85546875" style="34" customWidth="1"/>
    <col min="8717" max="8717" width="12.7109375" style="34" customWidth="1"/>
    <col min="8718" max="8718" width="0.42578125" style="34" customWidth="1"/>
    <col min="8719" max="8719" width="12.7109375" style="34" customWidth="1"/>
    <col min="8720" max="8720" width="0.42578125" style="34" customWidth="1"/>
    <col min="8721" max="8721" width="12.7109375" style="34" customWidth="1"/>
    <col min="8722" max="8722" width="0.42578125" style="34" customWidth="1"/>
    <col min="8723" max="8723" width="12.7109375" style="34" customWidth="1"/>
    <col min="8724" max="8724" width="0.42578125" style="34" customWidth="1"/>
    <col min="8725" max="8725" width="12.7109375" style="34" customWidth="1"/>
    <col min="8726" max="8726" width="2.42578125" style="34" customWidth="1"/>
    <col min="8727" max="8733" width="15.7109375" style="34" customWidth="1"/>
    <col min="8734" max="8960" width="9.140625" style="34"/>
    <col min="8961" max="8961" width="19" style="34" customWidth="1"/>
    <col min="8962" max="8962" width="0.42578125" style="34" customWidth="1"/>
    <col min="8963" max="8963" width="14.85546875" style="34" customWidth="1"/>
    <col min="8964" max="8964" width="0.42578125" style="34" customWidth="1"/>
    <col min="8965" max="8965" width="12.7109375" style="34" customWidth="1"/>
    <col min="8966" max="8966" width="0.42578125" style="34" customWidth="1"/>
    <col min="8967" max="8967" width="12.7109375" style="34" customWidth="1"/>
    <col min="8968" max="8968" width="0.42578125" style="34" customWidth="1"/>
    <col min="8969" max="8969" width="12.7109375" style="34" customWidth="1"/>
    <col min="8970" max="8970" width="0.42578125" style="34" customWidth="1"/>
    <col min="8971" max="8971" width="14" style="34" customWidth="1"/>
    <col min="8972" max="8972" width="0.85546875" style="34" customWidth="1"/>
    <col min="8973" max="8973" width="12.7109375" style="34" customWidth="1"/>
    <col min="8974" max="8974" width="0.42578125" style="34" customWidth="1"/>
    <col min="8975" max="8975" width="12.7109375" style="34" customWidth="1"/>
    <col min="8976" max="8976" width="0.42578125" style="34" customWidth="1"/>
    <col min="8977" max="8977" width="12.7109375" style="34" customWidth="1"/>
    <col min="8978" max="8978" width="0.42578125" style="34" customWidth="1"/>
    <col min="8979" max="8979" width="12.7109375" style="34" customWidth="1"/>
    <col min="8980" max="8980" width="0.42578125" style="34" customWidth="1"/>
    <col min="8981" max="8981" width="12.7109375" style="34" customWidth="1"/>
    <col min="8982" max="8982" width="2.42578125" style="34" customWidth="1"/>
    <col min="8983" max="8989" width="15.7109375" style="34" customWidth="1"/>
    <col min="8990" max="9216" width="9.140625" style="34"/>
    <col min="9217" max="9217" width="19" style="34" customWidth="1"/>
    <col min="9218" max="9218" width="0.42578125" style="34" customWidth="1"/>
    <col min="9219" max="9219" width="14.85546875" style="34" customWidth="1"/>
    <col min="9220" max="9220" width="0.42578125" style="34" customWidth="1"/>
    <col min="9221" max="9221" width="12.7109375" style="34" customWidth="1"/>
    <col min="9222" max="9222" width="0.42578125" style="34" customWidth="1"/>
    <col min="9223" max="9223" width="12.7109375" style="34" customWidth="1"/>
    <col min="9224" max="9224" width="0.42578125" style="34" customWidth="1"/>
    <col min="9225" max="9225" width="12.7109375" style="34" customWidth="1"/>
    <col min="9226" max="9226" width="0.42578125" style="34" customWidth="1"/>
    <col min="9227" max="9227" width="14" style="34" customWidth="1"/>
    <col min="9228" max="9228" width="0.85546875" style="34" customWidth="1"/>
    <col min="9229" max="9229" width="12.7109375" style="34" customWidth="1"/>
    <col min="9230" max="9230" width="0.42578125" style="34" customWidth="1"/>
    <col min="9231" max="9231" width="12.7109375" style="34" customWidth="1"/>
    <col min="9232" max="9232" width="0.42578125" style="34" customWidth="1"/>
    <col min="9233" max="9233" width="12.7109375" style="34" customWidth="1"/>
    <col min="9234" max="9234" width="0.42578125" style="34" customWidth="1"/>
    <col min="9235" max="9235" width="12.7109375" style="34" customWidth="1"/>
    <col min="9236" max="9236" width="0.42578125" style="34" customWidth="1"/>
    <col min="9237" max="9237" width="12.7109375" style="34" customWidth="1"/>
    <col min="9238" max="9238" width="2.42578125" style="34" customWidth="1"/>
    <col min="9239" max="9245" width="15.7109375" style="34" customWidth="1"/>
    <col min="9246" max="9472" width="9.140625" style="34"/>
    <col min="9473" max="9473" width="19" style="34" customWidth="1"/>
    <col min="9474" max="9474" width="0.42578125" style="34" customWidth="1"/>
    <col min="9475" max="9475" width="14.85546875" style="34" customWidth="1"/>
    <col min="9476" max="9476" width="0.42578125" style="34" customWidth="1"/>
    <col min="9477" max="9477" width="12.7109375" style="34" customWidth="1"/>
    <col min="9478" max="9478" width="0.42578125" style="34" customWidth="1"/>
    <col min="9479" max="9479" width="12.7109375" style="34" customWidth="1"/>
    <col min="9480" max="9480" width="0.42578125" style="34" customWidth="1"/>
    <col min="9481" max="9481" width="12.7109375" style="34" customWidth="1"/>
    <col min="9482" max="9482" width="0.42578125" style="34" customWidth="1"/>
    <col min="9483" max="9483" width="14" style="34" customWidth="1"/>
    <col min="9484" max="9484" width="0.85546875" style="34" customWidth="1"/>
    <col min="9485" max="9485" width="12.7109375" style="34" customWidth="1"/>
    <col min="9486" max="9486" width="0.42578125" style="34" customWidth="1"/>
    <col min="9487" max="9487" width="12.7109375" style="34" customWidth="1"/>
    <col min="9488" max="9488" width="0.42578125" style="34" customWidth="1"/>
    <col min="9489" max="9489" width="12.7109375" style="34" customWidth="1"/>
    <col min="9490" max="9490" width="0.42578125" style="34" customWidth="1"/>
    <col min="9491" max="9491" width="12.7109375" style="34" customWidth="1"/>
    <col min="9492" max="9492" width="0.42578125" style="34" customWidth="1"/>
    <col min="9493" max="9493" width="12.7109375" style="34" customWidth="1"/>
    <col min="9494" max="9494" width="2.42578125" style="34" customWidth="1"/>
    <col min="9495" max="9501" width="15.7109375" style="34" customWidth="1"/>
    <col min="9502" max="9728" width="9.140625" style="34"/>
    <col min="9729" max="9729" width="19" style="34" customWidth="1"/>
    <col min="9730" max="9730" width="0.42578125" style="34" customWidth="1"/>
    <col min="9731" max="9731" width="14.85546875" style="34" customWidth="1"/>
    <col min="9732" max="9732" width="0.42578125" style="34" customWidth="1"/>
    <col min="9733" max="9733" width="12.7109375" style="34" customWidth="1"/>
    <col min="9734" max="9734" width="0.42578125" style="34" customWidth="1"/>
    <col min="9735" max="9735" width="12.7109375" style="34" customWidth="1"/>
    <col min="9736" max="9736" width="0.42578125" style="34" customWidth="1"/>
    <col min="9737" max="9737" width="12.7109375" style="34" customWidth="1"/>
    <col min="9738" max="9738" width="0.42578125" style="34" customWidth="1"/>
    <col min="9739" max="9739" width="14" style="34" customWidth="1"/>
    <col min="9740" max="9740" width="0.85546875" style="34" customWidth="1"/>
    <col min="9741" max="9741" width="12.7109375" style="34" customWidth="1"/>
    <col min="9742" max="9742" width="0.42578125" style="34" customWidth="1"/>
    <col min="9743" max="9743" width="12.7109375" style="34" customWidth="1"/>
    <col min="9744" max="9744" width="0.42578125" style="34" customWidth="1"/>
    <col min="9745" max="9745" width="12.7109375" style="34" customWidth="1"/>
    <col min="9746" max="9746" width="0.42578125" style="34" customWidth="1"/>
    <col min="9747" max="9747" width="12.7109375" style="34" customWidth="1"/>
    <col min="9748" max="9748" width="0.42578125" style="34" customWidth="1"/>
    <col min="9749" max="9749" width="12.7109375" style="34" customWidth="1"/>
    <col min="9750" max="9750" width="2.42578125" style="34" customWidth="1"/>
    <col min="9751" max="9757" width="15.7109375" style="34" customWidth="1"/>
    <col min="9758" max="9984" width="9.140625" style="34"/>
    <col min="9985" max="9985" width="19" style="34" customWidth="1"/>
    <col min="9986" max="9986" width="0.42578125" style="34" customWidth="1"/>
    <col min="9987" max="9987" width="14.85546875" style="34" customWidth="1"/>
    <col min="9988" max="9988" width="0.42578125" style="34" customWidth="1"/>
    <col min="9989" max="9989" width="12.7109375" style="34" customWidth="1"/>
    <col min="9990" max="9990" width="0.42578125" style="34" customWidth="1"/>
    <col min="9991" max="9991" width="12.7109375" style="34" customWidth="1"/>
    <col min="9992" max="9992" width="0.42578125" style="34" customWidth="1"/>
    <col min="9993" max="9993" width="12.7109375" style="34" customWidth="1"/>
    <col min="9994" max="9994" width="0.42578125" style="34" customWidth="1"/>
    <col min="9995" max="9995" width="14" style="34" customWidth="1"/>
    <col min="9996" max="9996" width="0.85546875" style="34" customWidth="1"/>
    <col min="9997" max="9997" width="12.7109375" style="34" customWidth="1"/>
    <col min="9998" max="9998" width="0.42578125" style="34" customWidth="1"/>
    <col min="9999" max="9999" width="12.7109375" style="34" customWidth="1"/>
    <col min="10000" max="10000" width="0.42578125" style="34" customWidth="1"/>
    <col min="10001" max="10001" width="12.7109375" style="34" customWidth="1"/>
    <col min="10002" max="10002" width="0.42578125" style="34" customWidth="1"/>
    <col min="10003" max="10003" width="12.7109375" style="34" customWidth="1"/>
    <col min="10004" max="10004" width="0.42578125" style="34" customWidth="1"/>
    <col min="10005" max="10005" width="12.7109375" style="34" customWidth="1"/>
    <col min="10006" max="10006" width="2.42578125" style="34" customWidth="1"/>
    <col min="10007" max="10013" width="15.7109375" style="34" customWidth="1"/>
    <col min="10014" max="10240" width="9.140625" style="34"/>
    <col min="10241" max="10241" width="19" style="34" customWidth="1"/>
    <col min="10242" max="10242" width="0.42578125" style="34" customWidth="1"/>
    <col min="10243" max="10243" width="14.85546875" style="34" customWidth="1"/>
    <col min="10244" max="10244" width="0.42578125" style="34" customWidth="1"/>
    <col min="10245" max="10245" width="12.7109375" style="34" customWidth="1"/>
    <col min="10246" max="10246" width="0.42578125" style="34" customWidth="1"/>
    <col min="10247" max="10247" width="12.7109375" style="34" customWidth="1"/>
    <col min="10248" max="10248" width="0.42578125" style="34" customWidth="1"/>
    <col min="10249" max="10249" width="12.7109375" style="34" customWidth="1"/>
    <col min="10250" max="10250" width="0.42578125" style="34" customWidth="1"/>
    <col min="10251" max="10251" width="14" style="34" customWidth="1"/>
    <col min="10252" max="10252" width="0.85546875" style="34" customWidth="1"/>
    <col min="10253" max="10253" width="12.7109375" style="34" customWidth="1"/>
    <col min="10254" max="10254" width="0.42578125" style="34" customWidth="1"/>
    <col min="10255" max="10255" width="12.7109375" style="34" customWidth="1"/>
    <col min="10256" max="10256" width="0.42578125" style="34" customWidth="1"/>
    <col min="10257" max="10257" width="12.7109375" style="34" customWidth="1"/>
    <col min="10258" max="10258" width="0.42578125" style="34" customWidth="1"/>
    <col min="10259" max="10259" width="12.7109375" style="34" customWidth="1"/>
    <col min="10260" max="10260" width="0.42578125" style="34" customWidth="1"/>
    <col min="10261" max="10261" width="12.7109375" style="34" customWidth="1"/>
    <col min="10262" max="10262" width="2.42578125" style="34" customWidth="1"/>
    <col min="10263" max="10269" width="15.7109375" style="34" customWidth="1"/>
    <col min="10270" max="10496" width="9.140625" style="34"/>
    <col min="10497" max="10497" width="19" style="34" customWidth="1"/>
    <col min="10498" max="10498" width="0.42578125" style="34" customWidth="1"/>
    <col min="10499" max="10499" width="14.85546875" style="34" customWidth="1"/>
    <col min="10500" max="10500" width="0.42578125" style="34" customWidth="1"/>
    <col min="10501" max="10501" width="12.7109375" style="34" customWidth="1"/>
    <col min="10502" max="10502" width="0.42578125" style="34" customWidth="1"/>
    <col min="10503" max="10503" width="12.7109375" style="34" customWidth="1"/>
    <col min="10504" max="10504" width="0.42578125" style="34" customWidth="1"/>
    <col min="10505" max="10505" width="12.7109375" style="34" customWidth="1"/>
    <col min="10506" max="10506" width="0.42578125" style="34" customWidth="1"/>
    <col min="10507" max="10507" width="14" style="34" customWidth="1"/>
    <col min="10508" max="10508" width="0.85546875" style="34" customWidth="1"/>
    <col min="10509" max="10509" width="12.7109375" style="34" customWidth="1"/>
    <col min="10510" max="10510" width="0.42578125" style="34" customWidth="1"/>
    <col min="10511" max="10511" width="12.7109375" style="34" customWidth="1"/>
    <col min="10512" max="10512" width="0.42578125" style="34" customWidth="1"/>
    <col min="10513" max="10513" width="12.7109375" style="34" customWidth="1"/>
    <col min="10514" max="10514" width="0.42578125" style="34" customWidth="1"/>
    <col min="10515" max="10515" width="12.7109375" style="34" customWidth="1"/>
    <col min="10516" max="10516" width="0.42578125" style="34" customWidth="1"/>
    <col min="10517" max="10517" width="12.7109375" style="34" customWidth="1"/>
    <col min="10518" max="10518" width="2.42578125" style="34" customWidth="1"/>
    <col min="10519" max="10525" width="15.7109375" style="34" customWidth="1"/>
    <col min="10526" max="10752" width="9.140625" style="34"/>
    <col min="10753" max="10753" width="19" style="34" customWidth="1"/>
    <col min="10754" max="10754" width="0.42578125" style="34" customWidth="1"/>
    <col min="10755" max="10755" width="14.85546875" style="34" customWidth="1"/>
    <col min="10756" max="10756" width="0.42578125" style="34" customWidth="1"/>
    <col min="10757" max="10757" width="12.7109375" style="34" customWidth="1"/>
    <col min="10758" max="10758" width="0.42578125" style="34" customWidth="1"/>
    <col min="10759" max="10759" width="12.7109375" style="34" customWidth="1"/>
    <col min="10760" max="10760" width="0.42578125" style="34" customWidth="1"/>
    <col min="10761" max="10761" width="12.7109375" style="34" customWidth="1"/>
    <col min="10762" max="10762" width="0.42578125" style="34" customWidth="1"/>
    <col min="10763" max="10763" width="14" style="34" customWidth="1"/>
    <col min="10764" max="10764" width="0.85546875" style="34" customWidth="1"/>
    <col min="10765" max="10765" width="12.7109375" style="34" customWidth="1"/>
    <col min="10766" max="10766" width="0.42578125" style="34" customWidth="1"/>
    <col min="10767" max="10767" width="12.7109375" style="34" customWidth="1"/>
    <col min="10768" max="10768" width="0.42578125" style="34" customWidth="1"/>
    <col min="10769" max="10769" width="12.7109375" style="34" customWidth="1"/>
    <col min="10770" max="10770" width="0.42578125" style="34" customWidth="1"/>
    <col min="10771" max="10771" width="12.7109375" style="34" customWidth="1"/>
    <col min="10772" max="10772" width="0.42578125" style="34" customWidth="1"/>
    <col min="10773" max="10773" width="12.7109375" style="34" customWidth="1"/>
    <col min="10774" max="10774" width="2.42578125" style="34" customWidth="1"/>
    <col min="10775" max="10781" width="15.7109375" style="34" customWidth="1"/>
    <col min="10782" max="11008" width="9.140625" style="34"/>
    <col min="11009" max="11009" width="19" style="34" customWidth="1"/>
    <col min="11010" max="11010" width="0.42578125" style="34" customWidth="1"/>
    <col min="11011" max="11011" width="14.85546875" style="34" customWidth="1"/>
    <col min="11012" max="11012" width="0.42578125" style="34" customWidth="1"/>
    <col min="11013" max="11013" width="12.7109375" style="34" customWidth="1"/>
    <col min="11014" max="11014" width="0.42578125" style="34" customWidth="1"/>
    <col min="11015" max="11015" width="12.7109375" style="34" customWidth="1"/>
    <col min="11016" max="11016" width="0.42578125" style="34" customWidth="1"/>
    <col min="11017" max="11017" width="12.7109375" style="34" customWidth="1"/>
    <col min="11018" max="11018" width="0.42578125" style="34" customWidth="1"/>
    <col min="11019" max="11019" width="14" style="34" customWidth="1"/>
    <col min="11020" max="11020" width="0.85546875" style="34" customWidth="1"/>
    <col min="11021" max="11021" width="12.7109375" style="34" customWidth="1"/>
    <col min="11022" max="11022" width="0.42578125" style="34" customWidth="1"/>
    <col min="11023" max="11023" width="12.7109375" style="34" customWidth="1"/>
    <col min="11024" max="11024" width="0.42578125" style="34" customWidth="1"/>
    <col min="11025" max="11025" width="12.7109375" style="34" customWidth="1"/>
    <col min="11026" max="11026" width="0.42578125" style="34" customWidth="1"/>
    <col min="11027" max="11027" width="12.7109375" style="34" customWidth="1"/>
    <col min="11028" max="11028" width="0.42578125" style="34" customWidth="1"/>
    <col min="11029" max="11029" width="12.7109375" style="34" customWidth="1"/>
    <col min="11030" max="11030" width="2.42578125" style="34" customWidth="1"/>
    <col min="11031" max="11037" width="15.7109375" style="34" customWidth="1"/>
    <col min="11038" max="11264" width="9.140625" style="34"/>
    <col min="11265" max="11265" width="19" style="34" customWidth="1"/>
    <col min="11266" max="11266" width="0.42578125" style="34" customWidth="1"/>
    <col min="11267" max="11267" width="14.85546875" style="34" customWidth="1"/>
    <col min="11268" max="11268" width="0.42578125" style="34" customWidth="1"/>
    <col min="11269" max="11269" width="12.7109375" style="34" customWidth="1"/>
    <col min="11270" max="11270" width="0.42578125" style="34" customWidth="1"/>
    <col min="11271" max="11271" width="12.7109375" style="34" customWidth="1"/>
    <col min="11272" max="11272" width="0.42578125" style="34" customWidth="1"/>
    <col min="11273" max="11273" width="12.7109375" style="34" customWidth="1"/>
    <col min="11274" max="11274" width="0.42578125" style="34" customWidth="1"/>
    <col min="11275" max="11275" width="14" style="34" customWidth="1"/>
    <col min="11276" max="11276" width="0.85546875" style="34" customWidth="1"/>
    <col min="11277" max="11277" width="12.7109375" style="34" customWidth="1"/>
    <col min="11278" max="11278" width="0.42578125" style="34" customWidth="1"/>
    <col min="11279" max="11279" width="12.7109375" style="34" customWidth="1"/>
    <col min="11280" max="11280" width="0.42578125" style="34" customWidth="1"/>
    <col min="11281" max="11281" width="12.7109375" style="34" customWidth="1"/>
    <col min="11282" max="11282" width="0.42578125" style="34" customWidth="1"/>
    <col min="11283" max="11283" width="12.7109375" style="34" customWidth="1"/>
    <col min="11284" max="11284" width="0.42578125" style="34" customWidth="1"/>
    <col min="11285" max="11285" width="12.7109375" style="34" customWidth="1"/>
    <col min="11286" max="11286" width="2.42578125" style="34" customWidth="1"/>
    <col min="11287" max="11293" width="15.7109375" style="34" customWidth="1"/>
    <col min="11294" max="11520" width="9.140625" style="34"/>
    <col min="11521" max="11521" width="19" style="34" customWidth="1"/>
    <col min="11522" max="11522" width="0.42578125" style="34" customWidth="1"/>
    <col min="11523" max="11523" width="14.85546875" style="34" customWidth="1"/>
    <col min="11524" max="11524" width="0.42578125" style="34" customWidth="1"/>
    <col min="11525" max="11525" width="12.7109375" style="34" customWidth="1"/>
    <col min="11526" max="11526" width="0.42578125" style="34" customWidth="1"/>
    <col min="11527" max="11527" width="12.7109375" style="34" customWidth="1"/>
    <col min="11528" max="11528" width="0.42578125" style="34" customWidth="1"/>
    <col min="11529" max="11529" width="12.7109375" style="34" customWidth="1"/>
    <col min="11530" max="11530" width="0.42578125" style="34" customWidth="1"/>
    <col min="11531" max="11531" width="14" style="34" customWidth="1"/>
    <col min="11532" max="11532" width="0.85546875" style="34" customWidth="1"/>
    <col min="11533" max="11533" width="12.7109375" style="34" customWidth="1"/>
    <col min="11534" max="11534" width="0.42578125" style="34" customWidth="1"/>
    <col min="11535" max="11535" width="12.7109375" style="34" customWidth="1"/>
    <col min="11536" max="11536" width="0.42578125" style="34" customWidth="1"/>
    <col min="11537" max="11537" width="12.7109375" style="34" customWidth="1"/>
    <col min="11538" max="11538" width="0.42578125" style="34" customWidth="1"/>
    <col min="11539" max="11539" width="12.7109375" style="34" customWidth="1"/>
    <col min="11540" max="11540" width="0.42578125" style="34" customWidth="1"/>
    <col min="11541" max="11541" width="12.7109375" style="34" customWidth="1"/>
    <col min="11542" max="11542" width="2.42578125" style="34" customWidth="1"/>
    <col min="11543" max="11549" width="15.7109375" style="34" customWidth="1"/>
    <col min="11550" max="11776" width="9.140625" style="34"/>
    <col min="11777" max="11777" width="19" style="34" customWidth="1"/>
    <col min="11778" max="11778" width="0.42578125" style="34" customWidth="1"/>
    <col min="11779" max="11779" width="14.85546875" style="34" customWidth="1"/>
    <col min="11780" max="11780" width="0.42578125" style="34" customWidth="1"/>
    <col min="11781" max="11781" width="12.7109375" style="34" customWidth="1"/>
    <col min="11782" max="11782" width="0.42578125" style="34" customWidth="1"/>
    <col min="11783" max="11783" width="12.7109375" style="34" customWidth="1"/>
    <col min="11784" max="11784" width="0.42578125" style="34" customWidth="1"/>
    <col min="11785" max="11785" width="12.7109375" style="34" customWidth="1"/>
    <col min="11786" max="11786" width="0.42578125" style="34" customWidth="1"/>
    <col min="11787" max="11787" width="14" style="34" customWidth="1"/>
    <col min="11788" max="11788" width="0.85546875" style="34" customWidth="1"/>
    <col min="11789" max="11789" width="12.7109375" style="34" customWidth="1"/>
    <col min="11790" max="11790" width="0.42578125" style="34" customWidth="1"/>
    <col min="11791" max="11791" width="12.7109375" style="34" customWidth="1"/>
    <col min="11792" max="11792" width="0.42578125" style="34" customWidth="1"/>
    <col min="11793" max="11793" width="12.7109375" style="34" customWidth="1"/>
    <col min="11794" max="11794" width="0.42578125" style="34" customWidth="1"/>
    <col min="11795" max="11795" width="12.7109375" style="34" customWidth="1"/>
    <col min="11796" max="11796" width="0.42578125" style="34" customWidth="1"/>
    <col min="11797" max="11797" width="12.7109375" style="34" customWidth="1"/>
    <col min="11798" max="11798" width="2.42578125" style="34" customWidth="1"/>
    <col min="11799" max="11805" width="15.7109375" style="34" customWidth="1"/>
    <col min="11806" max="12032" width="9.140625" style="34"/>
    <col min="12033" max="12033" width="19" style="34" customWidth="1"/>
    <col min="12034" max="12034" width="0.42578125" style="34" customWidth="1"/>
    <col min="12035" max="12035" width="14.85546875" style="34" customWidth="1"/>
    <col min="12036" max="12036" width="0.42578125" style="34" customWidth="1"/>
    <col min="12037" max="12037" width="12.7109375" style="34" customWidth="1"/>
    <col min="12038" max="12038" width="0.42578125" style="34" customWidth="1"/>
    <col min="12039" max="12039" width="12.7109375" style="34" customWidth="1"/>
    <col min="12040" max="12040" width="0.42578125" style="34" customWidth="1"/>
    <col min="12041" max="12041" width="12.7109375" style="34" customWidth="1"/>
    <col min="12042" max="12042" width="0.42578125" style="34" customWidth="1"/>
    <col min="12043" max="12043" width="14" style="34" customWidth="1"/>
    <col min="12044" max="12044" width="0.85546875" style="34" customWidth="1"/>
    <col min="12045" max="12045" width="12.7109375" style="34" customWidth="1"/>
    <col min="12046" max="12046" width="0.42578125" style="34" customWidth="1"/>
    <col min="12047" max="12047" width="12.7109375" style="34" customWidth="1"/>
    <col min="12048" max="12048" width="0.42578125" style="34" customWidth="1"/>
    <col min="12049" max="12049" width="12.7109375" style="34" customWidth="1"/>
    <col min="12050" max="12050" width="0.42578125" style="34" customWidth="1"/>
    <col min="12051" max="12051" width="12.7109375" style="34" customWidth="1"/>
    <col min="12052" max="12052" width="0.42578125" style="34" customWidth="1"/>
    <col min="12053" max="12053" width="12.7109375" style="34" customWidth="1"/>
    <col min="12054" max="12054" width="2.42578125" style="34" customWidth="1"/>
    <col min="12055" max="12061" width="15.7109375" style="34" customWidth="1"/>
    <col min="12062" max="12288" width="9.140625" style="34"/>
    <col min="12289" max="12289" width="19" style="34" customWidth="1"/>
    <col min="12290" max="12290" width="0.42578125" style="34" customWidth="1"/>
    <col min="12291" max="12291" width="14.85546875" style="34" customWidth="1"/>
    <col min="12292" max="12292" width="0.42578125" style="34" customWidth="1"/>
    <col min="12293" max="12293" width="12.7109375" style="34" customWidth="1"/>
    <col min="12294" max="12294" width="0.42578125" style="34" customWidth="1"/>
    <col min="12295" max="12295" width="12.7109375" style="34" customWidth="1"/>
    <col min="12296" max="12296" width="0.42578125" style="34" customWidth="1"/>
    <col min="12297" max="12297" width="12.7109375" style="34" customWidth="1"/>
    <col min="12298" max="12298" width="0.42578125" style="34" customWidth="1"/>
    <col min="12299" max="12299" width="14" style="34" customWidth="1"/>
    <col min="12300" max="12300" width="0.85546875" style="34" customWidth="1"/>
    <col min="12301" max="12301" width="12.7109375" style="34" customWidth="1"/>
    <col min="12302" max="12302" width="0.42578125" style="34" customWidth="1"/>
    <col min="12303" max="12303" width="12.7109375" style="34" customWidth="1"/>
    <col min="12304" max="12304" width="0.42578125" style="34" customWidth="1"/>
    <col min="12305" max="12305" width="12.7109375" style="34" customWidth="1"/>
    <col min="12306" max="12306" width="0.42578125" style="34" customWidth="1"/>
    <col min="12307" max="12307" width="12.7109375" style="34" customWidth="1"/>
    <col min="12308" max="12308" width="0.42578125" style="34" customWidth="1"/>
    <col min="12309" max="12309" width="12.7109375" style="34" customWidth="1"/>
    <col min="12310" max="12310" width="2.42578125" style="34" customWidth="1"/>
    <col min="12311" max="12317" width="15.7109375" style="34" customWidth="1"/>
    <col min="12318" max="12544" width="9.140625" style="34"/>
    <col min="12545" max="12545" width="19" style="34" customWidth="1"/>
    <col min="12546" max="12546" width="0.42578125" style="34" customWidth="1"/>
    <col min="12547" max="12547" width="14.85546875" style="34" customWidth="1"/>
    <col min="12548" max="12548" width="0.42578125" style="34" customWidth="1"/>
    <col min="12549" max="12549" width="12.7109375" style="34" customWidth="1"/>
    <col min="12550" max="12550" width="0.42578125" style="34" customWidth="1"/>
    <col min="12551" max="12551" width="12.7109375" style="34" customWidth="1"/>
    <col min="12552" max="12552" width="0.42578125" style="34" customWidth="1"/>
    <col min="12553" max="12553" width="12.7109375" style="34" customWidth="1"/>
    <col min="12554" max="12554" width="0.42578125" style="34" customWidth="1"/>
    <col min="12555" max="12555" width="14" style="34" customWidth="1"/>
    <col min="12556" max="12556" width="0.85546875" style="34" customWidth="1"/>
    <col min="12557" max="12557" width="12.7109375" style="34" customWidth="1"/>
    <col min="12558" max="12558" width="0.42578125" style="34" customWidth="1"/>
    <col min="12559" max="12559" width="12.7109375" style="34" customWidth="1"/>
    <col min="12560" max="12560" width="0.42578125" style="34" customWidth="1"/>
    <col min="12561" max="12561" width="12.7109375" style="34" customWidth="1"/>
    <col min="12562" max="12562" width="0.42578125" style="34" customWidth="1"/>
    <col min="12563" max="12563" width="12.7109375" style="34" customWidth="1"/>
    <col min="12564" max="12564" width="0.42578125" style="34" customWidth="1"/>
    <col min="12565" max="12565" width="12.7109375" style="34" customWidth="1"/>
    <col min="12566" max="12566" width="2.42578125" style="34" customWidth="1"/>
    <col min="12567" max="12573" width="15.7109375" style="34" customWidth="1"/>
    <col min="12574" max="12800" width="9.140625" style="34"/>
    <col min="12801" max="12801" width="19" style="34" customWidth="1"/>
    <col min="12802" max="12802" width="0.42578125" style="34" customWidth="1"/>
    <col min="12803" max="12803" width="14.85546875" style="34" customWidth="1"/>
    <col min="12804" max="12804" width="0.42578125" style="34" customWidth="1"/>
    <col min="12805" max="12805" width="12.7109375" style="34" customWidth="1"/>
    <col min="12806" max="12806" width="0.42578125" style="34" customWidth="1"/>
    <col min="12807" max="12807" width="12.7109375" style="34" customWidth="1"/>
    <col min="12808" max="12808" width="0.42578125" style="34" customWidth="1"/>
    <col min="12809" max="12809" width="12.7109375" style="34" customWidth="1"/>
    <col min="12810" max="12810" width="0.42578125" style="34" customWidth="1"/>
    <col min="12811" max="12811" width="14" style="34" customWidth="1"/>
    <col min="12812" max="12812" width="0.85546875" style="34" customWidth="1"/>
    <col min="12813" max="12813" width="12.7109375" style="34" customWidth="1"/>
    <col min="12814" max="12814" width="0.42578125" style="34" customWidth="1"/>
    <col min="12815" max="12815" width="12.7109375" style="34" customWidth="1"/>
    <col min="12816" max="12816" width="0.42578125" style="34" customWidth="1"/>
    <col min="12817" max="12817" width="12.7109375" style="34" customWidth="1"/>
    <col min="12818" max="12818" width="0.42578125" style="34" customWidth="1"/>
    <col min="12819" max="12819" width="12.7109375" style="34" customWidth="1"/>
    <col min="12820" max="12820" width="0.42578125" style="34" customWidth="1"/>
    <col min="12821" max="12821" width="12.7109375" style="34" customWidth="1"/>
    <col min="12822" max="12822" width="2.42578125" style="34" customWidth="1"/>
    <col min="12823" max="12829" width="15.7109375" style="34" customWidth="1"/>
    <col min="12830" max="13056" width="9.140625" style="34"/>
    <col min="13057" max="13057" width="19" style="34" customWidth="1"/>
    <col min="13058" max="13058" width="0.42578125" style="34" customWidth="1"/>
    <col min="13059" max="13059" width="14.85546875" style="34" customWidth="1"/>
    <col min="13060" max="13060" width="0.42578125" style="34" customWidth="1"/>
    <col min="13061" max="13061" width="12.7109375" style="34" customWidth="1"/>
    <col min="13062" max="13062" width="0.42578125" style="34" customWidth="1"/>
    <col min="13063" max="13063" width="12.7109375" style="34" customWidth="1"/>
    <col min="13064" max="13064" width="0.42578125" style="34" customWidth="1"/>
    <col min="13065" max="13065" width="12.7109375" style="34" customWidth="1"/>
    <col min="13066" max="13066" width="0.42578125" style="34" customWidth="1"/>
    <col min="13067" max="13067" width="14" style="34" customWidth="1"/>
    <col min="13068" max="13068" width="0.85546875" style="34" customWidth="1"/>
    <col min="13069" max="13069" width="12.7109375" style="34" customWidth="1"/>
    <col min="13070" max="13070" width="0.42578125" style="34" customWidth="1"/>
    <col min="13071" max="13071" width="12.7109375" style="34" customWidth="1"/>
    <col min="13072" max="13072" width="0.42578125" style="34" customWidth="1"/>
    <col min="13073" max="13073" width="12.7109375" style="34" customWidth="1"/>
    <col min="13074" max="13074" width="0.42578125" style="34" customWidth="1"/>
    <col min="13075" max="13075" width="12.7109375" style="34" customWidth="1"/>
    <col min="13076" max="13076" width="0.42578125" style="34" customWidth="1"/>
    <col min="13077" max="13077" width="12.7109375" style="34" customWidth="1"/>
    <col min="13078" max="13078" width="2.42578125" style="34" customWidth="1"/>
    <col min="13079" max="13085" width="15.7109375" style="34" customWidth="1"/>
    <col min="13086" max="13312" width="9.140625" style="34"/>
    <col min="13313" max="13313" width="19" style="34" customWidth="1"/>
    <col min="13314" max="13314" width="0.42578125" style="34" customWidth="1"/>
    <col min="13315" max="13315" width="14.85546875" style="34" customWidth="1"/>
    <col min="13316" max="13316" width="0.42578125" style="34" customWidth="1"/>
    <col min="13317" max="13317" width="12.7109375" style="34" customWidth="1"/>
    <col min="13318" max="13318" width="0.42578125" style="34" customWidth="1"/>
    <col min="13319" max="13319" width="12.7109375" style="34" customWidth="1"/>
    <col min="13320" max="13320" width="0.42578125" style="34" customWidth="1"/>
    <col min="13321" max="13321" width="12.7109375" style="34" customWidth="1"/>
    <col min="13322" max="13322" width="0.42578125" style="34" customWidth="1"/>
    <col min="13323" max="13323" width="14" style="34" customWidth="1"/>
    <col min="13324" max="13324" width="0.85546875" style="34" customWidth="1"/>
    <col min="13325" max="13325" width="12.7109375" style="34" customWidth="1"/>
    <col min="13326" max="13326" width="0.42578125" style="34" customWidth="1"/>
    <col min="13327" max="13327" width="12.7109375" style="34" customWidth="1"/>
    <col min="13328" max="13328" width="0.42578125" style="34" customWidth="1"/>
    <col min="13329" max="13329" width="12.7109375" style="34" customWidth="1"/>
    <col min="13330" max="13330" width="0.42578125" style="34" customWidth="1"/>
    <col min="13331" max="13331" width="12.7109375" style="34" customWidth="1"/>
    <col min="13332" max="13332" width="0.42578125" style="34" customWidth="1"/>
    <col min="13333" max="13333" width="12.7109375" style="34" customWidth="1"/>
    <col min="13334" max="13334" width="2.42578125" style="34" customWidth="1"/>
    <col min="13335" max="13341" width="15.7109375" style="34" customWidth="1"/>
    <col min="13342" max="13568" width="9.140625" style="34"/>
    <col min="13569" max="13569" width="19" style="34" customWidth="1"/>
    <col min="13570" max="13570" width="0.42578125" style="34" customWidth="1"/>
    <col min="13571" max="13571" width="14.85546875" style="34" customWidth="1"/>
    <col min="13572" max="13572" width="0.42578125" style="34" customWidth="1"/>
    <col min="13573" max="13573" width="12.7109375" style="34" customWidth="1"/>
    <col min="13574" max="13574" width="0.42578125" style="34" customWidth="1"/>
    <col min="13575" max="13575" width="12.7109375" style="34" customWidth="1"/>
    <col min="13576" max="13576" width="0.42578125" style="34" customWidth="1"/>
    <col min="13577" max="13577" width="12.7109375" style="34" customWidth="1"/>
    <col min="13578" max="13578" width="0.42578125" style="34" customWidth="1"/>
    <col min="13579" max="13579" width="14" style="34" customWidth="1"/>
    <col min="13580" max="13580" width="0.85546875" style="34" customWidth="1"/>
    <col min="13581" max="13581" width="12.7109375" style="34" customWidth="1"/>
    <col min="13582" max="13582" width="0.42578125" style="34" customWidth="1"/>
    <col min="13583" max="13583" width="12.7109375" style="34" customWidth="1"/>
    <col min="13584" max="13584" width="0.42578125" style="34" customWidth="1"/>
    <col min="13585" max="13585" width="12.7109375" style="34" customWidth="1"/>
    <col min="13586" max="13586" width="0.42578125" style="34" customWidth="1"/>
    <col min="13587" max="13587" width="12.7109375" style="34" customWidth="1"/>
    <col min="13588" max="13588" width="0.42578125" style="34" customWidth="1"/>
    <col min="13589" max="13589" width="12.7109375" style="34" customWidth="1"/>
    <col min="13590" max="13590" width="2.42578125" style="34" customWidth="1"/>
    <col min="13591" max="13597" width="15.7109375" style="34" customWidth="1"/>
    <col min="13598" max="13824" width="9.140625" style="34"/>
    <col min="13825" max="13825" width="19" style="34" customWidth="1"/>
    <col min="13826" max="13826" width="0.42578125" style="34" customWidth="1"/>
    <col min="13827" max="13827" width="14.85546875" style="34" customWidth="1"/>
    <col min="13828" max="13828" width="0.42578125" style="34" customWidth="1"/>
    <col min="13829" max="13829" width="12.7109375" style="34" customWidth="1"/>
    <col min="13830" max="13830" width="0.42578125" style="34" customWidth="1"/>
    <col min="13831" max="13831" width="12.7109375" style="34" customWidth="1"/>
    <col min="13832" max="13832" width="0.42578125" style="34" customWidth="1"/>
    <col min="13833" max="13833" width="12.7109375" style="34" customWidth="1"/>
    <col min="13834" max="13834" width="0.42578125" style="34" customWidth="1"/>
    <col min="13835" max="13835" width="14" style="34" customWidth="1"/>
    <col min="13836" max="13836" width="0.85546875" style="34" customWidth="1"/>
    <col min="13837" max="13837" width="12.7109375" style="34" customWidth="1"/>
    <col min="13838" max="13838" width="0.42578125" style="34" customWidth="1"/>
    <col min="13839" max="13839" width="12.7109375" style="34" customWidth="1"/>
    <col min="13840" max="13840" width="0.42578125" style="34" customWidth="1"/>
    <col min="13841" max="13841" width="12.7109375" style="34" customWidth="1"/>
    <col min="13842" max="13842" width="0.42578125" style="34" customWidth="1"/>
    <col min="13843" max="13843" width="12.7109375" style="34" customWidth="1"/>
    <col min="13844" max="13844" width="0.42578125" style="34" customWidth="1"/>
    <col min="13845" max="13845" width="12.7109375" style="34" customWidth="1"/>
    <col min="13846" max="13846" width="2.42578125" style="34" customWidth="1"/>
    <col min="13847" max="13853" width="15.7109375" style="34" customWidth="1"/>
    <col min="13854" max="14080" width="9.140625" style="34"/>
    <col min="14081" max="14081" width="19" style="34" customWidth="1"/>
    <col min="14082" max="14082" width="0.42578125" style="34" customWidth="1"/>
    <col min="14083" max="14083" width="14.85546875" style="34" customWidth="1"/>
    <col min="14084" max="14084" width="0.42578125" style="34" customWidth="1"/>
    <col min="14085" max="14085" width="12.7109375" style="34" customWidth="1"/>
    <col min="14086" max="14086" width="0.42578125" style="34" customWidth="1"/>
    <col min="14087" max="14087" width="12.7109375" style="34" customWidth="1"/>
    <col min="14088" max="14088" width="0.42578125" style="34" customWidth="1"/>
    <col min="14089" max="14089" width="12.7109375" style="34" customWidth="1"/>
    <col min="14090" max="14090" width="0.42578125" style="34" customWidth="1"/>
    <col min="14091" max="14091" width="14" style="34" customWidth="1"/>
    <col min="14092" max="14092" width="0.85546875" style="34" customWidth="1"/>
    <col min="14093" max="14093" width="12.7109375" style="34" customWidth="1"/>
    <col min="14094" max="14094" width="0.42578125" style="34" customWidth="1"/>
    <col min="14095" max="14095" width="12.7109375" style="34" customWidth="1"/>
    <col min="14096" max="14096" width="0.42578125" style="34" customWidth="1"/>
    <col min="14097" max="14097" width="12.7109375" style="34" customWidth="1"/>
    <col min="14098" max="14098" width="0.42578125" style="34" customWidth="1"/>
    <col min="14099" max="14099" width="12.7109375" style="34" customWidth="1"/>
    <col min="14100" max="14100" width="0.42578125" style="34" customWidth="1"/>
    <col min="14101" max="14101" width="12.7109375" style="34" customWidth="1"/>
    <col min="14102" max="14102" width="2.42578125" style="34" customWidth="1"/>
    <col min="14103" max="14109" width="15.7109375" style="34" customWidth="1"/>
    <col min="14110" max="14336" width="9.140625" style="34"/>
    <col min="14337" max="14337" width="19" style="34" customWidth="1"/>
    <col min="14338" max="14338" width="0.42578125" style="34" customWidth="1"/>
    <col min="14339" max="14339" width="14.85546875" style="34" customWidth="1"/>
    <col min="14340" max="14340" width="0.42578125" style="34" customWidth="1"/>
    <col min="14341" max="14341" width="12.7109375" style="34" customWidth="1"/>
    <col min="14342" max="14342" width="0.42578125" style="34" customWidth="1"/>
    <col min="14343" max="14343" width="12.7109375" style="34" customWidth="1"/>
    <col min="14344" max="14344" width="0.42578125" style="34" customWidth="1"/>
    <col min="14345" max="14345" width="12.7109375" style="34" customWidth="1"/>
    <col min="14346" max="14346" width="0.42578125" style="34" customWidth="1"/>
    <col min="14347" max="14347" width="14" style="34" customWidth="1"/>
    <col min="14348" max="14348" width="0.85546875" style="34" customWidth="1"/>
    <col min="14349" max="14349" width="12.7109375" style="34" customWidth="1"/>
    <col min="14350" max="14350" width="0.42578125" style="34" customWidth="1"/>
    <col min="14351" max="14351" width="12.7109375" style="34" customWidth="1"/>
    <col min="14352" max="14352" width="0.42578125" style="34" customWidth="1"/>
    <col min="14353" max="14353" width="12.7109375" style="34" customWidth="1"/>
    <col min="14354" max="14354" width="0.42578125" style="34" customWidth="1"/>
    <col min="14355" max="14355" width="12.7109375" style="34" customWidth="1"/>
    <col min="14356" max="14356" width="0.42578125" style="34" customWidth="1"/>
    <col min="14357" max="14357" width="12.7109375" style="34" customWidth="1"/>
    <col min="14358" max="14358" width="2.42578125" style="34" customWidth="1"/>
    <col min="14359" max="14365" width="15.7109375" style="34" customWidth="1"/>
    <col min="14366" max="14592" width="9.140625" style="34"/>
    <col min="14593" max="14593" width="19" style="34" customWidth="1"/>
    <col min="14594" max="14594" width="0.42578125" style="34" customWidth="1"/>
    <col min="14595" max="14595" width="14.85546875" style="34" customWidth="1"/>
    <col min="14596" max="14596" width="0.42578125" style="34" customWidth="1"/>
    <col min="14597" max="14597" width="12.7109375" style="34" customWidth="1"/>
    <col min="14598" max="14598" width="0.42578125" style="34" customWidth="1"/>
    <col min="14599" max="14599" width="12.7109375" style="34" customWidth="1"/>
    <col min="14600" max="14600" width="0.42578125" style="34" customWidth="1"/>
    <col min="14601" max="14601" width="12.7109375" style="34" customWidth="1"/>
    <col min="14602" max="14602" width="0.42578125" style="34" customWidth="1"/>
    <col min="14603" max="14603" width="14" style="34" customWidth="1"/>
    <col min="14604" max="14604" width="0.85546875" style="34" customWidth="1"/>
    <col min="14605" max="14605" width="12.7109375" style="34" customWidth="1"/>
    <col min="14606" max="14606" width="0.42578125" style="34" customWidth="1"/>
    <col min="14607" max="14607" width="12.7109375" style="34" customWidth="1"/>
    <col min="14608" max="14608" width="0.42578125" style="34" customWidth="1"/>
    <col min="14609" max="14609" width="12.7109375" style="34" customWidth="1"/>
    <col min="14610" max="14610" width="0.42578125" style="34" customWidth="1"/>
    <col min="14611" max="14611" width="12.7109375" style="34" customWidth="1"/>
    <col min="14612" max="14612" width="0.42578125" style="34" customWidth="1"/>
    <col min="14613" max="14613" width="12.7109375" style="34" customWidth="1"/>
    <col min="14614" max="14614" width="2.42578125" style="34" customWidth="1"/>
    <col min="14615" max="14621" width="15.7109375" style="34" customWidth="1"/>
    <col min="14622" max="14848" width="9.140625" style="34"/>
    <col min="14849" max="14849" width="19" style="34" customWidth="1"/>
    <col min="14850" max="14850" width="0.42578125" style="34" customWidth="1"/>
    <col min="14851" max="14851" width="14.85546875" style="34" customWidth="1"/>
    <col min="14852" max="14852" width="0.42578125" style="34" customWidth="1"/>
    <col min="14853" max="14853" width="12.7109375" style="34" customWidth="1"/>
    <col min="14854" max="14854" width="0.42578125" style="34" customWidth="1"/>
    <col min="14855" max="14855" width="12.7109375" style="34" customWidth="1"/>
    <col min="14856" max="14856" width="0.42578125" style="34" customWidth="1"/>
    <col min="14857" max="14857" width="12.7109375" style="34" customWidth="1"/>
    <col min="14858" max="14858" width="0.42578125" style="34" customWidth="1"/>
    <col min="14859" max="14859" width="14" style="34" customWidth="1"/>
    <col min="14860" max="14860" width="0.85546875" style="34" customWidth="1"/>
    <col min="14861" max="14861" width="12.7109375" style="34" customWidth="1"/>
    <col min="14862" max="14862" width="0.42578125" style="34" customWidth="1"/>
    <col min="14863" max="14863" width="12.7109375" style="34" customWidth="1"/>
    <col min="14864" max="14864" width="0.42578125" style="34" customWidth="1"/>
    <col min="14865" max="14865" width="12.7109375" style="34" customWidth="1"/>
    <col min="14866" max="14866" width="0.42578125" style="34" customWidth="1"/>
    <col min="14867" max="14867" width="12.7109375" style="34" customWidth="1"/>
    <col min="14868" max="14868" width="0.42578125" style="34" customWidth="1"/>
    <col min="14869" max="14869" width="12.7109375" style="34" customWidth="1"/>
    <col min="14870" max="14870" width="2.42578125" style="34" customWidth="1"/>
    <col min="14871" max="14877" width="15.7109375" style="34" customWidth="1"/>
    <col min="14878" max="15104" width="9.140625" style="34"/>
    <col min="15105" max="15105" width="19" style="34" customWidth="1"/>
    <col min="15106" max="15106" width="0.42578125" style="34" customWidth="1"/>
    <col min="15107" max="15107" width="14.85546875" style="34" customWidth="1"/>
    <col min="15108" max="15108" width="0.42578125" style="34" customWidth="1"/>
    <col min="15109" max="15109" width="12.7109375" style="34" customWidth="1"/>
    <col min="15110" max="15110" width="0.42578125" style="34" customWidth="1"/>
    <col min="15111" max="15111" width="12.7109375" style="34" customWidth="1"/>
    <col min="15112" max="15112" width="0.42578125" style="34" customWidth="1"/>
    <col min="15113" max="15113" width="12.7109375" style="34" customWidth="1"/>
    <col min="15114" max="15114" width="0.42578125" style="34" customWidth="1"/>
    <col min="15115" max="15115" width="14" style="34" customWidth="1"/>
    <col min="15116" max="15116" width="0.85546875" style="34" customWidth="1"/>
    <col min="15117" max="15117" width="12.7109375" style="34" customWidth="1"/>
    <col min="15118" max="15118" width="0.42578125" style="34" customWidth="1"/>
    <col min="15119" max="15119" width="12.7109375" style="34" customWidth="1"/>
    <col min="15120" max="15120" width="0.42578125" style="34" customWidth="1"/>
    <col min="15121" max="15121" width="12.7109375" style="34" customWidth="1"/>
    <col min="15122" max="15122" width="0.42578125" style="34" customWidth="1"/>
    <col min="15123" max="15123" width="12.7109375" style="34" customWidth="1"/>
    <col min="15124" max="15124" width="0.42578125" style="34" customWidth="1"/>
    <col min="15125" max="15125" width="12.7109375" style="34" customWidth="1"/>
    <col min="15126" max="15126" width="2.42578125" style="34" customWidth="1"/>
    <col min="15127" max="15133" width="15.7109375" style="34" customWidth="1"/>
    <col min="15134" max="15360" width="9.140625" style="34"/>
    <col min="15361" max="15361" width="19" style="34" customWidth="1"/>
    <col min="15362" max="15362" width="0.42578125" style="34" customWidth="1"/>
    <col min="15363" max="15363" width="14.85546875" style="34" customWidth="1"/>
    <col min="15364" max="15364" width="0.42578125" style="34" customWidth="1"/>
    <col min="15365" max="15365" width="12.7109375" style="34" customWidth="1"/>
    <col min="15366" max="15366" width="0.42578125" style="34" customWidth="1"/>
    <col min="15367" max="15367" width="12.7109375" style="34" customWidth="1"/>
    <col min="15368" max="15368" width="0.42578125" style="34" customWidth="1"/>
    <col min="15369" max="15369" width="12.7109375" style="34" customWidth="1"/>
    <col min="15370" max="15370" width="0.42578125" style="34" customWidth="1"/>
    <col min="15371" max="15371" width="14" style="34" customWidth="1"/>
    <col min="15372" max="15372" width="0.85546875" style="34" customWidth="1"/>
    <col min="15373" max="15373" width="12.7109375" style="34" customWidth="1"/>
    <col min="15374" max="15374" width="0.42578125" style="34" customWidth="1"/>
    <col min="15375" max="15375" width="12.7109375" style="34" customWidth="1"/>
    <col min="15376" max="15376" width="0.42578125" style="34" customWidth="1"/>
    <col min="15377" max="15377" width="12.7109375" style="34" customWidth="1"/>
    <col min="15378" max="15378" width="0.42578125" style="34" customWidth="1"/>
    <col min="15379" max="15379" width="12.7109375" style="34" customWidth="1"/>
    <col min="15380" max="15380" width="0.42578125" style="34" customWidth="1"/>
    <col min="15381" max="15381" width="12.7109375" style="34" customWidth="1"/>
    <col min="15382" max="15382" width="2.42578125" style="34" customWidth="1"/>
    <col min="15383" max="15389" width="15.7109375" style="34" customWidth="1"/>
    <col min="15390" max="15616" width="9.140625" style="34"/>
    <col min="15617" max="15617" width="19" style="34" customWidth="1"/>
    <col min="15618" max="15618" width="0.42578125" style="34" customWidth="1"/>
    <col min="15619" max="15619" width="14.85546875" style="34" customWidth="1"/>
    <col min="15620" max="15620" width="0.42578125" style="34" customWidth="1"/>
    <col min="15621" max="15621" width="12.7109375" style="34" customWidth="1"/>
    <col min="15622" max="15622" width="0.42578125" style="34" customWidth="1"/>
    <col min="15623" max="15623" width="12.7109375" style="34" customWidth="1"/>
    <col min="15624" max="15624" width="0.42578125" style="34" customWidth="1"/>
    <col min="15625" max="15625" width="12.7109375" style="34" customWidth="1"/>
    <col min="15626" max="15626" width="0.42578125" style="34" customWidth="1"/>
    <col min="15627" max="15627" width="14" style="34" customWidth="1"/>
    <col min="15628" max="15628" width="0.85546875" style="34" customWidth="1"/>
    <col min="15629" max="15629" width="12.7109375" style="34" customWidth="1"/>
    <col min="15630" max="15630" width="0.42578125" style="34" customWidth="1"/>
    <col min="15631" max="15631" width="12.7109375" style="34" customWidth="1"/>
    <col min="15632" max="15632" width="0.42578125" style="34" customWidth="1"/>
    <col min="15633" max="15633" width="12.7109375" style="34" customWidth="1"/>
    <col min="15634" max="15634" width="0.42578125" style="34" customWidth="1"/>
    <col min="15635" max="15635" width="12.7109375" style="34" customWidth="1"/>
    <col min="15636" max="15636" width="0.42578125" style="34" customWidth="1"/>
    <col min="15637" max="15637" width="12.7109375" style="34" customWidth="1"/>
    <col min="15638" max="15638" width="2.42578125" style="34" customWidth="1"/>
    <col min="15639" max="15645" width="15.7109375" style="34" customWidth="1"/>
    <col min="15646" max="15872" width="9.140625" style="34"/>
    <col min="15873" max="15873" width="19" style="34" customWidth="1"/>
    <col min="15874" max="15874" width="0.42578125" style="34" customWidth="1"/>
    <col min="15875" max="15875" width="14.85546875" style="34" customWidth="1"/>
    <col min="15876" max="15876" width="0.42578125" style="34" customWidth="1"/>
    <col min="15877" max="15877" width="12.7109375" style="34" customWidth="1"/>
    <col min="15878" max="15878" width="0.42578125" style="34" customWidth="1"/>
    <col min="15879" max="15879" width="12.7109375" style="34" customWidth="1"/>
    <col min="15880" max="15880" width="0.42578125" style="34" customWidth="1"/>
    <col min="15881" max="15881" width="12.7109375" style="34" customWidth="1"/>
    <col min="15882" max="15882" width="0.42578125" style="34" customWidth="1"/>
    <col min="15883" max="15883" width="14" style="34" customWidth="1"/>
    <col min="15884" max="15884" width="0.85546875" style="34" customWidth="1"/>
    <col min="15885" max="15885" width="12.7109375" style="34" customWidth="1"/>
    <col min="15886" max="15886" width="0.42578125" style="34" customWidth="1"/>
    <col min="15887" max="15887" width="12.7109375" style="34" customWidth="1"/>
    <col min="15888" max="15888" width="0.42578125" style="34" customWidth="1"/>
    <col min="15889" max="15889" width="12.7109375" style="34" customWidth="1"/>
    <col min="15890" max="15890" width="0.42578125" style="34" customWidth="1"/>
    <col min="15891" max="15891" width="12.7109375" style="34" customWidth="1"/>
    <col min="15892" max="15892" width="0.42578125" style="34" customWidth="1"/>
    <col min="15893" max="15893" width="12.7109375" style="34" customWidth="1"/>
    <col min="15894" max="15894" width="2.42578125" style="34" customWidth="1"/>
    <col min="15895" max="15901" width="15.7109375" style="34" customWidth="1"/>
    <col min="15902" max="16128" width="9.140625" style="34"/>
    <col min="16129" max="16129" width="19" style="34" customWidth="1"/>
    <col min="16130" max="16130" width="0.42578125" style="34" customWidth="1"/>
    <col min="16131" max="16131" width="14.85546875" style="34" customWidth="1"/>
    <col min="16132" max="16132" width="0.42578125" style="34" customWidth="1"/>
    <col min="16133" max="16133" width="12.7109375" style="34" customWidth="1"/>
    <col min="16134" max="16134" width="0.42578125" style="34" customWidth="1"/>
    <col min="16135" max="16135" width="12.7109375" style="34" customWidth="1"/>
    <col min="16136" max="16136" width="0.42578125" style="34" customWidth="1"/>
    <col min="16137" max="16137" width="12.7109375" style="34" customWidth="1"/>
    <col min="16138" max="16138" width="0.42578125" style="34" customWidth="1"/>
    <col min="16139" max="16139" width="14" style="34" customWidth="1"/>
    <col min="16140" max="16140" width="0.85546875" style="34" customWidth="1"/>
    <col min="16141" max="16141" width="12.7109375" style="34" customWidth="1"/>
    <col min="16142" max="16142" width="0.42578125" style="34" customWidth="1"/>
    <col min="16143" max="16143" width="12.7109375" style="34" customWidth="1"/>
    <col min="16144" max="16144" width="0.42578125" style="34" customWidth="1"/>
    <col min="16145" max="16145" width="12.7109375" style="34" customWidth="1"/>
    <col min="16146" max="16146" width="0.42578125" style="34" customWidth="1"/>
    <col min="16147" max="16147" width="12.7109375" style="34" customWidth="1"/>
    <col min="16148" max="16148" width="0.42578125" style="34" customWidth="1"/>
    <col min="16149" max="16149" width="12.7109375" style="34" customWidth="1"/>
    <col min="16150" max="16150" width="2.42578125" style="34" customWidth="1"/>
    <col min="16151" max="16157" width="15.7109375" style="34" customWidth="1"/>
    <col min="16158" max="16384" width="9.140625" style="34"/>
  </cols>
  <sheetData>
    <row r="1" spans="1:117" x14ac:dyDescent="0.2">
      <c r="A1" s="239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</row>
    <row r="2" spans="1:117" x14ac:dyDescent="0.2">
      <c r="A2" s="239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</row>
    <row r="3" spans="1:117" x14ac:dyDescent="0.2">
      <c r="A3" s="241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</row>
    <row r="4" spans="1:117" x14ac:dyDescent="0.2">
      <c r="A4" s="3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</row>
    <row r="5" spans="1:117" x14ac:dyDescent="0.2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</row>
    <row r="6" spans="1:117" x14ac:dyDescent="0.2">
      <c r="A6" s="36" t="s">
        <v>214</v>
      </c>
      <c r="B6" s="36"/>
      <c r="C6" s="36"/>
      <c r="D6" s="26"/>
      <c r="E6" s="26"/>
      <c r="F6" s="36"/>
      <c r="G6" s="36"/>
      <c r="H6" s="26"/>
      <c r="I6" s="36"/>
      <c r="J6" s="36"/>
      <c r="K6" s="36"/>
      <c r="L6" s="16"/>
      <c r="M6" s="16"/>
      <c r="N6" s="37"/>
      <c r="O6" s="38" t="s">
        <v>215</v>
      </c>
      <c r="P6" s="26"/>
      <c r="Q6" s="2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</row>
    <row r="7" spans="1:117" x14ac:dyDescent="0.2">
      <c r="A7" s="34" t="s">
        <v>150</v>
      </c>
      <c r="C7" s="34"/>
      <c r="D7" s="16"/>
      <c r="E7" s="16"/>
      <c r="H7" s="16"/>
      <c r="I7" s="34" t="s">
        <v>216</v>
      </c>
      <c r="L7" s="16"/>
      <c r="M7" s="16"/>
      <c r="N7" s="37"/>
      <c r="O7" s="39">
        <f>C12-380</f>
        <v>45642</v>
      </c>
      <c r="P7" s="16"/>
      <c r="Q7" s="39">
        <f>O13+31</f>
        <v>45857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</row>
    <row r="8" spans="1:117" x14ac:dyDescent="0.2">
      <c r="A8" s="34" t="s">
        <v>162</v>
      </c>
      <c r="C8" s="34"/>
      <c r="D8" s="16"/>
      <c r="E8" s="16"/>
      <c r="H8" s="16"/>
      <c r="I8" s="34" t="s">
        <v>217</v>
      </c>
      <c r="L8" s="16"/>
      <c r="M8" s="16"/>
      <c r="N8" s="37"/>
      <c r="O8" s="39">
        <f>C12-350</f>
        <v>45672</v>
      </c>
      <c r="P8" s="16"/>
      <c r="Q8" s="39">
        <f>Q7+30</f>
        <v>45887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</row>
    <row r="9" spans="1:117" x14ac:dyDescent="0.2">
      <c r="A9" s="34" t="s">
        <v>218</v>
      </c>
      <c r="C9" s="34"/>
      <c r="D9" s="16"/>
      <c r="E9" s="16"/>
      <c r="H9" s="16"/>
      <c r="I9" s="34" t="s">
        <v>219</v>
      </c>
      <c r="L9" s="16"/>
      <c r="M9" s="16"/>
      <c r="N9" s="37"/>
      <c r="O9" s="39">
        <f>O8+31</f>
        <v>45703</v>
      </c>
      <c r="P9" s="16"/>
      <c r="Q9" s="39">
        <f>+Q8+31</f>
        <v>45918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</row>
    <row r="10" spans="1:117" x14ac:dyDescent="0.2">
      <c r="A10" s="34" t="s">
        <v>220</v>
      </c>
      <c r="C10" s="34"/>
      <c r="D10" s="16"/>
      <c r="E10" s="16"/>
      <c r="H10" s="16"/>
      <c r="I10" s="34" t="s">
        <v>133</v>
      </c>
      <c r="L10" s="16"/>
      <c r="M10" s="16"/>
      <c r="N10" s="37"/>
      <c r="O10" s="39">
        <f>O9+31</f>
        <v>45734</v>
      </c>
      <c r="P10" s="16"/>
      <c r="Q10" s="39">
        <f>Q9+31</f>
        <v>45949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</row>
    <row r="11" spans="1:117" x14ac:dyDescent="0.2">
      <c r="A11" s="34" t="s">
        <v>221</v>
      </c>
      <c r="C11" s="34"/>
      <c r="D11" s="16"/>
      <c r="E11" s="16"/>
      <c r="H11" s="16"/>
      <c r="L11" s="16"/>
      <c r="M11" s="16"/>
      <c r="N11" s="37"/>
      <c r="O11" s="39">
        <f>O10+31</f>
        <v>45765</v>
      </c>
      <c r="P11" s="16"/>
      <c r="Q11" s="39">
        <f>Q10+30</f>
        <v>45979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</row>
    <row r="12" spans="1:117" x14ac:dyDescent="0.2">
      <c r="A12" s="40" t="s">
        <v>222</v>
      </c>
      <c r="C12" s="41">
        <v>46022</v>
      </c>
      <c r="D12" s="16"/>
      <c r="E12" s="16"/>
      <c r="H12" s="16"/>
      <c r="L12" s="16"/>
      <c r="M12" s="16"/>
      <c r="N12" s="37"/>
      <c r="O12" s="39">
        <f>O11+31</f>
        <v>45796</v>
      </c>
      <c r="P12" s="16"/>
      <c r="Q12" s="39">
        <f>+Q11+31</f>
        <v>46010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</row>
    <row r="13" spans="1:117" x14ac:dyDescent="0.2">
      <c r="C13" s="34"/>
      <c r="D13" s="16"/>
      <c r="E13" s="16"/>
      <c r="H13" s="16"/>
      <c r="L13" s="16"/>
      <c r="M13" s="16"/>
      <c r="N13" s="37"/>
      <c r="O13" s="39">
        <f>O12+30</f>
        <v>45826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</row>
    <row r="14" spans="1:117" ht="6" customHeight="1" x14ac:dyDescent="0.2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</row>
    <row r="15" spans="1:117" ht="13.5" thickBot="1" x14ac:dyDescent="0.25">
      <c r="C15" s="15" t="s">
        <v>89</v>
      </c>
      <c r="D15" s="15"/>
      <c r="E15" s="15"/>
      <c r="F15" s="15"/>
      <c r="G15" s="15"/>
      <c r="H15" s="15"/>
      <c r="I15" s="15"/>
      <c r="J15" s="15"/>
      <c r="K15" s="15"/>
      <c r="L15" s="16"/>
      <c r="M15" s="15" t="s">
        <v>90</v>
      </c>
      <c r="N15" s="15"/>
      <c r="O15" s="15"/>
      <c r="P15" s="15"/>
      <c r="Q15" s="15"/>
      <c r="R15" s="15"/>
      <c r="S15" s="15"/>
      <c r="T15" s="15"/>
      <c r="U15" s="15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</row>
    <row r="16" spans="1:117" ht="13.5" thickTop="1" x14ac:dyDescent="0.2">
      <c r="C16" s="42" t="s">
        <v>91</v>
      </c>
      <c r="D16" s="16"/>
      <c r="E16" s="42" t="s">
        <v>92</v>
      </c>
      <c r="F16" s="16"/>
      <c r="G16" s="42" t="s">
        <v>93</v>
      </c>
      <c r="I16" s="42" t="s">
        <v>73</v>
      </c>
      <c r="J16" s="16"/>
      <c r="K16" s="42" t="s">
        <v>79</v>
      </c>
      <c r="L16" s="16"/>
      <c r="M16" s="42" t="s">
        <v>91</v>
      </c>
      <c r="N16" s="16"/>
      <c r="O16" s="42" t="s">
        <v>92</v>
      </c>
      <c r="P16" s="16"/>
      <c r="Q16" s="42" t="s">
        <v>93</v>
      </c>
      <c r="S16" s="42" t="s">
        <v>153</v>
      </c>
      <c r="T16" s="16"/>
      <c r="U16" s="42" t="s">
        <v>79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</row>
    <row r="17" spans="1:117" x14ac:dyDescent="0.2">
      <c r="A17" s="34" t="s">
        <v>223</v>
      </c>
      <c r="C17" s="43" t="s">
        <v>76</v>
      </c>
      <c r="F17" s="16"/>
      <c r="H17" s="16"/>
      <c r="I17" s="45" t="s">
        <v>224</v>
      </c>
      <c r="J17" s="16"/>
      <c r="K17" s="46">
        <v>1728718</v>
      </c>
      <c r="L17" s="16"/>
      <c r="M17" s="28"/>
      <c r="N17" s="16"/>
      <c r="O17" s="28"/>
      <c r="P17" s="16"/>
      <c r="Q17" s="28"/>
      <c r="S17" s="28"/>
      <c r="T17" s="16"/>
      <c r="U17" s="46">
        <v>942534</v>
      </c>
      <c r="V17" s="16"/>
      <c r="Y17" s="43"/>
      <c r="Z17" s="43"/>
      <c r="AA17" s="47"/>
      <c r="AB17" s="47"/>
      <c r="AC17" s="47"/>
      <c r="AD17" s="47"/>
      <c r="AE17" s="45"/>
      <c r="AF17" s="45"/>
      <c r="AG17" s="48"/>
      <c r="AH17" s="16"/>
      <c r="AI17" s="28"/>
      <c r="AJ17" s="28"/>
      <c r="AK17" s="28"/>
      <c r="AL17" s="28"/>
      <c r="AM17" s="28"/>
      <c r="AN17" s="28"/>
      <c r="AO17" s="28"/>
      <c r="AP17" s="28"/>
      <c r="AQ17" s="48"/>
      <c r="AR17" s="16"/>
      <c r="AS17" s="4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</row>
    <row r="18" spans="1:117" x14ac:dyDescent="0.2">
      <c r="A18" s="49" t="s">
        <v>250</v>
      </c>
      <c r="F18" s="51"/>
      <c r="H18" s="51"/>
      <c r="I18" s="51" t="s">
        <v>76</v>
      </c>
      <c r="J18" s="16"/>
      <c r="K18" s="51">
        <v>0.64715646445936215</v>
      </c>
      <c r="L18" s="16"/>
      <c r="M18" s="16"/>
      <c r="N18" s="16"/>
      <c r="O18" s="16"/>
      <c r="P18" s="16"/>
      <c r="Q18" s="16"/>
      <c r="R18" s="16"/>
      <c r="S18" s="16"/>
      <c r="T18" s="16"/>
      <c r="U18" s="51">
        <v>0.35284353554063785</v>
      </c>
      <c r="V18" s="16"/>
      <c r="W18" s="49"/>
      <c r="X18" s="49"/>
      <c r="Y18" s="47"/>
      <c r="Z18" s="47"/>
      <c r="AA18" s="47"/>
      <c r="AB18" s="47"/>
      <c r="AC18" s="47"/>
      <c r="AD18" s="47"/>
      <c r="AE18" s="51"/>
      <c r="AF18" s="51"/>
      <c r="AG18" s="51"/>
      <c r="AH18" s="16"/>
      <c r="AI18" s="16"/>
      <c r="AJ18" s="16"/>
      <c r="AK18" s="16"/>
      <c r="AL18" s="16"/>
      <c r="AM18" s="16"/>
      <c r="AN18" s="16"/>
      <c r="AO18" s="16"/>
      <c r="AP18" s="16"/>
      <c r="AQ18" s="51"/>
      <c r="AR18" s="16"/>
      <c r="AS18" s="51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6" customHeight="1" x14ac:dyDescent="0.2">
      <c r="E19" s="16"/>
      <c r="F19" s="16"/>
      <c r="G19" s="16"/>
      <c r="H19" s="16"/>
      <c r="I19" s="16"/>
      <c r="J19" s="16"/>
      <c r="K19" s="51"/>
      <c r="L19" s="16"/>
      <c r="M19" s="16"/>
      <c r="N19" s="16"/>
      <c r="O19" s="16"/>
      <c r="P19" s="16"/>
      <c r="Q19" s="16"/>
      <c r="R19" s="16"/>
      <c r="S19" s="16"/>
      <c r="T19" s="16"/>
      <c r="U19" s="51"/>
      <c r="V19" s="16"/>
      <c r="W19" s="47"/>
      <c r="X19" s="47"/>
      <c r="Y19" s="47"/>
      <c r="Z19" s="47"/>
      <c r="AA19" s="16"/>
      <c r="AB19" s="16"/>
      <c r="AC19" s="16"/>
      <c r="AD19" s="16"/>
      <c r="AE19" s="16"/>
      <c r="AF19" s="16"/>
      <c r="AG19" s="51"/>
      <c r="AH19" s="16"/>
      <c r="AI19" s="16"/>
      <c r="AJ19" s="16"/>
      <c r="AK19" s="16"/>
      <c r="AL19" s="16"/>
      <c r="AM19" s="16"/>
      <c r="AN19" s="16"/>
      <c r="AO19" s="16"/>
      <c r="AP19" s="16"/>
      <c r="AQ19" s="51"/>
      <c r="AR19" s="16"/>
      <c r="AS19" s="51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</row>
    <row r="20" spans="1:117" x14ac:dyDescent="0.2">
      <c r="A20" s="34" t="s">
        <v>225</v>
      </c>
      <c r="C20" s="43"/>
      <c r="F20" s="16"/>
      <c r="H20" s="16"/>
      <c r="I20" s="14" t="s">
        <v>224</v>
      </c>
      <c r="J20" s="16"/>
      <c r="K20" s="52">
        <v>2236</v>
      </c>
      <c r="L20" s="16"/>
      <c r="M20" s="16"/>
      <c r="N20" s="16"/>
      <c r="O20" s="16"/>
      <c r="P20" s="16"/>
      <c r="Q20" s="16"/>
      <c r="R20" s="16"/>
      <c r="S20" s="16"/>
      <c r="T20" s="16"/>
      <c r="U20" s="52">
        <v>1375</v>
      </c>
      <c r="V20" s="16"/>
      <c r="Y20" s="43"/>
      <c r="Z20" s="43"/>
      <c r="AA20" s="47"/>
      <c r="AB20" s="47"/>
      <c r="AC20" s="47"/>
      <c r="AD20" s="47"/>
      <c r="AE20" s="14"/>
      <c r="AF20" s="14"/>
      <c r="AG20" s="52"/>
      <c r="AH20" s="16"/>
      <c r="AI20" s="16"/>
      <c r="AJ20" s="16"/>
      <c r="AK20" s="16"/>
      <c r="AL20" s="16"/>
      <c r="AM20" s="16"/>
      <c r="AN20" s="16"/>
      <c r="AO20" s="16"/>
      <c r="AP20" s="16"/>
      <c r="AQ20" s="52"/>
      <c r="AR20" s="16"/>
      <c r="AS20" s="52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</row>
    <row r="21" spans="1:117" x14ac:dyDescent="0.2">
      <c r="A21" s="49" t="s">
        <v>251</v>
      </c>
      <c r="E21" s="51" t="s">
        <v>76</v>
      </c>
      <c r="F21" s="51"/>
      <c r="G21" s="51" t="s">
        <v>76</v>
      </c>
      <c r="H21" s="51"/>
      <c r="I21" s="51" t="s">
        <v>76</v>
      </c>
      <c r="J21" s="16"/>
      <c r="K21" s="51">
        <v>0.6192190528939352</v>
      </c>
      <c r="L21" s="16"/>
      <c r="M21" s="16"/>
      <c r="N21" s="16"/>
      <c r="O21" s="16"/>
      <c r="P21" s="16"/>
      <c r="Q21" s="16"/>
      <c r="R21" s="16"/>
      <c r="S21" s="16"/>
      <c r="T21" s="16"/>
      <c r="U21" s="51">
        <v>0.3807809471060648</v>
      </c>
      <c r="V21" s="16"/>
      <c r="W21" s="49"/>
      <c r="X21" s="49"/>
      <c r="Y21" s="47"/>
      <c r="Z21" s="47"/>
      <c r="AA21" s="51"/>
      <c r="AB21" s="51"/>
      <c r="AC21" s="51"/>
      <c r="AD21" s="51"/>
      <c r="AE21" s="51"/>
      <c r="AF21" s="51"/>
      <c r="AG21" s="51"/>
      <c r="AH21" s="16"/>
      <c r="AI21" s="16"/>
      <c r="AJ21" s="16"/>
      <c r="AK21" s="16"/>
      <c r="AL21" s="16"/>
      <c r="AM21" s="16"/>
      <c r="AN21" s="16"/>
      <c r="AO21" s="16"/>
      <c r="AP21" s="16"/>
      <c r="AQ21" s="51"/>
      <c r="AR21" s="16"/>
      <c r="AS21" s="51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</row>
    <row r="22" spans="1:117" ht="6" customHeight="1" x14ac:dyDescent="0.2">
      <c r="C22" s="16"/>
      <c r="D22" s="16"/>
      <c r="E22" s="16"/>
      <c r="F22" s="16"/>
      <c r="G22" s="16"/>
      <c r="H22" s="16"/>
      <c r="I22" s="16"/>
      <c r="J22" s="16"/>
      <c r="K22" s="28"/>
      <c r="L22" s="16"/>
      <c r="M22" s="28"/>
      <c r="N22" s="16"/>
      <c r="O22" s="28"/>
      <c r="P22" s="16"/>
      <c r="Q22" s="28"/>
      <c r="S22" s="28"/>
      <c r="T22" s="16"/>
      <c r="U22" s="28"/>
      <c r="V22" s="16"/>
      <c r="W22" s="47"/>
      <c r="X22" s="47"/>
      <c r="Y22" s="16"/>
      <c r="Z22" s="16"/>
      <c r="AA22" s="16"/>
      <c r="AB22" s="16"/>
      <c r="AC22" s="16"/>
      <c r="AD22" s="16"/>
      <c r="AE22" s="16"/>
      <c r="AF22" s="16"/>
      <c r="AG22" s="28"/>
      <c r="AH22" s="16"/>
      <c r="AI22" s="28"/>
      <c r="AJ22" s="28"/>
      <c r="AK22" s="28"/>
      <c r="AL22" s="28"/>
      <c r="AM22" s="28"/>
      <c r="AN22" s="28"/>
      <c r="AO22" s="28"/>
      <c r="AP22" s="28"/>
      <c r="AQ22" s="28"/>
      <c r="AR22" s="16"/>
      <c r="AS22" s="28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</row>
    <row r="23" spans="1:117" ht="15" customHeight="1" x14ac:dyDescent="0.2">
      <c r="A23" s="34" t="s">
        <v>226</v>
      </c>
      <c r="C23" s="16"/>
      <c r="D23" s="16"/>
      <c r="E23" s="16"/>
      <c r="F23" s="16"/>
      <c r="G23" s="16"/>
      <c r="H23" s="16"/>
      <c r="I23" s="16"/>
      <c r="J23" s="16"/>
      <c r="K23" s="16"/>
      <c r="V23" s="16"/>
      <c r="Y23" s="16"/>
      <c r="Z23" s="16"/>
      <c r="AA23" s="16"/>
      <c r="AB23" s="16"/>
      <c r="AC23" s="16"/>
      <c r="AD23" s="16"/>
      <c r="AE23" s="16"/>
      <c r="AF23" s="16"/>
      <c r="AG23" s="16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</row>
    <row r="24" spans="1:117" ht="15" customHeight="1" x14ac:dyDescent="0.2">
      <c r="A24" s="34" t="s">
        <v>227</v>
      </c>
      <c r="C24" s="53">
        <v>0.8821</v>
      </c>
      <c r="D24" s="16"/>
      <c r="E24" s="53">
        <v>0.1086</v>
      </c>
      <c r="F24" s="16"/>
      <c r="G24" s="53">
        <v>9.2999999999999992E-3</v>
      </c>
      <c r="H24" s="16"/>
      <c r="I24" s="53">
        <v>0</v>
      </c>
      <c r="J24" s="16"/>
      <c r="K24" s="51">
        <v>1</v>
      </c>
      <c r="V24" s="16"/>
      <c r="Y24" s="53"/>
      <c r="Z24" s="53"/>
      <c r="AA24" s="53"/>
      <c r="AB24" s="53"/>
      <c r="AC24" s="53"/>
      <c r="AD24" s="53"/>
      <c r="AE24" s="53"/>
      <c r="AF24" s="53"/>
      <c r="AG24" s="51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</row>
    <row r="25" spans="1:117" x14ac:dyDescent="0.2">
      <c r="A25" s="34" t="s">
        <v>228</v>
      </c>
      <c r="C25" s="53">
        <v>0.91569999999999996</v>
      </c>
      <c r="D25" s="16"/>
      <c r="E25" s="53">
        <v>7.4999999999999997E-2</v>
      </c>
      <c r="F25" s="16"/>
      <c r="G25" s="53">
        <v>9.2999999999999992E-3</v>
      </c>
      <c r="H25" s="16"/>
      <c r="I25" s="53">
        <v>0</v>
      </c>
      <c r="J25" s="16"/>
      <c r="K25" s="51">
        <v>1</v>
      </c>
      <c r="V25" s="16"/>
      <c r="Y25" s="53"/>
      <c r="Z25" s="53"/>
      <c r="AA25" s="53"/>
      <c r="AB25" s="53"/>
      <c r="AC25" s="53"/>
      <c r="AD25" s="53"/>
      <c r="AE25" s="53"/>
      <c r="AF25" s="53"/>
      <c r="AG25" s="51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</row>
    <row r="26" spans="1:117" x14ac:dyDescent="0.2">
      <c r="A26" s="34" t="s">
        <v>229</v>
      </c>
      <c r="C26" s="53">
        <v>0.99070000000000003</v>
      </c>
      <c r="D26" s="16"/>
      <c r="E26" s="53">
        <v>0</v>
      </c>
      <c r="F26" s="16"/>
      <c r="G26" s="53">
        <v>9.2999999999999992E-3</v>
      </c>
      <c r="H26" s="16"/>
      <c r="I26" s="53">
        <v>0</v>
      </c>
      <c r="J26" s="16"/>
      <c r="K26" s="51">
        <v>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Y26" s="53"/>
      <c r="Z26" s="53"/>
      <c r="AA26" s="53"/>
      <c r="AB26" s="53"/>
      <c r="AC26" s="53"/>
      <c r="AD26" s="53"/>
      <c r="AE26" s="53"/>
      <c r="AF26" s="53"/>
      <c r="AG26" s="51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</row>
    <row r="27" spans="1:117" x14ac:dyDescent="0.2">
      <c r="C27" s="53"/>
      <c r="D27" s="16"/>
      <c r="E27" s="53"/>
      <c r="F27" s="16"/>
      <c r="G27" s="53"/>
      <c r="H27" s="16"/>
      <c r="I27" s="53"/>
      <c r="J27" s="16"/>
      <c r="K27" s="51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7"/>
      <c r="X27" s="47"/>
      <c r="Y27" s="53"/>
      <c r="Z27" s="53"/>
      <c r="AA27" s="53"/>
      <c r="AB27" s="53"/>
      <c r="AC27" s="53"/>
      <c r="AD27" s="53"/>
      <c r="AE27" s="53"/>
      <c r="AF27" s="53"/>
      <c r="AG27" s="51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</row>
    <row r="28" spans="1:117" x14ac:dyDescent="0.2">
      <c r="A28" s="34" t="s">
        <v>230</v>
      </c>
      <c r="L28" s="16"/>
      <c r="M28" s="52">
        <v>657017</v>
      </c>
      <c r="N28" s="14"/>
      <c r="O28" s="52">
        <v>89087</v>
      </c>
      <c r="P28" s="14"/>
      <c r="Q28" s="52">
        <v>115231</v>
      </c>
      <c r="R28" s="14"/>
      <c r="S28" s="52">
        <v>5395</v>
      </c>
      <c r="T28" s="14"/>
      <c r="U28" s="14">
        <v>866730</v>
      </c>
      <c r="V28" s="16"/>
      <c r="Y28" s="47"/>
      <c r="Z28" s="47"/>
      <c r="AA28" s="47"/>
      <c r="AB28" s="47"/>
      <c r="AC28" s="47"/>
      <c r="AD28" s="47"/>
      <c r="AE28" s="47"/>
      <c r="AF28" s="47"/>
      <c r="AG28" s="47"/>
      <c r="AH28" s="16"/>
      <c r="AI28" s="52"/>
      <c r="AJ28" s="52"/>
      <c r="AK28" s="52"/>
      <c r="AL28" s="52"/>
      <c r="AM28" s="52"/>
      <c r="AN28" s="52"/>
      <c r="AO28" s="52"/>
      <c r="AP28" s="52"/>
      <c r="AQ28" s="14"/>
      <c r="AR28" s="14"/>
      <c r="AS28" s="14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</row>
    <row r="29" spans="1:117" x14ac:dyDescent="0.2">
      <c r="A29" s="34" t="s">
        <v>231</v>
      </c>
      <c r="L29" s="16"/>
      <c r="M29" s="51">
        <v>0.75804114314723159</v>
      </c>
      <c r="N29" s="16"/>
      <c r="O29" s="51">
        <v>0.10278518108292087</v>
      </c>
      <c r="P29" s="16"/>
      <c r="Q29" s="51">
        <v>0.13294913064045319</v>
      </c>
      <c r="R29" s="16"/>
      <c r="S29" s="51">
        <v>6.2245451293943908E-3</v>
      </c>
      <c r="T29" s="16"/>
      <c r="U29" s="51">
        <v>1</v>
      </c>
      <c r="V29" s="16"/>
      <c r="Y29" s="47"/>
      <c r="Z29" s="47"/>
      <c r="AA29" s="47"/>
      <c r="AB29" s="47"/>
      <c r="AC29" s="47"/>
      <c r="AD29" s="47"/>
      <c r="AE29" s="47"/>
      <c r="AF29" s="47"/>
      <c r="AG29" s="47"/>
      <c r="AH29" s="16"/>
      <c r="AI29" s="51"/>
      <c r="AJ29" s="51"/>
      <c r="AK29" s="51"/>
      <c r="AL29" s="51"/>
      <c r="AM29" s="51"/>
      <c r="AN29" s="51"/>
      <c r="AO29" s="51"/>
      <c r="AP29" s="51"/>
      <c r="AQ29" s="54"/>
      <c r="AR29" s="16"/>
      <c r="AS29" s="51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</row>
    <row r="30" spans="1:117" ht="6" customHeight="1" x14ac:dyDescent="0.2">
      <c r="C30" s="34"/>
      <c r="D30" s="34"/>
      <c r="V30" s="16"/>
      <c r="W30" s="47"/>
      <c r="X30" s="47"/>
      <c r="AA30" s="47"/>
      <c r="AB30" s="47"/>
      <c r="AC30" s="47"/>
      <c r="AD30" s="47"/>
      <c r="AE30" s="47"/>
      <c r="AF30" s="47"/>
      <c r="AG30" s="47"/>
      <c r="AH30" s="47"/>
      <c r="AI30" s="55"/>
      <c r="AJ30" s="47"/>
      <c r="AK30" s="47"/>
      <c r="AL30" s="47"/>
      <c r="AM30" s="47"/>
      <c r="AN30" s="47"/>
      <c r="AO30" s="55"/>
      <c r="AP30" s="47"/>
      <c r="AQ30" s="47"/>
      <c r="AR30" s="47"/>
      <c r="AS30" s="47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</row>
    <row r="31" spans="1:117" x14ac:dyDescent="0.2">
      <c r="A31" s="34" t="s">
        <v>232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</row>
    <row r="32" spans="1:117" x14ac:dyDescent="0.2">
      <c r="A32" s="34" t="s">
        <v>252</v>
      </c>
      <c r="C32" s="46">
        <v>2892402936.8600001</v>
      </c>
      <c r="D32" s="16" t="s">
        <v>76</v>
      </c>
      <c r="E32" s="46">
        <v>152547550.09999999</v>
      </c>
      <c r="F32" s="16"/>
      <c r="G32" s="46">
        <v>26400454.140000001</v>
      </c>
      <c r="H32" s="16"/>
      <c r="I32" s="46">
        <v>52509236.43</v>
      </c>
      <c r="J32" s="16"/>
      <c r="K32" s="45">
        <v>3123860177.5299997</v>
      </c>
      <c r="L32" s="16"/>
      <c r="M32" s="46">
        <v>592140759.96000004</v>
      </c>
      <c r="N32" s="16"/>
      <c r="O32" s="46">
        <v>74991699.510000005</v>
      </c>
      <c r="P32" s="16"/>
      <c r="Q32" s="46">
        <v>105683752.48999999</v>
      </c>
      <c r="R32" s="16"/>
      <c r="S32" s="46">
        <v>5743611.7999999998</v>
      </c>
      <c r="T32" s="16"/>
      <c r="U32" s="45">
        <v>778559823.75999999</v>
      </c>
      <c r="V32" s="16"/>
      <c r="Y32" s="56"/>
      <c r="Z32" s="57"/>
      <c r="AA32" s="48"/>
      <c r="AB32" s="46"/>
      <c r="AC32" s="48"/>
      <c r="AD32" s="46"/>
      <c r="AE32" s="48"/>
      <c r="AF32" s="46"/>
      <c r="AG32" s="58"/>
      <c r="AH32" s="59"/>
      <c r="AI32" s="48"/>
      <c r="AJ32" s="46"/>
      <c r="AK32" s="48"/>
      <c r="AL32" s="46"/>
      <c r="AM32" s="48"/>
      <c r="AN32" s="46"/>
      <c r="AO32" s="48"/>
      <c r="AP32" s="46"/>
      <c r="AQ32" s="58"/>
      <c r="AR32" s="16"/>
      <c r="AS32" s="4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</row>
    <row r="33" spans="1:117" x14ac:dyDescent="0.2">
      <c r="A33" s="34" t="s">
        <v>233</v>
      </c>
      <c r="C33" s="60">
        <v>0.92590665794363103</v>
      </c>
      <c r="D33" s="60"/>
      <c r="E33" s="60">
        <v>4.8833027546264118E-2</v>
      </c>
      <c r="F33" s="60"/>
      <c r="G33" s="60">
        <v>8.4512278526097592E-3</v>
      </c>
      <c r="H33" s="60"/>
      <c r="I33" s="60">
        <v>1.6809086657495167E-2</v>
      </c>
      <c r="J33" s="60"/>
      <c r="K33" s="60">
        <v>1</v>
      </c>
      <c r="L33" s="60"/>
      <c r="M33" s="60">
        <v>0.7605591014192048</v>
      </c>
      <c r="N33" s="60"/>
      <c r="O33" s="60">
        <v>9.6321049740060893E-2</v>
      </c>
      <c r="P33" s="60"/>
      <c r="Q33" s="60">
        <v>0.13574262280785018</v>
      </c>
      <c r="R33" s="60"/>
      <c r="S33" s="60">
        <v>7.3772260328841916E-3</v>
      </c>
      <c r="T33" s="60"/>
      <c r="U33" s="60">
        <v>1</v>
      </c>
      <c r="V33" s="16"/>
      <c r="Y33" s="54"/>
      <c r="Z33" s="54"/>
      <c r="AA33" s="54"/>
      <c r="AB33" s="54"/>
      <c r="AC33" s="54"/>
      <c r="AD33" s="54"/>
      <c r="AE33" s="54"/>
      <c r="AF33" s="51"/>
      <c r="AG33" s="51"/>
      <c r="AH33" s="59"/>
      <c r="AI33" s="54"/>
      <c r="AJ33" s="54"/>
      <c r="AK33" s="54"/>
      <c r="AL33" s="54"/>
      <c r="AM33" s="54"/>
      <c r="AN33" s="54"/>
      <c r="AO33" s="54"/>
      <c r="AP33" s="54"/>
      <c r="AQ33" s="51"/>
      <c r="AR33" s="16"/>
      <c r="AS33" s="51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</row>
    <row r="34" spans="1:117" x14ac:dyDescent="0.2">
      <c r="A34" s="34" t="s">
        <v>234</v>
      </c>
      <c r="C34" s="60">
        <v>0.74118186558696275</v>
      </c>
      <c r="D34" s="60"/>
      <c r="E34" s="60">
        <v>3.9090500266391943E-2</v>
      </c>
      <c r="F34" s="60"/>
      <c r="G34" s="60">
        <v>6.7651493512417829E-3</v>
      </c>
      <c r="H34" s="60"/>
      <c r="I34" s="60">
        <v>1.3455557426582053E-2</v>
      </c>
      <c r="J34" s="60"/>
      <c r="K34" s="60">
        <v>0.80049307263117853</v>
      </c>
      <c r="L34" s="60"/>
      <c r="M34" s="60">
        <v>0.15173680940653739</v>
      </c>
      <c r="N34" s="60"/>
      <c r="O34" s="60">
        <v>1.9216716674578964E-2</v>
      </c>
      <c r="P34" s="60"/>
      <c r="Q34" s="60">
        <v>2.7081593589379088E-2</v>
      </c>
      <c r="R34" s="60"/>
      <c r="S34" s="60">
        <v>1.471807698326005E-3</v>
      </c>
      <c r="T34" s="60"/>
      <c r="U34" s="60">
        <v>0.19950692736882142</v>
      </c>
      <c r="V34" s="16"/>
      <c r="Y34" s="61"/>
      <c r="Z34" s="61"/>
      <c r="AA34" s="61"/>
      <c r="AB34" s="61"/>
      <c r="AC34" s="61"/>
      <c r="AD34" s="61"/>
      <c r="AE34" s="61"/>
      <c r="AF34" s="61"/>
      <c r="AG34" s="61"/>
      <c r="AH34" s="16"/>
      <c r="AI34" s="61"/>
      <c r="AJ34" s="61"/>
      <c r="AK34" s="61"/>
      <c r="AL34" s="61"/>
      <c r="AM34" s="61"/>
      <c r="AN34" s="61"/>
      <c r="AO34" s="61"/>
      <c r="AP34" s="61"/>
      <c r="AQ34" s="61"/>
      <c r="AR34" s="16"/>
      <c r="AS34" s="51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</row>
    <row r="35" spans="1:117" ht="6" customHeight="1" x14ac:dyDescent="0.2">
      <c r="C35" s="34"/>
      <c r="D35" s="34"/>
      <c r="V35" s="16"/>
      <c r="W35" s="47"/>
      <c r="X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</row>
    <row r="36" spans="1:117" x14ac:dyDescent="0.2">
      <c r="A36" s="34" t="s">
        <v>235</v>
      </c>
      <c r="C36" s="16"/>
      <c r="D36" s="16"/>
      <c r="E36" s="16"/>
      <c r="F36" s="16"/>
      <c r="G36" s="16"/>
      <c r="H36" s="16"/>
      <c r="I36" s="16"/>
      <c r="J36" s="16"/>
      <c r="K36" s="16" t="s">
        <v>76</v>
      </c>
      <c r="L36" s="16"/>
      <c r="M36" s="16"/>
      <c r="N36" s="16"/>
      <c r="O36" s="16"/>
      <c r="P36" s="16"/>
      <c r="Q36" s="16"/>
      <c r="R36" s="16"/>
      <c r="S36" s="16"/>
      <c r="T36" s="16"/>
      <c r="U36" s="16" t="s">
        <v>76</v>
      </c>
      <c r="V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</row>
    <row r="37" spans="1:117" x14ac:dyDescent="0.2">
      <c r="A37" s="34" t="s">
        <v>252</v>
      </c>
      <c r="C37" s="46">
        <v>1034255247</v>
      </c>
      <c r="D37" s="16"/>
      <c r="E37" s="46">
        <v>99048946</v>
      </c>
      <c r="F37" s="16"/>
      <c r="G37" s="46">
        <v>9718169</v>
      </c>
      <c r="H37" s="16"/>
      <c r="I37" s="46">
        <v>0</v>
      </c>
      <c r="J37" s="16"/>
      <c r="K37" s="45">
        <v>1143022362</v>
      </c>
      <c r="L37" s="16"/>
      <c r="M37" s="46">
        <v>474342091</v>
      </c>
      <c r="N37" s="16"/>
      <c r="O37" s="46">
        <v>57397488</v>
      </c>
      <c r="P37" s="16"/>
      <c r="Q37" s="46">
        <v>87220092</v>
      </c>
      <c r="R37" s="16"/>
      <c r="S37" s="46">
        <v>4240344</v>
      </c>
      <c r="T37" s="16"/>
      <c r="U37" s="45">
        <v>623200015</v>
      </c>
      <c r="V37" s="16"/>
      <c r="Y37" s="48"/>
      <c r="Z37" s="46"/>
      <c r="AA37" s="48"/>
      <c r="AB37" s="46"/>
      <c r="AC37" s="48"/>
      <c r="AD37" s="46"/>
      <c r="AE37" s="46"/>
      <c r="AF37" s="46"/>
      <c r="AG37" s="58"/>
      <c r="AH37" s="59"/>
      <c r="AI37" s="48"/>
      <c r="AJ37" s="46"/>
      <c r="AK37" s="48"/>
      <c r="AL37" s="46"/>
      <c r="AM37" s="48"/>
      <c r="AN37" s="46"/>
      <c r="AO37" s="48"/>
      <c r="AP37" s="46"/>
      <c r="AQ37" s="58"/>
      <c r="AR37" s="16"/>
      <c r="AS37" s="45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</row>
    <row r="38" spans="1:117" x14ac:dyDescent="0.2">
      <c r="A38" s="34" t="s">
        <v>233</v>
      </c>
      <c r="C38" s="60">
        <v>0.90484253098103429</v>
      </c>
      <c r="D38" s="60"/>
      <c r="E38" s="60">
        <v>8.6655300274868993E-2</v>
      </c>
      <c r="F38" s="60"/>
      <c r="G38" s="60">
        <v>8.502168744096714E-3</v>
      </c>
      <c r="H38" s="60"/>
      <c r="I38" s="60">
        <v>0</v>
      </c>
      <c r="J38" s="60"/>
      <c r="K38" s="60">
        <v>1</v>
      </c>
      <c r="L38" s="60"/>
      <c r="M38" s="60">
        <v>0.7611394088300848</v>
      </c>
      <c r="N38" s="60"/>
      <c r="O38" s="60">
        <v>9.210123013235165E-2</v>
      </c>
      <c r="P38" s="60"/>
      <c r="Q38" s="60">
        <v>0.13995521485987128</v>
      </c>
      <c r="R38" s="60"/>
      <c r="S38" s="60">
        <v>6.8041461776922451E-3</v>
      </c>
      <c r="T38" s="60"/>
      <c r="U38" s="60">
        <v>1</v>
      </c>
      <c r="V38" s="16"/>
      <c r="Y38" s="51"/>
      <c r="Z38" s="51"/>
      <c r="AA38" s="51"/>
      <c r="AB38" s="51"/>
      <c r="AC38" s="51"/>
      <c r="AD38" s="51"/>
      <c r="AE38" s="51"/>
      <c r="AF38" s="51"/>
      <c r="AG38" s="51"/>
      <c r="AH38" s="59"/>
      <c r="AI38" s="51"/>
      <c r="AJ38" s="51"/>
      <c r="AK38" s="51"/>
      <c r="AL38" s="51"/>
      <c r="AM38" s="51"/>
      <c r="AN38" s="51"/>
      <c r="AO38" s="51"/>
      <c r="AP38" s="51"/>
      <c r="AQ38" s="51"/>
      <c r="AR38" s="16"/>
      <c r="AS38" s="51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</row>
    <row r="39" spans="1:117" x14ac:dyDescent="0.2">
      <c r="A39" s="34" t="s">
        <v>234</v>
      </c>
      <c r="C39" s="60">
        <v>0.58557476140503006</v>
      </c>
      <c r="D39" s="60"/>
      <c r="E39" s="60">
        <v>5.6079544280397263E-2</v>
      </c>
      <c r="F39" s="60"/>
      <c r="G39" s="60">
        <v>5.5022341051451868E-3</v>
      </c>
      <c r="H39" s="60"/>
      <c r="I39" s="60">
        <v>0</v>
      </c>
      <c r="J39" s="60"/>
      <c r="K39" s="60">
        <v>0.64715653979057253</v>
      </c>
      <c r="L39" s="60"/>
      <c r="M39" s="60">
        <v>0.26856306271336522</v>
      </c>
      <c r="N39" s="60"/>
      <c r="O39" s="60">
        <v>3.2497316729443747E-2</v>
      </c>
      <c r="P39" s="60"/>
      <c r="Q39" s="60">
        <v>4.9382282285510871E-2</v>
      </c>
      <c r="R39" s="60"/>
      <c r="S39" s="60">
        <v>2.4007984811076819E-3</v>
      </c>
      <c r="T39" s="60"/>
      <c r="U39" s="60">
        <v>0.35284346020942753</v>
      </c>
      <c r="V39" s="16"/>
      <c r="Y39" s="61"/>
      <c r="Z39" s="61"/>
      <c r="AA39" s="61"/>
      <c r="AB39" s="61"/>
      <c r="AC39" s="61"/>
      <c r="AD39" s="61"/>
      <c r="AE39" s="61"/>
      <c r="AF39" s="61"/>
      <c r="AG39" s="61"/>
      <c r="AH39" s="16"/>
      <c r="AI39" s="61"/>
      <c r="AJ39" s="61"/>
      <c r="AK39" s="61"/>
      <c r="AL39" s="61"/>
      <c r="AM39" s="61"/>
      <c r="AN39" s="61"/>
      <c r="AO39" s="61"/>
      <c r="AP39" s="61"/>
      <c r="AQ39" s="61"/>
      <c r="AR39" s="16"/>
      <c r="AS39" s="51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</row>
    <row r="40" spans="1:117" ht="6" customHeight="1" x14ac:dyDescent="0.2">
      <c r="A40" s="34" t="s">
        <v>76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</row>
    <row r="41" spans="1:117" x14ac:dyDescent="0.2">
      <c r="A41" s="34" t="s">
        <v>236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</row>
    <row r="42" spans="1:117" x14ac:dyDescent="0.2">
      <c r="A42" s="34" t="s">
        <v>253</v>
      </c>
      <c r="C42" s="46">
        <v>26586116920</v>
      </c>
      <c r="D42" s="45"/>
      <c r="E42" s="46">
        <v>1202106407</v>
      </c>
      <c r="F42" s="45"/>
      <c r="G42" s="46">
        <v>256214845</v>
      </c>
      <c r="H42" s="45"/>
      <c r="I42" s="46">
        <v>539304425</v>
      </c>
      <c r="J42" s="45"/>
      <c r="K42" s="45">
        <v>28583742597</v>
      </c>
      <c r="L42" s="16"/>
      <c r="M42" s="46">
        <v>1962687547.5</v>
      </c>
      <c r="N42" s="45"/>
      <c r="O42" s="46">
        <v>223046090.29500002</v>
      </c>
      <c r="P42" s="45"/>
      <c r="Q42" s="46">
        <v>334503084.2349999</v>
      </c>
      <c r="R42" s="45"/>
      <c r="S42" s="46">
        <v>15234243.960000001</v>
      </c>
      <c r="T42" s="16"/>
      <c r="U42" s="45">
        <v>2535470965.9899998</v>
      </c>
      <c r="V42" s="16"/>
      <c r="Y42" s="48"/>
      <c r="Z42" s="46"/>
      <c r="AA42" s="48"/>
      <c r="AB42" s="46"/>
      <c r="AC42" s="48"/>
      <c r="AD42" s="46"/>
      <c r="AE42" s="48"/>
      <c r="AF42" s="46"/>
      <c r="AG42" s="58"/>
      <c r="AH42" s="59"/>
      <c r="AI42" s="48"/>
      <c r="AJ42" s="46"/>
      <c r="AK42" s="48"/>
      <c r="AL42" s="46"/>
      <c r="AM42" s="48"/>
      <c r="AN42" s="46"/>
      <c r="AO42" s="48"/>
      <c r="AP42" s="46"/>
      <c r="AQ42" s="58"/>
      <c r="AR42" s="16"/>
      <c r="AS42" s="45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</row>
    <row r="43" spans="1:117" x14ac:dyDescent="0.2">
      <c r="A43" s="34" t="s">
        <v>233</v>
      </c>
      <c r="C43" s="60">
        <v>0.93011322187005485</v>
      </c>
      <c r="D43" s="60"/>
      <c r="E43" s="60">
        <v>4.2055598664891655E-2</v>
      </c>
      <c r="F43" s="60"/>
      <c r="G43" s="60">
        <v>8.9636563207398517E-3</v>
      </c>
      <c r="H43" s="60"/>
      <c r="I43" s="60">
        <v>1.88675231443136E-2</v>
      </c>
      <c r="J43" s="60"/>
      <c r="K43" s="60">
        <v>1</v>
      </c>
      <c r="L43" s="60"/>
      <c r="M43" s="60">
        <v>0.77501706985069985</v>
      </c>
      <c r="N43" s="60"/>
      <c r="O43" s="60">
        <v>8.5550708923556804E-2</v>
      </c>
      <c r="P43" s="60"/>
      <c r="Q43" s="60">
        <v>0.13319568127444187</v>
      </c>
      <c r="R43" s="60"/>
      <c r="S43" s="60">
        <v>6.2365399513015169E-3</v>
      </c>
      <c r="T43" s="60"/>
      <c r="U43" s="60">
        <v>1</v>
      </c>
      <c r="V43" s="16"/>
      <c r="Y43" s="54"/>
      <c r="Z43" s="54"/>
      <c r="AA43" s="54"/>
      <c r="AB43" s="54"/>
      <c r="AC43" s="54"/>
      <c r="AD43" s="54"/>
      <c r="AE43" s="54"/>
      <c r="AF43" s="51"/>
      <c r="AG43" s="51"/>
      <c r="AH43" s="59"/>
      <c r="AI43" s="54"/>
      <c r="AJ43" s="54"/>
      <c r="AK43" s="54"/>
      <c r="AL43" s="54"/>
      <c r="AM43" s="54"/>
      <c r="AN43" s="54"/>
      <c r="AO43" s="54"/>
      <c r="AP43" s="54"/>
      <c r="AQ43" s="51"/>
      <c r="AR43" s="16"/>
      <c r="AS43" s="51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</row>
    <row r="44" spans="1:117" x14ac:dyDescent="0.2">
      <c r="A44" s="34" t="s">
        <v>234</v>
      </c>
      <c r="C44" s="60">
        <v>0.85433125956688061</v>
      </c>
      <c r="D44" s="60"/>
      <c r="E44" s="60">
        <v>3.8629074110975027E-2</v>
      </c>
      <c r="F44" s="60"/>
      <c r="G44" s="60">
        <v>8.2333329048107969E-3</v>
      </c>
      <c r="H44" s="60"/>
      <c r="I44" s="60">
        <v>1.7330271663464961E-2</v>
      </c>
      <c r="J44" s="60"/>
      <c r="K44" s="60">
        <v>0.91852393824613143</v>
      </c>
      <c r="L44" s="60"/>
      <c r="M44" s="60">
        <v>6.3145338643457949E-2</v>
      </c>
      <c r="N44" s="60"/>
      <c r="O44" s="60">
        <v>6.9703348433429561E-3</v>
      </c>
      <c r="P44" s="60"/>
      <c r="Q44" s="60">
        <v>1.0852259552865031E-2</v>
      </c>
      <c r="R44" s="60"/>
      <c r="S44" s="60">
        <v>5.0812871420271135E-4</v>
      </c>
      <c r="T44" s="60"/>
      <c r="U44" s="60">
        <v>8.147606175386865E-2</v>
      </c>
      <c r="V44" s="16"/>
      <c r="Y44" s="61"/>
      <c r="Z44" s="61"/>
      <c r="AA44" s="61"/>
      <c r="AB44" s="61"/>
      <c r="AC44" s="61"/>
      <c r="AD44" s="61"/>
      <c r="AE44" s="61"/>
      <c r="AF44" s="61"/>
      <c r="AG44" s="61"/>
      <c r="AH44" s="16"/>
      <c r="AI44" s="61"/>
      <c r="AJ44" s="61"/>
      <c r="AK44" s="61"/>
      <c r="AL44" s="61"/>
      <c r="AM44" s="61"/>
      <c r="AN44" s="61"/>
      <c r="AO44" s="61"/>
      <c r="AP44" s="61"/>
      <c r="AQ44" s="61"/>
      <c r="AR44" s="16"/>
      <c r="AS44" s="51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</row>
    <row r="45" spans="1:117" ht="6" customHeight="1" x14ac:dyDescent="0.2">
      <c r="A45" s="34" t="s">
        <v>76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Y45" s="61"/>
      <c r="Z45" s="61"/>
      <c r="AA45" s="61"/>
      <c r="AB45" s="61"/>
      <c r="AC45" s="61"/>
      <c r="AD45" s="61"/>
      <c r="AE45" s="61"/>
      <c r="AF45" s="61"/>
      <c r="AG45" s="16"/>
      <c r="AH45" s="16"/>
      <c r="AI45" s="61"/>
      <c r="AJ45" s="61"/>
      <c r="AK45" s="61"/>
      <c r="AL45" s="61"/>
      <c r="AM45" s="61"/>
      <c r="AN45" s="61"/>
      <c r="AO45" s="61"/>
      <c r="AP45" s="61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</row>
    <row r="46" spans="1:117" x14ac:dyDescent="0.2">
      <c r="A46" s="34" t="s">
        <v>237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</row>
    <row r="47" spans="1:117" x14ac:dyDescent="0.2">
      <c r="A47" s="34" t="s">
        <v>253</v>
      </c>
      <c r="C47" s="46">
        <v>19128576365.919998</v>
      </c>
      <c r="D47" s="45"/>
      <c r="E47" s="46">
        <v>658123945.54175186</v>
      </c>
      <c r="F47" s="45"/>
      <c r="G47" s="46">
        <v>183071012.80000001</v>
      </c>
      <c r="H47" s="45"/>
      <c r="I47" s="46">
        <v>383031194.18000001</v>
      </c>
      <c r="J47" s="45"/>
      <c r="K47" s="45">
        <v>20352802518.44175</v>
      </c>
      <c r="L47" s="16"/>
      <c r="M47" s="46">
        <v>1209685811.7300007</v>
      </c>
      <c r="N47" s="45"/>
      <c r="O47" s="46">
        <v>129487741.81999998</v>
      </c>
      <c r="P47" s="45"/>
      <c r="Q47" s="46">
        <v>224334147.98999989</v>
      </c>
      <c r="R47" s="45"/>
      <c r="S47" s="46">
        <v>8595054.1099999957</v>
      </c>
      <c r="T47" s="16"/>
      <c r="U47" s="45">
        <v>1572102755.6500003</v>
      </c>
      <c r="V47" s="16"/>
      <c r="Y47" s="56"/>
      <c r="Z47" s="62"/>
      <c r="AA47" s="56"/>
      <c r="AB47" s="62"/>
      <c r="AC47" s="56"/>
      <c r="AD47" s="62"/>
      <c r="AE47" s="56"/>
      <c r="AF47" s="62"/>
      <c r="AG47" s="58"/>
      <c r="AH47" s="59"/>
      <c r="AI47" s="56"/>
      <c r="AJ47" s="62"/>
      <c r="AK47" s="56"/>
      <c r="AL47" s="62"/>
      <c r="AM47" s="56"/>
      <c r="AN47" s="62"/>
      <c r="AO47" s="56"/>
      <c r="AP47" s="59"/>
      <c r="AQ47" s="58"/>
      <c r="AR47" s="16"/>
      <c r="AS47" s="45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</row>
    <row r="48" spans="1:117" x14ac:dyDescent="0.2">
      <c r="A48" s="34" t="s">
        <v>233</v>
      </c>
      <c r="C48" s="60">
        <v>0.93984975035194906</v>
      </c>
      <c r="D48" s="60"/>
      <c r="E48" s="60">
        <v>3.2335789871956129E-2</v>
      </c>
      <c r="F48" s="60"/>
      <c r="G48" s="60">
        <v>8.9948798271942496E-3</v>
      </c>
      <c r="H48" s="60"/>
      <c r="I48" s="60">
        <v>1.88195799489006E-2</v>
      </c>
      <c r="J48" s="60"/>
      <c r="K48" s="60">
        <v>1</v>
      </c>
      <c r="L48" s="60"/>
      <c r="M48" s="60">
        <v>0.76946993915155693</v>
      </c>
      <c r="N48" s="60"/>
      <c r="O48" s="60">
        <v>8.2365953087119984E-2</v>
      </c>
      <c r="P48" s="60"/>
      <c r="Q48" s="60">
        <v>0.14269687346056897</v>
      </c>
      <c r="R48" s="60"/>
      <c r="S48" s="60">
        <v>5.4672343007542736E-3</v>
      </c>
      <c r="T48" s="60"/>
      <c r="U48" s="60">
        <v>1</v>
      </c>
      <c r="V48" s="16"/>
      <c r="Y48" s="54"/>
      <c r="Z48" s="54"/>
      <c r="AA48" s="54"/>
      <c r="AB48" s="54"/>
      <c r="AC48" s="54"/>
      <c r="AD48" s="54"/>
      <c r="AE48" s="54"/>
      <c r="AF48" s="51"/>
      <c r="AG48" s="51"/>
      <c r="AH48" s="59"/>
      <c r="AI48" s="54"/>
      <c r="AJ48" s="54"/>
      <c r="AK48" s="54"/>
      <c r="AL48" s="54"/>
      <c r="AM48" s="54"/>
      <c r="AN48" s="54"/>
      <c r="AO48" s="54"/>
      <c r="AP48" s="54"/>
      <c r="AQ48" s="51"/>
      <c r="AR48" s="16"/>
      <c r="AS48" s="51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</row>
    <row r="49" spans="1:117" x14ac:dyDescent="0.2">
      <c r="A49" s="34" t="s">
        <v>234</v>
      </c>
      <c r="C49" s="60">
        <v>0.87245879180713626</v>
      </c>
      <c r="D49" s="60"/>
      <c r="E49" s="60">
        <v>3.0017185356757032E-2</v>
      </c>
      <c r="F49" s="60"/>
      <c r="G49" s="60">
        <v>8.3499112316043431E-3</v>
      </c>
      <c r="H49" s="60"/>
      <c r="I49" s="60">
        <v>1.7470141348004852E-2</v>
      </c>
      <c r="J49" s="60"/>
      <c r="K49" s="60">
        <v>0.92829602974350245</v>
      </c>
      <c r="L49" s="60"/>
      <c r="M49" s="60">
        <v>5.5174049630192186E-2</v>
      </c>
      <c r="N49" s="60"/>
      <c r="O49" s="60">
        <v>5.9059658503069204E-3</v>
      </c>
      <c r="P49" s="60"/>
      <c r="Q49" s="60">
        <v>1.0231932370311827E-2</v>
      </c>
      <c r="R49" s="60"/>
      <c r="S49" s="60">
        <v>3.9202240568658741E-4</v>
      </c>
      <c r="T49" s="60"/>
      <c r="U49" s="60">
        <v>7.170397025649751E-2</v>
      </c>
      <c r="V49" s="16"/>
      <c r="Y49" s="61"/>
      <c r="Z49" s="61"/>
      <c r="AA49" s="61"/>
      <c r="AB49" s="61"/>
      <c r="AC49" s="61"/>
      <c r="AD49" s="61"/>
      <c r="AE49" s="61"/>
      <c r="AF49" s="61"/>
      <c r="AG49" s="61"/>
      <c r="AH49" s="16"/>
      <c r="AI49" s="61"/>
      <c r="AJ49" s="61"/>
      <c r="AK49" s="61"/>
      <c r="AL49" s="61"/>
      <c r="AM49" s="61"/>
      <c r="AN49" s="61"/>
      <c r="AO49" s="61"/>
      <c r="AP49" s="61"/>
      <c r="AQ49" s="61"/>
      <c r="AR49" s="16"/>
      <c r="AS49" s="51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</row>
    <row r="50" spans="1:117" ht="6" customHeight="1" x14ac:dyDescent="0.2">
      <c r="C50" s="34"/>
      <c r="D50" s="34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47"/>
      <c r="X50" s="47"/>
      <c r="AA50" s="47"/>
      <c r="AB50" s="47"/>
      <c r="AC50" s="47"/>
      <c r="AD50" s="47"/>
      <c r="AE50" s="47"/>
      <c r="AF50" s="47"/>
      <c r="AG50" s="47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</row>
    <row r="51" spans="1:117" x14ac:dyDescent="0.2">
      <c r="A51" s="34" t="s">
        <v>238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</row>
    <row r="52" spans="1:117" x14ac:dyDescent="0.2">
      <c r="A52" s="34" t="s">
        <v>253</v>
      </c>
      <c r="C52" s="46">
        <v>13378867111.088438</v>
      </c>
      <c r="D52" s="45"/>
      <c r="E52" s="46">
        <v>210071791.10175198</v>
      </c>
      <c r="F52" s="45"/>
      <c r="G52" s="46">
        <v>136548463.28647602</v>
      </c>
      <c r="H52" s="45"/>
      <c r="I52" s="46" t="s">
        <v>239</v>
      </c>
      <c r="J52" s="16"/>
      <c r="K52" s="45">
        <v>13725487365.476665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Y52" s="56"/>
      <c r="Z52" s="62"/>
      <c r="AA52" s="56"/>
      <c r="AB52" s="62"/>
      <c r="AC52" s="56"/>
      <c r="AD52" s="62"/>
      <c r="AE52" s="57"/>
      <c r="AF52" s="59"/>
      <c r="AG52" s="63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</row>
    <row r="53" spans="1:117" x14ac:dyDescent="0.2">
      <c r="A53" s="34" t="s">
        <v>231</v>
      </c>
      <c r="C53" s="60">
        <v>0.97474623340078459</v>
      </c>
      <c r="D53" s="60"/>
      <c r="E53" s="60">
        <v>1.5305233650947775E-2</v>
      </c>
      <c r="F53" s="60"/>
      <c r="G53" s="60">
        <v>9.9485329482676549E-3</v>
      </c>
      <c r="H53" s="60"/>
      <c r="I53" s="60">
        <v>0</v>
      </c>
      <c r="J53" s="60"/>
      <c r="K53" s="60">
        <v>1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Y53" s="54"/>
      <c r="Z53" s="54"/>
      <c r="AA53" s="54"/>
      <c r="AB53" s="54"/>
      <c r="AC53" s="54"/>
      <c r="AD53" s="54"/>
      <c r="AE53" s="54"/>
      <c r="AF53" s="51"/>
      <c r="AG53" s="64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</row>
    <row r="54" spans="1:117" ht="6" customHeight="1" x14ac:dyDescent="0.2"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</row>
    <row r="55" spans="1:117" x14ac:dyDescent="0.2">
      <c r="A55" s="34" t="s">
        <v>240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</row>
    <row r="56" spans="1:117" x14ac:dyDescent="0.2">
      <c r="A56" s="34" t="s">
        <v>252</v>
      </c>
      <c r="C56" s="65">
        <v>62150545</v>
      </c>
      <c r="D56" s="66"/>
      <c r="E56" s="65">
        <v>5907727</v>
      </c>
      <c r="F56" s="66"/>
      <c r="G56" s="65">
        <v>596583</v>
      </c>
      <c r="H56" s="66"/>
      <c r="I56" s="65">
        <v>0</v>
      </c>
      <c r="J56" s="66"/>
      <c r="K56" s="67">
        <v>68654855</v>
      </c>
      <c r="L56" s="66"/>
      <c r="M56" s="65">
        <v>7599917</v>
      </c>
      <c r="N56" s="66"/>
      <c r="O56" s="65">
        <v>983447</v>
      </c>
      <c r="P56" s="66"/>
      <c r="Q56" s="65">
        <v>1395513</v>
      </c>
      <c r="R56" s="66"/>
      <c r="S56" s="65">
        <v>51409</v>
      </c>
      <c r="T56" s="66"/>
      <c r="U56" s="67">
        <v>10030286</v>
      </c>
      <c r="V56" s="16"/>
      <c r="Y56" s="68"/>
      <c r="Z56" s="69"/>
      <c r="AA56" s="68"/>
      <c r="AB56" s="69"/>
      <c r="AC56" s="68"/>
      <c r="AD56" s="69"/>
      <c r="AE56" s="68"/>
      <c r="AF56" s="69"/>
      <c r="AG56" s="70"/>
      <c r="AH56" s="59"/>
      <c r="AI56" s="68"/>
      <c r="AJ56" s="69"/>
      <c r="AK56" s="68"/>
      <c r="AL56" s="69"/>
      <c r="AM56" s="68"/>
      <c r="AN56" s="69"/>
      <c r="AO56" s="68"/>
      <c r="AP56" s="69"/>
      <c r="AQ56" s="58"/>
      <c r="AR56" s="66"/>
      <c r="AS56" s="70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</row>
    <row r="57" spans="1:117" x14ac:dyDescent="0.2">
      <c r="A57" s="34" t="s">
        <v>233</v>
      </c>
      <c r="C57" s="54">
        <v>0.90526074230292963</v>
      </c>
      <c r="D57" s="54"/>
      <c r="E57" s="54">
        <v>8.6049661018146498E-2</v>
      </c>
      <c r="F57" s="54"/>
      <c r="G57" s="54">
        <v>8.6895966789238728E-3</v>
      </c>
      <c r="H57" s="54"/>
      <c r="I57" s="54">
        <v>0</v>
      </c>
      <c r="J57" s="54"/>
      <c r="K57" s="54">
        <v>1</v>
      </c>
      <c r="L57" s="54"/>
      <c r="M57" s="54">
        <v>0.75769693905039204</v>
      </c>
      <c r="N57" s="54"/>
      <c r="O57" s="54">
        <v>9.8047752576546673E-2</v>
      </c>
      <c r="P57" s="54"/>
      <c r="Q57" s="54">
        <v>0.13912993109069871</v>
      </c>
      <c r="R57" s="54"/>
      <c r="S57" s="54">
        <v>5.1253772823626363E-3</v>
      </c>
      <c r="T57" s="54"/>
      <c r="U57" s="54">
        <v>1</v>
      </c>
      <c r="V57" s="16"/>
      <c r="Y57" s="54"/>
      <c r="Z57" s="54"/>
      <c r="AA57" s="54"/>
      <c r="AB57" s="54"/>
      <c r="AC57" s="54"/>
      <c r="AD57" s="54"/>
      <c r="AE57" s="54"/>
      <c r="AF57" s="51"/>
      <c r="AG57" s="51"/>
      <c r="AH57" s="59"/>
      <c r="AI57" s="54"/>
      <c r="AJ57" s="54"/>
      <c r="AK57" s="54"/>
      <c r="AL57" s="54"/>
      <c r="AM57" s="54"/>
      <c r="AN57" s="54"/>
      <c r="AO57" s="54"/>
      <c r="AP57" s="54"/>
      <c r="AQ57" s="51"/>
      <c r="AR57" s="16"/>
      <c r="AS57" s="51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</row>
    <row r="58" spans="1:117" x14ac:dyDescent="0.2">
      <c r="A58" s="34" t="s">
        <v>234</v>
      </c>
      <c r="C58" s="54">
        <v>0.78986380668746592</v>
      </c>
      <c r="D58" s="54"/>
      <c r="E58" s="54">
        <v>7.5080592408165087E-2</v>
      </c>
      <c r="F58" s="54"/>
      <c r="G58" s="54">
        <v>7.5819016451911803E-3</v>
      </c>
      <c r="H58" s="54"/>
      <c r="I58" s="54">
        <v>0</v>
      </c>
      <c r="J58" s="54"/>
      <c r="K58" s="54">
        <v>0.87252630074082216</v>
      </c>
      <c r="L58" s="54"/>
      <c r="M58" s="54">
        <v>9.6586431738109241E-2</v>
      </c>
      <c r="N58" s="54"/>
      <c r="O58" s="54">
        <v>1.2498509724980985E-2</v>
      </c>
      <c r="P58" s="54"/>
      <c r="Q58" s="54">
        <v>1.7735406993805856E-2</v>
      </c>
      <c r="R58" s="54"/>
      <c r="S58" s="54">
        <v>6.5335080228171667E-4</v>
      </c>
      <c r="T58" s="54"/>
      <c r="U58" s="54">
        <v>0.12747369925917779</v>
      </c>
      <c r="V58" s="16"/>
      <c r="Y58" s="61"/>
      <c r="Z58" s="61"/>
      <c r="AA58" s="61"/>
      <c r="AB58" s="61"/>
      <c r="AC58" s="61"/>
      <c r="AD58" s="61"/>
      <c r="AE58" s="61"/>
      <c r="AF58" s="61"/>
      <c r="AG58" s="61"/>
      <c r="AH58" s="16"/>
      <c r="AI58" s="61"/>
      <c r="AJ58" s="61"/>
      <c r="AK58" s="61"/>
      <c r="AL58" s="61"/>
      <c r="AM58" s="61"/>
      <c r="AN58" s="61"/>
      <c r="AO58" s="61"/>
      <c r="AP58" s="61"/>
      <c r="AQ58" s="61"/>
      <c r="AR58" s="16"/>
      <c r="AS58" s="51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</row>
    <row r="59" spans="1:117" ht="6" customHeight="1" x14ac:dyDescent="0.2">
      <c r="C59" s="34"/>
      <c r="D59" s="34"/>
      <c r="V59" s="16"/>
      <c r="W59" s="47"/>
      <c r="X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</row>
    <row r="60" spans="1:117" x14ac:dyDescent="0.2">
      <c r="A60" s="34" t="s">
        <v>241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</row>
    <row r="61" spans="1:117" x14ac:dyDescent="0.2">
      <c r="A61" s="34" t="s">
        <v>254</v>
      </c>
      <c r="C61" s="71">
        <v>8583124.1199999992</v>
      </c>
      <c r="D61" s="66"/>
      <c r="E61" s="71">
        <v>1029234.08</v>
      </c>
      <c r="F61" s="66"/>
      <c r="G61" s="71">
        <v>69018.16</v>
      </c>
      <c r="H61" s="66"/>
      <c r="I61" s="71">
        <v>0</v>
      </c>
      <c r="J61" s="66"/>
      <c r="K61" s="72">
        <v>9681376.3599999994</v>
      </c>
      <c r="L61" s="66"/>
      <c r="M61" s="71">
        <v>7075300.4199999999</v>
      </c>
      <c r="N61" s="66"/>
      <c r="O61" s="71">
        <v>703177.83</v>
      </c>
      <c r="P61" s="66"/>
      <c r="Q61" s="71">
        <v>1158068.82</v>
      </c>
      <c r="R61" s="66"/>
      <c r="S61" s="71">
        <v>47223.43</v>
      </c>
      <c r="T61" s="66"/>
      <c r="U61" s="72">
        <v>8983770.5</v>
      </c>
      <c r="V61" s="16"/>
      <c r="Y61" s="68"/>
      <c r="Z61" s="68"/>
      <c r="AA61" s="68"/>
      <c r="AB61" s="68"/>
      <c r="AC61" s="68"/>
      <c r="AD61" s="68"/>
      <c r="AE61" s="68"/>
      <c r="AF61" s="68"/>
      <c r="AG61" s="58"/>
      <c r="AH61" s="66"/>
      <c r="AI61" s="68"/>
      <c r="AJ61" s="68"/>
      <c r="AK61" s="68"/>
      <c r="AL61" s="68"/>
      <c r="AM61" s="68"/>
      <c r="AN61" s="68"/>
      <c r="AO61" s="68"/>
      <c r="AP61" s="68"/>
      <c r="AQ61" s="58"/>
      <c r="AR61" s="66"/>
      <c r="AS61" s="70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</row>
    <row r="62" spans="1:117" x14ac:dyDescent="0.2">
      <c r="A62" s="34" t="s">
        <v>233</v>
      </c>
      <c r="C62" s="60">
        <v>0.88656031961141524</v>
      </c>
      <c r="D62" s="60"/>
      <c r="E62" s="60">
        <v>0.10631071882014925</v>
      </c>
      <c r="F62" s="60"/>
      <c r="G62" s="60">
        <v>7.128961568435504E-3</v>
      </c>
      <c r="H62" s="60"/>
      <c r="I62" s="60">
        <v>0</v>
      </c>
      <c r="J62" s="60"/>
      <c r="K62" s="60">
        <v>1</v>
      </c>
      <c r="L62" s="60"/>
      <c r="M62" s="60">
        <v>0.7875646890133714</v>
      </c>
      <c r="N62" s="60"/>
      <c r="O62" s="60">
        <v>7.8272016187412613E-2</v>
      </c>
      <c r="P62" s="60"/>
      <c r="Q62" s="60">
        <v>0.12890676804355145</v>
      </c>
      <c r="R62" s="60"/>
      <c r="S62" s="60">
        <v>5.2565267556645623E-3</v>
      </c>
      <c r="T62" s="60"/>
      <c r="U62" s="60">
        <v>1</v>
      </c>
      <c r="V62" s="16"/>
      <c r="Y62" s="51"/>
      <c r="Z62" s="51"/>
      <c r="AA62" s="51"/>
      <c r="AB62" s="51"/>
      <c r="AC62" s="51"/>
      <c r="AD62" s="51"/>
      <c r="AE62" s="51"/>
      <c r="AF62" s="51"/>
      <c r="AG62" s="51"/>
      <c r="AH62" s="16"/>
      <c r="AI62" s="51"/>
      <c r="AJ62" s="51"/>
      <c r="AK62" s="51"/>
      <c r="AL62" s="51"/>
      <c r="AM62" s="51"/>
      <c r="AN62" s="51"/>
      <c r="AO62" s="51"/>
      <c r="AP62" s="51"/>
      <c r="AQ62" s="51"/>
      <c r="AR62" s="16"/>
      <c r="AS62" s="51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</row>
    <row r="63" spans="1:117" x14ac:dyDescent="0.2">
      <c r="A63" s="34" t="s">
        <v>234</v>
      </c>
      <c r="C63" s="60">
        <v>0.45984766068966254</v>
      </c>
      <c r="D63" s="60"/>
      <c r="E63" s="60">
        <v>5.5142029565579322E-2</v>
      </c>
      <c r="F63" s="60"/>
      <c r="G63" s="60">
        <v>3.6977024889050356E-3</v>
      </c>
      <c r="H63" s="60"/>
      <c r="I63" s="60">
        <v>0</v>
      </c>
      <c r="J63" s="60"/>
      <c r="K63" s="60">
        <v>0.51868739274414688</v>
      </c>
      <c r="L63" s="60"/>
      <c r="M63" s="60">
        <v>0.37906481385167096</v>
      </c>
      <c r="N63" s="60"/>
      <c r="O63" s="60">
        <v>3.7673308186335908E-2</v>
      </c>
      <c r="P63" s="60"/>
      <c r="Q63" s="60">
        <v>6.2044452619967237E-2</v>
      </c>
      <c r="R63" s="60"/>
      <c r="S63" s="60">
        <v>2.5300325978790611E-3</v>
      </c>
      <c r="T63" s="60"/>
      <c r="U63" s="60">
        <v>0.48131260725585312</v>
      </c>
      <c r="V63" s="16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16"/>
      <c r="AS63" s="51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</row>
    <row r="64" spans="1:117" x14ac:dyDescent="0.2">
      <c r="C64" s="34"/>
      <c r="D64" s="34"/>
      <c r="V64" s="16"/>
      <c r="W64" s="47"/>
      <c r="X64" s="47"/>
      <c r="Y64" s="1"/>
      <c r="Z64" s="1"/>
      <c r="AA64" s="1"/>
      <c r="AB64" s="1"/>
      <c r="AC64" s="1"/>
      <c r="AD64" s="61"/>
      <c r="AE64" s="61"/>
      <c r="AF64" s="61"/>
      <c r="AG64" s="47"/>
      <c r="AH64" s="47"/>
      <c r="AI64" s="1"/>
      <c r="AJ64" s="1"/>
      <c r="AK64" s="1"/>
      <c r="AL64" s="1"/>
      <c r="AM64" s="1"/>
      <c r="AN64" s="1"/>
      <c r="AO64" s="1"/>
      <c r="AP64" s="61"/>
      <c r="AQ64" s="47"/>
      <c r="AR64" s="47"/>
      <c r="AS64" s="47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</row>
    <row r="65" spans="1:117" x14ac:dyDescent="0.2">
      <c r="A65" s="34" t="s">
        <v>242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</row>
    <row r="66" spans="1:117" x14ac:dyDescent="0.2">
      <c r="A66" s="34" t="s">
        <v>243</v>
      </c>
      <c r="C66" s="46">
        <v>28039493445.389999</v>
      </c>
      <c r="D66" s="45"/>
      <c r="E66" s="46">
        <v>1230826132.9200001</v>
      </c>
      <c r="F66" s="45"/>
      <c r="G66" s="46">
        <v>258595042.96000001</v>
      </c>
      <c r="H66" s="45"/>
      <c r="I66" s="46">
        <v>541334448.42999995</v>
      </c>
      <c r="J66" s="45"/>
      <c r="K66" s="45">
        <v>30070249069.699997</v>
      </c>
      <c r="L66" s="16"/>
      <c r="M66" s="46">
        <v>1985957178.3099999</v>
      </c>
      <c r="N66" s="45"/>
      <c r="O66" s="46">
        <v>220589086.38999999</v>
      </c>
      <c r="P66" s="45"/>
      <c r="Q66" s="46">
        <v>341104403.21999997</v>
      </c>
      <c r="R66" s="45"/>
      <c r="S66" s="46">
        <v>15753082.399999999</v>
      </c>
      <c r="T66" s="16"/>
      <c r="U66" s="45">
        <v>2563403750.3199997</v>
      </c>
      <c r="V66" s="16"/>
      <c r="W66" s="45"/>
      <c r="Y66" s="48"/>
      <c r="Z66" s="46"/>
      <c r="AA66" s="48"/>
      <c r="AB66" s="46"/>
      <c r="AC66" s="48"/>
      <c r="AD66" s="46"/>
      <c r="AE66" s="48"/>
      <c r="AF66" s="46"/>
      <c r="AG66" s="58"/>
      <c r="AH66" s="59"/>
      <c r="AI66" s="48"/>
      <c r="AJ66" s="46"/>
      <c r="AK66" s="48"/>
      <c r="AL66" s="46"/>
      <c r="AM66" s="48"/>
      <c r="AN66" s="46"/>
      <c r="AO66" s="48"/>
      <c r="AP66" s="46"/>
      <c r="AQ66" s="58"/>
      <c r="AR66" s="16"/>
      <c r="AS66" s="45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</row>
    <row r="67" spans="1:117" x14ac:dyDescent="0.2">
      <c r="A67" s="34" t="s">
        <v>233</v>
      </c>
      <c r="C67" s="60">
        <v>0.93246628521091068</v>
      </c>
      <c r="D67" s="60"/>
      <c r="E67" s="60">
        <v>4.0931690657668364E-2</v>
      </c>
      <c r="F67" s="60"/>
      <c r="G67" s="60">
        <v>8.5996974072479783E-3</v>
      </c>
      <c r="H67" s="60"/>
      <c r="I67" s="60">
        <v>1.8002326724173047E-2</v>
      </c>
      <c r="J67" s="60"/>
      <c r="K67" s="60">
        <v>1</v>
      </c>
      <c r="L67" s="60"/>
      <c r="M67" s="60">
        <v>0.77473444363264476</v>
      </c>
      <c r="N67" s="60"/>
      <c r="O67" s="60">
        <v>8.6053196404375629E-2</v>
      </c>
      <c r="P67" s="60"/>
      <c r="Q67" s="60">
        <v>0.13306698298206773</v>
      </c>
      <c r="R67" s="60"/>
      <c r="S67" s="60">
        <v>6.1453769809119924E-3</v>
      </c>
      <c r="T67" s="60"/>
      <c r="U67" s="60">
        <v>1</v>
      </c>
      <c r="V67" s="16"/>
      <c r="W67" s="60"/>
      <c r="Y67" s="54"/>
      <c r="Z67" s="54"/>
      <c r="AA67" s="54"/>
      <c r="AB67" s="54"/>
      <c r="AC67" s="54"/>
      <c r="AD67" s="54"/>
      <c r="AE67" s="54"/>
      <c r="AF67" s="51"/>
      <c r="AG67" s="51"/>
      <c r="AH67" s="59"/>
      <c r="AI67" s="54"/>
      <c r="AJ67" s="54"/>
      <c r="AK67" s="54"/>
      <c r="AL67" s="54"/>
      <c r="AM67" s="54"/>
      <c r="AN67" s="54"/>
      <c r="AO67" s="54"/>
      <c r="AP67" s="54"/>
      <c r="AQ67" s="51"/>
      <c r="AR67" s="16"/>
      <c r="AS67" s="51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</row>
    <row r="68" spans="1:117" x14ac:dyDescent="0.2">
      <c r="A68" s="34" t="s">
        <v>234</v>
      </c>
      <c r="C68" s="60">
        <v>0.85902707054588912</v>
      </c>
      <c r="D68" s="60"/>
      <c r="E68" s="60">
        <v>3.770799102961065E-2</v>
      </c>
      <c r="F68" s="60"/>
      <c r="G68" s="60">
        <v>7.9224021162957008E-3</v>
      </c>
      <c r="H68" s="60"/>
      <c r="I68" s="60">
        <v>1.6584498800810258E-2</v>
      </c>
      <c r="J68" s="60"/>
      <c r="K68" s="60">
        <v>0.9212419624926057</v>
      </c>
      <c r="L68" s="60"/>
      <c r="M68" s="60">
        <v>6.0842432137221895E-2</v>
      </c>
      <c r="N68" s="60"/>
      <c r="O68" s="60">
        <v>6.7580392293838075E-3</v>
      </c>
      <c r="P68" s="60"/>
      <c r="Q68" s="60">
        <v>1.0450185800220143E-2</v>
      </c>
      <c r="R68" s="60"/>
      <c r="S68" s="60">
        <v>4.8261657267438497E-4</v>
      </c>
      <c r="T68" s="60"/>
      <c r="U68" s="60">
        <v>7.8533273739500226E-2</v>
      </c>
      <c r="V68" s="16"/>
      <c r="W68" s="60"/>
      <c r="Y68" s="61"/>
      <c r="Z68" s="61"/>
      <c r="AA68" s="61"/>
      <c r="AB68" s="61"/>
      <c r="AC68" s="61"/>
      <c r="AD68" s="61"/>
      <c r="AE68" s="61"/>
      <c r="AF68" s="61"/>
      <c r="AG68" s="61"/>
      <c r="AH68" s="16"/>
      <c r="AI68" s="61"/>
      <c r="AJ68" s="61"/>
      <c r="AK68" s="61"/>
      <c r="AL68" s="61"/>
      <c r="AM68" s="61"/>
      <c r="AN68" s="61"/>
      <c r="AO68" s="61"/>
      <c r="AP68" s="61"/>
      <c r="AQ68" s="61"/>
      <c r="AR68" s="16"/>
      <c r="AS68" s="51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</row>
    <row r="69" spans="1:117" x14ac:dyDescent="0.2"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16"/>
      <c r="W69" s="60"/>
      <c r="Y69" s="61"/>
      <c r="Z69" s="61"/>
      <c r="AA69" s="61"/>
      <c r="AB69" s="61"/>
      <c r="AC69" s="61"/>
      <c r="AD69" s="61"/>
      <c r="AE69" s="61"/>
      <c r="AF69" s="61"/>
      <c r="AG69" s="61"/>
      <c r="AH69" s="16"/>
      <c r="AI69" s="61"/>
      <c r="AJ69" s="61"/>
      <c r="AK69" s="61"/>
      <c r="AL69" s="61"/>
      <c r="AM69" s="61"/>
      <c r="AN69" s="61"/>
      <c r="AO69" s="61"/>
      <c r="AP69" s="61"/>
      <c r="AQ69" s="61"/>
      <c r="AR69" s="16"/>
      <c r="AS69" s="51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</row>
  </sheetData>
  <mergeCells count="3">
    <mergeCell ref="A1:U1"/>
    <mergeCell ref="A2:U2"/>
    <mergeCell ref="A3:U3"/>
  </mergeCells>
  <pageMargins left="0.75" right="0.75" top="1.2641666666666667" bottom="1" header="0.5" footer="0.5"/>
  <pageSetup scale="78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  <colBreaks count="1" manualBreakCount="1">
    <brk id="12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I55"/>
  <sheetViews>
    <sheetView view="pageLayout" zoomScaleNormal="100" workbookViewId="0"/>
  </sheetViews>
  <sheetFormatPr defaultColWidth="9.140625" defaultRowHeight="12.75" x14ac:dyDescent="0.2"/>
  <cols>
    <col min="1" max="1" width="5" style="1" customWidth="1"/>
    <col min="2" max="2" width="4" style="1" bestFit="1" customWidth="1"/>
    <col min="3" max="3" width="9.140625" style="3"/>
    <col min="4" max="4" width="28.140625" style="8" bestFit="1" customWidth="1"/>
    <col min="5" max="5" width="1.28515625" style="9" customWidth="1"/>
    <col min="6" max="6" width="15.28515625" style="10" customWidth="1"/>
    <col min="7" max="7" width="1.7109375" style="9" customWidth="1"/>
    <col min="8" max="8" width="9.140625" style="1"/>
    <col min="9" max="9" width="12" style="1" bestFit="1" customWidth="1"/>
    <col min="10" max="16384" width="9.140625" style="1"/>
  </cols>
  <sheetData>
    <row r="1" spans="1:9" x14ac:dyDescent="0.2">
      <c r="B1" s="230"/>
      <c r="C1" s="230"/>
      <c r="D1" s="230"/>
      <c r="E1" s="230"/>
      <c r="F1" s="230"/>
    </row>
    <row r="2" spans="1:9" x14ac:dyDescent="0.2">
      <c r="B2" s="230"/>
      <c r="C2" s="230"/>
      <c r="D2" s="230"/>
      <c r="E2" s="230"/>
      <c r="F2" s="230"/>
    </row>
    <row r="3" spans="1:9" x14ac:dyDescent="0.2">
      <c r="B3" s="230"/>
      <c r="C3" s="230"/>
      <c r="D3" s="230"/>
      <c r="E3" s="230"/>
      <c r="F3" s="230"/>
    </row>
    <row r="5" spans="1:9" x14ac:dyDescent="0.2">
      <c r="B5" s="229" t="s">
        <v>244</v>
      </c>
      <c r="C5" s="229"/>
      <c r="D5" s="229"/>
      <c r="E5" s="229"/>
      <c r="F5" s="229"/>
    </row>
    <row r="6" spans="1:9" s="2" customFormat="1" x14ac:dyDescent="0.2">
      <c r="C6" s="3"/>
      <c r="D6" s="3"/>
      <c r="E6" s="4"/>
      <c r="F6" s="5"/>
      <c r="G6" s="4"/>
    </row>
    <row r="7" spans="1:9" s="2" customFormat="1" x14ac:dyDescent="0.2">
      <c r="B7" s="29" t="s">
        <v>72</v>
      </c>
      <c r="C7" s="3" t="s">
        <v>73</v>
      </c>
      <c r="D7" s="3"/>
      <c r="E7" s="4"/>
      <c r="F7" s="5" t="s">
        <v>246</v>
      </c>
      <c r="G7" s="4"/>
    </row>
    <row r="8" spans="1:9" s="2" customFormat="1" x14ac:dyDescent="0.2">
      <c r="B8" s="30" t="s">
        <v>2</v>
      </c>
      <c r="C8" s="6" t="s">
        <v>3</v>
      </c>
      <c r="D8" s="6" t="s">
        <v>4</v>
      </c>
      <c r="E8" s="4"/>
      <c r="F8" s="31" t="s">
        <v>5</v>
      </c>
      <c r="G8" s="4"/>
      <c r="H8" s="32"/>
      <c r="I8" s="32"/>
    </row>
    <row r="9" spans="1:9" s="2" customFormat="1" x14ac:dyDescent="0.2">
      <c r="C9" s="3" t="s">
        <v>6</v>
      </c>
      <c r="D9" s="3" t="s">
        <v>7</v>
      </c>
      <c r="E9" s="4"/>
      <c r="F9" s="5" t="s">
        <v>8</v>
      </c>
      <c r="G9" s="4"/>
    </row>
    <row r="11" spans="1:9" x14ac:dyDescent="0.2">
      <c r="A11" s="1" t="str">
        <f>LEFT(C11,3)</f>
        <v>301</v>
      </c>
      <c r="B11" s="1">
        <v>1</v>
      </c>
      <c r="C11" s="3" t="s">
        <v>9</v>
      </c>
      <c r="D11" s="8" t="s">
        <v>10</v>
      </c>
      <c r="F11" s="10">
        <v>0</v>
      </c>
    </row>
    <row r="12" spans="1:9" x14ac:dyDescent="0.2">
      <c r="A12" s="1" t="str">
        <f t="shared" ref="A12:A13" si="0">LEFT(C12,3)</f>
        <v>302</v>
      </c>
      <c r="B12" s="1">
        <v>2</v>
      </c>
      <c r="C12" s="3" t="s">
        <v>11</v>
      </c>
      <c r="D12" s="8" t="s">
        <v>12</v>
      </c>
      <c r="F12" s="10">
        <v>293</v>
      </c>
    </row>
    <row r="13" spans="1:9" x14ac:dyDescent="0.2">
      <c r="A13" s="1" t="str">
        <f t="shared" si="0"/>
        <v>303</v>
      </c>
      <c r="B13" s="1">
        <v>3</v>
      </c>
      <c r="C13" s="3" t="s">
        <v>13</v>
      </c>
      <c r="D13" s="8" t="s">
        <v>14</v>
      </c>
      <c r="F13" s="10">
        <v>4955456.8353846157</v>
      </c>
    </row>
    <row r="14" spans="1:9" x14ac:dyDescent="0.2">
      <c r="B14" s="1">
        <v>5</v>
      </c>
    </row>
    <row r="15" spans="1:9" x14ac:dyDescent="0.2">
      <c r="B15" s="1">
        <v>6</v>
      </c>
      <c r="D15" s="8" t="s">
        <v>15</v>
      </c>
      <c r="F15" s="10">
        <f>SUM(F11:F13)</f>
        <v>4955749.8353846157</v>
      </c>
    </row>
    <row r="16" spans="1:9" x14ac:dyDescent="0.2">
      <c r="B16" s="1">
        <v>7</v>
      </c>
    </row>
    <row r="17" spans="1:6" x14ac:dyDescent="0.2">
      <c r="A17" s="1" t="str">
        <f t="shared" ref="A17:A20" si="1">LEFT(C17,3)</f>
        <v>360</v>
      </c>
      <c r="B17" s="1">
        <v>8</v>
      </c>
      <c r="C17" s="3" t="s">
        <v>16</v>
      </c>
      <c r="D17" s="8" t="s">
        <v>17</v>
      </c>
      <c r="F17" s="10">
        <v>-38030.347692307696</v>
      </c>
    </row>
    <row r="18" spans="1:6" x14ac:dyDescent="0.2">
      <c r="A18" s="1" t="str">
        <f t="shared" si="1"/>
        <v>361</v>
      </c>
      <c r="B18" s="1">
        <v>9</v>
      </c>
      <c r="C18" s="3" t="s">
        <v>18</v>
      </c>
      <c r="D18" s="8" t="s">
        <v>19</v>
      </c>
      <c r="F18" s="10">
        <v>494717.29538461537</v>
      </c>
    </row>
    <row r="19" spans="1:6" x14ac:dyDescent="0.2">
      <c r="A19" s="1" t="str">
        <f t="shared" si="1"/>
        <v>362</v>
      </c>
      <c r="B19" s="1">
        <v>10</v>
      </c>
      <c r="C19" s="3" t="s">
        <v>20</v>
      </c>
      <c r="D19" s="8" t="s">
        <v>21</v>
      </c>
      <c r="F19" s="10">
        <v>1365328.1915384617</v>
      </c>
    </row>
    <row r="20" spans="1:6" x14ac:dyDescent="0.2">
      <c r="A20" s="1" t="str">
        <f t="shared" si="1"/>
        <v>363</v>
      </c>
      <c r="B20" s="1">
        <v>11</v>
      </c>
      <c r="C20" s="3" t="s">
        <v>22</v>
      </c>
      <c r="D20" s="8" t="s">
        <v>23</v>
      </c>
      <c r="F20" s="10">
        <v>193141.47692307693</v>
      </c>
    </row>
    <row r="21" spans="1:6" x14ac:dyDescent="0.2">
      <c r="A21" s="1" t="str">
        <f>LEFT(C21,5)</f>
        <v>363.1</v>
      </c>
      <c r="B21" s="1">
        <v>12</v>
      </c>
      <c r="C21" s="3" t="s">
        <v>24</v>
      </c>
      <c r="D21" s="8" t="s">
        <v>25</v>
      </c>
      <c r="F21" s="10">
        <v>529095.53230769245</v>
      </c>
    </row>
    <row r="22" spans="1:6" x14ac:dyDescent="0.2">
      <c r="A22" s="1" t="str">
        <f t="shared" ref="A22:A24" si="2">LEFT(C22,5)</f>
        <v>363.2</v>
      </c>
      <c r="B22" s="1">
        <v>13</v>
      </c>
      <c r="C22" s="3" t="s">
        <v>26</v>
      </c>
      <c r="D22" s="8" t="s">
        <v>27</v>
      </c>
      <c r="F22" s="10">
        <v>127521.47846153844</v>
      </c>
    </row>
    <row r="23" spans="1:6" x14ac:dyDescent="0.2">
      <c r="A23" s="1" t="str">
        <f t="shared" si="2"/>
        <v>363.3</v>
      </c>
      <c r="B23" s="1">
        <v>14</v>
      </c>
      <c r="C23" s="3" t="s">
        <v>28</v>
      </c>
      <c r="D23" s="8" t="s">
        <v>29</v>
      </c>
      <c r="F23" s="10">
        <v>119687.43692307692</v>
      </c>
    </row>
    <row r="24" spans="1:6" x14ac:dyDescent="0.2">
      <c r="A24" s="1" t="str">
        <f t="shared" si="2"/>
        <v>363.5</v>
      </c>
      <c r="B24" s="1">
        <v>15</v>
      </c>
      <c r="C24" s="3" t="s">
        <v>30</v>
      </c>
      <c r="D24" s="8" t="s">
        <v>31</v>
      </c>
      <c r="F24" s="10">
        <v>639316.00461538485</v>
      </c>
    </row>
    <row r="25" spans="1:6" x14ac:dyDescent="0.2">
      <c r="B25" s="1">
        <v>16</v>
      </c>
    </row>
    <row r="26" spans="1:6" x14ac:dyDescent="0.2">
      <c r="B26" s="1">
        <v>17</v>
      </c>
      <c r="D26" s="8" t="s">
        <v>32</v>
      </c>
      <c r="F26" s="10">
        <f>SUM(F17:F24)</f>
        <v>3430777.0684615392</v>
      </c>
    </row>
    <row r="27" spans="1:6" x14ac:dyDescent="0.2">
      <c r="B27" s="1">
        <v>18</v>
      </c>
    </row>
    <row r="28" spans="1:6" x14ac:dyDescent="0.2">
      <c r="A28" s="1" t="str">
        <f t="shared" ref="A28:A36" si="3">LEFT(C28,3)</f>
        <v>374</v>
      </c>
      <c r="B28" s="1">
        <v>19</v>
      </c>
      <c r="C28" s="3" t="s">
        <v>33</v>
      </c>
      <c r="D28" s="8" t="s">
        <v>249</v>
      </c>
      <c r="F28" s="10">
        <v>141024.85153846155</v>
      </c>
    </row>
    <row r="29" spans="1:6" x14ac:dyDescent="0.2">
      <c r="A29" s="1" t="str">
        <f t="shared" si="3"/>
        <v>375</v>
      </c>
      <c r="B29" s="1">
        <v>20</v>
      </c>
      <c r="C29" s="3" t="s">
        <v>34</v>
      </c>
      <c r="D29" s="8" t="s">
        <v>19</v>
      </c>
      <c r="F29" s="10">
        <v>22215.523846153847</v>
      </c>
    </row>
    <row r="30" spans="1:6" x14ac:dyDescent="0.2">
      <c r="A30" s="1" t="str">
        <f t="shared" si="3"/>
        <v>376</v>
      </c>
      <c r="B30" s="1">
        <v>21</v>
      </c>
      <c r="C30" s="3" t="s">
        <v>35</v>
      </c>
      <c r="D30" s="8" t="s">
        <v>36</v>
      </c>
      <c r="F30" s="10">
        <v>38718717.532307692</v>
      </c>
    </row>
    <row r="31" spans="1:6" x14ac:dyDescent="0.2">
      <c r="A31" s="1" t="str">
        <f t="shared" si="3"/>
        <v>378</v>
      </c>
      <c r="B31" s="1">
        <v>22</v>
      </c>
      <c r="C31" s="3" t="s">
        <v>37</v>
      </c>
      <c r="D31" s="8" t="s">
        <v>38</v>
      </c>
      <c r="F31" s="10">
        <v>1720421.9469230771</v>
      </c>
    </row>
    <row r="32" spans="1:6" x14ac:dyDescent="0.2">
      <c r="A32" s="1" t="str">
        <f t="shared" si="3"/>
        <v>379</v>
      </c>
      <c r="B32" s="1">
        <v>23</v>
      </c>
      <c r="C32" s="3" t="s">
        <v>39</v>
      </c>
      <c r="D32" s="8" t="s">
        <v>40</v>
      </c>
      <c r="F32" s="10">
        <v>656723.44153846172</v>
      </c>
    </row>
    <row r="33" spans="1:6" x14ac:dyDescent="0.2">
      <c r="A33" s="1" t="str">
        <f t="shared" si="3"/>
        <v>380</v>
      </c>
      <c r="B33" s="1">
        <v>24</v>
      </c>
      <c r="C33" s="3" t="s">
        <v>41</v>
      </c>
      <c r="D33" s="8" t="s">
        <v>42</v>
      </c>
      <c r="F33" s="10">
        <v>44536295.859230764</v>
      </c>
    </row>
    <row r="34" spans="1:6" x14ac:dyDescent="0.2">
      <c r="A34" s="1" t="str">
        <f t="shared" si="3"/>
        <v>381</v>
      </c>
      <c r="B34" s="1">
        <v>25</v>
      </c>
      <c r="C34" s="3" t="s">
        <v>43</v>
      </c>
      <c r="D34" s="8" t="s">
        <v>44</v>
      </c>
      <c r="F34" s="10">
        <v>10622934.192307694</v>
      </c>
    </row>
    <row r="35" spans="1:6" x14ac:dyDescent="0.2">
      <c r="A35" s="1" t="str">
        <f t="shared" si="3"/>
        <v>383</v>
      </c>
      <c r="B35" s="1">
        <v>26</v>
      </c>
      <c r="C35" s="3" t="s">
        <v>45</v>
      </c>
      <c r="D35" s="8" t="s">
        <v>46</v>
      </c>
      <c r="F35" s="10">
        <v>1921809.203076923</v>
      </c>
    </row>
    <row r="36" spans="1:6" x14ac:dyDescent="0.2">
      <c r="A36" s="1" t="str">
        <f t="shared" si="3"/>
        <v>385</v>
      </c>
      <c r="B36" s="1">
        <v>27</v>
      </c>
      <c r="C36" s="3" t="s">
        <v>47</v>
      </c>
      <c r="D36" s="8" t="s">
        <v>48</v>
      </c>
      <c r="F36" s="10">
        <v>230010.95692307691</v>
      </c>
    </row>
    <row r="37" spans="1:6" x14ac:dyDescent="0.2">
      <c r="B37" s="1">
        <v>28</v>
      </c>
    </row>
    <row r="38" spans="1:6" x14ac:dyDescent="0.2">
      <c r="B38" s="1">
        <v>29</v>
      </c>
      <c r="D38" s="8" t="s">
        <v>49</v>
      </c>
      <c r="F38" s="10">
        <f>SUM(F28:F36)</f>
        <v>98570153.507692307</v>
      </c>
    </row>
    <row r="39" spans="1:6" x14ac:dyDescent="0.2">
      <c r="B39" s="1">
        <v>30</v>
      </c>
    </row>
    <row r="40" spans="1:6" x14ac:dyDescent="0.2">
      <c r="A40" s="1" t="str">
        <f t="shared" ref="A40:A49" si="4">LEFT(C40,3)</f>
        <v>389</v>
      </c>
      <c r="B40" s="1">
        <v>31</v>
      </c>
      <c r="C40" s="3" t="s">
        <v>50</v>
      </c>
      <c r="D40" s="8" t="s">
        <v>249</v>
      </c>
      <c r="F40" s="10">
        <v>0</v>
      </c>
    </row>
    <row r="41" spans="1:6" x14ac:dyDescent="0.2">
      <c r="A41" s="1" t="str">
        <f t="shared" si="4"/>
        <v>390</v>
      </c>
      <c r="B41" s="1">
        <v>32</v>
      </c>
      <c r="C41" s="3" t="s">
        <v>51</v>
      </c>
      <c r="D41" s="8" t="s">
        <v>19</v>
      </c>
      <c r="F41" s="10">
        <v>1919821.4176923076</v>
      </c>
    </row>
    <row r="42" spans="1:6" x14ac:dyDescent="0.2">
      <c r="A42" s="1" t="str">
        <f t="shared" si="4"/>
        <v>391</v>
      </c>
      <c r="B42" s="1">
        <v>33</v>
      </c>
      <c r="C42" s="3" t="s">
        <v>52</v>
      </c>
      <c r="D42" s="8" t="s">
        <v>53</v>
      </c>
      <c r="F42" s="10">
        <v>1018741.2038461538</v>
      </c>
    </row>
    <row r="43" spans="1:6" x14ac:dyDescent="0.2">
      <c r="A43" s="1" t="str">
        <f t="shared" si="4"/>
        <v>392</v>
      </c>
      <c r="B43" s="1">
        <v>34</v>
      </c>
      <c r="C43" s="3" t="s">
        <v>54</v>
      </c>
      <c r="D43" s="8" t="s">
        <v>55</v>
      </c>
      <c r="F43" s="10">
        <v>2522679.2676923079</v>
      </c>
    </row>
    <row r="44" spans="1:6" x14ac:dyDescent="0.2">
      <c r="A44" s="1" t="str">
        <f t="shared" si="4"/>
        <v>393</v>
      </c>
      <c r="B44" s="1">
        <v>35</v>
      </c>
      <c r="C44" s="3" t="s">
        <v>56</v>
      </c>
      <c r="D44" s="8" t="s">
        <v>57</v>
      </c>
      <c r="F44" s="10">
        <v>154795.97461538462</v>
      </c>
    </row>
    <row r="45" spans="1:6" x14ac:dyDescent="0.2">
      <c r="A45" s="1" t="str">
        <f t="shared" si="4"/>
        <v>394</v>
      </c>
      <c r="B45" s="1">
        <v>36</v>
      </c>
      <c r="C45" s="3" t="s">
        <v>58</v>
      </c>
      <c r="D45" s="8" t="s">
        <v>59</v>
      </c>
      <c r="F45" s="10">
        <v>404265.89</v>
      </c>
    </row>
    <row r="46" spans="1:6" x14ac:dyDescent="0.2">
      <c r="A46" s="1" t="str">
        <f t="shared" si="4"/>
        <v>395</v>
      </c>
      <c r="B46" s="1">
        <v>37</v>
      </c>
      <c r="C46" s="3" t="s">
        <v>60</v>
      </c>
      <c r="D46" s="8" t="s">
        <v>61</v>
      </c>
      <c r="F46" s="10">
        <v>896.44923076923078</v>
      </c>
    </row>
    <row r="47" spans="1:6" x14ac:dyDescent="0.2">
      <c r="A47" s="1" t="str">
        <f t="shared" si="4"/>
        <v>396</v>
      </c>
      <c r="B47" s="1">
        <v>38</v>
      </c>
      <c r="C47" s="3" t="s">
        <v>62</v>
      </c>
      <c r="D47" s="8" t="s">
        <v>63</v>
      </c>
      <c r="F47" s="10">
        <v>1071306.7669230769</v>
      </c>
    </row>
    <row r="48" spans="1:6" x14ac:dyDescent="0.2">
      <c r="A48" s="1" t="str">
        <f t="shared" si="4"/>
        <v>397</v>
      </c>
      <c r="B48" s="1">
        <v>39</v>
      </c>
      <c r="C48" s="3" t="s">
        <v>64</v>
      </c>
      <c r="D48" s="8" t="s">
        <v>65</v>
      </c>
      <c r="F48" s="10">
        <v>140978.02153846153</v>
      </c>
    </row>
    <row r="49" spans="1:9" x14ac:dyDescent="0.2">
      <c r="A49" s="1" t="str">
        <f t="shared" si="4"/>
        <v>398</v>
      </c>
      <c r="B49" s="1">
        <v>40</v>
      </c>
      <c r="C49" s="3" t="s">
        <v>66</v>
      </c>
      <c r="D49" s="8" t="s">
        <v>67</v>
      </c>
      <c r="F49" s="10">
        <v>38340.311538461538</v>
      </c>
    </row>
    <row r="50" spans="1:9" x14ac:dyDescent="0.2">
      <c r="B50" s="1">
        <v>41</v>
      </c>
    </row>
    <row r="51" spans="1:9" x14ac:dyDescent="0.2">
      <c r="B51" s="1">
        <v>42</v>
      </c>
      <c r="D51" s="8" t="s">
        <v>68</v>
      </c>
      <c r="F51" s="10">
        <f>SUM(F40:F50)</f>
        <v>7271825.3030769238</v>
      </c>
    </row>
    <row r="52" spans="1:9" x14ac:dyDescent="0.2">
      <c r="B52" s="1">
        <v>43</v>
      </c>
    </row>
    <row r="53" spans="1:9" ht="13.5" thickBot="1" x14ac:dyDescent="0.25">
      <c r="B53" s="1">
        <v>44</v>
      </c>
      <c r="C53" s="8" t="s">
        <v>74</v>
      </c>
      <c r="F53" s="13">
        <f>SUM(F51,F38,F26,F15)+0.01</f>
        <v>114228505.7246154</v>
      </c>
      <c r="I53" s="23"/>
    </row>
    <row r="54" spans="1:9" ht="13.5" thickTop="1" x14ac:dyDescent="0.2">
      <c r="F54" s="14" t="s">
        <v>70</v>
      </c>
    </row>
    <row r="55" spans="1:9" x14ac:dyDescent="0.2">
      <c r="F55" s="10" t="s">
        <v>75</v>
      </c>
    </row>
  </sheetData>
  <mergeCells count="4">
    <mergeCell ref="B1:F1"/>
    <mergeCell ref="B3:F3"/>
    <mergeCell ref="B2:F2"/>
    <mergeCell ref="B5:F5"/>
  </mergeCells>
  <phoneticPr fontId="0" type="noConversion"/>
  <pageMargins left="0.75" right="0.75" top="1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063B-0BC8-43FD-9C0C-D9B49D174572}">
  <dimension ref="A1:I46"/>
  <sheetViews>
    <sheetView view="pageLayout" zoomScaleNormal="100" workbookViewId="0"/>
  </sheetViews>
  <sheetFormatPr defaultRowHeight="12.75" x14ac:dyDescent="0.2"/>
  <cols>
    <col min="1" max="1" width="4.42578125" style="16" bestFit="1" customWidth="1"/>
    <col min="2" max="2" width="22.7109375" style="16" customWidth="1"/>
    <col min="3" max="3" width="14.5703125" style="16" bestFit="1" customWidth="1"/>
    <col min="4" max="4" width="18.28515625" style="16" customWidth="1"/>
    <col min="5" max="5" width="18.42578125" style="16" customWidth="1"/>
    <col min="6" max="6" width="12.7109375" style="16" customWidth="1"/>
    <col min="7" max="251" width="9.140625" style="16"/>
    <col min="252" max="252" width="4.42578125" style="16" bestFit="1" customWidth="1"/>
    <col min="253" max="253" width="22.7109375" style="16" customWidth="1"/>
    <col min="254" max="254" width="14.5703125" style="16" bestFit="1" customWidth="1"/>
    <col min="255" max="255" width="17.85546875" style="16" bestFit="1" customWidth="1"/>
    <col min="256" max="256" width="18.42578125" style="16" customWidth="1"/>
    <col min="257" max="258" width="12.7109375" style="16" customWidth="1"/>
    <col min="259" max="259" width="9.140625" style="16"/>
    <col min="260" max="260" width="13.5703125" style="16" bestFit="1" customWidth="1"/>
    <col min="261" max="261" width="12.42578125" style="16" bestFit="1" customWidth="1"/>
    <col min="262" max="262" width="13.5703125" style="16" bestFit="1" customWidth="1"/>
    <col min="263" max="507" width="9.140625" style="16"/>
    <col min="508" max="508" width="4.42578125" style="16" bestFit="1" customWidth="1"/>
    <col min="509" max="509" width="22.7109375" style="16" customWidth="1"/>
    <col min="510" max="510" width="14.5703125" style="16" bestFit="1" customWidth="1"/>
    <col min="511" max="511" width="17.85546875" style="16" bestFit="1" customWidth="1"/>
    <col min="512" max="512" width="18.42578125" style="16" customWidth="1"/>
    <col min="513" max="514" width="12.7109375" style="16" customWidth="1"/>
    <col min="515" max="515" width="9.140625" style="16"/>
    <col min="516" max="516" width="13.5703125" style="16" bestFit="1" customWidth="1"/>
    <col min="517" max="517" width="12.42578125" style="16" bestFit="1" customWidth="1"/>
    <col min="518" max="518" width="13.5703125" style="16" bestFit="1" customWidth="1"/>
    <col min="519" max="763" width="9.140625" style="16"/>
    <col min="764" max="764" width="4.42578125" style="16" bestFit="1" customWidth="1"/>
    <col min="765" max="765" width="22.7109375" style="16" customWidth="1"/>
    <col min="766" max="766" width="14.5703125" style="16" bestFit="1" customWidth="1"/>
    <col min="767" max="767" width="17.85546875" style="16" bestFit="1" customWidth="1"/>
    <col min="768" max="768" width="18.42578125" style="16" customWidth="1"/>
    <col min="769" max="770" width="12.7109375" style="16" customWidth="1"/>
    <col min="771" max="771" width="9.140625" style="16"/>
    <col min="772" max="772" width="13.5703125" style="16" bestFit="1" customWidth="1"/>
    <col min="773" max="773" width="12.42578125" style="16" bestFit="1" customWidth="1"/>
    <col min="774" max="774" width="13.5703125" style="16" bestFit="1" customWidth="1"/>
    <col min="775" max="1019" width="9.140625" style="16"/>
    <col min="1020" max="1020" width="4.42578125" style="16" bestFit="1" customWidth="1"/>
    <col min="1021" max="1021" width="22.7109375" style="16" customWidth="1"/>
    <col min="1022" max="1022" width="14.5703125" style="16" bestFit="1" customWidth="1"/>
    <col min="1023" max="1023" width="17.85546875" style="16" bestFit="1" customWidth="1"/>
    <col min="1024" max="1024" width="18.42578125" style="16" customWidth="1"/>
    <col min="1025" max="1026" width="12.7109375" style="16" customWidth="1"/>
    <col min="1027" max="1027" width="9.140625" style="16"/>
    <col min="1028" max="1028" width="13.5703125" style="16" bestFit="1" customWidth="1"/>
    <col min="1029" max="1029" width="12.42578125" style="16" bestFit="1" customWidth="1"/>
    <col min="1030" max="1030" width="13.5703125" style="16" bestFit="1" customWidth="1"/>
    <col min="1031" max="1275" width="9.140625" style="16"/>
    <col min="1276" max="1276" width="4.42578125" style="16" bestFit="1" customWidth="1"/>
    <col min="1277" max="1277" width="22.7109375" style="16" customWidth="1"/>
    <col min="1278" max="1278" width="14.5703125" style="16" bestFit="1" customWidth="1"/>
    <col min="1279" max="1279" width="17.85546875" style="16" bestFit="1" customWidth="1"/>
    <col min="1280" max="1280" width="18.42578125" style="16" customWidth="1"/>
    <col min="1281" max="1282" width="12.7109375" style="16" customWidth="1"/>
    <col min="1283" max="1283" width="9.140625" style="16"/>
    <col min="1284" max="1284" width="13.5703125" style="16" bestFit="1" customWidth="1"/>
    <col min="1285" max="1285" width="12.42578125" style="16" bestFit="1" customWidth="1"/>
    <col min="1286" max="1286" width="13.5703125" style="16" bestFit="1" customWidth="1"/>
    <col min="1287" max="1531" width="9.140625" style="16"/>
    <col min="1532" max="1532" width="4.42578125" style="16" bestFit="1" customWidth="1"/>
    <col min="1533" max="1533" width="22.7109375" style="16" customWidth="1"/>
    <col min="1534" max="1534" width="14.5703125" style="16" bestFit="1" customWidth="1"/>
    <col min="1535" max="1535" width="17.85546875" style="16" bestFit="1" customWidth="1"/>
    <col min="1536" max="1536" width="18.42578125" style="16" customWidth="1"/>
    <col min="1537" max="1538" width="12.7109375" style="16" customWidth="1"/>
    <col min="1539" max="1539" width="9.140625" style="16"/>
    <col min="1540" max="1540" width="13.5703125" style="16" bestFit="1" customWidth="1"/>
    <col min="1541" max="1541" width="12.42578125" style="16" bestFit="1" customWidth="1"/>
    <col min="1542" max="1542" width="13.5703125" style="16" bestFit="1" customWidth="1"/>
    <col min="1543" max="1787" width="9.140625" style="16"/>
    <col min="1788" max="1788" width="4.42578125" style="16" bestFit="1" customWidth="1"/>
    <col min="1789" max="1789" width="22.7109375" style="16" customWidth="1"/>
    <col min="1790" max="1790" width="14.5703125" style="16" bestFit="1" customWidth="1"/>
    <col min="1791" max="1791" width="17.85546875" style="16" bestFit="1" customWidth="1"/>
    <col min="1792" max="1792" width="18.42578125" style="16" customWidth="1"/>
    <col min="1793" max="1794" width="12.7109375" style="16" customWidth="1"/>
    <col min="1795" max="1795" width="9.140625" style="16"/>
    <col min="1796" max="1796" width="13.5703125" style="16" bestFit="1" customWidth="1"/>
    <col min="1797" max="1797" width="12.42578125" style="16" bestFit="1" customWidth="1"/>
    <col min="1798" max="1798" width="13.5703125" style="16" bestFit="1" customWidth="1"/>
    <col min="1799" max="2043" width="9.140625" style="16"/>
    <col min="2044" max="2044" width="4.42578125" style="16" bestFit="1" customWidth="1"/>
    <col min="2045" max="2045" width="22.7109375" style="16" customWidth="1"/>
    <col min="2046" max="2046" width="14.5703125" style="16" bestFit="1" customWidth="1"/>
    <col min="2047" max="2047" width="17.85546875" style="16" bestFit="1" customWidth="1"/>
    <col min="2048" max="2048" width="18.42578125" style="16" customWidth="1"/>
    <col min="2049" max="2050" width="12.7109375" style="16" customWidth="1"/>
    <col min="2051" max="2051" width="9.140625" style="16"/>
    <col min="2052" max="2052" width="13.5703125" style="16" bestFit="1" customWidth="1"/>
    <col min="2053" max="2053" width="12.42578125" style="16" bestFit="1" customWidth="1"/>
    <col min="2054" max="2054" width="13.5703125" style="16" bestFit="1" customWidth="1"/>
    <col min="2055" max="2299" width="9.140625" style="16"/>
    <col min="2300" max="2300" width="4.42578125" style="16" bestFit="1" customWidth="1"/>
    <col min="2301" max="2301" width="22.7109375" style="16" customWidth="1"/>
    <col min="2302" max="2302" width="14.5703125" style="16" bestFit="1" customWidth="1"/>
    <col min="2303" max="2303" width="17.85546875" style="16" bestFit="1" customWidth="1"/>
    <col min="2304" max="2304" width="18.42578125" style="16" customWidth="1"/>
    <col min="2305" max="2306" width="12.7109375" style="16" customWidth="1"/>
    <col min="2307" max="2307" width="9.140625" style="16"/>
    <col min="2308" max="2308" width="13.5703125" style="16" bestFit="1" customWidth="1"/>
    <col min="2309" max="2309" width="12.42578125" style="16" bestFit="1" customWidth="1"/>
    <col min="2310" max="2310" width="13.5703125" style="16" bestFit="1" customWidth="1"/>
    <col min="2311" max="2555" width="9.140625" style="16"/>
    <col min="2556" max="2556" width="4.42578125" style="16" bestFit="1" customWidth="1"/>
    <col min="2557" max="2557" width="22.7109375" style="16" customWidth="1"/>
    <col min="2558" max="2558" width="14.5703125" style="16" bestFit="1" customWidth="1"/>
    <col min="2559" max="2559" width="17.85546875" style="16" bestFit="1" customWidth="1"/>
    <col min="2560" max="2560" width="18.42578125" style="16" customWidth="1"/>
    <col min="2561" max="2562" width="12.7109375" style="16" customWidth="1"/>
    <col min="2563" max="2563" width="9.140625" style="16"/>
    <col min="2564" max="2564" width="13.5703125" style="16" bestFit="1" customWidth="1"/>
    <col min="2565" max="2565" width="12.42578125" style="16" bestFit="1" customWidth="1"/>
    <col min="2566" max="2566" width="13.5703125" style="16" bestFit="1" customWidth="1"/>
    <col min="2567" max="2811" width="9.140625" style="16"/>
    <col min="2812" max="2812" width="4.42578125" style="16" bestFit="1" customWidth="1"/>
    <col min="2813" max="2813" width="22.7109375" style="16" customWidth="1"/>
    <col min="2814" max="2814" width="14.5703125" style="16" bestFit="1" customWidth="1"/>
    <col min="2815" max="2815" width="17.85546875" style="16" bestFit="1" customWidth="1"/>
    <col min="2816" max="2816" width="18.42578125" style="16" customWidth="1"/>
    <col min="2817" max="2818" width="12.7109375" style="16" customWidth="1"/>
    <col min="2819" max="2819" width="9.140625" style="16"/>
    <col min="2820" max="2820" width="13.5703125" style="16" bestFit="1" customWidth="1"/>
    <col min="2821" max="2821" width="12.42578125" style="16" bestFit="1" customWidth="1"/>
    <col min="2822" max="2822" width="13.5703125" style="16" bestFit="1" customWidth="1"/>
    <col min="2823" max="3067" width="9.140625" style="16"/>
    <col min="3068" max="3068" width="4.42578125" style="16" bestFit="1" customWidth="1"/>
    <col min="3069" max="3069" width="22.7109375" style="16" customWidth="1"/>
    <col min="3070" max="3070" width="14.5703125" style="16" bestFit="1" customWidth="1"/>
    <col min="3071" max="3071" width="17.85546875" style="16" bestFit="1" customWidth="1"/>
    <col min="3072" max="3072" width="18.42578125" style="16" customWidth="1"/>
    <col min="3073" max="3074" width="12.7109375" style="16" customWidth="1"/>
    <col min="3075" max="3075" width="9.140625" style="16"/>
    <col min="3076" max="3076" width="13.5703125" style="16" bestFit="1" customWidth="1"/>
    <col min="3077" max="3077" width="12.42578125" style="16" bestFit="1" customWidth="1"/>
    <col min="3078" max="3078" width="13.5703125" style="16" bestFit="1" customWidth="1"/>
    <col min="3079" max="3323" width="9.140625" style="16"/>
    <col min="3324" max="3324" width="4.42578125" style="16" bestFit="1" customWidth="1"/>
    <col min="3325" max="3325" width="22.7109375" style="16" customWidth="1"/>
    <col min="3326" max="3326" width="14.5703125" style="16" bestFit="1" customWidth="1"/>
    <col min="3327" max="3327" width="17.85546875" style="16" bestFit="1" customWidth="1"/>
    <col min="3328" max="3328" width="18.42578125" style="16" customWidth="1"/>
    <col min="3329" max="3330" width="12.7109375" style="16" customWidth="1"/>
    <col min="3331" max="3331" width="9.140625" style="16"/>
    <col min="3332" max="3332" width="13.5703125" style="16" bestFit="1" customWidth="1"/>
    <col min="3333" max="3333" width="12.42578125" style="16" bestFit="1" customWidth="1"/>
    <col min="3334" max="3334" width="13.5703125" style="16" bestFit="1" customWidth="1"/>
    <col min="3335" max="3579" width="9.140625" style="16"/>
    <col min="3580" max="3580" width="4.42578125" style="16" bestFit="1" customWidth="1"/>
    <col min="3581" max="3581" width="22.7109375" style="16" customWidth="1"/>
    <col min="3582" max="3582" width="14.5703125" style="16" bestFit="1" customWidth="1"/>
    <col min="3583" max="3583" width="17.85546875" style="16" bestFit="1" customWidth="1"/>
    <col min="3584" max="3584" width="18.42578125" style="16" customWidth="1"/>
    <col min="3585" max="3586" width="12.7109375" style="16" customWidth="1"/>
    <col min="3587" max="3587" width="9.140625" style="16"/>
    <col min="3588" max="3588" width="13.5703125" style="16" bestFit="1" customWidth="1"/>
    <col min="3589" max="3589" width="12.42578125" style="16" bestFit="1" customWidth="1"/>
    <col min="3590" max="3590" width="13.5703125" style="16" bestFit="1" customWidth="1"/>
    <col min="3591" max="3835" width="9.140625" style="16"/>
    <col min="3836" max="3836" width="4.42578125" style="16" bestFit="1" customWidth="1"/>
    <col min="3837" max="3837" width="22.7109375" style="16" customWidth="1"/>
    <col min="3838" max="3838" width="14.5703125" style="16" bestFit="1" customWidth="1"/>
    <col min="3839" max="3839" width="17.85546875" style="16" bestFit="1" customWidth="1"/>
    <col min="3840" max="3840" width="18.42578125" style="16" customWidth="1"/>
    <col min="3841" max="3842" width="12.7109375" style="16" customWidth="1"/>
    <col min="3843" max="3843" width="9.140625" style="16"/>
    <col min="3844" max="3844" width="13.5703125" style="16" bestFit="1" customWidth="1"/>
    <col min="3845" max="3845" width="12.42578125" style="16" bestFit="1" customWidth="1"/>
    <col min="3846" max="3846" width="13.5703125" style="16" bestFit="1" customWidth="1"/>
    <col min="3847" max="4091" width="9.140625" style="16"/>
    <col min="4092" max="4092" width="4.42578125" style="16" bestFit="1" customWidth="1"/>
    <col min="4093" max="4093" width="22.7109375" style="16" customWidth="1"/>
    <col min="4094" max="4094" width="14.5703125" style="16" bestFit="1" customWidth="1"/>
    <col min="4095" max="4095" width="17.85546875" style="16" bestFit="1" customWidth="1"/>
    <col min="4096" max="4096" width="18.42578125" style="16" customWidth="1"/>
    <col min="4097" max="4098" width="12.7109375" style="16" customWidth="1"/>
    <col min="4099" max="4099" width="9.140625" style="16"/>
    <col min="4100" max="4100" width="13.5703125" style="16" bestFit="1" customWidth="1"/>
    <col min="4101" max="4101" width="12.42578125" style="16" bestFit="1" customWidth="1"/>
    <col min="4102" max="4102" width="13.5703125" style="16" bestFit="1" customWidth="1"/>
    <col min="4103" max="4347" width="9.140625" style="16"/>
    <col min="4348" max="4348" width="4.42578125" style="16" bestFit="1" customWidth="1"/>
    <col min="4349" max="4349" width="22.7109375" style="16" customWidth="1"/>
    <col min="4350" max="4350" width="14.5703125" style="16" bestFit="1" customWidth="1"/>
    <col min="4351" max="4351" width="17.85546875" style="16" bestFit="1" customWidth="1"/>
    <col min="4352" max="4352" width="18.42578125" style="16" customWidth="1"/>
    <col min="4353" max="4354" width="12.7109375" style="16" customWidth="1"/>
    <col min="4355" max="4355" width="9.140625" style="16"/>
    <col min="4356" max="4356" width="13.5703125" style="16" bestFit="1" customWidth="1"/>
    <col min="4357" max="4357" width="12.42578125" style="16" bestFit="1" customWidth="1"/>
    <col min="4358" max="4358" width="13.5703125" style="16" bestFit="1" customWidth="1"/>
    <col min="4359" max="4603" width="9.140625" style="16"/>
    <col min="4604" max="4604" width="4.42578125" style="16" bestFit="1" customWidth="1"/>
    <col min="4605" max="4605" width="22.7109375" style="16" customWidth="1"/>
    <col min="4606" max="4606" width="14.5703125" style="16" bestFit="1" customWidth="1"/>
    <col min="4607" max="4607" width="17.85546875" style="16" bestFit="1" customWidth="1"/>
    <col min="4608" max="4608" width="18.42578125" style="16" customWidth="1"/>
    <col min="4609" max="4610" width="12.7109375" style="16" customWidth="1"/>
    <col min="4611" max="4611" width="9.140625" style="16"/>
    <col min="4612" max="4612" width="13.5703125" style="16" bestFit="1" customWidth="1"/>
    <col min="4613" max="4613" width="12.42578125" style="16" bestFit="1" customWidth="1"/>
    <col min="4614" max="4614" width="13.5703125" style="16" bestFit="1" customWidth="1"/>
    <col min="4615" max="4859" width="9.140625" style="16"/>
    <col min="4860" max="4860" width="4.42578125" style="16" bestFit="1" customWidth="1"/>
    <col min="4861" max="4861" width="22.7109375" style="16" customWidth="1"/>
    <col min="4862" max="4862" width="14.5703125" style="16" bestFit="1" customWidth="1"/>
    <col min="4863" max="4863" width="17.85546875" style="16" bestFit="1" customWidth="1"/>
    <col min="4864" max="4864" width="18.42578125" style="16" customWidth="1"/>
    <col min="4865" max="4866" width="12.7109375" style="16" customWidth="1"/>
    <col min="4867" max="4867" width="9.140625" style="16"/>
    <col min="4868" max="4868" width="13.5703125" style="16" bestFit="1" customWidth="1"/>
    <col min="4869" max="4869" width="12.42578125" style="16" bestFit="1" customWidth="1"/>
    <col min="4870" max="4870" width="13.5703125" style="16" bestFit="1" customWidth="1"/>
    <col min="4871" max="5115" width="9.140625" style="16"/>
    <col min="5116" max="5116" width="4.42578125" style="16" bestFit="1" customWidth="1"/>
    <col min="5117" max="5117" width="22.7109375" style="16" customWidth="1"/>
    <col min="5118" max="5118" width="14.5703125" style="16" bestFit="1" customWidth="1"/>
    <col min="5119" max="5119" width="17.85546875" style="16" bestFit="1" customWidth="1"/>
    <col min="5120" max="5120" width="18.42578125" style="16" customWidth="1"/>
    <col min="5121" max="5122" width="12.7109375" style="16" customWidth="1"/>
    <col min="5123" max="5123" width="9.140625" style="16"/>
    <col min="5124" max="5124" width="13.5703125" style="16" bestFit="1" customWidth="1"/>
    <col min="5125" max="5125" width="12.42578125" style="16" bestFit="1" customWidth="1"/>
    <col min="5126" max="5126" width="13.5703125" style="16" bestFit="1" customWidth="1"/>
    <col min="5127" max="5371" width="9.140625" style="16"/>
    <col min="5372" max="5372" width="4.42578125" style="16" bestFit="1" customWidth="1"/>
    <col min="5373" max="5373" width="22.7109375" style="16" customWidth="1"/>
    <col min="5374" max="5374" width="14.5703125" style="16" bestFit="1" customWidth="1"/>
    <col min="5375" max="5375" width="17.85546875" style="16" bestFit="1" customWidth="1"/>
    <col min="5376" max="5376" width="18.42578125" style="16" customWidth="1"/>
    <col min="5377" max="5378" width="12.7109375" style="16" customWidth="1"/>
    <col min="5379" max="5379" width="9.140625" style="16"/>
    <col min="5380" max="5380" width="13.5703125" style="16" bestFit="1" customWidth="1"/>
    <col min="5381" max="5381" width="12.42578125" style="16" bestFit="1" customWidth="1"/>
    <col min="5382" max="5382" width="13.5703125" style="16" bestFit="1" customWidth="1"/>
    <col min="5383" max="5627" width="9.140625" style="16"/>
    <col min="5628" max="5628" width="4.42578125" style="16" bestFit="1" customWidth="1"/>
    <col min="5629" max="5629" width="22.7109375" style="16" customWidth="1"/>
    <col min="5630" max="5630" width="14.5703125" style="16" bestFit="1" customWidth="1"/>
    <col min="5631" max="5631" width="17.85546875" style="16" bestFit="1" customWidth="1"/>
    <col min="5632" max="5632" width="18.42578125" style="16" customWidth="1"/>
    <col min="5633" max="5634" width="12.7109375" style="16" customWidth="1"/>
    <col min="5635" max="5635" width="9.140625" style="16"/>
    <col min="5636" max="5636" width="13.5703125" style="16" bestFit="1" customWidth="1"/>
    <col min="5637" max="5637" width="12.42578125" style="16" bestFit="1" customWidth="1"/>
    <col min="5638" max="5638" width="13.5703125" style="16" bestFit="1" customWidth="1"/>
    <col min="5639" max="5883" width="9.140625" style="16"/>
    <col min="5884" max="5884" width="4.42578125" style="16" bestFit="1" customWidth="1"/>
    <col min="5885" max="5885" width="22.7109375" style="16" customWidth="1"/>
    <col min="5886" max="5886" width="14.5703125" style="16" bestFit="1" customWidth="1"/>
    <col min="5887" max="5887" width="17.85546875" style="16" bestFit="1" customWidth="1"/>
    <col min="5888" max="5888" width="18.42578125" style="16" customWidth="1"/>
    <col min="5889" max="5890" width="12.7109375" style="16" customWidth="1"/>
    <col min="5891" max="5891" width="9.140625" style="16"/>
    <col min="5892" max="5892" width="13.5703125" style="16" bestFit="1" customWidth="1"/>
    <col min="5893" max="5893" width="12.42578125" style="16" bestFit="1" customWidth="1"/>
    <col min="5894" max="5894" width="13.5703125" style="16" bestFit="1" customWidth="1"/>
    <col min="5895" max="6139" width="9.140625" style="16"/>
    <col min="6140" max="6140" width="4.42578125" style="16" bestFit="1" customWidth="1"/>
    <col min="6141" max="6141" width="22.7109375" style="16" customWidth="1"/>
    <col min="6142" max="6142" width="14.5703125" style="16" bestFit="1" customWidth="1"/>
    <col min="6143" max="6143" width="17.85546875" style="16" bestFit="1" customWidth="1"/>
    <col min="6144" max="6144" width="18.42578125" style="16" customWidth="1"/>
    <col min="6145" max="6146" width="12.7109375" style="16" customWidth="1"/>
    <col min="6147" max="6147" width="9.140625" style="16"/>
    <col min="6148" max="6148" width="13.5703125" style="16" bestFit="1" customWidth="1"/>
    <col min="6149" max="6149" width="12.42578125" style="16" bestFit="1" customWidth="1"/>
    <col min="6150" max="6150" width="13.5703125" style="16" bestFit="1" customWidth="1"/>
    <col min="6151" max="6395" width="9.140625" style="16"/>
    <col min="6396" max="6396" width="4.42578125" style="16" bestFit="1" customWidth="1"/>
    <col min="6397" max="6397" width="22.7109375" style="16" customWidth="1"/>
    <col min="6398" max="6398" width="14.5703125" style="16" bestFit="1" customWidth="1"/>
    <col min="6399" max="6399" width="17.85546875" style="16" bestFit="1" customWidth="1"/>
    <col min="6400" max="6400" width="18.42578125" style="16" customWidth="1"/>
    <col min="6401" max="6402" width="12.7109375" style="16" customWidth="1"/>
    <col min="6403" max="6403" width="9.140625" style="16"/>
    <col min="6404" max="6404" width="13.5703125" style="16" bestFit="1" customWidth="1"/>
    <col min="6405" max="6405" width="12.42578125" style="16" bestFit="1" customWidth="1"/>
    <col min="6406" max="6406" width="13.5703125" style="16" bestFit="1" customWidth="1"/>
    <col min="6407" max="6651" width="9.140625" style="16"/>
    <col min="6652" max="6652" width="4.42578125" style="16" bestFit="1" customWidth="1"/>
    <col min="6653" max="6653" width="22.7109375" style="16" customWidth="1"/>
    <col min="6654" max="6654" width="14.5703125" style="16" bestFit="1" customWidth="1"/>
    <col min="6655" max="6655" width="17.85546875" style="16" bestFit="1" customWidth="1"/>
    <col min="6656" max="6656" width="18.42578125" style="16" customWidth="1"/>
    <col min="6657" max="6658" width="12.7109375" style="16" customWidth="1"/>
    <col min="6659" max="6659" width="9.140625" style="16"/>
    <col min="6660" max="6660" width="13.5703125" style="16" bestFit="1" customWidth="1"/>
    <col min="6661" max="6661" width="12.42578125" style="16" bestFit="1" customWidth="1"/>
    <col min="6662" max="6662" width="13.5703125" style="16" bestFit="1" customWidth="1"/>
    <col min="6663" max="6907" width="9.140625" style="16"/>
    <col min="6908" max="6908" width="4.42578125" style="16" bestFit="1" customWidth="1"/>
    <col min="6909" max="6909" width="22.7109375" style="16" customWidth="1"/>
    <col min="6910" max="6910" width="14.5703125" style="16" bestFit="1" customWidth="1"/>
    <col min="6911" max="6911" width="17.85546875" style="16" bestFit="1" customWidth="1"/>
    <col min="6912" max="6912" width="18.42578125" style="16" customWidth="1"/>
    <col min="6913" max="6914" width="12.7109375" style="16" customWidth="1"/>
    <col min="6915" max="6915" width="9.140625" style="16"/>
    <col min="6916" max="6916" width="13.5703125" style="16" bestFit="1" customWidth="1"/>
    <col min="6917" max="6917" width="12.42578125" style="16" bestFit="1" customWidth="1"/>
    <col min="6918" max="6918" width="13.5703125" style="16" bestFit="1" customWidth="1"/>
    <col min="6919" max="7163" width="9.140625" style="16"/>
    <col min="7164" max="7164" width="4.42578125" style="16" bestFit="1" customWidth="1"/>
    <col min="7165" max="7165" width="22.7109375" style="16" customWidth="1"/>
    <col min="7166" max="7166" width="14.5703125" style="16" bestFit="1" customWidth="1"/>
    <col min="7167" max="7167" width="17.85546875" style="16" bestFit="1" customWidth="1"/>
    <col min="7168" max="7168" width="18.42578125" style="16" customWidth="1"/>
    <col min="7169" max="7170" width="12.7109375" style="16" customWidth="1"/>
    <col min="7171" max="7171" width="9.140625" style="16"/>
    <col min="7172" max="7172" width="13.5703125" style="16" bestFit="1" customWidth="1"/>
    <col min="7173" max="7173" width="12.42578125" style="16" bestFit="1" customWidth="1"/>
    <col min="7174" max="7174" width="13.5703125" style="16" bestFit="1" customWidth="1"/>
    <col min="7175" max="7419" width="9.140625" style="16"/>
    <col min="7420" max="7420" width="4.42578125" style="16" bestFit="1" customWidth="1"/>
    <col min="7421" max="7421" width="22.7109375" style="16" customWidth="1"/>
    <col min="7422" max="7422" width="14.5703125" style="16" bestFit="1" customWidth="1"/>
    <col min="7423" max="7423" width="17.85546875" style="16" bestFit="1" customWidth="1"/>
    <col min="7424" max="7424" width="18.42578125" style="16" customWidth="1"/>
    <col min="7425" max="7426" width="12.7109375" style="16" customWidth="1"/>
    <col min="7427" max="7427" width="9.140625" style="16"/>
    <col min="7428" max="7428" width="13.5703125" style="16" bestFit="1" customWidth="1"/>
    <col min="7429" max="7429" width="12.42578125" style="16" bestFit="1" customWidth="1"/>
    <col min="7430" max="7430" width="13.5703125" style="16" bestFit="1" customWidth="1"/>
    <col min="7431" max="7675" width="9.140625" style="16"/>
    <col min="7676" max="7676" width="4.42578125" style="16" bestFit="1" customWidth="1"/>
    <col min="7677" max="7677" width="22.7109375" style="16" customWidth="1"/>
    <col min="7678" max="7678" width="14.5703125" style="16" bestFit="1" customWidth="1"/>
    <col min="7679" max="7679" width="17.85546875" style="16" bestFit="1" customWidth="1"/>
    <col min="7680" max="7680" width="18.42578125" style="16" customWidth="1"/>
    <col min="7681" max="7682" width="12.7109375" style="16" customWidth="1"/>
    <col min="7683" max="7683" width="9.140625" style="16"/>
    <col min="7684" max="7684" width="13.5703125" style="16" bestFit="1" customWidth="1"/>
    <col min="7685" max="7685" width="12.42578125" style="16" bestFit="1" customWidth="1"/>
    <col min="7686" max="7686" width="13.5703125" style="16" bestFit="1" customWidth="1"/>
    <col min="7687" max="7931" width="9.140625" style="16"/>
    <col min="7932" max="7932" width="4.42578125" style="16" bestFit="1" customWidth="1"/>
    <col min="7933" max="7933" width="22.7109375" style="16" customWidth="1"/>
    <col min="7934" max="7934" width="14.5703125" style="16" bestFit="1" customWidth="1"/>
    <col min="7935" max="7935" width="17.85546875" style="16" bestFit="1" customWidth="1"/>
    <col min="7936" max="7936" width="18.42578125" style="16" customWidth="1"/>
    <col min="7937" max="7938" width="12.7109375" style="16" customWidth="1"/>
    <col min="7939" max="7939" width="9.140625" style="16"/>
    <col min="7940" max="7940" width="13.5703125" style="16" bestFit="1" customWidth="1"/>
    <col min="7941" max="7941" width="12.42578125" style="16" bestFit="1" customWidth="1"/>
    <col min="7942" max="7942" width="13.5703125" style="16" bestFit="1" customWidth="1"/>
    <col min="7943" max="8187" width="9.140625" style="16"/>
    <col min="8188" max="8188" width="4.42578125" style="16" bestFit="1" customWidth="1"/>
    <col min="8189" max="8189" width="22.7109375" style="16" customWidth="1"/>
    <col min="8190" max="8190" width="14.5703125" style="16" bestFit="1" customWidth="1"/>
    <col min="8191" max="8191" width="17.85546875" style="16" bestFit="1" customWidth="1"/>
    <col min="8192" max="8192" width="18.42578125" style="16" customWidth="1"/>
    <col min="8193" max="8194" width="12.7109375" style="16" customWidth="1"/>
    <col min="8195" max="8195" width="9.140625" style="16"/>
    <col min="8196" max="8196" width="13.5703125" style="16" bestFit="1" customWidth="1"/>
    <col min="8197" max="8197" width="12.42578125" style="16" bestFit="1" customWidth="1"/>
    <col min="8198" max="8198" width="13.5703125" style="16" bestFit="1" customWidth="1"/>
    <col min="8199" max="8443" width="9.140625" style="16"/>
    <col min="8444" max="8444" width="4.42578125" style="16" bestFit="1" customWidth="1"/>
    <col min="8445" max="8445" width="22.7109375" style="16" customWidth="1"/>
    <col min="8446" max="8446" width="14.5703125" style="16" bestFit="1" customWidth="1"/>
    <col min="8447" max="8447" width="17.85546875" style="16" bestFit="1" customWidth="1"/>
    <col min="8448" max="8448" width="18.42578125" style="16" customWidth="1"/>
    <col min="8449" max="8450" width="12.7109375" style="16" customWidth="1"/>
    <col min="8451" max="8451" width="9.140625" style="16"/>
    <col min="8452" max="8452" width="13.5703125" style="16" bestFit="1" customWidth="1"/>
    <col min="8453" max="8453" width="12.42578125" style="16" bestFit="1" customWidth="1"/>
    <col min="8454" max="8454" width="13.5703125" style="16" bestFit="1" customWidth="1"/>
    <col min="8455" max="8699" width="9.140625" style="16"/>
    <col min="8700" max="8700" width="4.42578125" style="16" bestFit="1" customWidth="1"/>
    <col min="8701" max="8701" width="22.7109375" style="16" customWidth="1"/>
    <col min="8702" max="8702" width="14.5703125" style="16" bestFit="1" customWidth="1"/>
    <col min="8703" max="8703" width="17.85546875" style="16" bestFit="1" customWidth="1"/>
    <col min="8704" max="8704" width="18.42578125" style="16" customWidth="1"/>
    <col min="8705" max="8706" width="12.7109375" style="16" customWidth="1"/>
    <col min="8707" max="8707" width="9.140625" style="16"/>
    <col min="8708" max="8708" width="13.5703125" style="16" bestFit="1" customWidth="1"/>
    <col min="8709" max="8709" width="12.42578125" style="16" bestFit="1" customWidth="1"/>
    <col min="8710" max="8710" width="13.5703125" style="16" bestFit="1" customWidth="1"/>
    <col min="8711" max="8955" width="9.140625" style="16"/>
    <col min="8956" max="8956" width="4.42578125" style="16" bestFit="1" customWidth="1"/>
    <col min="8957" max="8957" width="22.7109375" style="16" customWidth="1"/>
    <col min="8958" max="8958" width="14.5703125" style="16" bestFit="1" customWidth="1"/>
    <col min="8959" max="8959" width="17.85546875" style="16" bestFit="1" customWidth="1"/>
    <col min="8960" max="8960" width="18.42578125" style="16" customWidth="1"/>
    <col min="8961" max="8962" width="12.7109375" style="16" customWidth="1"/>
    <col min="8963" max="8963" width="9.140625" style="16"/>
    <col min="8964" max="8964" width="13.5703125" style="16" bestFit="1" customWidth="1"/>
    <col min="8965" max="8965" width="12.42578125" style="16" bestFit="1" customWidth="1"/>
    <col min="8966" max="8966" width="13.5703125" style="16" bestFit="1" customWidth="1"/>
    <col min="8967" max="9211" width="9.140625" style="16"/>
    <col min="9212" max="9212" width="4.42578125" style="16" bestFit="1" customWidth="1"/>
    <col min="9213" max="9213" width="22.7109375" style="16" customWidth="1"/>
    <col min="9214" max="9214" width="14.5703125" style="16" bestFit="1" customWidth="1"/>
    <col min="9215" max="9215" width="17.85546875" style="16" bestFit="1" customWidth="1"/>
    <col min="9216" max="9216" width="18.42578125" style="16" customWidth="1"/>
    <col min="9217" max="9218" width="12.7109375" style="16" customWidth="1"/>
    <col min="9219" max="9219" width="9.140625" style="16"/>
    <col min="9220" max="9220" width="13.5703125" style="16" bestFit="1" customWidth="1"/>
    <col min="9221" max="9221" width="12.42578125" style="16" bestFit="1" customWidth="1"/>
    <col min="9222" max="9222" width="13.5703125" style="16" bestFit="1" customWidth="1"/>
    <col min="9223" max="9467" width="9.140625" style="16"/>
    <col min="9468" max="9468" width="4.42578125" style="16" bestFit="1" customWidth="1"/>
    <col min="9469" max="9469" width="22.7109375" style="16" customWidth="1"/>
    <col min="9470" max="9470" width="14.5703125" style="16" bestFit="1" customWidth="1"/>
    <col min="9471" max="9471" width="17.85546875" style="16" bestFit="1" customWidth="1"/>
    <col min="9472" max="9472" width="18.42578125" style="16" customWidth="1"/>
    <col min="9473" max="9474" width="12.7109375" style="16" customWidth="1"/>
    <col min="9475" max="9475" width="9.140625" style="16"/>
    <col min="9476" max="9476" width="13.5703125" style="16" bestFit="1" customWidth="1"/>
    <col min="9477" max="9477" width="12.42578125" style="16" bestFit="1" customWidth="1"/>
    <col min="9478" max="9478" width="13.5703125" style="16" bestFit="1" customWidth="1"/>
    <col min="9479" max="9723" width="9.140625" style="16"/>
    <col min="9724" max="9724" width="4.42578125" style="16" bestFit="1" customWidth="1"/>
    <col min="9725" max="9725" width="22.7109375" style="16" customWidth="1"/>
    <col min="9726" max="9726" width="14.5703125" style="16" bestFit="1" customWidth="1"/>
    <col min="9727" max="9727" width="17.85546875" style="16" bestFit="1" customWidth="1"/>
    <col min="9728" max="9728" width="18.42578125" style="16" customWidth="1"/>
    <col min="9729" max="9730" width="12.7109375" style="16" customWidth="1"/>
    <col min="9731" max="9731" width="9.140625" style="16"/>
    <col min="9732" max="9732" width="13.5703125" style="16" bestFit="1" customWidth="1"/>
    <col min="9733" max="9733" width="12.42578125" style="16" bestFit="1" customWidth="1"/>
    <col min="9734" max="9734" width="13.5703125" style="16" bestFit="1" customWidth="1"/>
    <col min="9735" max="9979" width="9.140625" style="16"/>
    <col min="9980" max="9980" width="4.42578125" style="16" bestFit="1" customWidth="1"/>
    <col min="9981" max="9981" width="22.7109375" style="16" customWidth="1"/>
    <col min="9982" max="9982" width="14.5703125" style="16" bestFit="1" customWidth="1"/>
    <col min="9983" max="9983" width="17.85546875" style="16" bestFit="1" customWidth="1"/>
    <col min="9984" max="9984" width="18.42578125" style="16" customWidth="1"/>
    <col min="9985" max="9986" width="12.7109375" style="16" customWidth="1"/>
    <col min="9987" max="9987" width="9.140625" style="16"/>
    <col min="9988" max="9988" width="13.5703125" style="16" bestFit="1" customWidth="1"/>
    <col min="9989" max="9989" width="12.42578125" style="16" bestFit="1" customWidth="1"/>
    <col min="9990" max="9990" width="13.5703125" style="16" bestFit="1" customWidth="1"/>
    <col min="9991" max="10235" width="9.140625" style="16"/>
    <col min="10236" max="10236" width="4.42578125" style="16" bestFit="1" customWidth="1"/>
    <col min="10237" max="10237" width="22.7109375" style="16" customWidth="1"/>
    <col min="10238" max="10238" width="14.5703125" style="16" bestFit="1" customWidth="1"/>
    <col min="10239" max="10239" width="17.85546875" style="16" bestFit="1" customWidth="1"/>
    <col min="10240" max="10240" width="18.42578125" style="16" customWidth="1"/>
    <col min="10241" max="10242" width="12.7109375" style="16" customWidth="1"/>
    <col min="10243" max="10243" width="9.140625" style="16"/>
    <col min="10244" max="10244" width="13.5703125" style="16" bestFit="1" customWidth="1"/>
    <col min="10245" max="10245" width="12.42578125" style="16" bestFit="1" customWidth="1"/>
    <col min="10246" max="10246" width="13.5703125" style="16" bestFit="1" customWidth="1"/>
    <col min="10247" max="10491" width="9.140625" style="16"/>
    <col min="10492" max="10492" width="4.42578125" style="16" bestFit="1" customWidth="1"/>
    <col min="10493" max="10493" width="22.7109375" style="16" customWidth="1"/>
    <col min="10494" max="10494" width="14.5703125" style="16" bestFit="1" customWidth="1"/>
    <col min="10495" max="10495" width="17.85546875" style="16" bestFit="1" customWidth="1"/>
    <col min="10496" max="10496" width="18.42578125" style="16" customWidth="1"/>
    <col min="10497" max="10498" width="12.7109375" style="16" customWidth="1"/>
    <col min="10499" max="10499" width="9.140625" style="16"/>
    <col min="10500" max="10500" width="13.5703125" style="16" bestFit="1" customWidth="1"/>
    <col min="10501" max="10501" width="12.42578125" style="16" bestFit="1" customWidth="1"/>
    <col min="10502" max="10502" width="13.5703125" style="16" bestFit="1" customWidth="1"/>
    <col min="10503" max="10747" width="9.140625" style="16"/>
    <col min="10748" max="10748" width="4.42578125" style="16" bestFit="1" customWidth="1"/>
    <col min="10749" max="10749" width="22.7109375" style="16" customWidth="1"/>
    <col min="10750" max="10750" width="14.5703125" style="16" bestFit="1" customWidth="1"/>
    <col min="10751" max="10751" width="17.85546875" style="16" bestFit="1" customWidth="1"/>
    <col min="10752" max="10752" width="18.42578125" style="16" customWidth="1"/>
    <col min="10753" max="10754" width="12.7109375" style="16" customWidth="1"/>
    <col min="10755" max="10755" width="9.140625" style="16"/>
    <col min="10756" max="10756" width="13.5703125" style="16" bestFit="1" customWidth="1"/>
    <col min="10757" max="10757" width="12.42578125" style="16" bestFit="1" customWidth="1"/>
    <col min="10758" max="10758" width="13.5703125" style="16" bestFit="1" customWidth="1"/>
    <col min="10759" max="11003" width="9.140625" style="16"/>
    <col min="11004" max="11004" width="4.42578125" style="16" bestFit="1" customWidth="1"/>
    <col min="11005" max="11005" width="22.7109375" style="16" customWidth="1"/>
    <col min="11006" max="11006" width="14.5703125" style="16" bestFit="1" customWidth="1"/>
    <col min="11007" max="11007" width="17.85546875" style="16" bestFit="1" customWidth="1"/>
    <col min="11008" max="11008" width="18.42578125" style="16" customWidth="1"/>
    <col min="11009" max="11010" width="12.7109375" style="16" customWidth="1"/>
    <col min="11011" max="11011" width="9.140625" style="16"/>
    <col min="11012" max="11012" width="13.5703125" style="16" bestFit="1" customWidth="1"/>
    <col min="11013" max="11013" width="12.42578125" style="16" bestFit="1" customWidth="1"/>
    <col min="11014" max="11014" width="13.5703125" style="16" bestFit="1" customWidth="1"/>
    <col min="11015" max="11259" width="9.140625" style="16"/>
    <col min="11260" max="11260" width="4.42578125" style="16" bestFit="1" customWidth="1"/>
    <col min="11261" max="11261" width="22.7109375" style="16" customWidth="1"/>
    <col min="11262" max="11262" width="14.5703125" style="16" bestFit="1" customWidth="1"/>
    <col min="11263" max="11263" width="17.85546875" style="16" bestFit="1" customWidth="1"/>
    <col min="11264" max="11264" width="18.42578125" style="16" customWidth="1"/>
    <col min="11265" max="11266" width="12.7109375" style="16" customWidth="1"/>
    <col min="11267" max="11267" width="9.140625" style="16"/>
    <col min="11268" max="11268" width="13.5703125" style="16" bestFit="1" customWidth="1"/>
    <col min="11269" max="11269" width="12.42578125" style="16" bestFit="1" customWidth="1"/>
    <col min="11270" max="11270" width="13.5703125" style="16" bestFit="1" customWidth="1"/>
    <col min="11271" max="11515" width="9.140625" style="16"/>
    <col min="11516" max="11516" width="4.42578125" style="16" bestFit="1" customWidth="1"/>
    <col min="11517" max="11517" width="22.7109375" style="16" customWidth="1"/>
    <col min="11518" max="11518" width="14.5703125" style="16" bestFit="1" customWidth="1"/>
    <col min="11519" max="11519" width="17.85546875" style="16" bestFit="1" customWidth="1"/>
    <col min="11520" max="11520" width="18.42578125" style="16" customWidth="1"/>
    <col min="11521" max="11522" width="12.7109375" style="16" customWidth="1"/>
    <col min="11523" max="11523" width="9.140625" style="16"/>
    <col min="11524" max="11524" width="13.5703125" style="16" bestFit="1" customWidth="1"/>
    <col min="11525" max="11525" width="12.42578125" style="16" bestFit="1" customWidth="1"/>
    <col min="11526" max="11526" width="13.5703125" style="16" bestFit="1" customWidth="1"/>
    <col min="11527" max="11771" width="9.140625" style="16"/>
    <col min="11772" max="11772" width="4.42578125" style="16" bestFit="1" customWidth="1"/>
    <col min="11773" max="11773" width="22.7109375" style="16" customWidth="1"/>
    <col min="11774" max="11774" width="14.5703125" style="16" bestFit="1" customWidth="1"/>
    <col min="11775" max="11775" width="17.85546875" style="16" bestFit="1" customWidth="1"/>
    <col min="11776" max="11776" width="18.42578125" style="16" customWidth="1"/>
    <col min="11777" max="11778" width="12.7109375" style="16" customWidth="1"/>
    <col min="11779" max="11779" width="9.140625" style="16"/>
    <col min="11780" max="11780" width="13.5703125" style="16" bestFit="1" customWidth="1"/>
    <col min="11781" max="11781" width="12.42578125" style="16" bestFit="1" customWidth="1"/>
    <col min="11782" max="11782" width="13.5703125" style="16" bestFit="1" customWidth="1"/>
    <col min="11783" max="12027" width="9.140625" style="16"/>
    <col min="12028" max="12028" width="4.42578125" style="16" bestFit="1" customWidth="1"/>
    <col min="12029" max="12029" width="22.7109375" style="16" customWidth="1"/>
    <col min="12030" max="12030" width="14.5703125" style="16" bestFit="1" customWidth="1"/>
    <col min="12031" max="12031" width="17.85546875" style="16" bestFit="1" customWidth="1"/>
    <col min="12032" max="12032" width="18.42578125" style="16" customWidth="1"/>
    <col min="12033" max="12034" width="12.7109375" style="16" customWidth="1"/>
    <col min="12035" max="12035" width="9.140625" style="16"/>
    <col min="12036" max="12036" width="13.5703125" style="16" bestFit="1" customWidth="1"/>
    <col min="12037" max="12037" width="12.42578125" style="16" bestFit="1" customWidth="1"/>
    <col min="12038" max="12038" width="13.5703125" style="16" bestFit="1" customWidth="1"/>
    <col min="12039" max="12283" width="9.140625" style="16"/>
    <col min="12284" max="12284" width="4.42578125" style="16" bestFit="1" customWidth="1"/>
    <col min="12285" max="12285" width="22.7109375" style="16" customWidth="1"/>
    <col min="12286" max="12286" width="14.5703125" style="16" bestFit="1" customWidth="1"/>
    <col min="12287" max="12287" width="17.85546875" style="16" bestFit="1" customWidth="1"/>
    <col min="12288" max="12288" width="18.42578125" style="16" customWidth="1"/>
    <col min="12289" max="12290" width="12.7109375" style="16" customWidth="1"/>
    <col min="12291" max="12291" width="9.140625" style="16"/>
    <col min="12292" max="12292" width="13.5703125" style="16" bestFit="1" customWidth="1"/>
    <col min="12293" max="12293" width="12.42578125" style="16" bestFit="1" customWidth="1"/>
    <col min="12294" max="12294" width="13.5703125" style="16" bestFit="1" customWidth="1"/>
    <col min="12295" max="12539" width="9.140625" style="16"/>
    <col min="12540" max="12540" width="4.42578125" style="16" bestFit="1" customWidth="1"/>
    <col min="12541" max="12541" width="22.7109375" style="16" customWidth="1"/>
    <col min="12542" max="12542" width="14.5703125" style="16" bestFit="1" customWidth="1"/>
    <col min="12543" max="12543" width="17.85546875" style="16" bestFit="1" customWidth="1"/>
    <col min="12544" max="12544" width="18.42578125" style="16" customWidth="1"/>
    <col min="12545" max="12546" width="12.7109375" style="16" customWidth="1"/>
    <col min="12547" max="12547" width="9.140625" style="16"/>
    <col min="12548" max="12548" width="13.5703125" style="16" bestFit="1" customWidth="1"/>
    <col min="12549" max="12549" width="12.42578125" style="16" bestFit="1" customWidth="1"/>
    <col min="12550" max="12550" width="13.5703125" style="16" bestFit="1" customWidth="1"/>
    <col min="12551" max="12795" width="9.140625" style="16"/>
    <col min="12796" max="12796" width="4.42578125" style="16" bestFit="1" customWidth="1"/>
    <col min="12797" max="12797" width="22.7109375" style="16" customWidth="1"/>
    <col min="12798" max="12798" width="14.5703125" style="16" bestFit="1" customWidth="1"/>
    <col min="12799" max="12799" width="17.85546875" style="16" bestFit="1" customWidth="1"/>
    <col min="12800" max="12800" width="18.42578125" style="16" customWidth="1"/>
    <col min="12801" max="12802" width="12.7109375" style="16" customWidth="1"/>
    <col min="12803" max="12803" width="9.140625" style="16"/>
    <col min="12804" max="12804" width="13.5703125" style="16" bestFit="1" customWidth="1"/>
    <col min="12805" max="12805" width="12.42578125" style="16" bestFit="1" customWidth="1"/>
    <col min="12806" max="12806" width="13.5703125" style="16" bestFit="1" customWidth="1"/>
    <col min="12807" max="13051" width="9.140625" style="16"/>
    <col min="13052" max="13052" width="4.42578125" style="16" bestFit="1" customWidth="1"/>
    <col min="13053" max="13053" width="22.7109375" style="16" customWidth="1"/>
    <col min="13054" max="13054" width="14.5703125" style="16" bestFit="1" customWidth="1"/>
    <col min="13055" max="13055" width="17.85546875" style="16" bestFit="1" customWidth="1"/>
    <col min="13056" max="13056" width="18.42578125" style="16" customWidth="1"/>
    <col min="13057" max="13058" width="12.7109375" style="16" customWidth="1"/>
    <col min="13059" max="13059" width="9.140625" style="16"/>
    <col min="13060" max="13060" width="13.5703125" style="16" bestFit="1" customWidth="1"/>
    <col min="13061" max="13061" width="12.42578125" style="16" bestFit="1" customWidth="1"/>
    <col min="13062" max="13062" width="13.5703125" style="16" bestFit="1" customWidth="1"/>
    <col min="13063" max="13307" width="9.140625" style="16"/>
    <col min="13308" max="13308" width="4.42578125" style="16" bestFit="1" customWidth="1"/>
    <col min="13309" max="13309" width="22.7109375" style="16" customWidth="1"/>
    <col min="13310" max="13310" width="14.5703125" style="16" bestFit="1" customWidth="1"/>
    <col min="13311" max="13311" width="17.85546875" style="16" bestFit="1" customWidth="1"/>
    <col min="13312" max="13312" width="18.42578125" style="16" customWidth="1"/>
    <col min="13313" max="13314" width="12.7109375" style="16" customWidth="1"/>
    <col min="13315" max="13315" width="9.140625" style="16"/>
    <col min="13316" max="13316" width="13.5703125" style="16" bestFit="1" customWidth="1"/>
    <col min="13317" max="13317" width="12.42578125" style="16" bestFit="1" customWidth="1"/>
    <col min="13318" max="13318" width="13.5703125" style="16" bestFit="1" customWidth="1"/>
    <col min="13319" max="13563" width="9.140625" style="16"/>
    <col min="13564" max="13564" width="4.42578125" style="16" bestFit="1" customWidth="1"/>
    <col min="13565" max="13565" width="22.7109375" style="16" customWidth="1"/>
    <col min="13566" max="13566" width="14.5703125" style="16" bestFit="1" customWidth="1"/>
    <col min="13567" max="13567" width="17.85546875" style="16" bestFit="1" customWidth="1"/>
    <col min="13568" max="13568" width="18.42578125" style="16" customWidth="1"/>
    <col min="13569" max="13570" width="12.7109375" style="16" customWidth="1"/>
    <col min="13571" max="13571" width="9.140625" style="16"/>
    <col min="13572" max="13572" width="13.5703125" style="16" bestFit="1" customWidth="1"/>
    <col min="13573" max="13573" width="12.42578125" style="16" bestFit="1" customWidth="1"/>
    <col min="13574" max="13574" width="13.5703125" style="16" bestFit="1" customWidth="1"/>
    <col min="13575" max="13819" width="9.140625" style="16"/>
    <col min="13820" max="13820" width="4.42578125" style="16" bestFit="1" customWidth="1"/>
    <col min="13821" max="13821" width="22.7109375" style="16" customWidth="1"/>
    <col min="13822" max="13822" width="14.5703125" style="16" bestFit="1" customWidth="1"/>
    <col min="13823" max="13823" width="17.85546875" style="16" bestFit="1" customWidth="1"/>
    <col min="13824" max="13824" width="18.42578125" style="16" customWidth="1"/>
    <col min="13825" max="13826" width="12.7109375" style="16" customWidth="1"/>
    <col min="13827" max="13827" width="9.140625" style="16"/>
    <col min="13828" max="13828" width="13.5703125" style="16" bestFit="1" customWidth="1"/>
    <col min="13829" max="13829" width="12.42578125" style="16" bestFit="1" customWidth="1"/>
    <col min="13830" max="13830" width="13.5703125" style="16" bestFit="1" customWidth="1"/>
    <col min="13831" max="14075" width="9.140625" style="16"/>
    <col min="14076" max="14076" width="4.42578125" style="16" bestFit="1" customWidth="1"/>
    <col min="14077" max="14077" width="22.7109375" style="16" customWidth="1"/>
    <col min="14078" max="14078" width="14.5703125" style="16" bestFit="1" customWidth="1"/>
    <col min="14079" max="14079" width="17.85546875" style="16" bestFit="1" customWidth="1"/>
    <col min="14080" max="14080" width="18.42578125" style="16" customWidth="1"/>
    <col min="14081" max="14082" width="12.7109375" style="16" customWidth="1"/>
    <col min="14083" max="14083" width="9.140625" style="16"/>
    <col min="14084" max="14084" width="13.5703125" style="16" bestFit="1" customWidth="1"/>
    <col min="14085" max="14085" width="12.42578125" style="16" bestFit="1" customWidth="1"/>
    <col min="14086" max="14086" width="13.5703125" style="16" bestFit="1" customWidth="1"/>
    <col min="14087" max="14331" width="9.140625" style="16"/>
    <col min="14332" max="14332" width="4.42578125" style="16" bestFit="1" customWidth="1"/>
    <col min="14333" max="14333" width="22.7109375" style="16" customWidth="1"/>
    <col min="14334" max="14334" width="14.5703125" style="16" bestFit="1" customWidth="1"/>
    <col min="14335" max="14335" width="17.85546875" style="16" bestFit="1" customWidth="1"/>
    <col min="14336" max="14336" width="18.42578125" style="16" customWidth="1"/>
    <col min="14337" max="14338" width="12.7109375" style="16" customWidth="1"/>
    <col min="14339" max="14339" width="9.140625" style="16"/>
    <col min="14340" max="14340" width="13.5703125" style="16" bestFit="1" customWidth="1"/>
    <col min="14341" max="14341" width="12.42578125" style="16" bestFit="1" customWidth="1"/>
    <col min="14342" max="14342" width="13.5703125" style="16" bestFit="1" customWidth="1"/>
    <col min="14343" max="14587" width="9.140625" style="16"/>
    <col min="14588" max="14588" width="4.42578125" style="16" bestFit="1" customWidth="1"/>
    <col min="14589" max="14589" width="22.7109375" style="16" customWidth="1"/>
    <col min="14590" max="14590" width="14.5703125" style="16" bestFit="1" customWidth="1"/>
    <col min="14591" max="14591" width="17.85546875" style="16" bestFit="1" customWidth="1"/>
    <col min="14592" max="14592" width="18.42578125" style="16" customWidth="1"/>
    <col min="14593" max="14594" width="12.7109375" style="16" customWidth="1"/>
    <col min="14595" max="14595" width="9.140625" style="16"/>
    <col min="14596" max="14596" width="13.5703125" style="16" bestFit="1" customWidth="1"/>
    <col min="14597" max="14597" width="12.42578125" style="16" bestFit="1" customWidth="1"/>
    <col min="14598" max="14598" width="13.5703125" style="16" bestFit="1" customWidth="1"/>
    <col min="14599" max="14843" width="9.140625" style="16"/>
    <col min="14844" max="14844" width="4.42578125" style="16" bestFit="1" customWidth="1"/>
    <col min="14845" max="14845" width="22.7109375" style="16" customWidth="1"/>
    <col min="14846" max="14846" width="14.5703125" style="16" bestFit="1" customWidth="1"/>
    <col min="14847" max="14847" width="17.85546875" style="16" bestFit="1" customWidth="1"/>
    <col min="14848" max="14848" width="18.42578125" style="16" customWidth="1"/>
    <col min="14849" max="14850" width="12.7109375" style="16" customWidth="1"/>
    <col min="14851" max="14851" width="9.140625" style="16"/>
    <col min="14852" max="14852" width="13.5703125" style="16" bestFit="1" customWidth="1"/>
    <col min="14853" max="14853" width="12.42578125" style="16" bestFit="1" customWidth="1"/>
    <col min="14854" max="14854" width="13.5703125" style="16" bestFit="1" customWidth="1"/>
    <col min="14855" max="15099" width="9.140625" style="16"/>
    <col min="15100" max="15100" width="4.42578125" style="16" bestFit="1" customWidth="1"/>
    <col min="15101" max="15101" width="22.7109375" style="16" customWidth="1"/>
    <col min="15102" max="15102" width="14.5703125" style="16" bestFit="1" customWidth="1"/>
    <col min="15103" max="15103" width="17.85546875" style="16" bestFit="1" customWidth="1"/>
    <col min="15104" max="15104" width="18.42578125" style="16" customWidth="1"/>
    <col min="15105" max="15106" width="12.7109375" style="16" customWidth="1"/>
    <col min="15107" max="15107" width="9.140625" style="16"/>
    <col min="15108" max="15108" width="13.5703125" style="16" bestFit="1" customWidth="1"/>
    <col min="15109" max="15109" width="12.42578125" style="16" bestFit="1" customWidth="1"/>
    <col min="15110" max="15110" width="13.5703125" style="16" bestFit="1" customWidth="1"/>
    <col min="15111" max="15355" width="9.140625" style="16"/>
    <col min="15356" max="15356" width="4.42578125" style="16" bestFit="1" customWidth="1"/>
    <col min="15357" max="15357" width="22.7109375" style="16" customWidth="1"/>
    <col min="15358" max="15358" width="14.5703125" style="16" bestFit="1" customWidth="1"/>
    <col min="15359" max="15359" width="17.85546875" style="16" bestFit="1" customWidth="1"/>
    <col min="15360" max="15360" width="18.42578125" style="16" customWidth="1"/>
    <col min="15361" max="15362" width="12.7109375" style="16" customWidth="1"/>
    <col min="15363" max="15363" width="9.140625" style="16"/>
    <col min="15364" max="15364" width="13.5703125" style="16" bestFit="1" customWidth="1"/>
    <col min="15365" max="15365" width="12.42578125" style="16" bestFit="1" customWidth="1"/>
    <col min="15366" max="15366" width="13.5703125" style="16" bestFit="1" customWidth="1"/>
    <col min="15367" max="15611" width="9.140625" style="16"/>
    <col min="15612" max="15612" width="4.42578125" style="16" bestFit="1" customWidth="1"/>
    <col min="15613" max="15613" width="22.7109375" style="16" customWidth="1"/>
    <col min="15614" max="15614" width="14.5703125" style="16" bestFit="1" customWidth="1"/>
    <col min="15615" max="15615" width="17.85546875" style="16" bestFit="1" customWidth="1"/>
    <col min="15616" max="15616" width="18.42578125" style="16" customWidth="1"/>
    <col min="15617" max="15618" width="12.7109375" style="16" customWidth="1"/>
    <col min="15619" max="15619" width="9.140625" style="16"/>
    <col min="15620" max="15620" width="13.5703125" style="16" bestFit="1" customWidth="1"/>
    <col min="15621" max="15621" width="12.42578125" style="16" bestFit="1" customWidth="1"/>
    <col min="15622" max="15622" width="13.5703125" style="16" bestFit="1" customWidth="1"/>
    <col min="15623" max="15867" width="9.140625" style="16"/>
    <col min="15868" max="15868" width="4.42578125" style="16" bestFit="1" customWidth="1"/>
    <col min="15869" max="15869" width="22.7109375" style="16" customWidth="1"/>
    <col min="15870" max="15870" width="14.5703125" style="16" bestFit="1" customWidth="1"/>
    <col min="15871" max="15871" width="17.85546875" style="16" bestFit="1" customWidth="1"/>
    <col min="15872" max="15872" width="18.42578125" style="16" customWidth="1"/>
    <col min="15873" max="15874" width="12.7109375" style="16" customWidth="1"/>
    <col min="15875" max="15875" width="9.140625" style="16"/>
    <col min="15876" max="15876" width="13.5703125" style="16" bestFit="1" customWidth="1"/>
    <col min="15877" max="15877" width="12.42578125" style="16" bestFit="1" customWidth="1"/>
    <col min="15878" max="15878" width="13.5703125" style="16" bestFit="1" customWidth="1"/>
    <col min="15879" max="16123" width="9.140625" style="16"/>
    <col min="16124" max="16124" width="4.42578125" style="16" bestFit="1" customWidth="1"/>
    <col min="16125" max="16125" width="22.7109375" style="16" customWidth="1"/>
    <col min="16126" max="16126" width="14.5703125" style="16" bestFit="1" customWidth="1"/>
    <col min="16127" max="16127" width="17.85546875" style="16" bestFit="1" customWidth="1"/>
    <col min="16128" max="16128" width="18.42578125" style="16" customWidth="1"/>
    <col min="16129" max="16130" width="12.7109375" style="16" customWidth="1"/>
    <col min="16131" max="16131" width="9.140625" style="16"/>
    <col min="16132" max="16132" width="13.5703125" style="16" bestFit="1" customWidth="1"/>
    <col min="16133" max="16133" width="12.42578125" style="16" bestFit="1" customWidth="1"/>
    <col min="16134" max="16134" width="13.5703125" style="16" bestFit="1" customWidth="1"/>
    <col min="16135" max="16384" width="9.140625" style="16"/>
  </cols>
  <sheetData>
    <row r="1" spans="1:9" x14ac:dyDescent="0.2">
      <c r="F1" s="78"/>
      <c r="G1" s="78"/>
      <c r="H1" s="34"/>
      <c r="I1" s="34"/>
    </row>
    <row r="2" spans="1:9" x14ac:dyDescent="0.2">
      <c r="A2" s="228"/>
      <c r="B2" s="228"/>
      <c r="C2" s="228"/>
      <c r="D2" s="228"/>
      <c r="E2" s="228"/>
      <c r="F2" s="78"/>
      <c r="G2" s="78"/>
      <c r="H2" s="34"/>
      <c r="I2" s="34"/>
    </row>
    <row r="3" spans="1:9" x14ac:dyDescent="0.2">
      <c r="A3" s="74"/>
      <c r="B3" s="75"/>
      <c r="C3" s="76"/>
      <c r="D3" s="76"/>
      <c r="E3" s="76"/>
      <c r="F3" s="78" t="s">
        <v>76</v>
      </c>
      <c r="G3" s="78"/>
      <c r="H3" s="34"/>
      <c r="I3" s="34"/>
    </row>
    <row r="4" spans="1:9" x14ac:dyDescent="0.2">
      <c r="A4" s="79"/>
      <c r="B4" s="75"/>
      <c r="C4" s="76"/>
      <c r="D4" s="76"/>
      <c r="E4" s="76"/>
      <c r="F4" s="78" t="s">
        <v>76</v>
      </c>
      <c r="G4" s="78"/>
      <c r="H4" s="34"/>
      <c r="I4" s="34"/>
    </row>
    <row r="5" spans="1:9" x14ac:dyDescent="0.2">
      <c r="A5" s="228" t="s">
        <v>219</v>
      </c>
      <c r="B5" s="228"/>
      <c r="C5" s="228"/>
      <c r="D5" s="228"/>
      <c r="E5" s="228"/>
      <c r="F5" s="78"/>
      <c r="G5" s="78"/>
      <c r="H5" s="34"/>
      <c r="I5" s="34"/>
    </row>
    <row r="6" spans="1:9" x14ac:dyDescent="0.2">
      <c r="A6" s="80"/>
      <c r="B6" s="112"/>
      <c r="C6" s="34"/>
      <c r="D6" s="34"/>
      <c r="E6" s="34"/>
      <c r="F6" s="34"/>
      <c r="G6" s="34"/>
      <c r="H6" s="34"/>
      <c r="I6" s="34"/>
    </row>
    <row r="7" spans="1:9" x14ac:dyDescent="0.2">
      <c r="A7" s="80"/>
      <c r="B7" s="81"/>
      <c r="C7" s="78" t="s">
        <v>77</v>
      </c>
      <c r="D7" s="78" t="s">
        <v>78</v>
      </c>
      <c r="E7" s="78" t="s">
        <v>79</v>
      </c>
      <c r="F7" s="33" t="s">
        <v>80</v>
      </c>
      <c r="H7" s="34"/>
      <c r="I7" s="34"/>
    </row>
    <row r="8" spans="1:9" x14ac:dyDescent="0.2">
      <c r="A8" s="82" t="s">
        <v>72</v>
      </c>
      <c r="B8" s="81"/>
      <c r="C8" s="35" t="s">
        <v>81</v>
      </c>
      <c r="D8" s="78" t="s">
        <v>82</v>
      </c>
      <c r="E8" s="78" t="s">
        <v>83</v>
      </c>
      <c r="F8" s="33" t="s">
        <v>84</v>
      </c>
      <c r="H8" s="34"/>
      <c r="I8" s="34"/>
    </row>
    <row r="9" spans="1:9" x14ac:dyDescent="0.2">
      <c r="A9" s="83" t="s">
        <v>2</v>
      </c>
      <c r="B9" s="84" t="s">
        <v>85</v>
      </c>
      <c r="C9" s="85" t="s">
        <v>86</v>
      </c>
      <c r="D9" s="193" t="s">
        <v>86</v>
      </c>
      <c r="E9" s="193" t="s">
        <v>86</v>
      </c>
      <c r="F9" s="85" t="s">
        <v>86</v>
      </c>
      <c r="H9" s="34"/>
      <c r="I9" s="34"/>
    </row>
    <row r="10" spans="1:9" x14ac:dyDescent="0.2">
      <c r="A10" s="80"/>
      <c r="B10" s="81" t="s">
        <v>6</v>
      </c>
      <c r="C10" s="33" t="s">
        <v>7</v>
      </c>
      <c r="D10" s="33" t="s">
        <v>8</v>
      </c>
      <c r="E10" s="33" t="s">
        <v>87</v>
      </c>
      <c r="F10" s="33" t="s">
        <v>76</v>
      </c>
    </row>
    <row r="11" spans="1:9" x14ac:dyDescent="0.2">
      <c r="A11" s="80"/>
      <c r="B11" s="81"/>
      <c r="C11" s="33"/>
      <c r="D11" s="33"/>
      <c r="E11" s="33"/>
      <c r="F11" s="33"/>
    </row>
    <row r="12" spans="1:9" x14ac:dyDescent="0.2">
      <c r="A12" s="159">
        <v>1</v>
      </c>
      <c r="B12" s="39">
        <f>FactorInput!O7</f>
        <v>45642</v>
      </c>
      <c r="C12" s="73">
        <v>227412984.71000001</v>
      </c>
      <c r="D12" s="73">
        <v>21641084.75</v>
      </c>
      <c r="E12" s="147">
        <v>249054069.46000001</v>
      </c>
      <c r="F12" s="73">
        <v>621329.89</v>
      </c>
    </row>
    <row r="13" spans="1:9" x14ac:dyDescent="0.2">
      <c r="A13" s="159">
        <f t="shared" ref="A13:A43" si="0">A12+1</f>
        <v>2</v>
      </c>
      <c r="B13" s="39">
        <f>FactorInput!O8</f>
        <v>45672</v>
      </c>
      <c r="C13" s="73">
        <v>225665413.96999994</v>
      </c>
      <c r="D13" s="73">
        <v>21004765.260000002</v>
      </c>
      <c r="E13" s="147">
        <v>246670179.22999993</v>
      </c>
      <c r="F13" s="73">
        <v>621329.89</v>
      </c>
      <c r="H13" s="34"/>
      <c r="I13" s="34"/>
    </row>
    <row r="14" spans="1:9" x14ac:dyDescent="0.2">
      <c r="A14" s="159">
        <f t="shared" si="0"/>
        <v>3</v>
      </c>
      <c r="B14" s="39">
        <f>FactorInput!O9</f>
        <v>45703</v>
      </c>
      <c r="C14" s="73">
        <v>226923786.96999997</v>
      </c>
      <c r="D14" s="73">
        <v>20360563.02</v>
      </c>
      <c r="E14" s="147">
        <v>247284349.98999998</v>
      </c>
      <c r="F14" s="73">
        <v>621329.89</v>
      </c>
      <c r="H14" s="34"/>
      <c r="I14" s="34"/>
    </row>
    <row r="15" spans="1:9" x14ac:dyDescent="0.2">
      <c r="A15" s="159">
        <f t="shared" si="0"/>
        <v>4</v>
      </c>
      <c r="B15" s="39">
        <f>FactorInput!O10</f>
        <v>45734</v>
      </c>
      <c r="C15" s="73">
        <v>223735603.56999999</v>
      </c>
      <c r="D15" s="73">
        <v>19106812.620000001</v>
      </c>
      <c r="E15" s="147">
        <v>242842416.19</v>
      </c>
      <c r="F15" s="73">
        <v>621329.89</v>
      </c>
      <c r="H15" s="34"/>
      <c r="I15" s="34"/>
    </row>
    <row r="16" spans="1:9" x14ac:dyDescent="0.2">
      <c r="A16" s="159">
        <f t="shared" si="0"/>
        <v>5</v>
      </c>
      <c r="B16" s="39">
        <f>FactorInput!O11</f>
        <v>45765</v>
      </c>
      <c r="C16" s="73">
        <v>222670248.53999999</v>
      </c>
      <c r="D16" s="73">
        <v>18747583.309999999</v>
      </c>
      <c r="E16" s="147">
        <v>241417831.84999999</v>
      </c>
      <c r="F16" s="73">
        <v>621329.89</v>
      </c>
      <c r="H16" s="34"/>
      <c r="I16" s="34"/>
    </row>
    <row r="17" spans="1:9" x14ac:dyDescent="0.2">
      <c r="A17" s="159">
        <f t="shared" si="0"/>
        <v>6</v>
      </c>
      <c r="B17" s="39">
        <f>FactorInput!O12</f>
        <v>45796</v>
      </c>
      <c r="C17" s="73">
        <v>221547485.16</v>
      </c>
      <c r="D17" s="73">
        <v>18656443.920000002</v>
      </c>
      <c r="E17" s="147">
        <v>240203929.07999998</v>
      </c>
      <c r="F17" s="73">
        <v>621329.89</v>
      </c>
      <c r="H17" s="34"/>
      <c r="I17" s="34"/>
    </row>
    <row r="18" spans="1:9" x14ac:dyDescent="0.2">
      <c r="A18" s="159">
        <f t="shared" si="0"/>
        <v>7</v>
      </c>
      <c r="B18" s="39">
        <f>FactorInput!O13</f>
        <v>45826</v>
      </c>
      <c r="C18" s="73">
        <v>224035384.16000003</v>
      </c>
      <c r="D18" s="73">
        <v>18625692.289999999</v>
      </c>
      <c r="E18" s="147">
        <v>242661076.45000002</v>
      </c>
      <c r="F18" s="73">
        <v>621329.89</v>
      </c>
      <c r="H18" s="34"/>
      <c r="I18" s="34"/>
    </row>
    <row r="19" spans="1:9" x14ac:dyDescent="0.2">
      <c r="A19" s="159">
        <f t="shared" si="0"/>
        <v>8</v>
      </c>
      <c r="B19" s="39">
        <f>FactorInput!Q7</f>
        <v>45857</v>
      </c>
      <c r="C19" s="73">
        <v>224052675.75</v>
      </c>
      <c r="D19" s="73">
        <v>18875748.800000001</v>
      </c>
      <c r="E19" s="147">
        <v>242928424.55000001</v>
      </c>
      <c r="F19" s="73">
        <v>621329.89</v>
      </c>
      <c r="H19" s="34"/>
      <c r="I19" s="34"/>
    </row>
    <row r="20" spans="1:9" x14ac:dyDescent="0.2">
      <c r="A20" s="159">
        <f t="shared" si="0"/>
        <v>9</v>
      </c>
      <c r="B20" s="39">
        <f>FactorInput!Q8</f>
        <v>45887</v>
      </c>
      <c r="C20" s="73">
        <v>223364022.48000002</v>
      </c>
      <c r="D20" s="73">
        <v>18392203.949999999</v>
      </c>
      <c r="E20" s="147">
        <v>241756226.43000001</v>
      </c>
      <c r="F20" s="73">
        <v>621329.89</v>
      </c>
      <c r="H20" s="34"/>
      <c r="I20" s="34"/>
    </row>
    <row r="21" spans="1:9" x14ac:dyDescent="0.2">
      <c r="A21" s="159">
        <f t="shared" si="0"/>
        <v>10</v>
      </c>
      <c r="B21" s="39">
        <f>FactorInput!Q9</f>
        <v>45918</v>
      </c>
      <c r="C21" s="73">
        <v>222542826.63999999</v>
      </c>
      <c r="D21" s="73">
        <v>18659751.77</v>
      </c>
      <c r="E21" s="147">
        <v>241202578.41</v>
      </c>
      <c r="F21" s="73">
        <v>614737.97</v>
      </c>
      <c r="H21" s="34"/>
      <c r="I21" s="34"/>
    </row>
    <row r="22" spans="1:9" x14ac:dyDescent="0.2">
      <c r="A22" s="159">
        <f t="shared" si="0"/>
        <v>11</v>
      </c>
      <c r="B22" s="39">
        <f>FactorInput!Q10</f>
        <v>45949</v>
      </c>
      <c r="C22" s="73">
        <v>224743409.65000001</v>
      </c>
      <c r="D22" s="73">
        <v>17954062.43</v>
      </c>
      <c r="E22" s="147">
        <v>242697472.08000001</v>
      </c>
      <c r="F22" s="73">
        <v>614737.97</v>
      </c>
      <c r="H22" s="34"/>
      <c r="I22" s="34"/>
    </row>
    <row r="23" spans="1:9" x14ac:dyDescent="0.2">
      <c r="A23" s="159">
        <f t="shared" si="0"/>
        <v>12</v>
      </c>
      <c r="B23" s="39">
        <f>FactorInput!Q11</f>
        <v>45979</v>
      </c>
      <c r="C23" s="73">
        <v>223612238.19</v>
      </c>
      <c r="D23" s="73">
        <v>18395934.350000001</v>
      </c>
      <c r="E23" s="147">
        <v>242008172.53999999</v>
      </c>
      <c r="F23" s="73">
        <v>614737.97</v>
      </c>
      <c r="H23" s="34"/>
      <c r="I23" s="34"/>
    </row>
    <row r="24" spans="1:9" x14ac:dyDescent="0.2">
      <c r="A24" s="159">
        <f t="shared" si="0"/>
        <v>13</v>
      </c>
      <c r="B24" s="39">
        <f>FactorInput!Q12</f>
        <v>46010</v>
      </c>
      <c r="C24" s="73">
        <v>224540602.53999999</v>
      </c>
      <c r="D24" s="73">
        <v>19631232.789999999</v>
      </c>
      <c r="E24" s="147">
        <v>244171835.32999998</v>
      </c>
      <c r="F24" s="73">
        <v>614737.97</v>
      </c>
      <c r="H24" s="34"/>
      <c r="I24" s="34"/>
    </row>
    <row r="25" spans="1:9" x14ac:dyDescent="0.2">
      <c r="A25" s="159">
        <f t="shared" si="0"/>
        <v>14</v>
      </c>
      <c r="B25" s="44"/>
      <c r="C25" s="134"/>
      <c r="D25" s="134"/>
      <c r="E25" s="146"/>
      <c r="F25" s="26"/>
      <c r="H25" s="34"/>
      <c r="I25" s="34"/>
    </row>
    <row r="26" spans="1:9" x14ac:dyDescent="0.2">
      <c r="A26" s="159">
        <f t="shared" si="0"/>
        <v>15</v>
      </c>
      <c r="B26" s="89" t="s">
        <v>79</v>
      </c>
      <c r="C26" s="135">
        <f>SUM(C12:C24)</f>
        <v>2914846682.3299999</v>
      </c>
      <c r="D26" s="135">
        <f>SUM(D12:D24)</f>
        <v>250051879.26000002</v>
      </c>
      <c r="E26" s="135">
        <f>SUM(E12:E24)</f>
        <v>3164898561.5899992</v>
      </c>
      <c r="F26" s="135">
        <f>SUM(F12:F24)</f>
        <v>8050920.8899999987</v>
      </c>
      <c r="H26" s="34"/>
      <c r="I26" s="34"/>
    </row>
    <row r="27" spans="1:9" ht="13.5" thickBot="1" x14ac:dyDescent="0.25">
      <c r="A27" s="159">
        <f t="shared" si="0"/>
        <v>16</v>
      </c>
      <c r="B27" s="44"/>
      <c r="C27" s="73"/>
      <c r="D27" s="73"/>
      <c r="E27" s="73"/>
      <c r="H27" s="34"/>
      <c r="I27" s="34"/>
    </row>
    <row r="28" spans="1:9" ht="14.25" thickTop="1" thickBot="1" x14ac:dyDescent="0.25">
      <c r="A28" s="159">
        <f t="shared" si="0"/>
        <v>17</v>
      </c>
      <c r="B28" s="90" t="s">
        <v>247</v>
      </c>
      <c r="C28" s="137">
        <f>ROUND(C26/13,2)</f>
        <v>224218975.56</v>
      </c>
      <c r="D28" s="137">
        <f>ROUND(D26/13,2)</f>
        <v>19234759.940000001</v>
      </c>
      <c r="E28" s="137">
        <f>ROUND(E26/13,2)</f>
        <v>243453735.50999999</v>
      </c>
      <c r="F28" s="137">
        <f>ROUND(F26/13,2)</f>
        <v>619301.61</v>
      </c>
      <c r="H28" s="34"/>
      <c r="I28" s="34"/>
    </row>
    <row r="29" spans="1:9" ht="13.5" thickTop="1" x14ac:dyDescent="0.2">
      <c r="A29" s="159">
        <f t="shared" si="0"/>
        <v>18</v>
      </c>
      <c r="B29" s="44"/>
      <c r="C29" s="34"/>
      <c r="D29" s="34"/>
      <c r="E29" s="34"/>
      <c r="F29" s="34"/>
      <c r="G29" s="34"/>
      <c r="H29" s="34"/>
      <c r="I29" s="34"/>
    </row>
    <row r="30" spans="1:9" ht="15.75" x14ac:dyDescent="0.2">
      <c r="A30" s="159">
        <f t="shared" si="0"/>
        <v>19</v>
      </c>
      <c r="C30" s="27" t="s">
        <v>88</v>
      </c>
      <c r="D30" s="27"/>
      <c r="E30" s="224" t="s">
        <v>281</v>
      </c>
      <c r="F30" s="224"/>
      <c r="H30" s="34"/>
      <c r="I30" s="34"/>
    </row>
    <row r="31" spans="1:9" ht="15.75" x14ac:dyDescent="0.2">
      <c r="A31" s="159">
        <f t="shared" si="0"/>
        <v>20</v>
      </c>
      <c r="B31" s="40" t="s">
        <v>260</v>
      </c>
      <c r="C31" s="225" t="s">
        <v>89</v>
      </c>
      <c r="D31" s="225" t="s">
        <v>90</v>
      </c>
      <c r="E31" s="225" t="s">
        <v>89</v>
      </c>
      <c r="F31" s="225" t="s">
        <v>90</v>
      </c>
      <c r="H31" s="34"/>
      <c r="I31" s="34"/>
    </row>
    <row r="32" spans="1:9" x14ac:dyDescent="0.2">
      <c r="A32" s="159">
        <f t="shared" si="0"/>
        <v>21</v>
      </c>
      <c r="B32" s="34" t="s">
        <v>91</v>
      </c>
      <c r="C32" s="14">
        <f>($E$28*FactorInput!$K$44)*FactorInput!C43</f>
        <v>207990136.50452051</v>
      </c>
      <c r="D32" s="14">
        <f>($E$28*FactorInput!$U$44)*FactorInput!M43</f>
        <v>15372968.572793795</v>
      </c>
      <c r="E32" s="14">
        <f>$F$28*FactorInput!C25</f>
        <v>567094.48427699995</v>
      </c>
      <c r="F32" s="14">
        <f>F26*0</f>
        <v>0</v>
      </c>
      <c r="H32" s="34"/>
      <c r="I32" s="34"/>
    </row>
    <row r="33" spans="1:9" ht="13.5" thickBot="1" x14ac:dyDescent="0.25">
      <c r="A33" s="159">
        <f t="shared" si="0"/>
        <v>22</v>
      </c>
      <c r="B33" s="34" t="s">
        <v>92</v>
      </c>
      <c r="C33" s="14">
        <f>($E$28*FactorInput!$K$44)*FactorInput!E43</f>
        <v>9404392.391609503</v>
      </c>
      <c r="D33" s="14">
        <f>($E$28*FactorInput!$U$44)*FactorInput!O43</f>
        <v>1696954.0553673531</v>
      </c>
      <c r="E33" s="14">
        <f>$F$28*FactorInput!E25</f>
        <v>46447.620749999995</v>
      </c>
      <c r="F33" s="14">
        <f>F27*0</f>
        <v>0</v>
      </c>
      <c r="H33" s="34"/>
      <c r="I33" s="34"/>
    </row>
    <row r="34" spans="1:9" ht="13.5" thickBot="1" x14ac:dyDescent="0.25">
      <c r="A34" s="159">
        <f t="shared" si="0"/>
        <v>23</v>
      </c>
      <c r="B34" s="34" t="s">
        <v>93</v>
      </c>
      <c r="C34" s="14">
        <f>($E$28*FactorInput!$K$44)*FactorInput!G43</f>
        <v>2004435.6513735878</v>
      </c>
      <c r="D34" s="127">
        <f>($E$28*FactorInput!$U$44)*FactorInput!Q43</f>
        <v>2642023.1268690741</v>
      </c>
      <c r="E34" s="14">
        <f>$F$28*FactorInput!G25</f>
        <v>5759.5049729999992</v>
      </c>
      <c r="F34" s="14">
        <f>F28*0</f>
        <v>0</v>
      </c>
      <c r="H34" s="34"/>
      <c r="I34" s="34"/>
    </row>
    <row r="35" spans="1:9" x14ac:dyDescent="0.2">
      <c r="A35" s="159">
        <f t="shared" si="0"/>
        <v>24</v>
      </c>
      <c r="B35" s="34" t="s">
        <v>94</v>
      </c>
      <c r="C35" s="14">
        <f>($E$28*FactorInput!$K$44)*FactorInput!I43</f>
        <v>4219119.3738736464</v>
      </c>
      <c r="D35" s="14">
        <f>($E$28*FactorInput!$U$44)*FactorInput!S43</f>
        <v>123705.83359254326</v>
      </c>
      <c r="E35" s="14">
        <f>$F$28*FactorInput!I25</f>
        <v>0</v>
      </c>
      <c r="F35" s="14">
        <f>F29*0</f>
        <v>0</v>
      </c>
      <c r="H35" s="34"/>
      <c r="I35" s="34"/>
    </row>
    <row r="36" spans="1:9" ht="13.5" thickBot="1" x14ac:dyDescent="0.25">
      <c r="A36" s="159">
        <f t="shared" si="0"/>
        <v>25</v>
      </c>
      <c r="B36" s="34"/>
      <c r="C36" s="151">
        <f>SUM(C32:C35)</f>
        <v>223618083.92137724</v>
      </c>
      <c r="D36" s="151">
        <f>SUM(D32:D35)</f>
        <v>19835651.588622764</v>
      </c>
      <c r="E36" s="151">
        <f>SUM(E32:E35)</f>
        <v>619301.61</v>
      </c>
      <c r="F36" s="151">
        <f>SUM(F32:F35)</f>
        <v>0</v>
      </c>
    </row>
    <row r="37" spans="1:9" ht="13.5" thickTop="1" x14ac:dyDescent="0.2">
      <c r="A37" s="159">
        <f t="shared" si="0"/>
        <v>26</v>
      </c>
      <c r="D37" s="14" t="s">
        <v>70</v>
      </c>
      <c r="F37" s="226"/>
    </row>
    <row r="38" spans="1:9" ht="15.75" x14ac:dyDescent="0.2">
      <c r="A38" s="159">
        <f t="shared" si="0"/>
        <v>27</v>
      </c>
      <c r="B38" s="196" t="s">
        <v>282</v>
      </c>
      <c r="D38" s="10" t="s">
        <v>95</v>
      </c>
      <c r="E38" s="28"/>
    </row>
    <row r="39" spans="1:9" x14ac:dyDescent="0.2">
      <c r="A39" s="159">
        <f t="shared" si="0"/>
        <v>28</v>
      </c>
    </row>
    <row r="40" spans="1:9" x14ac:dyDescent="0.2">
      <c r="A40" s="159">
        <f t="shared" si="0"/>
        <v>29</v>
      </c>
      <c r="B40" s="89" t="s">
        <v>283</v>
      </c>
      <c r="D40" s="34"/>
    </row>
    <row r="41" spans="1:9" x14ac:dyDescent="0.2">
      <c r="A41" s="159">
        <f t="shared" si="0"/>
        <v>30</v>
      </c>
      <c r="B41" s="94" t="s">
        <v>96</v>
      </c>
      <c r="D41" s="34"/>
    </row>
    <row r="42" spans="1:9" x14ac:dyDescent="0.2">
      <c r="A42" s="159">
        <f t="shared" si="0"/>
        <v>31</v>
      </c>
      <c r="B42" s="107" t="s">
        <v>97</v>
      </c>
      <c r="D42" s="34"/>
    </row>
    <row r="43" spans="1:9" x14ac:dyDescent="0.2">
      <c r="A43" s="159">
        <f t="shared" si="0"/>
        <v>32</v>
      </c>
      <c r="B43" s="94" t="s">
        <v>98</v>
      </c>
      <c r="F43" s="34"/>
    </row>
    <row r="44" spans="1:9" x14ac:dyDescent="0.2">
      <c r="A44" s="80"/>
      <c r="B44" s="44" t="s">
        <v>76</v>
      </c>
      <c r="F44" s="34"/>
      <c r="G44" s="34"/>
      <c r="H44" s="34"/>
      <c r="I44" s="34"/>
    </row>
    <row r="45" spans="1:9" x14ac:dyDescent="0.2">
      <c r="A45" s="80"/>
      <c r="F45" s="34"/>
      <c r="G45" s="34"/>
      <c r="H45" s="34"/>
      <c r="I45" s="34"/>
    </row>
    <row r="46" spans="1:9" x14ac:dyDescent="0.2">
      <c r="A46" s="50"/>
      <c r="B46" s="44"/>
      <c r="C46" s="34"/>
      <c r="D46" s="34"/>
      <c r="E46" s="34"/>
      <c r="F46" s="34"/>
      <c r="G46" s="34"/>
      <c r="H46" s="34"/>
      <c r="I46" s="34"/>
    </row>
  </sheetData>
  <mergeCells count="2">
    <mergeCell ref="A5:E5"/>
    <mergeCell ref="A2:E2"/>
  </mergeCells>
  <pageMargins left="0.75" right="0.75" top="1.255625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4670-BE6E-4B58-8D99-395E76C90E44}">
  <dimension ref="A1:Y169"/>
  <sheetViews>
    <sheetView view="pageLayout" zoomScaleNormal="100" workbookViewId="0"/>
  </sheetViews>
  <sheetFormatPr defaultRowHeight="12.75" x14ac:dyDescent="0.2"/>
  <cols>
    <col min="1" max="1" width="4.42578125" style="16" bestFit="1" customWidth="1"/>
    <col min="2" max="2" width="15.7109375" style="16" customWidth="1"/>
    <col min="3" max="3" width="17.28515625" style="16" customWidth="1"/>
    <col min="4" max="4" width="18.42578125" style="16" customWidth="1"/>
    <col min="5" max="5" width="15.5703125" style="16" customWidth="1"/>
    <col min="6" max="6" width="15.140625" style="16" customWidth="1"/>
    <col min="7" max="7" width="17.7109375" style="16" customWidth="1"/>
    <col min="8" max="8" width="1" style="16" customWidth="1"/>
    <col min="9" max="9" width="17.85546875" style="16" customWidth="1"/>
    <col min="10" max="11" width="12.7109375" style="16" customWidth="1"/>
    <col min="12" max="12" width="16.85546875" style="16" customWidth="1"/>
    <col min="13" max="13" width="18" style="16" customWidth="1"/>
    <col min="14" max="15" width="12" style="16" bestFit="1" customWidth="1"/>
    <col min="16" max="16" width="11.140625" style="16" bestFit="1" customWidth="1"/>
    <col min="17" max="18" width="12.42578125" style="16" bestFit="1" customWidth="1"/>
    <col min="19" max="19" width="13.5703125" style="16" bestFit="1" customWidth="1"/>
    <col min="20" max="20" width="9.140625" style="16"/>
    <col min="21" max="21" width="14.140625" style="16" bestFit="1" customWidth="1"/>
    <col min="22" max="22" width="12.42578125" style="16" bestFit="1" customWidth="1"/>
    <col min="23" max="23" width="11" style="16" bestFit="1" customWidth="1"/>
    <col min="24" max="24" width="14.140625" style="16" bestFit="1" customWidth="1"/>
    <col min="25" max="25" width="13.5703125" style="16" bestFit="1" customWidth="1"/>
    <col min="26" max="255" width="9.140625" style="16"/>
    <col min="256" max="256" width="4.42578125" style="16" bestFit="1" customWidth="1"/>
    <col min="257" max="257" width="15.7109375" style="16" customWidth="1"/>
    <col min="258" max="258" width="14.42578125" style="16" customWidth="1"/>
    <col min="259" max="261" width="12.7109375" style="16" customWidth="1"/>
    <col min="262" max="262" width="14" style="16" customWidth="1"/>
    <col min="263" max="263" width="1" style="16" customWidth="1"/>
    <col min="264" max="264" width="13.5703125" style="16" bestFit="1" customWidth="1"/>
    <col min="265" max="266" width="12.7109375" style="16" customWidth="1"/>
    <col min="267" max="268" width="15.7109375" style="16" customWidth="1"/>
    <col min="269" max="269" width="12" style="16" bestFit="1" customWidth="1"/>
    <col min="270" max="270" width="9.140625" style="16"/>
    <col min="271" max="271" width="12" style="16" bestFit="1" customWidth="1"/>
    <col min="272" max="272" width="11.140625" style="16" bestFit="1" customWidth="1"/>
    <col min="273" max="274" width="12.42578125" style="16" bestFit="1" customWidth="1"/>
    <col min="275" max="275" width="13.5703125" style="16" bestFit="1" customWidth="1"/>
    <col min="276" max="276" width="9.140625" style="16"/>
    <col min="277" max="277" width="14.140625" style="16" bestFit="1" customWidth="1"/>
    <col min="278" max="278" width="12.42578125" style="16" bestFit="1" customWidth="1"/>
    <col min="279" max="279" width="11" style="16" bestFit="1" customWidth="1"/>
    <col min="280" max="280" width="14.140625" style="16" bestFit="1" customWidth="1"/>
    <col min="281" max="281" width="13.5703125" style="16" bestFit="1" customWidth="1"/>
    <col min="282" max="511" width="9.140625" style="16"/>
    <col min="512" max="512" width="4.42578125" style="16" bestFit="1" customWidth="1"/>
    <col min="513" max="513" width="15.7109375" style="16" customWidth="1"/>
    <col min="514" max="514" width="14.42578125" style="16" customWidth="1"/>
    <col min="515" max="517" width="12.7109375" style="16" customWidth="1"/>
    <col min="518" max="518" width="14" style="16" customWidth="1"/>
    <col min="519" max="519" width="1" style="16" customWidth="1"/>
    <col min="520" max="520" width="13.5703125" style="16" bestFit="1" customWidth="1"/>
    <col min="521" max="522" width="12.7109375" style="16" customWidth="1"/>
    <col min="523" max="524" width="15.7109375" style="16" customWidth="1"/>
    <col min="525" max="525" width="12" style="16" bestFit="1" customWidth="1"/>
    <col min="526" max="526" width="9.140625" style="16"/>
    <col min="527" max="527" width="12" style="16" bestFit="1" customWidth="1"/>
    <col min="528" max="528" width="11.140625" style="16" bestFit="1" customWidth="1"/>
    <col min="529" max="530" width="12.42578125" style="16" bestFit="1" customWidth="1"/>
    <col min="531" max="531" width="13.5703125" style="16" bestFit="1" customWidth="1"/>
    <col min="532" max="532" width="9.140625" style="16"/>
    <col min="533" max="533" width="14.140625" style="16" bestFit="1" customWidth="1"/>
    <col min="534" max="534" width="12.42578125" style="16" bestFit="1" customWidth="1"/>
    <col min="535" max="535" width="11" style="16" bestFit="1" customWidth="1"/>
    <col min="536" max="536" width="14.140625" style="16" bestFit="1" customWidth="1"/>
    <col min="537" max="537" width="13.5703125" style="16" bestFit="1" customWidth="1"/>
    <col min="538" max="767" width="9.140625" style="16"/>
    <col min="768" max="768" width="4.42578125" style="16" bestFit="1" customWidth="1"/>
    <col min="769" max="769" width="15.7109375" style="16" customWidth="1"/>
    <col min="770" max="770" width="14.42578125" style="16" customWidth="1"/>
    <col min="771" max="773" width="12.7109375" style="16" customWidth="1"/>
    <col min="774" max="774" width="14" style="16" customWidth="1"/>
    <col min="775" max="775" width="1" style="16" customWidth="1"/>
    <col min="776" max="776" width="13.5703125" style="16" bestFit="1" customWidth="1"/>
    <col min="777" max="778" width="12.7109375" style="16" customWidth="1"/>
    <col min="779" max="780" width="15.7109375" style="16" customWidth="1"/>
    <col min="781" max="781" width="12" style="16" bestFit="1" customWidth="1"/>
    <col min="782" max="782" width="9.140625" style="16"/>
    <col min="783" max="783" width="12" style="16" bestFit="1" customWidth="1"/>
    <col min="784" max="784" width="11.140625" style="16" bestFit="1" customWidth="1"/>
    <col min="785" max="786" width="12.42578125" style="16" bestFit="1" customWidth="1"/>
    <col min="787" max="787" width="13.5703125" style="16" bestFit="1" customWidth="1"/>
    <col min="788" max="788" width="9.140625" style="16"/>
    <col min="789" max="789" width="14.140625" style="16" bestFit="1" customWidth="1"/>
    <col min="790" max="790" width="12.42578125" style="16" bestFit="1" customWidth="1"/>
    <col min="791" max="791" width="11" style="16" bestFit="1" customWidth="1"/>
    <col min="792" max="792" width="14.140625" style="16" bestFit="1" customWidth="1"/>
    <col min="793" max="793" width="13.5703125" style="16" bestFit="1" customWidth="1"/>
    <col min="794" max="1023" width="9.140625" style="16"/>
    <col min="1024" max="1024" width="4.42578125" style="16" bestFit="1" customWidth="1"/>
    <col min="1025" max="1025" width="15.7109375" style="16" customWidth="1"/>
    <col min="1026" max="1026" width="14.42578125" style="16" customWidth="1"/>
    <col min="1027" max="1029" width="12.7109375" style="16" customWidth="1"/>
    <col min="1030" max="1030" width="14" style="16" customWidth="1"/>
    <col min="1031" max="1031" width="1" style="16" customWidth="1"/>
    <col min="1032" max="1032" width="13.5703125" style="16" bestFit="1" customWidth="1"/>
    <col min="1033" max="1034" width="12.7109375" style="16" customWidth="1"/>
    <col min="1035" max="1036" width="15.7109375" style="16" customWidth="1"/>
    <col min="1037" max="1037" width="12" style="16" bestFit="1" customWidth="1"/>
    <col min="1038" max="1038" width="9.140625" style="16"/>
    <col min="1039" max="1039" width="12" style="16" bestFit="1" customWidth="1"/>
    <col min="1040" max="1040" width="11.140625" style="16" bestFit="1" customWidth="1"/>
    <col min="1041" max="1042" width="12.42578125" style="16" bestFit="1" customWidth="1"/>
    <col min="1043" max="1043" width="13.5703125" style="16" bestFit="1" customWidth="1"/>
    <col min="1044" max="1044" width="9.140625" style="16"/>
    <col min="1045" max="1045" width="14.140625" style="16" bestFit="1" customWidth="1"/>
    <col min="1046" max="1046" width="12.42578125" style="16" bestFit="1" customWidth="1"/>
    <col min="1047" max="1047" width="11" style="16" bestFit="1" customWidth="1"/>
    <col min="1048" max="1048" width="14.140625" style="16" bestFit="1" customWidth="1"/>
    <col min="1049" max="1049" width="13.5703125" style="16" bestFit="1" customWidth="1"/>
    <col min="1050" max="1279" width="9.140625" style="16"/>
    <col min="1280" max="1280" width="4.42578125" style="16" bestFit="1" customWidth="1"/>
    <col min="1281" max="1281" width="15.7109375" style="16" customWidth="1"/>
    <col min="1282" max="1282" width="14.42578125" style="16" customWidth="1"/>
    <col min="1283" max="1285" width="12.7109375" style="16" customWidth="1"/>
    <col min="1286" max="1286" width="14" style="16" customWidth="1"/>
    <col min="1287" max="1287" width="1" style="16" customWidth="1"/>
    <col min="1288" max="1288" width="13.5703125" style="16" bestFit="1" customWidth="1"/>
    <col min="1289" max="1290" width="12.7109375" style="16" customWidth="1"/>
    <col min="1291" max="1292" width="15.7109375" style="16" customWidth="1"/>
    <col min="1293" max="1293" width="12" style="16" bestFit="1" customWidth="1"/>
    <col min="1294" max="1294" width="9.140625" style="16"/>
    <col min="1295" max="1295" width="12" style="16" bestFit="1" customWidth="1"/>
    <col min="1296" max="1296" width="11.140625" style="16" bestFit="1" customWidth="1"/>
    <col min="1297" max="1298" width="12.42578125" style="16" bestFit="1" customWidth="1"/>
    <col min="1299" max="1299" width="13.5703125" style="16" bestFit="1" customWidth="1"/>
    <col min="1300" max="1300" width="9.140625" style="16"/>
    <col min="1301" max="1301" width="14.140625" style="16" bestFit="1" customWidth="1"/>
    <col min="1302" max="1302" width="12.42578125" style="16" bestFit="1" customWidth="1"/>
    <col min="1303" max="1303" width="11" style="16" bestFit="1" customWidth="1"/>
    <col min="1304" max="1304" width="14.140625" style="16" bestFit="1" customWidth="1"/>
    <col min="1305" max="1305" width="13.5703125" style="16" bestFit="1" customWidth="1"/>
    <col min="1306" max="1535" width="9.140625" style="16"/>
    <col min="1536" max="1536" width="4.42578125" style="16" bestFit="1" customWidth="1"/>
    <col min="1537" max="1537" width="15.7109375" style="16" customWidth="1"/>
    <col min="1538" max="1538" width="14.42578125" style="16" customWidth="1"/>
    <col min="1539" max="1541" width="12.7109375" style="16" customWidth="1"/>
    <col min="1542" max="1542" width="14" style="16" customWidth="1"/>
    <col min="1543" max="1543" width="1" style="16" customWidth="1"/>
    <col min="1544" max="1544" width="13.5703125" style="16" bestFit="1" customWidth="1"/>
    <col min="1545" max="1546" width="12.7109375" style="16" customWidth="1"/>
    <col min="1547" max="1548" width="15.7109375" style="16" customWidth="1"/>
    <col min="1549" max="1549" width="12" style="16" bestFit="1" customWidth="1"/>
    <col min="1550" max="1550" width="9.140625" style="16"/>
    <col min="1551" max="1551" width="12" style="16" bestFit="1" customWidth="1"/>
    <col min="1552" max="1552" width="11.140625" style="16" bestFit="1" customWidth="1"/>
    <col min="1553" max="1554" width="12.42578125" style="16" bestFit="1" customWidth="1"/>
    <col min="1555" max="1555" width="13.5703125" style="16" bestFit="1" customWidth="1"/>
    <col min="1556" max="1556" width="9.140625" style="16"/>
    <col min="1557" max="1557" width="14.140625" style="16" bestFit="1" customWidth="1"/>
    <col min="1558" max="1558" width="12.42578125" style="16" bestFit="1" customWidth="1"/>
    <col min="1559" max="1559" width="11" style="16" bestFit="1" customWidth="1"/>
    <col min="1560" max="1560" width="14.140625" style="16" bestFit="1" customWidth="1"/>
    <col min="1561" max="1561" width="13.5703125" style="16" bestFit="1" customWidth="1"/>
    <col min="1562" max="1791" width="9.140625" style="16"/>
    <col min="1792" max="1792" width="4.42578125" style="16" bestFit="1" customWidth="1"/>
    <col min="1793" max="1793" width="15.7109375" style="16" customWidth="1"/>
    <col min="1794" max="1794" width="14.42578125" style="16" customWidth="1"/>
    <col min="1795" max="1797" width="12.7109375" style="16" customWidth="1"/>
    <col min="1798" max="1798" width="14" style="16" customWidth="1"/>
    <col min="1799" max="1799" width="1" style="16" customWidth="1"/>
    <col min="1800" max="1800" width="13.5703125" style="16" bestFit="1" customWidth="1"/>
    <col min="1801" max="1802" width="12.7109375" style="16" customWidth="1"/>
    <col min="1803" max="1804" width="15.7109375" style="16" customWidth="1"/>
    <col min="1805" max="1805" width="12" style="16" bestFit="1" customWidth="1"/>
    <col min="1806" max="1806" width="9.140625" style="16"/>
    <col min="1807" max="1807" width="12" style="16" bestFit="1" customWidth="1"/>
    <col min="1808" max="1808" width="11.140625" style="16" bestFit="1" customWidth="1"/>
    <col min="1809" max="1810" width="12.42578125" style="16" bestFit="1" customWidth="1"/>
    <col min="1811" max="1811" width="13.5703125" style="16" bestFit="1" customWidth="1"/>
    <col min="1812" max="1812" width="9.140625" style="16"/>
    <col min="1813" max="1813" width="14.140625" style="16" bestFit="1" customWidth="1"/>
    <col min="1814" max="1814" width="12.42578125" style="16" bestFit="1" customWidth="1"/>
    <col min="1815" max="1815" width="11" style="16" bestFit="1" customWidth="1"/>
    <col min="1816" max="1816" width="14.140625" style="16" bestFit="1" customWidth="1"/>
    <col min="1817" max="1817" width="13.5703125" style="16" bestFit="1" customWidth="1"/>
    <col min="1818" max="2047" width="9.140625" style="16"/>
    <col min="2048" max="2048" width="4.42578125" style="16" bestFit="1" customWidth="1"/>
    <col min="2049" max="2049" width="15.7109375" style="16" customWidth="1"/>
    <col min="2050" max="2050" width="14.42578125" style="16" customWidth="1"/>
    <col min="2051" max="2053" width="12.7109375" style="16" customWidth="1"/>
    <col min="2054" max="2054" width="14" style="16" customWidth="1"/>
    <col min="2055" max="2055" width="1" style="16" customWidth="1"/>
    <col min="2056" max="2056" width="13.5703125" style="16" bestFit="1" customWidth="1"/>
    <col min="2057" max="2058" width="12.7109375" style="16" customWidth="1"/>
    <col min="2059" max="2060" width="15.7109375" style="16" customWidth="1"/>
    <col min="2061" max="2061" width="12" style="16" bestFit="1" customWidth="1"/>
    <col min="2062" max="2062" width="9.140625" style="16"/>
    <col min="2063" max="2063" width="12" style="16" bestFit="1" customWidth="1"/>
    <col min="2064" max="2064" width="11.140625" style="16" bestFit="1" customWidth="1"/>
    <col min="2065" max="2066" width="12.42578125" style="16" bestFit="1" customWidth="1"/>
    <col min="2067" max="2067" width="13.5703125" style="16" bestFit="1" customWidth="1"/>
    <col min="2068" max="2068" width="9.140625" style="16"/>
    <col min="2069" max="2069" width="14.140625" style="16" bestFit="1" customWidth="1"/>
    <col min="2070" max="2070" width="12.42578125" style="16" bestFit="1" customWidth="1"/>
    <col min="2071" max="2071" width="11" style="16" bestFit="1" customWidth="1"/>
    <col min="2072" max="2072" width="14.140625" style="16" bestFit="1" customWidth="1"/>
    <col min="2073" max="2073" width="13.5703125" style="16" bestFit="1" customWidth="1"/>
    <col min="2074" max="2303" width="9.140625" style="16"/>
    <col min="2304" max="2304" width="4.42578125" style="16" bestFit="1" customWidth="1"/>
    <col min="2305" max="2305" width="15.7109375" style="16" customWidth="1"/>
    <col min="2306" max="2306" width="14.42578125" style="16" customWidth="1"/>
    <col min="2307" max="2309" width="12.7109375" style="16" customWidth="1"/>
    <col min="2310" max="2310" width="14" style="16" customWidth="1"/>
    <col min="2311" max="2311" width="1" style="16" customWidth="1"/>
    <col min="2312" max="2312" width="13.5703125" style="16" bestFit="1" customWidth="1"/>
    <col min="2313" max="2314" width="12.7109375" style="16" customWidth="1"/>
    <col min="2315" max="2316" width="15.7109375" style="16" customWidth="1"/>
    <col min="2317" max="2317" width="12" style="16" bestFit="1" customWidth="1"/>
    <col min="2318" max="2318" width="9.140625" style="16"/>
    <col min="2319" max="2319" width="12" style="16" bestFit="1" customWidth="1"/>
    <col min="2320" max="2320" width="11.140625" style="16" bestFit="1" customWidth="1"/>
    <col min="2321" max="2322" width="12.42578125" style="16" bestFit="1" customWidth="1"/>
    <col min="2323" max="2323" width="13.5703125" style="16" bestFit="1" customWidth="1"/>
    <col min="2324" max="2324" width="9.140625" style="16"/>
    <col min="2325" max="2325" width="14.140625" style="16" bestFit="1" customWidth="1"/>
    <col min="2326" max="2326" width="12.42578125" style="16" bestFit="1" customWidth="1"/>
    <col min="2327" max="2327" width="11" style="16" bestFit="1" customWidth="1"/>
    <col min="2328" max="2328" width="14.140625" style="16" bestFit="1" customWidth="1"/>
    <col min="2329" max="2329" width="13.5703125" style="16" bestFit="1" customWidth="1"/>
    <col min="2330" max="2559" width="9.140625" style="16"/>
    <col min="2560" max="2560" width="4.42578125" style="16" bestFit="1" customWidth="1"/>
    <col min="2561" max="2561" width="15.7109375" style="16" customWidth="1"/>
    <col min="2562" max="2562" width="14.42578125" style="16" customWidth="1"/>
    <col min="2563" max="2565" width="12.7109375" style="16" customWidth="1"/>
    <col min="2566" max="2566" width="14" style="16" customWidth="1"/>
    <col min="2567" max="2567" width="1" style="16" customWidth="1"/>
    <col min="2568" max="2568" width="13.5703125" style="16" bestFit="1" customWidth="1"/>
    <col min="2569" max="2570" width="12.7109375" style="16" customWidth="1"/>
    <col min="2571" max="2572" width="15.7109375" style="16" customWidth="1"/>
    <col min="2573" max="2573" width="12" style="16" bestFit="1" customWidth="1"/>
    <col min="2574" max="2574" width="9.140625" style="16"/>
    <col min="2575" max="2575" width="12" style="16" bestFit="1" customWidth="1"/>
    <col min="2576" max="2576" width="11.140625" style="16" bestFit="1" customWidth="1"/>
    <col min="2577" max="2578" width="12.42578125" style="16" bestFit="1" customWidth="1"/>
    <col min="2579" max="2579" width="13.5703125" style="16" bestFit="1" customWidth="1"/>
    <col min="2580" max="2580" width="9.140625" style="16"/>
    <col min="2581" max="2581" width="14.140625" style="16" bestFit="1" customWidth="1"/>
    <col min="2582" max="2582" width="12.42578125" style="16" bestFit="1" customWidth="1"/>
    <col min="2583" max="2583" width="11" style="16" bestFit="1" customWidth="1"/>
    <col min="2584" max="2584" width="14.140625" style="16" bestFit="1" customWidth="1"/>
    <col min="2585" max="2585" width="13.5703125" style="16" bestFit="1" customWidth="1"/>
    <col min="2586" max="2815" width="9.140625" style="16"/>
    <col min="2816" max="2816" width="4.42578125" style="16" bestFit="1" customWidth="1"/>
    <col min="2817" max="2817" width="15.7109375" style="16" customWidth="1"/>
    <col min="2818" max="2818" width="14.42578125" style="16" customWidth="1"/>
    <col min="2819" max="2821" width="12.7109375" style="16" customWidth="1"/>
    <col min="2822" max="2822" width="14" style="16" customWidth="1"/>
    <col min="2823" max="2823" width="1" style="16" customWidth="1"/>
    <col min="2824" max="2824" width="13.5703125" style="16" bestFit="1" customWidth="1"/>
    <col min="2825" max="2826" width="12.7109375" style="16" customWidth="1"/>
    <col min="2827" max="2828" width="15.7109375" style="16" customWidth="1"/>
    <col min="2829" max="2829" width="12" style="16" bestFit="1" customWidth="1"/>
    <col min="2830" max="2830" width="9.140625" style="16"/>
    <col min="2831" max="2831" width="12" style="16" bestFit="1" customWidth="1"/>
    <col min="2832" max="2832" width="11.140625" style="16" bestFit="1" customWidth="1"/>
    <col min="2833" max="2834" width="12.42578125" style="16" bestFit="1" customWidth="1"/>
    <col min="2835" max="2835" width="13.5703125" style="16" bestFit="1" customWidth="1"/>
    <col min="2836" max="2836" width="9.140625" style="16"/>
    <col min="2837" max="2837" width="14.140625" style="16" bestFit="1" customWidth="1"/>
    <col min="2838" max="2838" width="12.42578125" style="16" bestFit="1" customWidth="1"/>
    <col min="2839" max="2839" width="11" style="16" bestFit="1" customWidth="1"/>
    <col min="2840" max="2840" width="14.140625" style="16" bestFit="1" customWidth="1"/>
    <col min="2841" max="2841" width="13.5703125" style="16" bestFit="1" customWidth="1"/>
    <col min="2842" max="3071" width="9.140625" style="16"/>
    <col min="3072" max="3072" width="4.42578125" style="16" bestFit="1" customWidth="1"/>
    <col min="3073" max="3073" width="15.7109375" style="16" customWidth="1"/>
    <col min="3074" max="3074" width="14.42578125" style="16" customWidth="1"/>
    <col min="3075" max="3077" width="12.7109375" style="16" customWidth="1"/>
    <col min="3078" max="3078" width="14" style="16" customWidth="1"/>
    <col min="3079" max="3079" width="1" style="16" customWidth="1"/>
    <col min="3080" max="3080" width="13.5703125" style="16" bestFit="1" customWidth="1"/>
    <col min="3081" max="3082" width="12.7109375" style="16" customWidth="1"/>
    <col min="3083" max="3084" width="15.7109375" style="16" customWidth="1"/>
    <col min="3085" max="3085" width="12" style="16" bestFit="1" customWidth="1"/>
    <col min="3086" max="3086" width="9.140625" style="16"/>
    <col min="3087" max="3087" width="12" style="16" bestFit="1" customWidth="1"/>
    <col min="3088" max="3088" width="11.140625" style="16" bestFit="1" customWidth="1"/>
    <col min="3089" max="3090" width="12.42578125" style="16" bestFit="1" customWidth="1"/>
    <col min="3091" max="3091" width="13.5703125" style="16" bestFit="1" customWidth="1"/>
    <col min="3092" max="3092" width="9.140625" style="16"/>
    <col min="3093" max="3093" width="14.140625" style="16" bestFit="1" customWidth="1"/>
    <col min="3094" max="3094" width="12.42578125" style="16" bestFit="1" customWidth="1"/>
    <col min="3095" max="3095" width="11" style="16" bestFit="1" customWidth="1"/>
    <col min="3096" max="3096" width="14.140625" style="16" bestFit="1" customWidth="1"/>
    <col min="3097" max="3097" width="13.5703125" style="16" bestFit="1" customWidth="1"/>
    <col min="3098" max="3327" width="9.140625" style="16"/>
    <col min="3328" max="3328" width="4.42578125" style="16" bestFit="1" customWidth="1"/>
    <col min="3329" max="3329" width="15.7109375" style="16" customWidth="1"/>
    <col min="3330" max="3330" width="14.42578125" style="16" customWidth="1"/>
    <col min="3331" max="3333" width="12.7109375" style="16" customWidth="1"/>
    <col min="3334" max="3334" width="14" style="16" customWidth="1"/>
    <col min="3335" max="3335" width="1" style="16" customWidth="1"/>
    <col min="3336" max="3336" width="13.5703125" style="16" bestFit="1" customWidth="1"/>
    <col min="3337" max="3338" width="12.7109375" style="16" customWidth="1"/>
    <col min="3339" max="3340" width="15.7109375" style="16" customWidth="1"/>
    <col min="3341" max="3341" width="12" style="16" bestFit="1" customWidth="1"/>
    <col min="3342" max="3342" width="9.140625" style="16"/>
    <col min="3343" max="3343" width="12" style="16" bestFit="1" customWidth="1"/>
    <col min="3344" max="3344" width="11.140625" style="16" bestFit="1" customWidth="1"/>
    <col min="3345" max="3346" width="12.42578125" style="16" bestFit="1" customWidth="1"/>
    <col min="3347" max="3347" width="13.5703125" style="16" bestFit="1" customWidth="1"/>
    <col min="3348" max="3348" width="9.140625" style="16"/>
    <col min="3349" max="3349" width="14.140625" style="16" bestFit="1" customWidth="1"/>
    <col min="3350" max="3350" width="12.42578125" style="16" bestFit="1" customWidth="1"/>
    <col min="3351" max="3351" width="11" style="16" bestFit="1" customWidth="1"/>
    <col min="3352" max="3352" width="14.140625" style="16" bestFit="1" customWidth="1"/>
    <col min="3353" max="3353" width="13.5703125" style="16" bestFit="1" customWidth="1"/>
    <col min="3354" max="3583" width="9.140625" style="16"/>
    <col min="3584" max="3584" width="4.42578125" style="16" bestFit="1" customWidth="1"/>
    <col min="3585" max="3585" width="15.7109375" style="16" customWidth="1"/>
    <col min="3586" max="3586" width="14.42578125" style="16" customWidth="1"/>
    <col min="3587" max="3589" width="12.7109375" style="16" customWidth="1"/>
    <col min="3590" max="3590" width="14" style="16" customWidth="1"/>
    <col min="3591" max="3591" width="1" style="16" customWidth="1"/>
    <col min="3592" max="3592" width="13.5703125" style="16" bestFit="1" customWidth="1"/>
    <col min="3593" max="3594" width="12.7109375" style="16" customWidth="1"/>
    <col min="3595" max="3596" width="15.7109375" style="16" customWidth="1"/>
    <col min="3597" max="3597" width="12" style="16" bestFit="1" customWidth="1"/>
    <col min="3598" max="3598" width="9.140625" style="16"/>
    <col min="3599" max="3599" width="12" style="16" bestFit="1" customWidth="1"/>
    <col min="3600" max="3600" width="11.140625" style="16" bestFit="1" customWidth="1"/>
    <col min="3601" max="3602" width="12.42578125" style="16" bestFit="1" customWidth="1"/>
    <col min="3603" max="3603" width="13.5703125" style="16" bestFit="1" customWidth="1"/>
    <col min="3604" max="3604" width="9.140625" style="16"/>
    <col min="3605" max="3605" width="14.140625" style="16" bestFit="1" customWidth="1"/>
    <col min="3606" max="3606" width="12.42578125" style="16" bestFit="1" customWidth="1"/>
    <col min="3607" max="3607" width="11" style="16" bestFit="1" customWidth="1"/>
    <col min="3608" max="3608" width="14.140625" style="16" bestFit="1" customWidth="1"/>
    <col min="3609" max="3609" width="13.5703125" style="16" bestFit="1" customWidth="1"/>
    <col min="3610" max="3839" width="9.140625" style="16"/>
    <col min="3840" max="3840" width="4.42578125" style="16" bestFit="1" customWidth="1"/>
    <col min="3841" max="3841" width="15.7109375" style="16" customWidth="1"/>
    <col min="3842" max="3842" width="14.42578125" style="16" customWidth="1"/>
    <col min="3843" max="3845" width="12.7109375" style="16" customWidth="1"/>
    <col min="3846" max="3846" width="14" style="16" customWidth="1"/>
    <col min="3847" max="3847" width="1" style="16" customWidth="1"/>
    <col min="3848" max="3848" width="13.5703125" style="16" bestFit="1" customWidth="1"/>
    <col min="3849" max="3850" width="12.7109375" style="16" customWidth="1"/>
    <col min="3851" max="3852" width="15.7109375" style="16" customWidth="1"/>
    <col min="3853" max="3853" width="12" style="16" bestFit="1" customWidth="1"/>
    <col min="3854" max="3854" width="9.140625" style="16"/>
    <col min="3855" max="3855" width="12" style="16" bestFit="1" customWidth="1"/>
    <col min="3856" max="3856" width="11.140625" style="16" bestFit="1" customWidth="1"/>
    <col min="3857" max="3858" width="12.42578125" style="16" bestFit="1" customWidth="1"/>
    <col min="3859" max="3859" width="13.5703125" style="16" bestFit="1" customWidth="1"/>
    <col min="3860" max="3860" width="9.140625" style="16"/>
    <col min="3861" max="3861" width="14.140625" style="16" bestFit="1" customWidth="1"/>
    <col min="3862" max="3862" width="12.42578125" style="16" bestFit="1" customWidth="1"/>
    <col min="3863" max="3863" width="11" style="16" bestFit="1" customWidth="1"/>
    <col min="3864" max="3864" width="14.140625" style="16" bestFit="1" customWidth="1"/>
    <col min="3865" max="3865" width="13.5703125" style="16" bestFit="1" customWidth="1"/>
    <col min="3866" max="4095" width="9.140625" style="16"/>
    <col min="4096" max="4096" width="4.42578125" style="16" bestFit="1" customWidth="1"/>
    <col min="4097" max="4097" width="15.7109375" style="16" customWidth="1"/>
    <col min="4098" max="4098" width="14.42578125" style="16" customWidth="1"/>
    <col min="4099" max="4101" width="12.7109375" style="16" customWidth="1"/>
    <col min="4102" max="4102" width="14" style="16" customWidth="1"/>
    <col min="4103" max="4103" width="1" style="16" customWidth="1"/>
    <col min="4104" max="4104" width="13.5703125" style="16" bestFit="1" customWidth="1"/>
    <col min="4105" max="4106" width="12.7109375" style="16" customWidth="1"/>
    <col min="4107" max="4108" width="15.7109375" style="16" customWidth="1"/>
    <col min="4109" max="4109" width="12" style="16" bestFit="1" customWidth="1"/>
    <col min="4110" max="4110" width="9.140625" style="16"/>
    <col min="4111" max="4111" width="12" style="16" bestFit="1" customWidth="1"/>
    <col min="4112" max="4112" width="11.140625" style="16" bestFit="1" customWidth="1"/>
    <col min="4113" max="4114" width="12.42578125" style="16" bestFit="1" customWidth="1"/>
    <col min="4115" max="4115" width="13.5703125" style="16" bestFit="1" customWidth="1"/>
    <col min="4116" max="4116" width="9.140625" style="16"/>
    <col min="4117" max="4117" width="14.140625" style="16" bestFit="1" customWidth="1"/>
    <col min="4118" max="4118" width="12.42578125" style="16" bestFit="1" customWidth="1"/>
    <col min="4119" max="4119" width="11" style="16" bestFit="1" customWidth="1"/>
    <col min="4120" max="4120" width="14.140625" style="16" bestFit="1" customWidth="1"/>
    <col min="4121" max="4121" width="13.5703125" style="16" bestFit="1" customWidth="1"/>
    <col min="4122" max="4351" width="9.140625" style="16"/>
    <col min="4352" max="4352" width="4.42578125" style="16" bestFit="1" customWidth="1"/>
    <col min="4353" max="4353" width="15.7109375" style="16" customWidth="1"/>
    <col min="4354" max="4354" width="14.42578125" style="16" customWidth="1"/>
    <col min="4355" max="4357" width="12.7109375" style="16" customWidth="1"/>
    <col min="4358" max="4358" width="14" style="16" customWidth="1"/>
    <col min="4359" max="4359" width="1" style="16" customWidth="1"/>
    <col min="4360" max="4360" width="13.5703125" style="16" bestFit="1" customWidth="1"/>
    <col min="4361" max="4362" width="12.7109375" style="16" customWidth="1"/>
    <col min="4363" max="4364" width="15.7109375" style="16" customWidth="1"/>
    <col min="4365" max="4365" width="12" style="16" bestFit="1" customWidth="1"/>
    <col min="4366" max="4366" width="9.140625" style="16"/>
    <col min="4367" max="4367" width="12" style="16" bestFit="1" customWidth="1"/>
    <col min="4368" max="4368" width="11.140625" style="16" bestFit="1" customWidth="1"/>
    <col min="4369" max="4370" width="12.42578125" style="16" bestFit="1" customWidth="1"/>
    <col min="4371" max="4371" width="13.5703125" style="16" bestFit="1" customWidth="1"/>
    <col min="4372" max="4372" width="9.140625" style="16"/>
    <col min="4373" max="4373" width="14.140625" style="16" bestFit="1" customWidth="1"/>
    <col min="4374" max="4374" width="12.42578125" style="16" bestFit="1" customWidth="1"/>
    <col min="4375" max="4375" width="11" style="16" bestFit="1" customWidth="1"/>
    <col min="4376" max="4376" width="14.140625" style="16" bestFit="1" customWidth="1"/>
    <col min="4377" max="4377" width="13.5703125" style="16" bestFit="1" customWidth="1"/>
    <col min="4378" max="4607" width="9.140625" style="16"/>
    <col min="4608" max="4608" width="4.42578125" style="16" bestFit="1" customWidth="1"/>
    <col min="4609" max="4609" width="15.7109375" style="16" customWidth="1"/>
    <col min="4610" max="4610" width="14.42578125" style="16" customWidth="1"/>
    <col min="4611" max="4613" width="12.7109375" style="16" customWidth="1"/>
    <col min="4614" max="4614" width="14" style="16" customWidth="1"/>
    <col min="4615" max="4615" width="1" style="16" customWidth="1"/>
    <col min="4616" max="4616" width="13.5703125" style="16" bestFit="1" customWidth="1"/>
    <col min="4617" max="4618" width="12.7109375" style="16" customWidth="1"/>
    <col min="4619" max="4620" width="15.7109375" style="16" customWidth="1"/>
    <col min="4621" max="4621" width="12" style="16" bestFit="1" customWidth="1"/>
    <col min="4622" max="4622" width="9.140625" style="16"/>
    <col min="4623" max="4623" width="12" style="16" bestFit="1" customWidth="1"/>
    <col min="4624" max="4624" width="11.140625" style="16" bestFit="1" customWidth="1"/>
    <col min="4625" max="4626" width="12.42578125" style="16" bestFit="1" customWidth="1"/>
    <col min="4627" max="4627" width="13.5703125" style="16" bestFit="1" customWidth="1"/>
    <col min="4628" max="4628" width="9.140625" style="16"/>
    <col min="4629" max="4629" width="14.140625" style="16" bestFit="1" customWidth="1"/>
    <col min="4630" max="4630" width="12.42578125" style="16" bestFit="1" customWidth="1"/>
    <col min="4631" max="4631" width="11" style="16" bestFit="1" customWidth="1"/>
    <col min="4632" max="4632" width="14.140625" style="16" bestFit="1" customWidth="1"/>
    <col min="4633" max="4633" width="13.5703125" style="16" bestFit="1" customWidth="1"/>
    <col min="4634" max="4863" width="9.140625" style="16"/>
    <col min="4864" max="4864" width="4.42578125" style="16" bestFit="1" customWidth="1"/>
    <col min="4865" max="4865" width="15.7109375" style="16" customWidth="1"/>
    <col min="4866" max="4866" width="14.42578125" style="16" customWidth="1"/>
    <col min="4867" max="4869" width="12.7109375" style="16" customWidth="1"/>
    <col min="4870" max="4870" width="14" style="16" customWidth="1"/>
    <col min="4871" max="4871" width="1" style="16" customWidth="1"/>
    <col min="4872" max="4872" width="13.5703125" style="16" bestFit="1" customWidth="1"/>
    <col min="4873" max="4874" width="12.7109375" style="16" customWidth="1"/>
    <col min="4875" max="4876" width="15.7109375" style="16" customWidth="1"/>
    <col min="4877" max="4877" width="12" style="16" bestFit="1" customWidth="1"/>
    <col min="4878" max="4878" width="9.140625" style="16"/>
    <col min="4879" max="4879" width="12" style="16" bestFit="1" customWidth="1"/>
    <col min="4880" max="4880" width="11.140625" style="16" bestFit="1" customWidth="1"/>
    <col min="4881" max="4882" width="12.42578125" style="16" bestFit="1" customWidth="1"/>
    <col min="4883" max="4883" width="13.5703125" style="16" bestFit="1" customWidth="1"/>
    <col min="4884" max="4884" width="9.140625" style="16"/>
    <col min="4885" max="4885" width="14.140625" style="16" bestFit="1" customWidth="1"/>
    <col min="4886" max="4886" width="12.42578125" style="16" bestFit="1" customWidth="1"/>
    <col min="4887" max="4887" width="11" style="16" bestFit="1" customWidth="1"/>
    <col min="4888" max="4888" width="14.140625" style="16" bestFit="1" customWidth="1"/>
    <col min="4889" max="4889" width="13.5703125" style="16" bestFit="1" customWidth="1"/>
    <col min="4890" max="5119" width="9.140625" style="16"/>
    <col min="5120" max="5120" width="4.42578125" style="16" bestFit="1" customWidth="1"/>
    <col min="5121" max="5121" width="15.7109375" style="16" customWidth="1"/>
    <col min="5122" max="5122" width="14.42578125" style="16" customWidth="1"/>
    <col min="5123" max="5125" width="12.7109375" style="16" customWidth="1"/>
    <col min="5126" max="5126" width="14" style="16" customWidth="1"/>
    <col min="5127" max="5127" width="1" style="16" customWidth="1"/>
    <col min="5128" max="5128" width="13.5703125" style="16" bestFit="1" customWidth="1"/>
    <col min="5129" max="5130" width="12.7109375" style="16" customWidth="1"/>
    <col min="5131" max="5132" width="15.7109375" style="16" customWidth="1"/>
    <col min="5133" max="5133" width="12" style="16" bestFit="1" customWidth="1"/>
    <col min="5134" max="5134" width="9.140625" style="16"/>
    <col min="5135" max="5135" width="12" style="16" bestFit="1" customWidth="1"/>
    <col min="5136" max="5136" width="11.140625" style="16" bestFit="1" customWidth="1"/>
    <col min="5137" max="5138" width="12.42578125" style="16" bestFit="1" customWidth="1"/>
    <col min="5139" max="5139" width="13.5703125" style="16" bestFit="1" customWidth="1"/>
    <col min="5140" max="5140" width="9.140625" style="16"/>
    <col min="5141" max="5141" width="14.140625" style="16" bestFit="1" customWidth="1"/>
    <col min="5142" max="5142" width="12.42578125" style="16" bestFit="1" customWidth="1"/>
    <col min="5143" max="5143" width="11" style="16" bestFit="1" customWidth="1"/>
    <col min="5144" max="5144" width="14.140625" style="16" bestFit="1" customWidth="1"/>
    <col min="5145" max="5145" width="13.5703125" style="16" bestFit="1" customWidth="1"/>
    <col min="5146" max="5375" width="9.140625" style="16"/>
    <col min="5376" max="5376" width="4.42578125" style="16" bestFit="1" customWidth="1"/>
    <col min="5377" max="5377" width="15.7109375" style="16" customWidth="1"/>
    <col min="5378" max="5378" width="14.42578125" style="16" customWidth="1"/>
    <col min="5379" max="5381" width="12.7109375" style="16" customWidth="1"/>
    <col min="5382" max="5382" width="14" style="16" customWidth="1"/>
    <col min="5383" max="5383" width="1" style="16" customWidth="1"/>
    <col min="5384" max="5384" width="13.5703125" style="16" bestFit="1" customWidth="1"/>
    <col min="5385" max="5386" width="12.7109375" style="16" customWidth="1"/>
    <col min="5387" max="5388" width="15.7109375" style="16" customWidth="1"/>
    <col min="5389" max="5389" width="12" style="16" bestFit="1" customWidth="1"/>
    <col min="5390" max="5390" width="9.140625" style="16"/>
    <col min="5391" max="5391" width="12" style="16" bestFit="1" customWidth="1"/>
    <col min="5392" max="5392" width="11.140625" style="16" bestFit="1" customWidth="1"/>
    <col min="5393" max="5394" width="12.42578125" style="16" bestFit="1" customWidth="1"/>
    <col min="5395" max="5395" width="13.5703125" style="16" bestFit="1" customWidth="1"/>
    <col min="5396" max="5396" width="9.140625" style="16"/>
    <col min="5397" max="5397" width="14.140625" style="16" bestFit="1" customWidth="1"/>
    <col min="5398" max="5398" width="12.42578125" style="16" bestFit="1" customWidth="1"/>
    <col min="5399" max="5399" width="11" style="16" bestFit="1" customWidth="1"/>
    <col min="5400" max="5400" width="14.140625" style="16" bestFit="1" customWidth="1"/>
    <col min="5401" max="5401" width="13.5703125" style="16" bestFit="1" customWidth="1"/>
    <col min="5402" max="5631" width="9.140625" style="16"/>
    <col min="5632" max="5632" width="4.42578125" style="16" bestFit="1" customWidth="1"/>
    <col min="5633" max="5633" width="15.7109375" style="16" customWidth="1"/>
    <col min="5634" max="5634" width="14.42578125" style="16" customWidth="1"/>
    <col min="5635" max="5637" width="12.7109375" style="16" customWidth="1"/>
    <col min="5638" max="5638" width="14" style="16" customWidth="1"/>
    <col min="5639" max="5639" width="1" style="16" customWidth="1"/>
    <col min="5640" max="5640" width="13.5703125" style="16" bestFit="1" customWidth="1"/>
    <col min="5641" max="5642" width="12.7109375" style="16" customWidth="1"/>
    <col min="5643" max="5644" width="15.7109375" style="16" customWidth="1"/>
    <col min="5645" max="5645" width="12" style="16" bestFit="1" customWidth="1"/>
    <col min="5646" max="5646" width="9.140625" style="16"/>
    <col min="5647" max="5647" width="12" style="16" bestFit="1" customWidth="1"/>
    <col min="5648" max="5648" width="11.140625" style="16" bestFit="1" customWidth="1"/>
    <col min="5649" max="5650" width="12.42578125" style="16" bestFit="1" customWidth="1"/>
    <col min="5651" max="5651" width="13.5703125" style="16" bestFit="1" customWidth="1"/>
    <col min="5652" max="5652" width="9.140625" style="16"/>
    <col min="5653" max="5653" width="14.140625" style="16" bestFit="1" customWidth="1"/>
    <col min="5654" max="5654" width="12.42578125" style="16" bestFit="1" customWidth="1"/>
    <col min="5655" max="5655" width="11" style="16" bestFit="1" customWidth="1"/>
    <col min="5656" max="5656" width="14.140625" style="16" bestFit="1" customWidth="1"/>
    <col min="5657" max="5657" width="13.5703125" style="16" bestFit="1" customWidth="1"/>
    <col min="5658" max="5887" width="9.140625" style="16"/>
    <col min="5888" max="5888" width="4.42578125" style="16" bestFit="1" customWidth="1"/>
    <col min="5889" max="5889" width="15.7109375" style="16" customWidth="1"/>
    <col min="5890" max="5890" width="14.42578125" style="16" customWidth="1"/>
    <col min="5891" max="5893" width="12.7109375" style="16" customWidth="1"/>
    <col min="5894" max="5894" width="14" style="16" customWidth="1"/>
    <col min="5895" max="5895" width="1" style="16" customWidth="1"/>
    <col min="5896" max="5896" width="13.5703125" style="16" bestFit="1" customWidth="1"/>
    <col min="5897" max="5898" width="12.7109375" style="16" customWidth="1"/>
    <col min="5899" max="5900" width="15.7109375" style="16" customWidth="1"/>
    <col min="5901" max="5901" width="12" style="16" bestFit="1" customWidth="1"/>
    <col min="5902" max="5902" width="9.140625" style="16"/>
    <col min="5903" max="5903" width="12" style="16" bestFit="1" customWidth="1"/>
    <col min="5904" max="5904" width="11.140625" style="16" bestFit="1" customWidth="1"/>
    <col min="5905" max="5906" width="12.42578125" style="16" bestFit="1" customWidth="1"/>
    <col min="5907" max="5907" width="13.5703125" style="16" bestFit="1" customWidth="1"/>
    <col min="5908" max="5908" width="9.140625" style="16"/>
    <col min="5909" max="5909" width="14.140625" style="16" bestFit="1" customWidth="1"/>
    <col min="5910" max="5910" width="12.42578125" style="16" bestFit="1" customWidth="1"/>
    <col min="5911" max="5911" width="11" style="16" bestFit="1" customWidth="1"/>
    <col min="5912" max="5912" width="14.140625" style="16" bestFit="1" customWidth="1"/>
    <col min="5913" max="5913" width="13.5703125" style="16" bestFit="1" customWidth="1"/>
    <col min="5914" max="6143" width="9.140625" style="16"/>
    <col min="6144" max="6144" width="4.42578125" style="16" bestFit="1" customWidth="1"/>
    <col min="6145" max="6145" width="15.7109375" style="16" customWidth="1"/>
    <col min="6146" max="6146" width="14.42578125" style="16" customWidth="1"/>
    <col min="6147" max="6149" width="12.7109375" style="16" customWidth="1"/>
    <col min="6150" max="6150" width="14" style="16" customWidth="1"/>
    <col min="6151" max="6151" width="1" style="16" customWidth="1"/>
    <col min="6152" max="6152" width="13.5703125" style="16" bestFit="1" customWidth="1"/>
    <col min="6153" max="6154" width="12.7109375" style="16" customWidth="1"/>
    <col min="6155" max="6156" width="15.7109375" style="16" customWidth="1"/>
    <col min="6157" max="6157" width="12" style="16" bestFit="1" customWidth="1"/>
    <col min="6158" max="6158" width="9.140625" style="16"/>
    <col min="6159" max="6159" width="12" style="16" bestFit="1" customWidth="1"/>
    <col min="6160" max="6160" width="11.140625" style="16" bestFit="1" customWidth="1"/>
    <col min="6161" max="6162" width="12.42578125" style="16" bestFit="1" customWidth="1"/>
    <col min="6163" max="6163" width="13.5703125" style="16" bestFit="1" customWidth="1"/>
    <col min="6164" max="6164" width="9.140625" style="16"/>
    <col min="6165" max="6165" width="14.140625" style="16" bestFit="1" customWidth="1"/>
    <col min="6166" max="6166" width="12.42578125" style="16" bestFit="1" customWidth="1"/>
    <col min="6167" max="6167" width="11" style="16" bestFit="1" customWidth="1"/>
    <col min="6168" max="6168" width="14.140625" style="16" bestFit="1" customWidth="1"/>
    <col min="6169" max="6169" width="13.5703125" style="16" bestFit="1" customWidth="1"/>
    <col min="6170" max="6399" width="9.140625" style="16"/>
    <col min="6400" max="6400" width="4.42578125" style="16" bestFit="1" customWidth="1"/>
    <col min="6401" max="6401" width="15.7109375" style="16" customWidth="1"/>
    <col min="6402" max="6402" width="14.42578125" style="16" customWidth="1"/>
    <col min="6403" max="6405" width="12.7109375" style="16" customWidth="1"/>
    <col min="6406" max="6406" width="14" style="16" customWidth="1"/>
    <col min="6407" max="6407" width="1" style="16" customWidth="1"/>
    <col min="6408" max="6408" width="13.5703125" style="16" bestFit="1" customWidth="1"/>
    <col min="6409" max="6410" width="12.7109375" style="16" customWidth="1"/>
    <col min="6411" max="6412" width="15.7109375" style="16" customWidth="1"/>
    <col min="6413" max="6413" width="12" style="16" bestFit="1" customWidth="1"/>
    <col min="6414" max="6414" width="9.140625" style="16"/>
    <col min="6415" max="6415" width="12" style="16" bestFit="1" customWidth="1"/>
    <col min="6416" max="6416" width="11.140625" style="16" bestFit="1" customWidth="1"/>
    <col min="6417" max="6418" width="12.42578125" style="16" bestFit="1" customWidth="1"/>
    <col min="6419" max="6419" width="13.5703125" style="16" bestFit="1" customWidth="1"/>
    <col min="6420" max="6420" width="9.140625" style="16"/>
    <col min="6421" max="6421" width="14.140625" style="16" bestFit="1" customWidth="1"/>
    <col min="6422" max="6422" width="12.42578125" style="16" bestFit="1" customWidth="1"/>
    <col min="6423" max="6423" width="11" style="16" bestFit="1" customWidth="1"/>
    <col min="6424" max="6424" width="14.140625" style="16" bestFit="1" customWidth="1"/>
    <col min="6425" max="6425" width="13.5703125" style="16" bestFit="1" customWidth="1"/>
    <col min="6426" max="6655" width="9.140625" style="16"/>
    <col min="6656" max="6656" width="4.42578125" style="16" bestFit="1" customWidth="1"/>
    <col min="6657" max="6657" width="15.7109375" style="16" customWidth="1"/>
    <col min="6658" max="6658" width="14.42578125" style="16" customWidth="1"/>
    <col min="6659" max="6661" width="12.7109375" style="16" customWidth="1"/>
    <col min="6662" max="6662" width="14" style="16" customWidth="1"/>
    <col min="6663" max="6663" width="1" style="16" customWidth="1"/>
    <col min="6664" max="6664" width="13.5703125" style="16" bestFit="1" customWidth="1"/>
    <col min="6665" max="6666" width="12.7109375" style="16" customWidth="1"/>
    <col min="6667" max="6668" width="15.7109375" style="16" customWidth="1"/>
    <col min="6669" max="6669" width="12" style="16" bestFit="1" customWidth="1"/>
    <col min="6670" max="6670" width="9.140625" style="16"/>
    <col min="6671" max="6671" width="12" style="16" bestFit="1" customWidth="1"/>
    <col min="6672" max="6672" width="11.140625" style="16" bestFit="1" customWidth="1"/>
    <col min="6673" max="6674" width="12.42578125" style="16" bestFit="1" customWidth="1"/>
    <col min="6675" max="6675" width="13.5703125" style="16" bestFit="1" customWidth="1"/>
    <col min="6676" max="6676" width="9.140625" style="16"/>
    <col min="6677" max="6677" width="14.140625" style="16" bestFit="1" customWidth="1"/>
    <col min="6678" max="6678" width="12.42578125" style="16" bestFit="1" customWidth="1"/>
    <col min="6679" max="6679" width="11" style="16" bestFit="1" customWidth="1"/>
    <col min="6680" max="6680" width="14.140625" style="16" bestFit="1" customWidth="1"/>
    <col min="6681" max="6681" width="13.5703125" style="16" bestFit="1" customWidth="1"/>
    <col min="6682" max="6911" width="9.140625" style="16"/>
    <col min="6912" max="6912" width="4.42578125" style="16" bestFit="1" customWidth="1"/>
    <col min="6913" max="6913" width="15.7109375" style="16" customWidth="1"/>
    <col min="6914" max="6914" width="14.42578125" style="16" customWidth="1"/>
    <col min="6915" max="6917" width="12.7109375" style="16" customWidth="1"/>
    <col min="6918" max="6918" width="14" style="16" customWidth="1"/>
    <col min="6919" max="6919" width="1" style="16" customWidth="1"/>
    <col min="6920" max="6920" width="13.5703125" style="16" bestFit="1" customWidth="1"/>
    <col min="6921" max="6922" width="12.7109375" style="16" customWidth="1"/>
    <col min="6923" max="6924" width="15.7109375" style="16" customWidth="1"/>
    <col min="6925" max="6925" width="12" style="16" bestFit="1" customWidth="1"/>
    <col min="6926" max="6926" width="9.140625" style="16"/>
    <col min="6927" max="6927" width="12" style="16" bestFit="1" customWidth="1"/>
    <col min="6928" max="6928" width="11.140625" style="16" bestFit="1" customWidth="1"/>
    <col min="6929" max="6930" width="12.42578125" style="16" bestFit="1" customWidth="1"/>
    <col min="6931" max="6931" width="13.5703125" style="16" bestFit="1" customWidth="1"/>
    <col min="6932" max="6932" width="9.140625" style="16"/>
    <col min="6933" max="6933" width="14.140625" style="16" bestFit="1" customWidth="1"/>
    <col min="6934" max="6934" width="12.42578125" style="16" bestFit="1" customWidth="1"/>
    <col min="6935" max="6935" width="11" style="16" bestFit="1" customWidth="1"/>
    <col min="6936" max="6936" width="14.140625" style="16" bestFit="1" customWidth="1"/>
    <col min="6937" max="6937" width="13.5703125" style="16" bestFit="1" customWidth="1"/>
    <col min="6938" max="7167" width="9.140625" style="16"/>
    <col min="7168" max="7168" width="4.42578125" style="16" bestFit="1" customWidth="1"/>
    <col min="7169" max="7169" width="15.7109375" style="16" customWidth="1"/>
    <col min="7170" max="7170" width="14.42578125" style="16" customWidth="1"/>
    <col min="7171" max="7173" width="12.7109375" style="16" customWidth="1"/>
    <col min="7174" max="7174" width="14" style="16" customWidth="1"/>
    <col min="7175" max="7175" width="1" style="16" customWidth="1"/>
    <col min="7176" max="7176" width="13.5703125" style="16" bestFit="1" customWidth="1"/>
    <col min="7177" max="7178" width="12.7109375" style="16" customWidth="1"/>
    <col min="7179" max="7180" width="15.7109375" style="16" customWidth="1"/>
    <col min="7181" max="7181" width="12" style="16" bestFit="1" customWidth="1"/>
    <col min="7182" max="7182" width="9.140625" style="16"/>
    <col min="7183" max="7183" width="12" style="16" bestFit="1" customWidth="1"/>
    <col min="7184" max="7184" width="11.140625" style="16" bestFit="1" customWidth="1"/>
    <col min="7185" max="7186" width="12.42578125" style="16" bestFit="1" customWidth="1"/>
    <col min="7187" max="7187" width="13.5703125" style="16" bestFit="1" customWidth="1"/>
    <col min="7188" max="7188" width="9.140625" style="16"/>
    <col min="7189" max="7189" width="14.140625" style="16" bestFit="1" customWidth="1"/>
    <col min="7190" max="7190" width="12.42578125" style="16" bestFit="1" customWidth="1"/>
    <col min="7191" max="7191" width="11" style="16" bestFit="1" customWidth="1"/>
    <col min="7192" max="7192" width="14.140625" style="16" bestFit="1" customWidth="1"/>
    <col min="7193" max="7193" width="13.5703125" style="16" bestFit="1" customWidth="1"/>
    <col min="7194" max="7423" width="9.140625" style="16"/>
    <col min="7424" max="7424" width="4.42578125" style="16" bestFit="1" customWidth="1"/>
    <col min="7425" max="7425" width="15.7109375" style="16" customWidth="1"/>
    <col min="7426" max="7426" width="14.42578125" style="16" customWidth="1"/>
    <col min="7427" max="7429" width="12.7109375" style="16" customWidth="1"/>
    <col min="7430" max="7430" width="14" style="16" customWidth="1"/>
    <col min="7431" max="7431" width="1" style="16" customWidth="1"/>
    <col min="7432" max="7432" width="13.5703125" style="16" bestFit="1" customWidth="1"/>
    <col min="7433" max="7434" width="12.7109375" style="16" customWidth="1"/>
    <col min="7435" max="7436" width="15.7109375" style="16" customWidth="1"/>
    <col min="7437" max="7437" width="12" style="16" bestFit="1" customWidth="1"/>
    <col min="7438" max="7438" width="9.140625" style="16"/>
    <col min="7439" max="7439" width="12" style="16" bestFit="1" customWidth="1"/>
    <col min="7440" max="7440" width="11.140625" style="16" bestFit="1" customWidth="1"/>
    <col min="7441" max="7442" width="12.42578125" style="16" bestFit="1" customWidth="1"/>
    <col min="7443" max="7443" width="13.5703125" style="16" bestFit="1" customWidth="1"/>
    <col min="7444" max="7444" width="9.140625" style="16"/>
    <col min="7445" max="7445" width="14.140625" style="16" bestFit="1" customWidth="1"/>
    <col min="7446" max="7446" width="12.42578125" style="16" bestFit="1" customWidth="1"/>
    <col min="7447" max="7447" width="11" style="16" bestFit="1" customWidth="1"/>
    <col min="7448" max="7448" width="14.140625" style="16" bestFit="1" customWidth="1"/>
    <col min="7449" max="7449" width="13.5703125" style="16" bestFit="1" customWidth="1"/>
    <col min="7450" max="7679" width="9.140625" style="16"/>
    <col min="7680" max="7680" width="4.42578125" style="16" bestFit="1" customWidth="1"/>
    <col min="7681" max="7681" width="15.7109375" style="16" customWidth="1"/>
    <col min="7682" max="7682" width="14.42578125" style="16" customWidth="1"/>
    <col min="7683" max="7685" width="12.7109375" style="16" customWidth="1"/>
    <col min="7686" max="7686" width="14" style="16" customWidth="1"/>
    <col min="7687" max="7687" width="1" style="16" customWidth="1"/>
    <col min="7688" max="7688" width="13.5703125" style="16" bestFit="1" customWidth="1"/>
    <col min="7689" max="7690" width="12.7109375" style="16" customWidth="1"/>
    <col min="7691" max="7692" width="15.7109375" style="16" customWidth="1"/>
    <col min="7693" max="7693" width="12" style="16" bestFit="1" customWidth="1"/>
    <col min="7694" max="7694" width="9.140625" style="16"/>
    <col min="7695" max="7695" width="12" style="16" bestFit="1" customWidth="1"/>
    <col min="7696" max="7696" width="11.140625" style="16" bestFit="1" customWidth="1"/>
    <col min="7697" max="7698" width="12.42578125" style="16" bestFit="1" customWidth="1"/>
    <col min="7699" max="7699" width="13.5703125" style="16" bestFit="1" customWidth="1"/>
    <col min="7700" max="7700" width="9.140625" style="16"/>
    <col min="7701" max="7701" width="14.140625" style="16" bestFit="1" customWidth="1"/>
    <col min="7702" max="7702" width="12.42578125" style="16" bestFit="1" customWidth="1"/>
    <col min="7703" max="7703" width="11" style="16" bestFit="1" customWidth="1"/>
    <col min="7704" max="7704" width="14.140625" style="16" bestFit="1" customWidth="1"/>
    <col min="7705" max="7705" width="13.5703125" style="16" bestFit="1" customWidth="1"/>
    <col min="7706" max="7935" width="9.140625" style="16"/>
    <col min="7936" max="7936" width="4.42578125" style="16" bestFit="1" customWidth="1"/>
    <col min="7937" max="7937" width="15.7109375" style="16" customWidth="1"/>
    <col min="7938" max="7938" width="14.42578125" style="16" customWidth="1"/>
    <col min="7939" max="7941" width="12.7109375" style="16" customWidth="1"/>
    <col min="7942" max="7942" width="14" style="16" customWidth="1"/>
    <col min="7943" max="7943" width="1" style="16" customWidth="1"/>
    <col min="7944" max="7944" width="13.5703125" style="16" bestFit="1" customWidth="1"/>
    <col min="7945" max="7946" width="12.7109375" style="16" customWidth="1"/>
    <col min="7947" max="7948" width="15.7109375" style="16" customWidth="1"/>
    <col min="7949" max="7949" width="12" style="16" bestFit="1" customWidth="1"/>
    <col min="7950" max="7950" width="9.140625" style="16"/>
    <col min="7951" max="7951" width="12" style="16" bestFit="1" customWidth="1"/>
    <col min="7952" max="7952" width="11.140625" style="16" bestFit="1" customWidth="1"/>
    <col min="7953" max="7954" width="12.42578125" style="16" bestFit="1" customWidth="1"/>
    <col min="7955" max="7955" width="13.5703125" style="16" bestFit="1" customWidth="1"/>
    <col min="7956" max="7956" width="9.140625" style="16"/>
    <col min="7957" max="7957" width="14.140625" style="16" bestFit="1" customWidth="1"/>
    <col min="7958" max="7958" width="12.42578125" style="16" bestFit="1" customWidth="1"/>
    <col min="7959" max="7959" width="11" style="16" bestFit="1" customWidth="1"/>
    <col min="7960" max="7960" width="14.140625" style="16" bestFit="1" customWidth="1"/>
    <col min="7961" max="7961" width="13.5703125" style="16" bestFit="1" customWidth="1"/>
    <col min="7962" max="8191" width="9.140625" style="16"/>
    <col min="8192" max="8192" width="4.42578125" style="16" bestFit="1" customWidth="1"/>
    <col min="8193" max="8193" width="15.7109375" style="16" customWidth="1"/>
    <col min="8194" max="8194" width="14.42578125" style="16" customWidth="1"/>
    <col min="8195" max="8197" width="12.7109375" style="16" customWidth="1"/>
    <col min="8198" max="8198" width="14" style="16" customWidth="1"/>
    <col min="8199" max="8199" width="1" style="16" customWidth="1"/>
    <col min="8200" max="8200" width="13.5703125" style="16" bestFit="1" customWidth="1"/>
    <col min="8201" max="8202" width="12.7109375" style="16" customWidth="1"/>
    <col min="8203" max="8204" width="15.7109375" style="16" customWidth="1"/>
    <col min="8205" max="8205" width="12" style="16" bestFit="1" customWidth="1"/>
    <col min="8206" max="8206" width="9.140625" style="16"/>
    <col min="8207" max="8207" width="12" style="16" bestFit="1" customWidth="1"/>
    <col min="8208" max="8208" width="11.140625" style="16" bestFit="1" customWidth="1"/>
    <col min="8209" max="8210" width="12.42578125" style="16" bestFit="1" customWidth="1"/>
    <col min="8211" max="8211" width="13.5703125" style="16" bestFit="1" customWidth="1"/>
    <col min="8212" max="8212" width="9.140625" style="16"/>
    <col min="8213" max="8213" width="14.140625" style="16" bestFit="1" customWidth="1"/>
    <col min="8214" max="8214" width="12.42578125" style="16" bestFit="1" customWidth="1"/>
    <col min="8215" max="8215" width="11" style="16" bestFit="1" customWidth="1"/>
    <col min="8216" max="8216" width="14.140625" style="16" bestFit="1" customWidth="1"/>
    <col min="8217" max="8217" width="13.5703125" style="16" bestFit="1" customWidth="1"/>
    <col min="8218" max="8447" width="9.140625" style="16"/>
    <col min="8448" max="8448" width="4.42578125" style="16" bestFit="1" customWidth="1"/>
    <col min="8449" max="8449" width="15.7109375" style="16" customWidth="1"/>
    <col min="8450" max="8450" width="14.42578125" style="16" customWidth="1"/>
    <col min="8451" max="8453" width="12.7109375" style="16" customWidth="1"/>
    <col min="8454" max="8454" width="14" style="16" customWidth="1"/>
    <col min="8455" max="8455" width="1" style="16" customWidth="1"/>
    <col min="8456" max="8456" width="13.5703125" style="16" bestFit="1" customWidth="1"/>
    <col min="8457" max="8458" width="12.7109375" style="16" customWidth="1"/>
    <col min="8459" max="8460" width="15.7109375" style="16" customWidth="1"/>
    <col min="8461" max="8461" width="12" style="16" bestFit="1" customWidth="1"/>
    <col min="8462" max="8462" width="9.140625" style="16"/>
    <col min="8463" max="8463" width="12" style="16" bestFit="1" customWidth="1"/>
    <col min="8464" max="8464" width="11.140625" style="16" bestFit="1" customWidth="1"/>
    <col min="8465" max="8466" width="12.42578125" style="16" bestFit="1" customWidth="1"/>
    <col min="8467" max="8467" width="13.5703125" style="16" bestFit="1" customWidth="1"/>
    <col min="8468" max="8468" width="9.140625" style="16"/>
    <col min="8469" max="8469" width="14.140625" style="16" bestFit="1" customWidth="1"/>
    <col min="8470" max="8470" width="12.42578125" style="16" bestFit="1" customWidth="1"/>
    <col min="8471" max="8471" width="11" style="16" bestFit="1" customWidth="1"/>
    <col min="8472" max="8472" width="14.140625" style="16" bestFit="1" customWidth="1"/>
    <col min="8473" max="8473" width="13.5703125" style="16" bestFit="1" customWidth="1"/>
    <col min="8474" max="8703" width="9.140625" style="16"/>
    <col min="8704" max="8704" width="4.42578125" style="16" bestFit="1" customWidth="1"/>
    <col min="8705" max="8705" width="15.7109375" style="16" customWidth="1"/>
    <col min="8706" max="8706" width="14.42578125" style="16" customWidth="1"/>
    <col min="8707" max="8709" width="12.7109375" style="16" customWidth="1"/>
    <col min="8710" max="8710" width="14" style="16" customWidth="1"/>
    <col min="8711" max="8711" width="1" style="16" customWidth="1"/>
    <col min="8712" max="8712" width="13.5703125" style="16" bestFit="1" customWidth="1"/>
    <col min="8713" max="8714" width="12.7109375" style="16" customWidth="1"/>
    <col min="8715" max="8716" width="15.7109375" style="16" customWidth="1"/>
    <col min="8717" max="8717" width="12" style="16" bestFit="1" customWidth="1"/>
    <col min="8718" max="8718" width="9.140625" style="16"/>
    <col min="8719" max="8719" width="12" style="16" bestFit="1" customWidth="1"/>
    <col min="8720" max="8720" width="11.140625" style="16" bestFit="1" customWidth="1"/>
    <col min="8721" max="8722" width="12.42578125" style="16" bestFit="1" customWidth="1"/>
    <col min="8723" max="8723" width="13.5703125" style="16" bestFit="1" customWidth="1"/>
    <col min="8724" max="8724" width="9.140625" style="16"/>
    <col min="8725" max="8725" width="14.140625" style="16" bestFit="1" customWidth="1"/>
    <col min="8726" max="8726" width="12.42578125" style="16" bestFit="1" customWidth="1"/>
    <col min="8727" max="8727" width="11" style="16" bestFit="1" customWidth="1"/>
    <col min="8728" max="8728" width="14.140625" style="16" bestFit="1" customWidth="1"/>
    <col min="8729" max="8729" width="13.5703125" style="16" bestFit="1" customWidth="1"/>
    <col min="8730" max="8959" width="9.140625" style="16"/>
    <col min="8960" max="8960" width="4.42578125" style="16" bestFit="1" customWidth="1"/>
    <col min="8961" max="8961" width="15.7109375" style="16" customWidth="1"/>
    <col min="8962" max="8962" width="14.42578125" style="16" customWidth="1"/>
    <col min="8963" max="8965" width="12.7109375" style="16" customWidth="1"/>
    <col min="8966" max="8966" width="14" style="16" customWidth="1"/>
    <col min="8967" max="8967" width="1" style="16" customWidth="1"/>
    <col min="8968" max="8968" width="13.5703125" style="16" bestFit="1" customWidth="1"/>
    <col min="8969" max="8970" width="12.7109375" style="16" customWidth="1"/>
    <col min="8971" max="8972" width="15.7109375" style="16" customWidth="1"/>
    <col min="8973" max="8973" width="12" style="16" bestFit="1" customWidth="1"/>
    <col min="8974" max="8974" width="9.140625" style="16"/>
    <col min="8975" max="8975" width="12" style="16" bestFit="1" customWidth="1"/>
    <col min="8976" max="8976" width="11.140625" style="16" bestFit="1" customWidth="1"/>
    <col min="8977" max="8978" width="12.42578125" style="16" bestFit="1" customWidth="1"/>
    <col min="8979" max="8979" width="13.5703125" style="16" bestFit="1" customWidth="1"/>
    <col min="8980" max="8980" width="9.140625" style="16"/>
    <col min="8981" max="8981" width="14.140625" style="16" bestFit="1" customWidth="1"/>
    <col min="8982" max="8982" width="12.42578125" style="16" bestFit="1" customWidth="1"/>
    <col min="8983" max="8983" width="11" style="16" bestFit="1" customWidth="1"/>
    <col min="8984" max="8984" width="14.140625" style="16" bestFit="1" customWidth="1"/>
    <col min="8985" max="8985" width="13.5703125" style="16" bestFit="1" customWidth="1"/>
    <col min="8986" max="9215" width="9.140625" style="16"/>
    <col min="9216" max="9216" width="4.42578125" style="16" bestFit="1" customWidth="1"/>
    <col min="9217" max="9217" width="15.7109375" style="16" customWidth="1"/>
    <col min="9218" max="9218" width="14.42578125" style="16" customWidth="1"/>
    <col min="9219" max="9221" width="12.7109375" style="16" customWidth="1"/>
    <col min="9222" max="9222" width="14" style="16" customWidth="1"/>
    <col min="9223" max="9223" width="1" style="16" customWidth="1"/>
    <col min="9224" max="9224" width="13.5703125" style="16" bestFit="1" customWidth="1"/>
    <col min="9225" max="9226" width="12.7109375" style="16" customWidth="1"/>
    <col min="9227" max="9228" width="15.7109375" style="16" customWidth="1"/>
    <col min="9229" max="9229" width="12" style="16" bestFit="1" customWidth="1"/>
    <col min="9230" max="9230" width="9.140625" style="16"/>
    <col min="9231" max="9231" width="12" style="16" bestFit="1" customWidth="1"/>
    <col min="9232" max="9232" width="11.140625" style="16" bestFit="1" customWidth="1"/>
    <col min="9233" max="9234" width="12.42578125" style="16" bestFit="1" customWidth="1"/>
    <col min="9235" max="9235" width="13.5703125" style="16" bestFit="1" customWidth="1"/>
    <col min="9236" max="9236" width="9.140625" style="16"/>
    <col min="9237" max="9237" width="14.140625" style="16" bestFit="1" customWidth="1"/>
    <col min="9238" max="9238" width="12.42578125" style="16" bestFit="1" customWidth="1"/>
    <col min="9239" max="9239" width="11" style="16" bestFit="1" customWidth="1"/>
    <col min="9240" max="9240" width="14.140625" style="16" bestFit="1" customWidth="1"/>
    <col min="9241" max="9241" width="13.5703125" style="16" bestFit="1" customWidth="1"/>
    <col min="9242" max="9471" width="9.140625" style="16"/>
    <col min="9472" max="9472" width="4.42578125" style="16" bestFit="1" customWidth="1"/>
    <col min="9473" max="9473" width="15.7109375" style="16" customWidth="1"/>
    <col min="9474" max="9474" width="14.42578125" style="16" customWidth="1"/>
    <col min="9475" max="9477" width="12.7109375" style="16" customWidth="1"/>
    <col min="9478" max="9478" width="14" style="16" customWidth="1"/>
    <col min="9479" max="9479" width="1" style="16" customWidth="1"/>
    <col min="9480" max="9480" width="13.5703125" style="16" bestFit="1" customWidth="1"/>
    <col min="9481" max="9482" width="12.7109375" style="16" customWidth="1"/>
    <col min="9483" max="9484" width="15.7109375" style="16" customWidth="1"/>
    <col min="9485" max="9485" width="12" style="16" bestFit="1" customWidth="1"/>
    <col min="9486" max="9486" width="9.140625" style="16"/>
    <col min="9487" max="9487" width="12" style="16" bestFit="1" customWidth="1"/>
    <col min="9488" max="9488" width="11.140625" style="16" bestFit="1" customWidth="1"/>
    <col min="9489" max="9490" width="12.42578125" style="16" bestFit="1" customWidth="1"/>
    <col min="9491" max="9491" width="13.5703125" style="16" bestFit="1" customWidth="1"/>
    <col min="9492" max="9492" width="9.140625" style="16"/>
    <col min="9493" max="9493" width="14.140625" style="16" bestFit="1" customWidth="1"/>
    <col min="9494" max="9494" width="12.42578125" style="16" bestFit="1" customWidth="1"/>
    <col min="9495" max="9495" width="11" style="16" bestFit="1" customWidth="1"/>
    <col min="9496" max="9496" width="14.140625" style="16" bestFit="1" customWidth="1"/>
    <col min="9497" max="9497" width="13.5703125" style="16" bestFit="1" customWidth="1"/>
    <col min="9498" max="9727" width="9.140625" style="16"/>
    <col min="9728" max="9728" width="4.42578125" style="16" bestFit="1" customWidth="1"/>
    <col min="9729" max="9729" width="15.7109375" style="16" customWidth="1"/>
    <col min="9730" max="9730" width="14.42578125" style="16" customWidth="1"/>
    <col min="9731" max="9733" width="12.7109375" style="16" customWidth="1"/>
    <col min="9734" max="9734" width="14" style="16" customWidth="1"/>
    <col min="9735" max="9735" width="1" style="16" customWidth="1"/>
    <col min="9736" max="9736" width="13.5703125" style="16" bestFit="1" customWidth="1"/>
    <col min="9737" max="9738" width="12.7109375" style="16" customWidth="1"/>
    <col min="9739" max="9740" width="15.7109375" style="16" customWidth="1"/>
    <col min="9741" max="9741" width="12" style="16" bestFit="1" customWidth="1"/>
    <col min="9742" max="9742" width="9.140625" style="16"/>
    <col min="9743" max="9743" width="12" style="16" bestFit="1" customWidth="1"/>
    <col min="9744" max="9744" width="11.140625" style="16" bestFit="1" customWidth="1"/>
    <col min="9745" max="9746" width="12.42578125" style="16" bestFit="1" customWidth="1"/>
    <col min="9747" max="9747" width="13.5703125" style="16" bestFit="1" customWidth="1"/>
    <col min="9748" max="9748" width="9.140625" style="16"/>
    <col min="9749" max="9749" width="14.140625" style="16" bestFit="1" customWidth="1"/>
    <col min="9750" max="9750" width="12.42578125" style="16" bestFit="1" customWidth="1"/>
    <col min="9751" max="9751" width="11" style="16" bestFit="1" customWidth="1"/>
    <col min="9752" max="9752" width="14.140625" style="16" bestFit="1" customWidth="1"/>
    <col min="9753" max="9753" width="13.5703125" style="16" bestFit="1" customWidth="1"/>
    <col min="9754" max="9983" width="9.140625" style="16"/>
    <col min="9984" max="9984" width="4.42578125" style="16" bestFit="1" customWidth="1"/>
    <col min="9985" max="9985" width="15.7109375" style="16" customWidth="1"/>
    <col min="9986" max="9986" width="14.42578125" style="16" customWidth="1"/>
    <col min="9987" max="9989" width="12.7109375" style="16" customWidth="1"/>
    <col min="9990" max="9990" width="14" style="16" customWidth="1"/>
    <col min="9991" max="9991" width="1" style="16" customWidth="1"/>
    <col min="9992" max="9992" width="13.5703125" style="16" bestFit="1" customWidth="1"/>
    <col min="9993" max="9994" width="12.7109375" style="16" customWidth="1"/>
    <col min="9995" max="9996" width="15.7109375" style="16" customWidth="1"/>
    <col min="9997" max="9997" width="12" style="16" bestFit="1" customWidth="1"/>
    <col min="9998" max="9998" width="9.140625" style="16"/>
    <col min="9999" max="9999" width="12" style="16" bestFit="1" customWidth="1"/>
    <col min="10000" max="10000" width="11.140625" style="16" bestFit="1" customWidth="1"/>
    <col min="10001" max="10002" width="12.42578125" style="16" bestFit="1" customWidth="1"/>
    <col min="10003" max="10003" width="13.5703125" style="16" bestFit="1" customWidth="1"/>
    <col min="10004" max="10004" width="9.140625" style="16"/>
    <col min="10005" max="10005" width="14.140625" style="16" bestFit="1" customWidth="1"/>
    <col min="10006" max="10006" width="12.42578125" style="16" bestFit="1" customWidth="1"/>
    <col min="10007" max="10007" width="11" style="16" bestFit="1" customWidth="1"/>
    <col min="10008" max="10008" width="14.140625" style="16" bestFit="1" customWidth="1"/>
    <col min="10009" max="10009" width="13.5703125" style="16" bestFit="1" customWidth="1"/>
    <col min="10010" max="10239" width="9.140625" style="16"/>
    <col min="10240" max="10240" width="4.42578125" style="16" bestFit="1" customWidth="1"/>
    <col min="10241" max="10241" width="15.7109375" style="16" customWidth="1"/>
    <col min="10242" max="10242" width="14.42578125" style="16" customWidth="1"/>
    <col min="10243" max="10245" width="12.7109375" style="16" customWidth="1"/>
    <col min="10246" max="10246" width="14" style="16" customWidth="1"/>
    <col min="10247" max="10247" width="1" style="16" customWidth="1"/>
    <col min="10248" max="10248" width="13.5703125" style="16" bestFit="1" customWidth="1"/>
    <col min="10249" max="10250" width="12.7109375" style="16" customWidth="1"/>
    <col min="10251" max="10252" width="15.7109375" style="16" customWidth="1"/>
    <col min="10253" max="10253" width="12" style="16" bestFit="1" customWidth="1"/>
    <col min="10254" max="10254" width="9.140625" style="16"/>
    <col min="10255" max="10255" width="12" style="16" bestFit="1" customWidth="1"/>
    <col min="10256" max="10256" width="11.140625" style="16" bestFit="1" customWidth="1"/>
    <col min="10257" max="10258" width="12.42578125" style="16" bestFit="1" customWidth="1"/>
    <col min="10259" max="10259" width="13.5703125" style="16" bestFit="1" customWidth="1"/>
    <col min="10260" max="10260" width="9.140625" style="16"/>
    <col min="10261" max="10261" width="14.140625" style="16" bestFit="1" customWidth="1"/>
    <col min="10262" max="10262" width="12.42578125" style="16" bestFit="1" customWidth="1"/>
    <col min="10263" max="10263" width="11" style="16" bestFit="1" customWidth="1"/>
    <col min="10264" max="10264" width="14.140625" style="16" bestFit="1" customWidth="1"/>
    <col min="10265" max="10265" width="13.5703125" style="16" bestFit="1" customWidth="1"/>
    <col min="10266" max="10495" width="9.140625" style="16"/>
    <col min="10496" max="10496" width="4.42578125" style="16" bestFit="1" customWidth="1"/>
    <col min="10497" max="10497" width="15.7109375" style="16" customWidth="1"/>
    <col min="10498" max="10498" width="14.42578125" style="16" customWidth="1"/>
    <col min="10499" max="10501" width="12.7109375" style="16" customWidth="1"/>
    <col min="10502" max="10502" width="14" style="16" customWidth="1"/>
    <col min="10503" max="10503" width="1" style="16" customWidth="1"/>
    <col min="10504" max="10504" width="13.5703125" style="16" bestFit="1" customWidth="1"/>
    <col min="10505" max="10506" width="12.7109375" style="16" customWidth="1"/>
    <col min="10507" max="10508" width="15.7109375" style="16" customWidth="1"/>
    <col min="10509" max="10509" width="12" style="16" bestFit="1" customWidth="1"/>
    <col min="10510" max="10510" width="9.140625" style="16"/>
    <col min="10511" max="10511" width="12" style="16" bestFit="1" customWidth="1"/>
    <col min="10512" max="10512" width="11.140625" style="16" bestFit="1" customWidth="1"/>
    <col min="10513" max="10514" width="12.42578125" style="16" bestFit="1" customWidth="1"/>
    <col min="10515" max="10515" width="13.5703125" style="16" bestFit="1" customWidth="1"/>
    <col min="10516" max="10516" width="9.140625" style="16"/>
    <col min="10517" max="10517" width="14.140625" style="16" bestFit="1" customWidth="1"/>
    <col min="10518" max="10518" width="12.42578125" style="16" bestFit="1" customWidth="1"/>
    <col min="10519" max="10519" width="11" style="16" bestFit="1" customWidth="1"/>
    <col min="10520" max="10520" width="14.140625" style="16" bestFit="1" customWidth="1"/>
    <col min="10521" max="10521" width="13.5703125" style="16" bestFit="1" customWidth="1"/>
    <col min="10522" max="10751" width="9.140625" style="16"/>
    <col min="10752" max="10752" width="4.42578125" style="16" bestFit="1" customWidth="1"/>
    <col min="10753" max="10753" width="15.7109375" style="16" customWidth="1"/>
    <col min="10754" max="10754" width="14.42578125" style="16" customWidth="1"/>
    <col min="10755" max="10757" width="12.7109375" style="16" customWidth="1"/>
    <col min="10758" max="10758" width="14" style="16" customWidth="1"/>
    <col min="10759" max="10759" width="1" style="16" customWidth="1"/>
    <col min="10760" max="10760" width="13.5703125" style="16" bestFit="1" customWidth="1"/>
    <col min="10761" max="10762" width="12.7109375" style="16" customWidth="1"/>
    <col min="10763" max="10764" width="15.7109375" style="16" customWidth="1"/>
    <col min="10765" max="10765" width="12" style="16" bestFit="1" customWidth="1"/>
    <col min="10766" max="10766" width="9.140625" style="16"/>
    <col min="10767" max="10767" width="12" style="16" bestFit="1" customWidth="1"/>
    <col min="10768" max="10768" width="11.140625" style="16" bestFit="1" customWidth="1"/>
    <col min="10769" max="10770" width="12.42578125" style="16" bestFit="1" customWidth="1"/>
    <col min="10771" max="10771" width="13.5703125" style="16" bestFit="1" customWidth="1"/>
    <col min="10772" max="10772" width="9.140625" style="16"/>
    <col min="10773" max="10773" width="14.140625" style="16" bestFit="1" customWidth="1"/>
    <col min="10774" max="10774" width="12.42578125" style="16" bestFit="1" customWidth="1"/>
    <col min="10775" max="10775" width="11" style="16" bestFit="1" customWidth="1"/>
    <col min="10776" max="10776" width="14.140625" style="16" bestFit="1" customWidth="1"/>
    <col min="10777" max="10777" width="13.5703125" style="16" bestFit="1" customWidth="1"/>
    <col min="10778" max="11007" width="9.140625" style="16"/>
    <col min="11008" max="11008" width="4.42578125" style="16" bestFit="1" customWidth="1"/>
    <col min="11009" max="11009" width="15.7109375" style="16" customWidth="1"/>
    <col min="11010" max="11010" width="14.42578125" style="16" customWidth="1"/>
    <col min="11011" max="11013" width="12.7109375" style="16" customWidth="1"/>
    <col min="11014" max="11014" width="14" style="16" customWidth="1"/>
    <col min="11015" max="11015" width="1" style="16" customWidth="1"/>
    <col min="11016" max="11016" width="13.5703125" style="16" bestFit="1" customWidth="1"/>
    <col min="11017" max="11018" width="12.7109375" style="16" customWidth="1"/>
    <col min="11019" max="11020" width="15.7109375" style="16" customWidth="1"/>
    <col min="11021" max="11021" width="12" style="16" bestFit="1" customWidth="1"/>
    <col min="11022" max="11022" width="9.140625" style="16"/>
    <col min="11023" max="11023" width="12" style="16" bestFit="1" customWidth="1"/>
    <col min="11024" max="11024" width="11.140625" style="16" bestFit="1" customWidth="1"/>
    <col min="11025" max="11026" width="12.42578125" style="16" bestFit="1" customWidth="1"/>
    <col min="11027" max="11027" width="13.5703125" style="16" bestFit="1" customWidth="1"/>
    <col min="11028" max="11028" width="9.140625" style="16"/>
    <col min="11029" max="11029" width="14.140625" style="16" bestFit="1" customWidth="1"/>
    <col min="11030" max="11030" width="12.42578125" style="16" bestFit="1" customWidth="1"/>
    <col min="11031" max="11031" width="11" style="16" bestFit="1" customWidth="1"/>
    <col min="11032" max="11032" width="14.140625" style="16" bestFit="1" customWidth="1"/>
    <col min="11033" max="11033" width="13.5703125" style="16" bestFit="1" customWidth="1"/>
    <col min="11034" max="11263" width="9.140625" style="16"/>
    <col min="11264" max="11264" width="4.42578125" style="16" bestFit="1" customWidth="1"/>
    <col min="11265" max="11265" width="15.7109375" style="16" customWidth="1"/>
    <col min="11266" max="11266" width="14.42578125" style="16" customWidth="1"/>
    <col min="11267" max="11269" width="12.7109375" style="16" customWidth="1"/>
    <col min="11270" max="11270" width="14" style="16" customWidth="1"/>
    <col min="11271" max="11271" width="1" style="16" customWidth="1"/>
    <col min="11272" max="11272" width="13.5703125" style="16" bestFit="1" customWidth="1"/>
    <col min="11273" max="11274" width="12.7109375" style="16" customWidth="1"/>
    <col min="11275" max="11276" width="15.7109375" style="16" customWidth="1"/>
    <col min="11277" max="11277" width="12" style="16" bestFit="1" customWidth="1"/>
    <col min="11278" max="11278" width="9.140625" style="16"/>
    <col min="11279" max="11279" width="12" style="16" bestFit="1" customWidth="1"/>
    <col min="11280" max="11280" width="11.140625" style="16" bestFit="1" customWidth="1"/>
    <col min="11281" max="11282" width="12.42578125" style="16" bestFit="1" customWidth="1"/>
    <col min="11283" max="11283" width="13.5703125" style="16" bestFit="1" customWidth="1"/>
    <col min="11284" max="11284" width="9.140625" style="16"/>
    <col min="11285" max="11285" width="14.140625" style="16" bestFit="1" customWidth="1"/>
    <col min="11286" max="11286" width="12.42578125" style="16" bestFit="1" customWidth="1"/>
    <col min="11287" max="11287" width="11" style="16" bestFit="1" customWidth="1"/>
    <col min="11288" max="11288" width="14.140625" style="16" bestFit="1" customWidth="1"/>
    <col min="11289" max="11289" width="13.5703125" style="16" bestFit="1" customWidth="1"/>
    <col min="11290" max="11519" width="9.140625" style="16"/>
    <col min="11520" max="11520" width="4.42578125" style="16" bestFit="1" customWidth="1"/>
    <col min="11521" max="11521" width="15.7109375" style="16" customWidth="1"/>
    <col min="11522" max="11522" width="14.42578125" style="16" customWidth="1"/>
    <col min="11523" max="11525" width="12.7109375" style="16" customWidth="1"/>
    <col min="11526" max="11526" width="14" style="16" customWidth="1"/>
    <col min="11527" max="11527" width="1" style="16" customWidth="1"/>
    <col min="11528" max="11528" width="13.5703125" style="16" bestFit="1" customWidth="1"/>
    <col min="11529" max="11530" width="12.7109375" style="16" customWidth="1"/>
    <col min="11531" max="11532" width="15.7109375" style="16" customWidth="1"/>
    <col min="11533" max="11533" width="12" style="16" bestFit="1" customWidth="1"/>
    <col min="11534" max="11534" width="9.140625" style="16"/>
    <col min="11535" max="11535" width="12" style="16" bestFit="1" customWidth="1"/>
    <col min="11536" max="11536" width="11.140625" style="16" bestFit="1" customWidth="1"/>
    <col min="11537" max="11538" width="12.42578125" style="16" bestFit="1" customWidth="1"/>
    <col min="11539" max="11539" width="13.5703125" style="16" bestFit="1" customWidth="1"/>
    <col min="11540" max="11540" width="9.140625" style="16"/>
    <col min="11541" max="11541" width="14.140625" style="16" bestFit="1" customWidth="1"/>
    <col min="11542" max="11542" width="12.42578125" style="16" bestFit="1" customWidth="1"/>
    <col min="11543" max="11543" width="11" style="16" bestFit="1" customWidth="1"/>
    <col min="11544" max="11544" width="14.140625" style="16" bestFit="1" customWidth="1"/>
    <col min="11545" max="11545" width="13.5703125" style="16" bestFit="1" customWidth="1"/>
    <col min="11546" max="11775" width="9.140625" style="16"/>
    <col min="11776" max="11776" width="4.42578125" style="16" bestFit="1" customWidth="1"/>
    <col min="11777" max="11777" width="15.7109375" style="16" customWidth="1"/>
    <col min="11778" max="11778" width="14.42578125" style="16" customWidth="1"/>
    <col min="11779" max="11781" width="12.7109375" style="16" customWidth="1"/>
    <col min="11782" max="11782" width="14" style="16" customWidth="1"/>
    <col min="11783" max="11783" width="1" style="16" customWidth="1"/>
    <col min="11784" max="11784" width="13.5703125" style="16" bestFit="1" customWidth="1"/>
    <col min="11785" max="11786" width="12.7109375" style="16" customWidth="1"/>
    <col min="11787" max="11788" width="15.7109375" style="16" customWidth="1"/>
    <col min="11789" max="11789" width="12" style="16" bestFit="1" customWidth="1"/>
    <col min="11790" max="11790" width="9.140625" style="16"/>
    <col min="11791" max="11791" width="12" style="16" bestFit="1" customWidth="1"/>
    <col min="11792" max="11792" width="11.140625" style="16" bestFit="1" customWidth="1"/>
    <col min="11793" max="11794" width="12.42578125" style="16" bestFit="1" customWidth="1"/>
    <col min="11795" max="11795" width="13.5703125" style="16" bestFit="1" customWidth="1"/>
    <col min="11796" max="11796" width="9.140625" style="16"/>
    <col min="11797" max="11797" width="14.140625" style="16" bestFit="1" customWidth="1"/>
    <col min="11798" max="11798" width="12.42578125" style="16" bestFit="1" customWidth="1"/>
    <col min="11799" max="11799" width="11" style="16" bestFit="1" customWidth="1"/>
    <col min="11800" max="11800" width="14.140625" style="16" bestFit="1" customWidth="1"/>
    <col min="11801" max="11801" width="13.5703125" style="16" bestFit="1" customWidth="1"/>
    <col min="11802" max="12031" width="9.140625" style="16"/>
    <col min="12032" max="12032" width="4.42578125" style="16" bestFit="1" customWidth="1"/>
    <col min="12033" max="12033" width="15.7109375" style="16" customWidth="1"/>
    <col min="12034" max="12034" width="14.42578125" style="16" customWidth="1"/>
    <col min="12035" max="12037" width="12.7109375" style="16" customWidth="1"/>
    <col min="12038" max="12038" width="14" style="16" customWidth="1"/>
    <col min="12039" max="12039" width="1" style="16" customWidth="1"/>
    <col min="12040" max="12040" width="13.5703125" style="16" bestFit="1" customWidth="1"/>
    <col min="12041" max="12042" width="12.7109375" style="16" customWidth="1"/>
    <col min="12043" max="12044" width="15.7109375" style="16" customWidth="1"/>
    <col min="12045" max="12045" width="12" style="16" bestFit="1" customWidth="1"/>
    <col min="12046" max="12046" width="9.140625" style="16"/>
    <col min="12047" max="12047" width="12" style="16" bestFit="1" customWidth="1"/>
    <col min="12048" max="12048" width="11.140625" style="16" bestFit="1" customWidth="1"/>
    <col min="12049" max="12050" width="12.42578125" style="16" bestFit="1" customWidth="1"/>
    <col min="12051" max="12051" width="13.5703125" style="16" bestFit="1" customWidth="1"/>
    <col min="12052" max="12052" width="9.140625" style="16"/>
    <col min="12053" max="12053" width="14.140625" style="16" bestFit="1" customWidth="1"/>
    <col min="12054" max="12054" width="12.42578125" style="16" bestFit="1" customWidth="1"/>
    <col min="12055" max="12055" width="11" style="16" bestFit="1" customWidth="1"/>
    <col min="12056" max="12056" width="14.140625" style="16" bestFit="1" customWidth="1"/>
    <col min="12057" max="12057" width="13.5703125" style="16" bestFit="1" customWidth="1"/>
    <col min="12058" max="12287" width="9.140625" style="16"/>
    <col min="12288" max="12288" width="4.42578125" style="16" bestFit="1" customWidth="1"/>
    <col min="12289" max="12289" width="15.7109375" style="16" customWidth="1"/>
    <col min="12290" max="12290" width="14.42578125" style="16" customWidth="1"/>
    <col min="12291" max="12293" width="12.7109375" style="16" customWidth="1"/>
    <col min="12294" max="12294" width="14" style="16" customWidth="1"/>
    <col min="12295" max="12295" width="1" style="16" customWidth="1"/>
    <col min="12296" max="12296" width="13.5703125" style="16" bestFit="1" customWidth="1"/>
    <col min="12297" max="12298" width="12.7109375" style="16" customWidth="1"/>
    <col min="12299" max="12300" width="15.7109375" style="16" customWidth="1"/>
    <col min="12301" max="12301" width="12" style="16" bestFit="1" customWidth="1"/>
    <col min="12302" max="12302" width="9.140625" style="16"/>
    <col min="12303" max="12303" width="12" style="16" bestFit="1" customWidth="1"/>
    <col min="12304" max="12304" width="11.140625" style="16" bestFit="1" customWidth="1"/>
    <col min="12305" max="12306" width="12.42578125" style="16" bestFit="1" customWidth="1"/>
    <col min="12307" max="12307" width="13.5703125" style="16" bestFit="1" customWidth="1"/>
    <col min="12308" max="12308" width="9.140625" style="16"/>
    <col min="12309" max="12309" width="14.140625" style="16" bestFit="1" customWidth="1"/>
    <col min="12310" max="12310" width="12.42578125" style="16" bestFit="1" customWidth="1"/>
    <col min="12311" max="12311" width="11" style="16" bestFit="1" customWidth="1"/>
    <col min="12312" max="12312" width="14.140625" style="16" bestFit="1" customWidth="1"/>
    <col min="12313" max="12313" width="13.5703125" style="16" bestFit="1" customWidth="1"/>
    <col min="12314" max="12543" width="9.140625" style="16"/>
    <col min="12544" max="12544" width="4.42578125" style="16" bestFit="1" customWidth="1"/>
    <col min="12545" max="12545" width="15.7109375" style="16" customWidth="1"/>
    <col min="12546" max="12546" width="14.42578125" style="16" customWidth="1"/>
    <col min="12547" max="12549" width="12.7109375" style="16" customWidth="1"/>
    <col min="12550" max="12550" width="14" style="16" customWidth="1"/>
    <col min="12551" max="12551" width="1" style="16" customWidth="1"/>
    <col min="12552" max="12552" width="13.5703125" style="16" bestFit="1" customWidth="1"/>
    <col min="12553" max="12554" width="12.7109375" style="16" customWidth="1"/>
    <col min="12555" max="12556" width="15.7109375" style="16" customWidth="1"/>
    <col min="12557" max="12557" width="12" style="16" bestFit="1" customWidth="1"/>
    <col min="12558" max="12558" width="9.140625" style="16"/>
    <col min="12559" max="12559" width="12" style="16" bestFit="1" customWidth="1"/>
    <col min="12560" max="12560" width="11.140625" style="16" bestFit="1" customWidth="1"/>
    <col min="12561" max="12562" width="12.42578125" style="16" bestFit="1" customWidth="1"/>
    <col min="12563" max="12563" width="13.5703125" style="16" bestFit="1" customWidth="1"/>
    <col min="12564" max="12564" width="9.140625" style="16"/>
    <col min="12565" max="12565" width="14.140625" style="16" bestFit="1" customWidth="1"/>
    <col min="12566" max="12566" width="12.42578125" style="16" bestFit="1" customWidth="1"/>
    <col min="12567" max="12567" width="11" style="16" bestFit="1" customWidth="1"/>
    <col min="12568" max="12568" width="14.140625" style="16" bestFit="1" customWidth="1"/>
    <col min="12569" max="12569" width="13.5703125" style="16" bestFit="1" customWidth="1"/>
    <col min="12570" max="12799" width="9.140625" style="16"/>
    <col min="12800" max="12800" width="4.42578125" style="16" bestFit="1" customWidth="1"/>
    <col min="12801" max="12801" width="15.7109375" style="16" customWidth="1"/>
    <col min="12802" max="12802" width="14.42578125" style="16" customWidth="1"/>
    <col min="12803" max="12805" width="12.7109375" style="16" customWidth="1"/>
    <col min="12806" max="12806" width="14" style="16" customWidth="1"/>
    <col min="12807" max="12807" width="1" style="16" customWidth="1"/>
    <col min="12808" max="12808" width="13.5703125" style="16" bestFit="1" customWidth="1"/>
    <col min="12809" max="12810" width="12.7109375" style="16" customWidth="1"/>
    <col min="12811" max="12812" width="15.7109375" style="16" customWidth="1"/>
    <col min="12813" max="12813" width="12" style="16" bestFit="1" customWidth="1"/>
    <col min="12814" max="12814" width="9.140625" style="16"/>
    <col min="12815" max="12815" width="12" style="16" bestFit="1" customWidth="1"/>
    <col min="12816" max="12816" width="11.140625" style="16" bestFit="1" customWidth="1"/>
    <col min="12817" max="12818" width="12.42578125" style="16" bestFit="1" customWidth="1"/>
    <col min="12819" max="12819" width="13.5703125" style="16" bestFit="1" customWidth="1"/>
    <col min="12820" max="12820" width="9.140625" style="16"/>
    <col min="12821" max="12821" width="14.140625" style="16" bestFit="1" customWidth="1"/>
    <col min="12822" max="12822" width="12.42578125" style="16" bestFit="1" customWidth="1"/>
    <col min="12823" max="12823" width="11" style="16" bestFit="1" customWidth="1"/>
    <col min="12824" max="12824" width="14.140625" style="16" bestFit="1" customWidth="1"/>
    <col min="12825" max="12825" width="13.5703125" style="16" bestFit="1" customWidth="1"/>
    <col min="12826" max="13055" width="9.140625" style="16"/>
    <col min="13056" max="13056" width="4.42578125" style="16" bestFit="1" customWidth="1"/>
    <col min="13057" max="13057" width="15.7109375" style="16" customWidth="1"/>
    <col min="13058" max="13058" width="14.42578125" style="16" customWidth="1"/>
    <col min="13059" max="13061" width="12.7109375" style="16" customWidth="1"/>
    <col min="13062" max="13062" width="14" style="16" customWidth="1"/>
    <col min="13063" max="13063" width="1" style="16" customWidth="1"/>
    <col min="13064" max="13064" width="13.5703125" style="16" bestFit="1" customWidth="1"/>
    <col min="13065" max="13066" width="12.7109375" style="16" customWidth="1"/>
    <col min="13067" max="13068" width="15.7109375" style="16" customWidth="1"/>
    <col min="13069" max="13069" width="12" style="16" bestFit="1" customWidth="1"/>
    <col min="13070" max="13070" width="9.140625" style="16"/>
    <col min="13071" max="13071" width="12" style="16" bestFit="1" customWidth="1"/>
    <col min="13072" max="13072" width="11.140625" style="16" bestFit="1" customWidth="1"/>
    <col min="13073" max="13074" width="12.42578125" style="16" bestFit="1" customWidth="1"/>
    <col min="13075" max="13075" width="13.5703125" style="16" bestFit="1" customWidth="1"/>
    <col min="13076" max="13076" width="9.140625" style="16"/>
    <col min="13077" max="13077" width="14.140625" style="16" bestFit="1" customWidth="1"/>
    <col min="13078" max="13078" width="12.42578125" style="16" bestFit="1" customWidth="1"/>
    <col min="13079" max="13079" width="11" style="16" bestFit="1" customWidth="1"/>
    <col min="13080" max="13080" width="14.140625" style="16" bestFit="1" customWidth="1"/>
    <col min="13081" max="13081" width="13.5703125" style="16" bestFit="1" customWidth="1"/>
    <col min="13082" max="13311" width="9.140625" style="16"/>
    <col min="13312" max="13312" width="4.42578125" style="16" bestFit="1" customWidth="1"/>
    <col min="13313" max="13313" width="15.7109375" style="16" customWidth="1"/>
    <col min="13314" max="13314" width="14.42578125" style="16" customWidth="1"/>
    <col min="13315" max="13317" width="12.7109375" style="16" customWidth="1"/>
    <col min="13318" max="13318" width="14" style="16" customWidth="1"/>
    <col min="13319" max="13319" width="1" style="16" customWidth="1"/>
    <col min="13320" max="13320" width="13.5703125" style="16" bestFit="1" customWidth="1"/>
    <col min="13321" max="13322" width="12.7109375" style="16" customWidth="1"/>
    <col min="13323" max="13324" width="15.7109375" style="16" customWidth="1"/>
    <col min="13325" max="13325" width="12" style="16" bestFit="1" customWidth="1"/>
    <col min="13326" max="13326" width="9.140625" style="16"/>
    <col min="13327" max="13327" width="12" style="16" bestFit="1" customWidth="1"/>
    <col min="13328" max="13328" width="11.140625" style="16" bestFit="1" customWidth="1"/>
    <col min="13329" max="13330" width="12.42578125" style="16" bestFit="1" customWidth="1"/>
    <col min="13331" max="13331" width="13.5703125" style="16" bestFit="1" customWidth="1"/>
    <col min="13332" max="13332" width="9.140625" style="16"/>
    <col min="13333" max="13333" width="14.140625" style="16" bestFit="1" customWidth="1"/>
    <col min="13334" max="13334" width="12.42578125" style="16" bestFit="1" customWidth="1"/>
    <col min="13335" max="13335" width="11" style="16" bestFit="1" customWidth="1"/>
    <col min="13336" max="13336" width="14.140625" style="16" bestFit="1" customWidth="1"/>
    <col min="13337" max="13337" width="13.5703125" style="16" bestFit="1" customWidth="1"/>
    <col min="13338" max="13567" width="9.140625" style="16"/>
    <col min="13568" max="13568" width="4.42578125" style="16" bestFit="1" customWidth="1"/>
    <col min="13569" max="13569" width="15.7109375" style="16" customWidth="1"/>
    <col min="13570" max="13570" width="14.42578125" style="16" customWidth="1"/>
    <col min="13571" max="13573" width="12.7109375" style="16" customWidth="1"/>
    <col min="13574" max="13574" width="14" style="16" customWidth="1"/>
    <col min="13575" max="13575" width="1" style="16" customWidth="1"/>
    <col min="13576" max="13576" width="13.5703125" style="16" bestFit="1" customWidth="1"/>
    <col min="13577" max="13578" width="12.7109375" style="16" customWidth="1"/>
    <col min="13579" max="13580" width="15.7109375" style="16" customWidth="1"/>
    <col min="13581" max="13581" width="12" style="16" bestFit="1" customWidth="1"/>
    <col min="13582" max="13582" width="9.140625" style="16"/>
    <col min="13583" max="13583" width="12" style="16" bestFit="1" customWidth="1"/>
    <col min="13584" max="13584" width="11.140625" style="16" bestFit="1" customWidth="1"/>
    <col min="13585" max="13586" width="12.42578125" style="16" bestFit="1" customWidth="1"/>
    <col min="13587" max="13587" width="13.5703125" style="16" bestFit="1" customWidth="1"/>
    <col min="13588" max="13588" width="9.140625" style="16"/>
    <col min="13589" max="13589" width="14.140625" style="16" bestFit="1" customWidth="1"/>
    <col min="13590" max="13590" width="12.42578125" style="16" bestFit="1" customWidth="1"/>
    <col min="13591" max="13591" width="11" style="16" bestFit="1" customWidth="1"/>
    <col min="13592" max="13592" width="14.140625" style="16" bestFit="1" customWidth="1"/>
    <col min="13593" max="13593" width="13.5703125" style="16" bestFit="1" customWidth="1"/>
    <col min="13594" max="13823" width="9.140625" style="16"/>
    <col min="13824" max="13824" width="4.42578125" style="16" bestFit="1" customWidth="1"/>
    <col min="13825" max="13825" width="15.7109375" style="16" customWidth="1"/>
    <col min="13826" max="13826" width="14.42578125" style="16" customWidth="1"/>
    <col min="13827" max="13829" width="12.7109375" style="16" customWidth="1"/>
    <col min="13830" max="13830" width="14" style="16" customWidth="1"/>
    <col min="13831" max="13831" width="1" style="16" customWidth="1"/>
    <col min="13832" max="13832" width="13.5703125" style="16" bestFit="1" customWidth="1"/>
    <col min="13833" max="13834" width="12.7109375" style="16" customWidth="1"/>
    <col min="13835" max="13836" width="15.7109375" style="16" customWidth="1"/>
    <col min="13837" max="13837" width="12" style="16" bestFit="1" customWidth="1"/>
    <col min="13838" max="13838" width="9.140625" style="16"/>
    <col min="13839" max="13839" width="12" style="16" bestFit="1" customWidth="1"/>
    <col min="13840" max="13840" width="11.140625" style="16" bestFit="1" customWidth="1"/>
    <col min="13841" max="13842" width="12.42578125" style="16" bestFit="1" customWidth="1"/>
    <col min="13843" max="13843" width="13.5703125" style="16" bestFit="1" customWidth="1"/>
    <col min="13844" max="13844" width="9.140625" style="16"/>
    <col min="13845" max="13845" width="14.140625" style="16" bestFit="1" customWidth="1"/>
    <col min="13846" max="13846" width="12.42578125" style="16" bestFit="1" customWidth="1"/>
    <col min="13847" max="13847" width="11" style="16" bestFit="1" customWidth="1"/>
    <col min="13848" max="13848" width="14.140625" style="16" bestFit="1" customWidth="1"/>
    <col min="13849" max="13849" width="13.5703125" style="16" bestFit="1" customWidth="1"/>
    <col min="13850" max="14079" width="9.140625" style="16"/>
    <col min="14080" max="14080" width="4.42578125" style="16" bestFit="1" customWidth="1"/>
    <col min="14081" max="14081" width="15.7109375" style="16" customWidth="1"/>
    <col min="14082" max="14082" width="14.42578125" style="16" customWidth="1"/>
    <col min="14083" max="14085" width="12.7109375" style="16" customWidth="1"/>
    <col min="14086" max="14086" width="14" style="16" customWidth="1"/>
    <col min="14087" max="14087" width="1" style="16" customWidth="1"/>
    <col min="14088" max="14088" width="13.5703125" style="16" bestFit="1" customWidth="1"/>
    <col min="14089" max="14090" width="12.7109375" style="16" customWidth="1"/>
    <col min="14091" max="14092" width="15.7109375" style="16" customWidth="1"/>
    <col min="14093" max="14093" width="12" style="16" bestFit="1" customWidth="1"/>
    <col min="14094" max="14094" width="9.140625" style="16"/>
    <col min="14095" max="14095" width="12" style="16" bestFit="1" customWidth="1"/>
    <col min="14096" max="14096" width="11.140625" style="16" bestFit="1" customWidth="1"/>
    <col min="14097" max="14098" width="12.42578125" style="16" bestFit="1" customWidth="1"/>
    <col min="14099" max="14099" width="13.5703125" style="16" bestFit="1" customWidth="1"/>
    <col min="14100" max="14100" width="9.140625" style="16"/>
    <col min="14101" max="14101" width="14.140625" style="16" bestFit="1" customWidth="1"/>
    <col min="14102" max="14102" width="12.42578125" style="16" bestFit="1" customWidth="1"/>
    <col min="14103" max="14103" width="11" style="16" bestFit="1" customWidth="1"/>
    <col min="14104" max="14104" width="14.140625" style="16" bestFit="1" customWidth="1"/>
    <col min="14105" max="14105" width="13.5703125" style="16" bestFit="1" customWidth="1"/>
    <col min="14106" max="14335" width="9.140625" style="16"/>
    <col min="14336" max="14336" width="4.42578125" style="16" bestFit="1" customWidth="1"/>
    <col min="14337" max="14337" width="15.7109375" style="16" customWidth="1"/>
    <col min="14338" max="14338" width="14.42578125" style="16" customWidth="1"/>
    <col min="14339" max="14341" width="12.7109375" style="16" customWidth="1"/>
    <col min="14342" max="14342" width="14" style="16" customWidth="1"/>
    <col min="14343" max="14343" width="1" style="16" customWidth="1"/>
    <col min="14344" max="14344" width="13.5703125" style="16" bestFit="1" customWidth="1"/>
    <col min="14345" max="14346" width="12.7109375" style="16" customWidth="1"/>
    <col min="14347" max="14348" width="15.7109375" style="16" customWidth="1"/>
    <col min="14349" max="14349" width="12" style="16" bestFit="1" customWidth="1"/>
    <col min="14350" max="14350" width="9.140625" style="16"/>
    <col min="14351" max="14351" width="12" style="16" bestFit="1" customWidth="1"/>
    <col min="14352" max="14352" width="11.140625" style="16" bestFit="1" customWidth="1"/>
    <col min="14353" max="14354" width="12.42578125" style="16" bestFit="1" customWidth="1"/>
    <col min="14355" max="14355" width="13.5703125" style="16" bestFit="1" customWidth="1"/>
    <col min="14356" max="14356" width="9.140625" style="16"/>
    <col min="14357" max="14357" width="14.140625" style="16" bestFit="1" customWidth="1"/>
    <col min="14358" max="14358" width="12.42578125" style="16" bestFit="1" customWidth="1"/>
    <col min="14359" max="14359" width="11" style="16" bestFit="1" customWidth="1"/>
    <col min="14360" max="14360" width="14.140625" style="16" bestFit="1" customWidth="1"/>
    <col min="14361" max="14361" width="13.5703125" style="16" bestFit="1" customWidth="1"/>
    <col min="14362" max="14591" width="9.140625" style="16"/>
    <col min="14592" max="14592" width="4.42578125" style="16" bestFit="1" customWidth="1"/>
    <col min="14593" max="14593" width="15.7109375" style="16" customWidth="1"/>
    <col min="14594" max="14594" width="14.42578125" style="16" customWidth="1"/>
    <col min="14595" max="14597" width="12.7109375" style="16" customWidth="1"/>
    <col min="14598" max="14598" width="14" style="16" customWidth="1"/>
    <col min="14599" max="14599" width="1" style="16" customWidth="1"/>
    <col min="14600" max="14600" width="13.5703125" style="16" bestFit="1" customWidth="1"/>
    <col min="14601" max="14602" width="12.7109375" style="16" customWidth="1"/>
    <col min="14603" max="14604" width="15.7109375" style="16" customWidth="1"/>
    <col min="14605" max="14605" width="12" style="16" bestFit="1" customWidth="1"/>
    <col min="14606" max="14606" width="9.140625" style="16"/>
    <col min="14607" max="14607" width="12" style="16" bestFit="1" customWidth="1"/>
    <col min="14608" max="14608" width="11.140625" style="16" bestFit="1" customWidth="1"/>
    <col min="14609" max="14610" width="12.42578125" style="16" bestFit="1" customWidth="1"/>
    <col min="14611" max="14611" width="13.5703125" style="16" bestFit="1" customWidth="1"/>
    <col min="14612" max="14612" width="9.140625" style="16"/>
    <col min="14613" max="14613" width="14.140625" style="16" bestFit="1" customWidth="1"/>
    <col min="14614" max="14614" width="12.42578125" style="16" bestFit="1" customWidth="1"/>
    <col min="14615" max="14615" width="11" style="16" bestFit="1" customWidth="1"/>
    <col min="14616" max="14616" width="14.140625" style="16" bestFit="1" customWidth="1"/>
    <col min="14617" max="14617" width="13.5703125" style="16" bestFit="1" customWidth="1"/>
    <col min="14618" max="14847" width="9.140625" style="16"/>
    <col min="14848" max="14848" width="4.42578125" style="16" bestFit="1" customWidth="1"/>
    <col min="14849" max="14849" width="15.7109375" style="16" customWidth="1"/>
    <col min="14850" max="14850" width="14.42578125" style="16" customWidth="1"/>
    <col min="14851" max="14853" width="12.7109375" style="16" customWidth="1"/>
    <col min="14854" max="14854" width="14" style="16" customWidth="1"/>
    <col min="14855" max="14855" width="1" style="16" customWidth="1"/>
    <col min="14856" max="14856" width="13.5703125" style="16" bestFit="1" customWidth="1"/>
    <col min="14857" max="14858" width="12.7109375" style="16" customWidth="1"/>
    <col min="14859" max="14860" width="15.7109375" style="16" customWidth="1"/>
    <col min="14861" max="14861" width="12" style="16" bestFit="1" customWidth="1"/>
    <col min="14862" max="14862" width="9.140625" style="16"/>
    <col min="14863" max="14863" width="12" style="16" bestFit="1" customWidth="1"/>
    <col min="14864" max="14864" width="11.140625" style="16" bestFit="1" customWidth="1"/>
    <col min="14865" max="14866" width="12.42578125" style="16" bestFit="1" customWidth="1"/>
    <col min="14867" max="14867" width="13.5703125" style="16" bestFit="1" customWidth="1"/>
    <col min="14868" max="14868" width="9.140625" style="16"/>
    <col min="14869" max="14869" width="14.140625" style="16" bestFit="1" customWidth="1"/>
    <col min="14870" max="14870" width="12.42578125" style="16" bestFit="1" customWidth="1"/>
    <col min="14871" max="14871" width="11" style="16" bestFit="1" customWidth="1"/>
    <col min="14872" max="14872" width="14.140625" style="16" bestFit="1" customWidth="1"/>
    <col min="14873" max="14873" width="13.5703125" style="16" bestFit="1" customWidth="1"/>
    <col min="14874" max="15103" width="9.140625" style="16"/>
    <col min="15104" max="15104" width="4.42578125" style="16" bestFit="1" customWidth="1"/>
    <col min="15105" max="15105" width="15.7109375" style="16" customWidth="1"/>
    <col min="15106" max="15106" width="14.42578125" style="16" customWidth="1"/>
    <col min="15107" max="15109" width="12.7109375" style="16" customWidth="1"/>
    <col min="15110" max="15110" width="14" style="16" customWidth="1"/>
    <col min="15111" max="15111" width="1" style="16" customWidth="1"/>
    <col min="15112" max="15112" width="13.5703125" style="16" bestFit="1" customWidth="1"/>
    <col min="15113" max="15114" width="12.7109375" style="16" customWidth="1"/>
    <col min="15115" max="15116" width="15.7109375" style="16" customWidth="1"/>
    <col min="15117" max="15117" width="12" style="16" bestFit="1" customWidth="1"/>
    <col min="15118" max="15118" width="9.140625" style="16"/>
    <col min="15119" max="15119" width="12" style="16" bestFit="1" customWidth="1"/>
    <col min="15120" max="15120" width="11.140625" style="16" bestFit="1" customWidth="1"/>
    <col min="15121" max="15122" width="12.42578125" style="16" bestFit="1" customWidth="1"/>
    <col min="15123" max="15123" width="13.5703125" style="16" bestFit="1" customWidth="1"/>
    <col min="15124" max="15124" width="9.140625" style="16"/>
    <col min="15125" max="15125" width="14.140625" style="16" bestFit="1" customWidth="1"/>
    <col min="15126" max="15126" width="12.42578125" style="16" bestFit="1" customWidth="1"/>
    <col min="15127" max="15127" width="11" style="16" bestFit="1" customWidth="1"/>
    <col min="15128" max="15128" width="14.140625" style="16" bestFit="1" customWidth="1"/>
    <col min="15129" max="15129" width="13.5703125" style="16" bestFit="1" customWidth="1"/>
    <col min="15130" max="15359" width="9.140625" style="16"/>
    <col min="15360" max="15360" width="4.42578125" style="16" bestFit="1" customWidth="1"/>
    <col min="15361" max="15361" width="15.7109375" style="16" customWidth="1"/>
    <col min="15362" max="15362" width="14.42578125" style="16" customWidth="1"/>
    <col min="15363" max="15365" width="12.7109375" style="16" customWidth="1"/>
    <col min="15366" max="15366" width="14" style="16" customWidth="1"/>
    <col min="15367" max="15367" width="1" style="16" customWidth="1"/>
    <col min="15368" max="15368" width="13.5703125" style="16" bestFit="1" customWidth="1"/>
    <col min="15369" max="15370" width="12.7109375" style="16" customWidth="1"/>
    <col min="15371" max="15372" width="15.7109375" style="16" customWidth="1"/>
    <col min="15373" max="15373" width="12" style="16" bestFit="1" customWidth="1"/>
    <col min="15374" max="15374" width="9.140625" style="16"/>
    <col min="15375" max="15375" width="12" style="16" bestFit="1" customWidth="1"/>
    <col min="15376" max="15376" width="11.140625" style="16" bestFit="1" customWidth="1"/>
    <col min="15377" max="15378" width="12.42578125" style="16" bestFit="1" customWidth="1"/>
    <col min="15379" max="15379" width="13.5703125" style="16" bestFit="1" customWidth="1"/>
    <col min="15380" max="15380" width="9.140625" style="16"/>
    <col min="15381" max="15381" width="14.140625" style="16" bestFit="1" customWidth="1"/>
    <col min="15382" max="15382" width="12.42578125" style="16" bestFit="1" customWidth="1"/>
    <col min="15383" max="15383" width="11" style="16" bestFit="1" customWidth="1"/>
    <col min="15384" max="15384" width="14.140625" style="16" bestFit="1" customWidth="1"/>
    <col min="15385" max="15385" width="13.5703125" style="16" bestFit="1" customWidth="1"/>
    <col min="15386" max="15615" width="9.140625" style="16"/>
    <col min="15616" max="15616" width="4.42578125" style="16" bestFit="1" customWidth="1"/>
    <col min="15617" max="15617" width="15.7109375" style="16" customWidth="1"/>
    <col min="15618" max="15618" width="14.42578125" style="16" customWidth="1"/>
    <col min="15619" max="15621" width="12.7109375" style="16" customWidth="1"/>
    <col min="15622" max="15622" width="14" style="16" customWidth="1"/>
    <col min="15623" max="15623" width="1" style="16" customWidth="1"/>
    <col min="15624" max="15624" width="13.5703125" style="16" bestFit="1" customWidth="1"/>
    <col min="15625" max="15626" width="12.7109375" style="16" customWidth="1"/>
    <col min="15627" max="15628" width="15.7109375" style="16" customWidth="1"/>
    <col min="15629" max="15629" width="12" style="16" bestFit="1" customWidth="1"/>
    <col min="15630" max="15630" width="9.140625" style="16"/>
    <col min="15631" max="15631" width="12" style="16" bestFit="1" customWidth="1"/>
    <col min="15632" max="15632" width="11.140625" style="16" bestFit="1" customWidth="1"/>
    <col min="15633" max="15634" width="12.42578125" style="16" bestFit="1" customWidth="1"/>
    <col min="15635" max="15635" width="13.5703125" style="16" bestFit="1" customWidth="1"/>
    <col min="15636" max="15636" width="9.140625" style="16"/>
    <col min="15637" max="15637" width="14.140625" style="16" bestFit="1" customWidth="1"/>
    <col min="15638" max="15638" width="12.42578125" style="16" bestFit="1" customWidth="1"/>
    <col min="15639" max="15639" width="11" style="16" bestFit="1" customWidth="1"/>
    <col min="15640" max="15640" width="14.140625" style="16" bestFit="1" customWidth="1"/>
    <col min="15641" max="15641" width="13.5703125" style="16" bestFit="1" customWidth="1"/>
    <col min="15642" max="15871" width="9.140625" style="16"/>
    <col min="15872" max="15872" width="4.42578125" style="16" bestFit="1" customWidth="1"/>
    <col min="15873" max="15873" width="15.7109375" style="16" customWidth="1"/>
    <col min="15874" max="15874" width="14.42578125" style="16" customWidth="1"/>
    <col min="15875" max="15877" width="12.7109375" style="16" customWidth="1"/>
    <col min="15878" max="15878" width="14" style="16" customWidth="1"/>
    <col min="15879" max="15879" width="1" style="16" customWidth="1"/>
    <col min="15880" max="15880" width="13.5703125" style="16" bestFit="1" customWidth="1"/>
    <col min="15881" max="15882" width="12.7109375" style="16" customWidth="1"/>
    <col min="15883" max="15884" width="15.7109375" style="16" customWidth="1"/>
    <col min="15885" max="15885" width="12" style="16" bestFit="1" customWidth="1"/>
    <col min="15886" max="15886" width="9.140625" style="16"/>
    <col min="15887" max="15887" width="12" style="16" bestFit="1" customWidth="1"/>
    <col min="15888" max="15888" width="11.140625" style="16" bestFit="1" customWidth="1"/>
    <col min="15889" max="15890" width="12.42578125" style="16" bestFit="1" customWidth="1"/>
    <col min="15891" max="15891" width="13.5703125" style="16" bestFit="1" customWidth="1"/>
    <col min="15892" max="15892" width="9.140625" style="16"/>
    <col min="15893" max="15893" width="14.140625" style="16" bestFit="1" customWidth="1"/>
    <col min="15894" max="15894" width="12.42578125" style="16" bestFit="1" customWidth="1"/>
    <col min="15895" max="15895" width="11" style="16" bestFit="1" customWidth="1"/>
    <col min="15896" max="15896" width="14.140625" style="16" bestFit="1" customWidth="1"/>
    <col min="15897" max="15897" width="13.5703125" style="16" bestFit="1" customWidth="1"/>
    <col min="15898" max="16127" width="9.140625" style="16"/>
    <col min="16128" max="16128" width="4.42578125" style="16" bestFit="1" customWidth="1"/>
    <col min="16129" max="16129" width="15.7109375" style="16" customWidth="1"/>
    <col min="16130" max="16130" width="14.42578125" style="16" customWidth="1"/>
    <col min="16131" max="16133" width="12.7109375" style="16" customWidth="1"/>
    <col min="16134" max="16134" width="14" style="16" customWidth="1"/>
    <col min="16135" max="16135" width="1" style="16" customWidth="1"/>
    <col min="16136" max="16136" width="13.5703125" style="16" bestFit="1" customWidth="1"/>
    <col min="16137" max="16138" width="12.7109375" style="16" customWidth="1"/>
    <col min="16139" max="16140" width="15.7109375" style="16" customWidth="1"/>
    <col min="16141" max="16141" width="12" style="16" bestFit="1" customWidth="1"/>
    <col min="16142" max="16142" width="9.140625" style="16"/>
    <col min="16143" max="16143" width="12" style="16" bestFit="1" customWidth="1"/>
    <col min="16144" max="16144" width="11.140625" style="16" bestFit="1" customWidth="1"/>
    <col min="16145" max="16146" width="12.42578125" style="16" bestFit="1" customWidth="1"/>
    <col min="16147" max="16147" width="13.5703125" style="16" bestFit="1" customWidth="1"/>
    <col min="16148" max="16148" width="9.140625" style="16"/>
    <col min="16149" max="16149" width="14.140625" style="16" bestFit="1" customWidth="1"/>
    <col min="16150" max="16150" width="12.42578125" style="16" bestFit="1" customWidth="1"/>
    <col min="16151" max="16151" width="11" style="16" bestFit="1" customWidth="1"/>
    <col min="16152" max="16152" width="14.140625" style="16" bestFit="1" customWidth="1"/>
    <col min="16153" max="16153" width="13.5703125" style="16" bestFit="1" customWidth="1"/>
    <col min="16154" max="16384" width="9.140625" style="16"/>
  </cols>
  <sheetData>
    <row r="1" spans="1:25" x14ac:dyDescent="0.2">
      <c r="A1" s="74"/>
      <c r="B1" s="132"/>
      <c r="C1" s="78"/>
      <c r="D1" s="78"/>
      <c r="E1" s="78"/>
      <c r="F1" s="78"/>
      <c r="G1" s="78"/>
      <c r="H1" s="78"/>
      <c r="I1" s="78"/>
      <c r="J1" s="78"/>
      <c r="K1" s="78"/>
      <c r="L1" s="78" t="s">
        <v>76</v>
      </c>
      <c r="M1" s="78" t="s">
        <v>76</v>
      </c>
      <c r="N1" s="78"/>
      <c r="O1" s="78"/>
    </row>
    <row r="2" spans="1:25" x14ac:dyDescent="0.2">
      <c r="A2" s="74"/>
      <c r="B2" s="132"/>
      <c r="C2" s="78"/>
      <c r="D2" s="78"/>
      <c r="E2" s="78"/>
      <c r="F2" s="78"/>
      <c r="G2" s="78"/>
      <c r="H2" s="78"/>
      <c r="I2" s="78"/>
      <c r="J2" s="78"/>
      <c r="K2" s="78"/>
      <c r="L2" s="78" t="s">
        <v>76</v>
      </c>
      <c r="M2" s="78" t="s">
        <v>76</v>
      </c>
      <c r="N2" s="34"/>
      <c r="O2" s="78"/>
    </row>
    <row r="3" spans="1:25" x14ac:dyDescent="0.2">
      <c r="A3" s="74"/>
      <c r="B3" s="132"/>
      <c r="C3" s="78"/>
      <c r="D3" s="78"/>
      <c r="E3" s="78"/>
      <c r="F3" s="78"/>
      <c r="G3" s="78"/>
      <c r="H3" s="78"/>
      <c r="I3" s="78"/>
      <c r="J3" s="78"/>
      <c r="K3" s="78"/>
      <c r="L3" s="78" t="s">
        <v>76</v>
      </c>
      <c r="M3" s="78" t="s">
        <v>76</v>
      </c>
      <c r="N3" s="34"/>
      <c r="O3" s="78"/>
    </row>
    <row r="4" spans="1:25" x14ac:dyDescent="0.2">
      <c r="A4" s="74"/>
      <c r="B4" s="132"/>
      <c r="C4" s="78"/>
      <c r="D4" s="78"/>
      <c r="E4" s="78"/>
      <c r="F4" s="78"/>
      <c r="G4" s="78"/>
      <c r="H4" s="78"/>
      <c r="I4" s="78"/>
      <c r="J4" s="78"/>
      <c r="K4" s="78"/>
      <c r="L4" s="78" t="s">
        <v>76</v>
      </c>
      <c r="M4" s="78" t="s">
        <v>76</v>
      </c>
      <c r="N4" s="34"/>
      <c r="O4" s="78"/>
    </row>
    <row r="5" spans="1:25" x14ac:dyDescent="0.2">
      <c r="A5" s="228" t="s">
        <v>217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34"/>
      <c r="O5" s="34"/>
    </row>
    <row r="6" spans="1:25" x14ac:dyDescent="0.2">
      <c r="A6" s="50"/>
      <c r="B6" s="44"/>
      <c r="C6" s="34"/>
      <c r="D6" s="34"/>
      <c r="E6" s="34"/>
      <c r="F6" s="34"/>
      <c r="G6" s="34"/>
      <c r="H6" s="34"/>
      <c r="I6" s="34"/>
      <c r="J6" s="34"/>
      <c r="K6" s="34"/>
      <c r="L6" s="34"/>
      <c r="O6" s="34"/>
      <c r="P6" s="34"/>
    </row>
    <row r="7" spans="1:25" x14ac:dyDescent="0.2">
      <c r="A7" s="80"/>
      <c r="B7" s="81"/>
      <c r="C7" s="193" t="s">
        <v>99</v>
      </c>
      <c r="D7" s="193"/>
      <c r="E7" s="198"/>
      <c r="F7" s="199"/>
      <c r="G7" s="199"/>
      <c r="H7" s="18" t="s">
        <v>76</v>
      </c>
      <c r="I7" s="193" t="s">
        <v>100</v>
      </c>
      <c r="J7" s="199"/>
      <c r="K7" s="105"/>
      <c r="L7" s="199"/>
      <c r="O7" s="34"/>
      <c r="P7" s="34"/>
    </row>
    <row r="8" spans="1:25" x14ac:dyDescent="0.2">
      <c r="B8" s="81"/>
      <c r="C8" s="33" t="s">
        <v>101</v>
      </c>
      <c r="D8" s="33" t="s">
        <v>101</v>
      </c>
      <c r="E8" s="33" t="s">
        <v>102</v>
      </c>
      <c r="F8" s="33" t="s">
        <v>102</v>
      </c>
      <c r="G8" s="33"/>
      <c r="H8" s="33"/>
      <c r="I8" s="33"/>
      <c r="J8" s="33"/>
      <c r="K8" s="33"/>
      <c r="L8" s="33"/>
      <c r="M8" s="144" t="s">
        <v>79</v>
      </c>
      <c r="O8" s="34"/>
      <c r="P8" s="34"/>
    </row>
    <row r="9" spans="1:25" x14ac:dyDescent="0.2">
      <c r="A9" s="82" t="s">
        <v>72</v>
      </c>
      <c r="B9" s="81"/>
      <c r="C9" s="33" t="s">
        <v>103</v>
      </c>
      <c r="D9" s="33" t="s">
        <v>104</v>
      </c>
      <c r="E9" s="33" t="s">
        <v>103</v>
      </c>
      <c r="F9" s="33" t="s">
        <v>104</v>
      </c>
      <c r="G9" s="33" t="s">
        <v>79</v>
      </c>
      <c r="H9" s="33"/>
      <c r="I9" s="33" t="s">
        <v>105</v>
      </c>
      <c r="J9" s="33" t="s">
        <v>106</v>
      </c>
      <c r="K9" s="33" t="s">
        <v>107</v>
      </c>
      <c r="L9" s="33" t="s">
        <v>79</v>
      </c>
      <c r="M9" s="144"/>
      <c r="O9" s="34"/>
      <c r="P9" s="34"/>
    </row>
    <row r="10" spans="1:25" x14ac:dyDescent="0.2">
      <c r="A10" s="83" t="s">
        <v>2</v>
      </c>
      <c r="B10" s="84" t="s">
        <v>85</v>
      </c>
      <c r="C10" s="85" t="s">
        <v>86</v>
      </c>
      <c r="D10" s="85" t="s">
        <v>86</v>
      </c>
      <c r="E10" s="85" t="s">
        <v>86</v>
      </c>
      <c r="F10" s="85" t="s">
        <v>86</v>
      </c>
      <c r="G10" s="85" t="s">
        <v>86</v>
      </c>
      <c r="H10" s="33"/>
      <c r="I10" s="85" t="s">
        <v>86</v>
      </c>
      <c r="J10" s="85" t="s">
        <v>86</v>
      </c>
      <c r="K10" s="85" t="s">
        <v>86</v>
      </c>
      <c r="L10" s="85" t="s">
        <v>86</v>
      </c>
      <c r="M10" s="200" t="s">
        <v>108</v>
      </c>
      <c r="N10" s="147"/>
      <c r="O10" s="34"/>
      <c r="P10" s="34"/>
    </row>
    <row r="11" spans="1:25" x14ac:dyDescent="0.2">
      <c r="A11" s="50"/>
      <c r="B11" s="81" t="s">
        <v>6</v>
      </c>
      <c r="C11" s="33" t="s">
        <v>7</v>
      </c>
      <c r="D11" s="33" t="s">
        <v>8</v>
      </c>
      <c r="E11" s="33" t="s">
        <v>87</v>
      </c>
      <c r="F11" s="33" t="s">
        <v>109</v>
      </c>
      <c r="G11" s="33" t="s">
        <v>110</v>
      </c>
      <c r="H11" s="33"/>
      <c r="I11" s="33" t="s">
        <v>111</v>
      </c>
      <c r="J11" s="33" t="s">
        <v>112</v>
      </c>
      <c r="K11" s="33" t="s">
        <v>113</v>
      </c>
      <c r="L11" s="33" t="s">
        <v>114</v>
      </c>
      <c r="O11" s="34"/>
      <c r="P11" s="34"/>
    </row>
    <row r="12" spans="1:25" x14ac:dyDescent="0.2">
      <c r="A12" s="50"/>
      <c r="B12" s="81"/>
      <c r="C12" s="33"/>
      <c r="D12" s="33"/>
      <c r="E12" s="33"/>
      <c r="F12" s="33"/>
      <c r="G12" s="33"/>
      <c r="H12" s="33"/>
      <c r="I12" s="33"/>
      <c r="J12" s="33"/>
      <c r="K12" s="33"/>
      <c r="L12" s="33"/>
      <c r="O12" s="34"/>
      <c r="P12" s="34"/>
    </row>
    <row r="13" spans="1:25" x14ac:dyDescent="0.2">
      <c r="A13" s="159">
        <v>1</v>
      </c>
      <c r="B13" s="39">
        <f>FactorInput!O7</f>
        <v>45642</v>
      </c>
      <c r="C13" s="73">
        <v>78288437.209999993</v>
      </c>
      <c r="D13" s="73">
        <v>7978002.2699999996</v>
      </c>
      <c r="E13" s="73">
        <v>3000211.67</v>
      </c>
      <c r="F13" s="73">
        <v>928384.67</v>
      </c>
      <c r="G13" s="73">
        <f t="shared" ref="G13" si="0">SUM(C13:F13)</f>
        <v>90195035.819999993</v>
      </c>
      <c r="H13" s="73"/>
      <c r="I13" s="73">
        <v>28625063</v>
      </c>
      <c r="J13" s="73">
        <v>0</v>
      </c>
      <c r="K13" s="73">
        <v>0</v>
      </c>
      <c r="L13" s="73">
        <f t="shared" ref="L13" si="1">SUM(I13:K13)</f>
        <v>28625063</v>
      </c>
      <c r="M13" s="147">
        <f t="shared" ref="M13" si="2">G13+L13</f>
        <v>118820098.81999999</v>
      </c>
      <c r="O13" s="34"/>
      <c r="P13" s="34"/>
    </row>
    <row r="14" spans="1:25" x14ac:dyDescent="0.2">
      <c r="A14" s="159">
        <f t="shared" ref="A14:A41" si="3">A13+1</f>
        <v>2</v>
      </c>
      <c r="B14" s="39">
        <f>FactorInput!O8</f>
        <v>45672</v>
      </c>
      <c r="C14" s="73">
        <v>76771690.510000005</v>
      </c>
      <c r="D14" s="73">
        <v>8223609.4199999999</v>
      </c>
      <c r="E14" s="73">
        <v>3309103.54</v>
      </c>
      <c r="F14" s="73">
        <v>1039519.48</v>
      </c>
      <c r="G14" s="73">
        <f t="shared" ref="G14:G24" si="4">SUM(C14:F14)</f>
        <v>89343922.950000018</v>
      </c>
      <c r="H14" s="73"/>
      <c r="I14" s="73">
        <v>10097667.76</v>
      </c>
      <c r="J14" s="73">
        <v>0</v>
      </c>
      <c r="K14" s="73">
        <v>0</v>
      </c>
      <c r="L14" s="73">
        <f t="shared" ref="L14:L24" si="5">SUM(I14:K14)</f>
        <v>10097667.76</v>
      </c>
      <c r="M14" s="147">
        <f t="shared" ref="M14:M24" si="6">G14+L14</f>
        <v>99441590.710000023</v>
      </c>
      <c r="N14" s="147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x14ac:dyDescent="0.2">
      <c r="A15" s="159">
        <f t="shared" si="3"/>
        <v>3</v>
      </c>
      <c r="B15" s="39">
        <f>FactorInput!O9</f>
        <v>45703</v>
      </c>
      <c r="C15" s="73">
        <v>72545774.680000007</v>
      </c>
      <c r="D15" s="73">
        <v>6365339.8599999994</v>
      </c>
      <c r="E15" s="73">
        <v>3366888.7</v>
      </c>
      <c r="F15" s="73">
        <v>841220.96</v>
      </c>
      <c r="G15" s="73">
        <f t="shared" si="4"/>
        <v>83119224.200000003</v>
      </c>
      <c r="H15" s="73"/>
      <c r="I15" s="73">
        <v>-8082563.46</v>
      </c>
      <c r="J15" s="73">
        <v>0</v>
      </c>
      <c r="K15" s="73">
        <v>0</v>
      </c>
      <c r="L15" s="73">
        <f t="shared" si="5"/>
        <v>-8082563.46</v>
      </c>
      <c r="M15" s="147">
        <f t="shared" si="6"/>
        <v>75036660.74000001</v>
      </c>
      <c r="N15" s="147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x14ac:dyDescent="0.2">
      <c r="A16" s="159">
        <f t="shared" si="3"/>
        <v>4</v>
      </c>
      <c r="B16" s="39">
        <f>FactorInput!O10</f>
        <v>45734</v>
      </c>
      <c r="C16" s="73">
        <v>71940378.800000012</v>
      </c>
      <c r="D16" s="73">
        <v>7871223.4199999999</v>
      </c>
      <c r="E16" s="73">
        <v>3185058.1799999997</v>
      </c>
      <c r="F16" s="73">
        <v>1068013.17</v>
      </c>
      <c r="G16" s="73">
        <f t="shared" si="4"/>
        <v>84064673.570000008</v>
      </c>
      <c r="H16" s="73"/>
      <c r="I16" s="73">
        <v>-14459816.060000001</v>
      </c>
      <c r="J16" s="73">
        <v>0</v>
      </c>
      <c r="K16" s="73">
        <v>0</v>
      </c>
      <c r="L16" s="73">
        <f t="shared" si="5"/>
        <v>-14459816.060000001</v>
      </c>
      <c r="M16" s="147">
        <f t="shared" si="6"/>
        <v>69604857.510000005</v>
      </c>
      <c r="N16" s="147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x14ac:dyDescent="0.2">
      <c r="A17" s="159">
        <f t="shared" si="3"/>
        <v>5</v>
      </c>
      <c r="B17" s="39">
        <f>FactorInput!O11</f>
        <v>45765</v>
      </c>
      <c r="C17" s="73">
        <v>69944466.549999997</v>
      </c>
      <c r="D17" s="73">
        <v>9665530.9800000004</v>
      </c>
      <c r="E17" s="73">
        <v>3422878.94</v>
      </c>
      <c r="F17" s="73">
        <v>1068013.18</v>
      </c>
      <c r="G17" s="73">
        <f t="shared" si="4"/>
        <v>84100889.650000006</v>
      </c>
      <c r="H17" s="73"/>
      <c r="I17" s="73">
        <v>-15973619.220000001</v>
      </c>
      <c r="J17" s="73">
        <v>0</v>
      </c>
      <c r="K17" s="73">
        <v>0</v>
      </c>
      <c r="L17" s="73">
        <f t="shared" si="5"/>
        <v>-15973619.220000001</v>
      </c>
      <c r="M17" s="147">
        <f t="shared" si="6"/>
        <v>68127270.430000007</v>
      </c>
      <c r="N17" s="147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x14ac:dyDescent="0.2">
      <c r="A18" s="159">
        <f t="shared" si="3"/>
        <v>6</v>
      </c>
      <c r="B18" s="39">
        <f>FactorInput!O12</f>
        <v>45796</v>
      </c>
      <c r="C18" s="73">
        <v>66629839.510000005</v>
      </c>
      <c r="D18" s="73">
        <v>9699106.5800000001</v>
      </c>
      <c r="E18" s="73">
        <v>3585533.6</v>
      </c>
      <c r="F18" s="73">
        <v>1068013.18</v>
      </c>
      <c r="G18" s="73">
        <f t="shared" si="4"/>
        <v>80982492.870000005</v>
      </c>
      <c r="H18" s="73"/>
      <c r="I18" s="73">
        <v>-11619708.310000001</v>
      </c>
      <c r="J18" s="73">
        <v>0</v>
      </c>
      <c r="K18" s="73">
        <v>0</v>
      </c>
      <c r="L18" s="73">
        <f t="shared" si="5"/>
        <v>-11619708.310000001</v>
      </c>
      <c r="M18" s="147">
        <f t="shared" si="6"/>
        <v>69362784.560000002</v>
      </c>
      <c r="N18" s="147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x14ac:dyDescent="0.2">
      <c r="A19" s="159">
        <f t="shared" si="3"/>
        <v>7</v>
      </c>
      <c r="B19" s="39">
        <f>FactorInput!O13</f>
        <v>45826</v>
      </c>
      <c r="C19" s="73">
        <v>59389670.249999993</v>
      </c>
      <c r="D19" s="73">
        <v>9188578.8000000007</v>
      </c>
      <c r="E19" s="73">
        <v>3267929.1399999997</v>
      </c>
      <c r="F19" s="73">
        <v>975766.03999999992</v>
      </c>
      <c r="G19" s="73">
        <f t="shared" si="4"/>
        <v>72821944.230000004</v>
      </c>
      <c r="H19" s="73"/>
      <c r="I19" s="73">
        <v>-4134323.26</v>
      </c>
      <c r="J19" s="73">
        <v>0</v>
      </c>
      <c r="K19" s="73">
        <v>0</v>
      </c>
      <c r="L19" s="73">
        <f t="shared" si="5"/>
        <v>-4134323.26</v>
      </c>
      <c r="M19" s="147">
        <f t="shared" si="6"/>
        <v>68687620.969999999</v>
      </c>
      <c r="N19" s="147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x14ac:dyDescent="0.2">
      <c r="A20" s="159">
        <f t="shared" si="3"/>
        <v>8</v>
      </c>
      <c r="B20" s="39">
        <f>FactorInput!Q7</f>
        <v>45857</v>
      </c>
      <c r="C20" s="73">
        <v>49056380.659999996</v>
      </c>
      <c r="D20" s="73">
        <v>6294600.040000001</v>
      </c>
      <c r="E20" s="73">
        <v>3253333.12</v>
      </c>
      <c r="F20" s="73">
        <v>1115131.83</v>
      </c>
      <c r="G20" s="73">
        <f t="shared" si="4"/>
        <v>59719445.649999991</v>
      </c>
      <c r="H20" s="73"/>
      <c r="I20" s="73">
        <v>3392339.52</v>
      </c>
      <c r="J20" s="73">
        <v>0</v>
      </c>
      <c r="K20" s="73">
        <v>0</v>
      </c>
      <c r="L20" s="73">
        <f t="shared" si="5"/>
        <v>3392339.52</v>
      </c>
      <c r="M20" s="147">
        <f t="shared" si="6"/>
        <v>63111785.169999994</v>
      </c>
      <c r="N20" s="147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x14ac:dyDescent="0.2">
      <c r="A21" s="159">
        <f t="shared" si="3"/>
        <v>9</v>
      </c>
      <c r="B21" s="39">
        <f>FactorInput!Q8</f>
        <v>45887</v>
      </c>
      <c r="C21" s="73">
        <v>42035880.339999996</v>
      </c>
      <c r="D21" s="73">
        <v>7436168.3600000003</v>
      </c>
      <c r="E21" s="73">
        <v>3583325.54</v>
      </c>
      <c r="F21" s="73">
        <v>949297.17</v>
      </c>
      <c r="G21" s="73">
        <f t="shared" si="4"/>
        <v>54004671.409999996</v>
      </c>
      <c r="H21" s="73"/>
      <c r="I21" s="73">
        <v>10435595.529999999</v>
      </c>
      <c r="J21" s="73">
        <v>0</v>
      </c>
      <c r="K21" s="73">
        <v>0</v>
      </c>
      <c r="L21" s="73">
        <f t="shared" si="5"/>
        <v>10435595.529999999</v>
      </c>
      <c r="M21" s="147">
        <f t="shared" si="6"/>
        <v>64440266.939999998</v>
      </c>
      <c r="N21" s="147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x14ac:dyDescent="0.2">
      <c r="A22" s="159">
        <f t="shared" si="3"/>
        <v>10</v>
      </c>
      <c r="B22" s="39">
        <f>FactorInput!Q9</f>
        <v>45918</v>
      </c>
      <c r="C22" s="73">
        <v>43405212.949999996</v>
      </c>
      <c r="D22" s="73">
        <v>8404603.7000000011</v>
      </c>
      <c r="E22" s="73">
        <v>3557777.8299999996</v>
      </c>
      <c r="F22" s="73">
        <v>748057.72</v>
      </c>
      <c r="G22" s="73">
        <f t="shared" si="4"/>
        <v>56115652.199999996</v>
      </c>
      <c r="H22" s="73"/>
      <c r="I22" s="73">
        <v>19246533.260000002</v>
      </c>
      <c r="J22" s="73">
        <v>0</v>
      </c>
      <c r="K22" s="73">
        <v>0</v>
      </c>
      <c r="L22" s="73">
        <f t="shared" si="5"/>
        <v>19246533.260000002</v>
      </c>
      <c r="M22" s="147">
        <f t="shared" si="6"/>
        <v>75362185.459999993</v>
      </c>
      <c r="N22" s="147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x14ac:dyDescent="0.2">
      <c r="A23" s="159">
        <f t="shared" si="3"/>
        <v>11</v>
      </c>
      <c r="B23" s="39">
        <f>FactorInput!Q10</f>
        <v>45949</v>
      </c>
      <c r="C23" s="73">
        <v>53701004.030000001</v>
      </c>
      <c r="D23" s="73">
        <v>5801156.5699999994</v>
      </c>
      <c r="E23" s="73">
        <v>3387911.53</v>
      </c>
      <c r="F23" s="73">
        <v>1042596.99</v>
      </c>
      <c r="G23" s="73">
        <f t="shared" si="4"/>
        <v>63932669.120000005</v>
      </c>
      <c r="H23" s="73"/>
      <c r="I23" s="73">
        <v>28652205.960000001</v>
      </c>
      <c r="J23" s="73">
        <v>0</v>
      </c>
      <c r="K23" s="73">
        <v>0</v>
      </c>
      <c r="L23" s="73">
        <f t="shared" si="5"/>
        <v>28652205.960000001</v>
      </c>
      <c r="M23" s="147">
        <f t="shared" si="6"/>
        <v>92584875.080000013</v>
      </c>
      <c r="N23" s="147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x14ac:dyDescent="0.2">
      <c r="A24" s="159">
        <f t="shared" si="3"/>
        <v>12</v>
      </c>
      <c r="B24" s="39">
        <f>FactorInput!Q11</f>
        <v>45979</v>
      </c>
      <c r="C24" s="73">
        <v>54279670.329999998</v>
      </c>
      <c r="D24" s="73">
        <v>8982582.120000001</v>
      </c>
      <c r="E24" s="73">
        <v>3583048.29</v>
      </c>
      <c r="F24" s="73">
        <v>1042596.97</v>
      </c>
      <c r="G24" s="73">
        <f t="shared" si="4"/>
        <v>67887897.710000008</v>
      </c>
      <c r="H24" s="73"/>
      <c r="I24" s="73">
        <v>23342560.699999999</v>
      </c>
      <c r="J24" s="73">
        <v>0</v>
      </c>
      <c r="K24" s="73">
        <v>0</v>
      </c>
      <c r="L24" s="73">
        <f t="shared" si="5"/>
        <v>23342560.699999999</v>
      </c>
      <c r="M24" s="147">
        <f t="shared" si="6"/>
        <v>91230458.410000011</v>
      </c>
      <c r="N24" s="147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x14ac:dyDescent="0.2">
      <c r="A25" s="159">
        <f t="shared" si="3"/>
        <v>13</v>
      </c>
      <c r="B25" s="39">
        <f>FactorInput!Q12</f>
        <v>46010</v>
      </c>
      <c r="C25" s="73">
        <v>50815710.349999994</v>
      </c>
      <c r="D25" s="73">
        <v>7888790.1899999995</v>
      </c>
      <c r="E25" s="73">
        <v>3458968</v>
      </c>
      <c r="F25" s="73">
        <v>1011532.45</v>
      </c>
      <c r="G25" s="73">
        <f>SUM(C25:F25)</f>
        <v>63175000.989999995</v>
      </c>
      <c r="H25" s="73"/>
      <c r="I25" s="73">
        <v>28369684.039999999</v>
      </c>
      <c r="J25" s="73">
        <v>0</v>
      </c>
      <c r="K25" s="73">
        <v>0</v>
      </c>
      <c r="L25" s="73">
        <f>SUM(I25:K25)</f>
        <v>28369684.039999999</v>
      </c>
      <c r="M25" s="147">
        <f>G25+L25</f>
        <v>91544685.030000001</v>
      </c>
      <c r="N25" s="147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x14ac:dyDescent="0.2">
      <c r="A26" s="159">
        <f t="shared" si="3"/>
        <v>14</v>
      </c>
      <c r="B26" s="44"/>
      <c r="C26" s="134"/>
      <c r="D26" s="134"/>
      <c r="E26" s="134"/>
      <c r="F26" s="134"/>
      <c r="G26" s="134"/>
      <c r="H26" s="133"/>
      <c r="I26" s="134"/>
      <c r="J26" s="134"/>
      <c r="K26" s="134"/>
      <c r="L26" s="134"/>
      <c r="M26" s="134"/>
      <c r="N26" s="147"/>
      <c r="O26" s="34"/>
      <c r="P26" s="34"/>
    </row>
    <row r="27" spans="1:25" x14ac:dyDescent="0.2">
      <c r="A27" s="159">
        <f t="shared" si="3"/>
        <v>15</v>
      </c>
      <c r="B27" s="89" t="s">
        <v>79</v>
      </c>
      <c r="C27" s="135">
        <f>SUM(C13:C25)</f>
        <v>788804116.1700002</v>
      </c>
      <c r="D27" s="135">
        <f>SUM(D13:D25)</f>
        <v>103799292.31</v>
      </c>
      <c r="E27" s="135">
        <f>SUM(E13:E25)</f>
        <v>43961968.079999998</v>
      </c>
      <c r="F27" s="135">
        <f>SUM(F13:F25)</f>
        <v>12898143.810000001</v>
      </c>
      <c r="G27" s="135">
        <f>SUM(G13:G25)</f>
        <v>949463520.37000012</v>
      </c>
      <c r="H27" s="135"/>
      <c r="I27" s="135">
        <f>SUM(I13:I25)</f>
        <v>97891619.460000008</v>
      </c>
      <c r="J27" s="135">
        <f>SUM(J13:J25)</f>
        <v>0</v>
      </c>
      <c r="K27" s="135">
        <f>SUM(K13:K25)</f>
        <v>0</v>
      </c>
      <c r="L27" s="135">
        <f>SUM(L13:L25)</f>
        <v>97891619.460000008</v>
      </c>
      <c r="M27" s="135">
        <f>SUM(M13:M25)</f>
        <v>1047355139.8299999</v>
      </c>
      <c r="N27" s="147"/>
      <c r="O27" s="34"/>
      <c r="P27" s="34"/>
    </row>
    <row r="28" spans="1:25" ht="13.5" thickBot="1" x14ac:dyDescent="0.25">
      <c r="A28" s="159">
        <f t="shared" si="3"/>
        <v>16</v>
      </c>
      <c r="B28" s="44"/>
      <c r="C28" s="73"/>
      <c r="D28" s="73"/>
      <c r="E28" s="73"/>
      <c r="F28" s="133"/>
      <c r="G28" s="133"/>
      <c r="H28" s="133"/>
      <c r="I28" s="73"/>
      <c r="J28" s="73"/>
      <c r="K28" s="73"/>
      <c r="L28" s="73"/>
      <c r="M28" s="73"/>
      <c r="N28" s="147"/>
      <c r="O28" s="34"/>
      <c r="P28" s="34"/>
    </row>
    <row r="29" spans="1:25" ht="14.25" thickTop="1" thickBot="1" x14ac:dyDescent="0.25">
      <c r="A29" s="168">
        <f t="shared" si="3"/>
        <v>17</v>
      </c>
      <c r="B29" s="90" t="s">
        <v>247</v>
      </c>
      <c r="C29" s="137">
        <f>ROUND(C27/13,2)</f>
        <v>60677239.710000001</v>
      </c>
      <c r="D29" s="137">
        <f>ROUND(D27/13,2)</f>
        <v>7984560.9500000002</v>
      </c>
      <c r="E29" s="137">
        <f>ROUND(E27/13,2)</f>
        <v>3381689.85</v>
      </c>
      <c r="F29" s="137">
        <f>ROUND(F27/13,2)</f>
        <v>992164.91</v>
      </c>
      <c r="G29" s="137">
        <f>ROUND(G27/13,2)</f>
        <v>73035655.409999996</v>
      </c>
      <c r="H29" s="135"/>
      <c r="I29" s="137">
        <f>ROUND(I27/13,2)</f>
        <v>7530124.5700000003</v>
      </c>
      <c r="J29" s="137">
        <f>ROUND(J27/13,2)</f>
        <v>0</v>
      </c>
      <c r="K29" s="137">
        <f>ROUND(K27/13,2)</f>
        <v>0</v>
      </c>
      <c r="L29" s="137">
        <f>ROUND(L27/13,2)</f>
        <v>7530124.5700000003</v>
      </c>
      <c r="M29" s="137">
        <f>ROUND(M27/13,2)</f>
        <v>80565779.989999995</v>
      </c>
      <c r="N29" s="34"/>
      <c r="O29" s="34"/>
    </row>
    <row r="30" spans="1:25" ht="13.5" thickTop="1" x14ac:dyDescent="0.2">
      <c r="A30" s="168">
        <f t="shared" si="3"/>
        <v>18</v>
      </c>
      <c r="B30" s="201"/>
      <c r="C30" s="202"/>
      <c r="D30" s="202"/>
      <c r="E30" s="202"/>
      <c r="F30" s="202"/>
      <c r="G30" s="202"/>
      <c r="H30" s="202"/>
      <c r="I30" s="202"/>
      <c r="J30" s="202"/>
      <c r="K30" s="202"/>
      <c r="L30" s="203" t="s">
        <v>76</v>
      </c>
      <c r="M30" s="202"/>
      <c r="O30" s="34"/>
    </row>
    <row r="31" spans="1:25" x14ac:dyDescent="0.2">
      <c r="A31" s="168">
        <f t="shared" si="3"/>
        <v>19</v>
      </c>
      <c r="B31" s="25"/>
      <c r="C31" s="25"/>
      <c r="D31" s="181" t="s">
        <v>115</v>
      </c>
      <c r="E31" s="181"/>
      <c r="F31" s="204"/>
      <c r="G31" s="204"/>
      <c r="H31" s="204"/>
      <c r="I31" s="205"/>
      <c r="J31" s="25"/>
      <c r="K31" s="25"/>
      <c r="L31" s="25"/>
      <c r="M31" s="25"/>
      <c r="O31" s="34"/>
    </row>
    <row r="32" spans="1:25" x14ac:dyDescent="0.2">
      <c r="A32" s="168">
        <f t="shared" si="3"/>
        <v>20</v>
      </c>
      <c r="B32" s="25"/>
      <c r="C32" s="25"/>
      <c r="D32" s="25"/>
      <c r="E32" s="25"/>
      <c r="F32" s="231" t="s">
        <v>89</v>
      </c>
      <c r="G32" s="231"/>
      <c r="H32" s="206"/>
      <c r="I32" s="207" t="s">
        <v>89</v>
      </c>
      <c r="J32" s="208"/>
      <c r="K32" s="209" t="s">
        <v>90</v>
      </c>
      <c r="L32" s="210"/>
      <c r="M32" s="25"/>
      <c r="O32" s="34"/>
    </row>
    <row r="33" spans="1:15" x14ac:dyDescent="0.2">
      <c r="A33" s="168">
        <f t="shared" si="3"/>
        <v>21</v>
      </c>
      <c r="B33" s="89" t="s">
        <v>283</v>
      </c>
      <c r="C33" s="202"/>
      <c r="D33" s="202"/>
      <c r="E33" s="25"/>
      <c r="F33" s="211" t="s">
        <v>116</v>
      </c>
      <c r="G33" s="211" t="s">
        <v>116</v>
      </c>
      <c r="H33" s="212"/>
      <c r="I33" s="167" t="s">
        <v>117</v>
      </c>
      <c r="J33" s="213" t="s">
        <v>117</v>
      </c>
      <c r="K33" s="167"/>
      <c r="L33" s="213"/>
      <c r="M33" s="25"/>
      <c r="O33" s="34"/>
    </row>
    <row r="34" spans="1:15" ht="13.5" thickBot="1" x14ac:dyDescent="0.25">
      <c r="A34" s="168">
        <f t="shared" si="3"/>
        <v>22</v>
      </c>
      <c r="B34" s="214" t="s">
        <v>118</v>
      </c>
      <c r="C34" s="202"/>
      <c r="D34" s="202"/>
      <c r="E34" s="202"/>
      <c r="F34" s="179" t="s">
        <v>119</v>
      </c>
      <c r="G34" s="179" t="s">
        <v>108</v>
      </c>
      <c r="H34" s="215"/>
      <c r="I34" s="179" t="s">
        <v>119</v>
      </c>
      <c r="J34" s="216" t="s">
        <v>108</v>
      </c>
      <c r="K34" s="179" t="s">
        <v>120</v>
      </c>
      <c r="L34" s="216" t="s">
        <v>108</v>
      </c>
      <c r="M34" s="25"/>
      <c r="O34" s="34"/>
    </row>
    <row r="35" spans="1:15" x14ac:dyDescent="0.2">
      <c r="A35" s="168">
        <f t="shared" si="3"/>
        <v>23</v>
      </c>
      <c r="B35" s="214" t="s">
        <v>121</v>
      </c>
      <c r="C35" s="202"/>
      <c r="D35" s="202"/>
      <c r="E35" s="181" t="s">
        <v>91</v>
      </c>
      <c r="F35" s="60">
        <f>FactorInput!C24</f>
        <v>0.8821</v>
      </c>
      <c r="G35" s="217">
        <f>($C$29+$E$29)*F35</f>
        <v>56506381.764876001</v>
      </c>
      <c r="H35" s="181"/>
      <c r="I35" s="60">
        <f>FactorInput!C26</f>
        <v>0.99070000000000003</v>
      </c>
      <c r="J35" s="217">
        <f>(D29+F29)*I35</f>
        <v>8893242.309502</v>
      </c>
      <c r="K35" s="189">
        <f>FactorInput!M28</f>
        <v>657017</v>
      </c>
      <c r="L35" s="189">
        <f>(K35/$K$39)*$L$29</f>
        <v>5708144.237083856</v>
      </c>
      <c r="M35" s="25"/>
      <c r="O35" s="34"/>
    </row>
    <row r="36" spans="1:15" ht="13.5" thickBot="1" x14ac:dyDescent="0.25">
      <c r="A36" s="168">
        <f t="shared" si="3"/>
        <v>24</v>
      </c>
      <c r="B36" s="214" t="s">
        <v>122</v>
      </c>
      <c r="C36" s="202"/>
      <c r="D36" s="202"/>
      <c r="E36" s="181" t="s">
        <v>92</v>
      </c>
      <c r="F36" s="60">
        <f>FactorInput!E24</f>
        <v>0.1086</v>
      </c>
      <c r="G36" s="186">
        <f>(C29+E29)*F36</f>
        <v>6956799.7502160007</v>
      </c>
      <c r="H36" s="181"/>
      <c r="I36" s="60">
        <f>FactorInput!E26</f>
        <v>0</v>
      </c>
      <c r="J36" s="186">
        <f>(D29+F29)*I36</f>
        <v>0</v>
      </c>
      <c r="K36" s="189">
        <f>FactorInput!O28</f>
        <v>89087</v>
      </c>
      <c r="L36" s="189">
        <f>(K36/$K$39)*$L$29</f>
        <v>773985.21750440169</v>
      </c>
      <c r="M36" s="25"/>
      <c r="O36" s="34"/>
    </row>
    <row r="37" spans="1:15" ht="13.5" thickBot="1" x14ac:dyDescent="0.25">
      <c r="A37" s="168">
        <f t="shared" si="3"/>
        <v>25</v>
      </c>
      <c r="B37" s="214" t="s">
        <v>123</v>
      </c>
      <c r="C37" s="202"/>
      <c r="D37" s="202"/>
      <c r="E37" s="181" t="s">
        <v>93</v>
      </c>
      <c r="F37" s="60">
        <f>FactorInput!G24</f>
        <v>9.2999999999999992E-3</v>
      </c>
      <c r="G37" s="186">
        <f>(C29+E29)*F37</f>
        <v>595748.04490799992</v>
      </c>
      <c r="H37" s="181"/>
      <c r="I37" s="60">
        <f>FactorInput!G26</f>
        <v>9.2999999999999992E-3</v>
      </c>
      <c r="J37" s="186">
        <f>(D29+F29)*I37</f>
        <v>83483.550497999982</v>
      </c>
      <c r="K37" s="218">
        <f>FactorInput!Q28</f>
        <v>115231</v>
      </c>
      <c r="L37" s="219">
        <f>(K37/$K$39)*$L$29</f>
        <v>1001123.5151958164</v>
      </c>
      <c r="M37" s="14" t="s">
        <v>70</v>
      </c>
      <c r="O37" s="34" t="s">
        <v>76</v>
      </c>
    </row>
    <row r="38" spans="1:15" x14ac:dyDescent="0.2">
      <c r="A38" s="168">
        <f t="shared" si="3"/>
        <v>26</v>
      </c>
      <c r="B38" s="214" t="s">
        <v>124</v>
      </c>
      <c r="C38" s="202"/>
      <c r="D38" s="202"/>
      <c r="E38" s="181" t="s">
        <v>94</v>
      </c>
      <c r="F38" s="60">
        <f>FactorInput!I24</f>
        <v>0</v>
      </c>
      <c r="G38" s="186">
        <f>(C29+E29)*F38</f>
        <v>0</v>
      </c>
      <c r="H38" s="181"/>
      <c r="I38" s="60">
        <f>FactorInput!I26</f>
        <v>0</v>
      </c>
      <c r="J38" s="186">
        <f>(D29+F29)*I38</f>
        <v>0</v>
      </c>
      <c r="K38" s="189">
        <f>FactorInput!S28</f>
        <v>5395</v>
      </c>
      <c r="L38" s="189">
        <f>(K38/$K$39)*$L$29</f>
        <v>46871.600215926534</v>
      </c>
      <c r="M38" s="10" t="s">
        <v>125</v>
      </c>
      <c r="O38" s="34" t="s">
        <v>76</v>
      </c>
    </row>
    <row r="39" spans="1:15" ht="13.5" thickBot="1" x14ac:dyDescent="0.25">
      <c r="A39" s="168">
        <f t="shared" si="3"/>
        <v>27</v>
      </c>
      <c r="B39" s="214" t="s">
        <v>126</v>
      </c>
      <c r="C39" s="202"/>
      <c r="D39" s="202"/>
      <c r="E39" s="202"/>
      <c r="F39" s="220">
        <f>SUM(F35:F38)</f>
        <v>1</v>
      </c>
      <c r="G39" s="221">
        <f>SUM(G35:G38)</f>
        <v>64058929.560000002</v>
      </c>
      <c r="H39" s="222"/>
      <c r="I39" s="220">
        <f>SUM(I35:I38)</f>
        <v>1</v>
      </c>
      <c r="J39" s="221">
        <f>SUM(J35:J38)</f>
        <v>8976725.8599999994</v>
      </c>
      <c r="K39" s="223">
        <f>SUM(K35:K38)</f>
        <v>866730</v>
      </c>
      <c r="L39" s="223">
        <f>SUM(L35:L38)</f>
        <v>7530124.5700000012</v>
      </c>
      <c r="M39" s="25"/>
      <c r="O39" s="34"/>
    </row>
    <row r="40" spans="1:15" ht="13.5" thickTop="1" x14ac:dyDescent="0.2">
      <c r="A40" s="168">
        <f t="shared" si="3"/>
        <v>28</v>
      </c>
      <c r="B40" s="214" t="s">
        <v>127</v>
      </c>
      <c r="C40" s="202"/>
      <c r="D40" s="202"/>
      <c r="E40" s="202"/>
      <c r="F40" s="202"/>
      <c r="G40" s="202"/>
      <c r="H40" s="202"/>
      <c r="I40" s="202"/>
      <c r="J40" s="25"/>
      <c r="K40" s="25"/>
      <c r="L40" s="25"/>
      <c r="M40" s="25"/>
      <c r="N40" s="34"/>
      <c r="O40" s="34"/>
    </row>
    <row r="41" spans="1:15" x14ac:dyDescent="0.2">
      <c r="A41" s="168">
        <f t="shared" si="3"/>
        <v>29</v>
      </c>
      <c r="B41" s="214" t="s">
        <v>128</v>
      </c>
      <c r="C41" s="202"/>
      <c r="D41" s="25"/>
      <c r="E41" s="202"/>
      <c r="F41" s="202"/>
      <c r="G41" s="202"/>
      <c r="H41" s="202"/>
      <c r="I41" s="202"/>
      <c r="J41" s="25"/>
      <c r="K41" s="25" t="s">
        <v>76</v>
      </c>
      <c r="L41" s="25"/>
      <c r="M41" s="202"/>
      <c r="N41" s="34"/>
      <c r="O41" s="34"/>
    </row>
    <row r="42" spans="1:15" x14ac:dyDescent="0.2">
      <c r="B42" s="201" t="s">
        <v>129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34"/>
      <c r="O42" s="34"/>
    </row>
    <row r="43" spans="1:15" x14ac:dyDescent="0.2">
      <c r="A43" s="192"/>
      <c r="B43" s="112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1:15" x14ac:dyDescent="0.2">
      <c r="A44" s="50"/>
      <c r="B44" s="81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1:15" x14ac:dyDescent="0.2">
      <c r="A45" s="50"/>
      <c r="B45" s="4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5" x14ac:dyDescent="0.2">
      <c r="A46" s="80"/>
      <c r="B46" s="81"/>
      <c r="C46" s="34"/>
      <c r="D46" s="34"/>
      <c r="E46" s="34"/>
      <c r="F46" s="18"/>
      <c r="G46" s="18"/>
      <c r="H46" s="18"/>
      <c r="I46" s="33"/>
      <c r="J46" s="33"/>
      <c r="K46" s="33"/>
      <c r="L46" s="33"/>
    </row>
    <row r="47" spans="1:15" x14ac:dyDescent="0.2">
      <c r="A47" s="80"/>
      <c r="B47" s="81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144"/>
    </row>
    <row r="48" spans="1:15" x14ac:dyDescent="0.2">
      <c r="A48" s="80"/>
      <c r="B48" s="8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144"/>
    </row>
    <row r="169" spans="1:15" x14ac:dyDescent="0.2">
      <c r="A169" s="50"/>
      <c r="B169" s="4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</sheetData>
  <mergeCells count="2">
    <mergeCell ref="F32:G32"/>
    <mergeCell ref="A5:M5"/>
  </mergeCells>
  <pageMargins left="0.75" right="0.75" top="1.2385416666666667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  <colBreaks count="1" manualBreakCount="1">
    <brk id="8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8AF3-2083-4175-B301-98D6E20F0F08}">
  <sheetPr>
    <pageSetUpPr fitToPage="1"/>
  </sheetPr>
  <dimension ref="A1:N42"/>
  <sheetViews>
    <sheetView view="pageLayout" zoomScaleNormal="100" workbookViewId="0">
      <selection activeCell="A3" sqref="A3"/>
    </sheetView>
  </sheetViews>
  <sheetFormatPr defaultRowHeight="12.75" x14ac:dyDescent="0.2"/>
  <cols>
    <col min="1" max="1" width="4.42578125" style="16" bestFit="1" customWidth="1"/>
    <col min="2" max="2" width="15.7109375" style="16" customWidth="1"/>
    <col min="3" max="7" width="12.7109375" style="16" customWidth="1"/>
    <col min="8" max="8" width="14.28515625" style="16" bestFit="1" customWidth="1"/>
    <col min="9" max="9" width="24.140625" style="16" customWidth="1"/>
    <col min="10" max="13" width="12.7109375" style="16" customWidth="1"/>
    <col min="14" max="256" width="9.140625" style="16"/>
    <col min="257" max="257" width="4.42578125" style="16" bestFit="1" customWidth="1"/>
    <col min="258" max="258" width="15.7109375" style="16" customWidth="1"/>
    <col min="259" max="263" width="12.7109375" style="16" customWidth="1"/>
    <col min="264" max="264" width="14.28515625" style="16" bestFit="1" customWidth="1"/>
    <col min="265" max="269" width="12.7109375" style="16" customWidth="1"/>
    <col min="270" max="512" width="9.140625" style="16"/>
    <col min="513" max="513" width="4.42578125" style="16" bestFit="1" customWidth="1"/>
    <col min="514" max="514" width="15.7109375" style="16" customWidth="1"/>
    <col min="515" max="519" width="12.7109375" style="16" customWidth="1"/>
    <col min="520" max="520" width="14.28515625" style="16" bestFit="1" customWidth="1"/>
    <col min="521" max="525" width="12.7109375" style="16" customWidth="1"/>
    <col min="526" max="768" width="9.140625" style="16"/>
    <col min="769" max="769" width="4.42578125" style="16" bestFit="1" customWidth="1"/>
    <col min="770" max="770" width="15.7109375" style="16" customWidth="1"/>
    <col min="771" max="775" width="12.7109375" style="16" customWidth="1"/>
    <col min="776" max="776" width="14.28515625" style="16" bestFit="1" customWidth="1"/>
    <col min="777" max="781" width="12.7109375" style="16" customWidth="1"/>
    <col min="782" max="1024" width="9.140625" style="16"/>
    <col min="1025" max="1025" width="4.42578125" style="16" bestFit="1" customWidth="1"/>
    <col min="1026" max="1026" width="15.7109375" style="16" customWidth="1"/>
    <col min="1027" max="1031" width="12.7109375" style="16" customWidth="1"/>
    <col min="1032" max="1032" width="14.28515625" style="16" bestFit="1" customWidth="1"/>
    <col min="1033" max="1037" width="12.7109375" style="16" customWidth="1"/>
    <col min="1038" max="1280" width="9.140625" style="16"/>
    <col min="1281" max="1281" width="4.42578125" style="16" bestFit="1" customWidth="1"/>
    <col min="1282" max="1282" width="15.7109375" style="16" customWidth="1"/>
    <col min="1283" max="1287" width="12.7109375" style="16" customWidth="1"/>
    <col min="1288" max="1288" width="14.28515625" style="16" bestFit="1" customWidth="1"/>
    <col min="1289" max="1293" width="12.7109375" style="16" customWidth="1"/>
    <col min="1294" max="1536" width="9.140625" style="16"/>
    <col min="1537" max="1537" width="4.42578125" style="16" bestFit="1" customWidth="1"/>
    <col min="1538" max="1538" width="15.7109375" style="16" customWidth="1"/>
    <col min="1539" max="1543" width="12.7109375" style="16" customWidth="1"/>
    <col min="1544" max="1544" width="14.28515625" style="16" bestFit="1" customWidth="1"/>
    <col min="1545" max="1549" width="12.7109375" style="16" customWidth="1"/>
    <col min="1550" max="1792" width="9.140625" style="16"/>
    <col min="1793" max="1793" width="4.42578125" style="16" bestFit="1" customWidth="1"/>
    <col min="1794" max="1794" width="15.7109375" style="16" customWidth="1"/>
    <col min="1795" max="1799" width="12.7109375" style="16" customWidth="1"/>
    <col min="1800" max="1800" width="14.28515625" style="16" bestFit="1" customWidth="1"/>
    <col min="1801" max="1805" width="12.7109375" style="16" customWidth="1"/>
    <col min="1806" max="2048" width="9.140625" style="16"/>
    <col min="2049" max="2049" width="4.42578125" style="16" bestFit="1" customWidth="1"/>
    <col min="2050" max="2050" width="15.7109375" style="16" customWidth="1"/>
    <col min="2051" max="2055" width="12.7109375" style="16" customWidth="1"/>
    <col min="2056" max="2056" width="14.28515625" style="16" bestFit="1" customWidth="1"/>
    <col min="2057" max="2061" width="12.7109375" style="16" customWidth="1"/>
    <col min="2062" max="2304" width="9.140625" style="16"/>
    <col min="2305" max="2305" width="4.42578125" style="16" bestFit="1" customWidth="1"/>
    <col min="2306" max="2306" width="15.7109375" style="16" customWidth="1"/>
    <col min="2307" max="2311" width="12.7109375" style="16" customWidth="1"/>
    <col min="2312" max="2312" width="14.28515625" style="16" bestFit="1" customWidth="1"/>
    <col min="2313" max="2317" width="12.7109375" style="16" customWidth="1"/>
    <col min="2318" max="2560" width="9.140625" style="16"/>
    <col min="2561" max="2561" width="4.42578125" style="16" bestFit="1" customWidth="1"/>
    <col min="2562" max="2562" width="15.7109375" style="16" customWidth="1"/>
    <col min="2563" max="2567" width="12.7109375" style="16" customWidth="1"/>
    <col min="2568" max="2568" width="14.28515625" style="16" bestFit="1" customWidth="1"/>
    <col min="2569" max="2573" width="12.7109375" style="16" customWidth="1"/>
    <col min="2574" max="2816" width="9.140625" style="16"/>
    <col min="2817" max="2817" width="4.42578125" style="16" bestFit="1" customWidth="1"/>
    <col min="2818" max="2818" width="15.7109375" style="16" customWidth="1"/>
    <col min="2819" max="2823" width="12.7109375" style="16" customWidth="1"/>
    <col min="2824" max="2824" width="14.28515625" style="16" bestFit="1" customWidth="1"/>
    <col min="2825" max="2829" width="12.7109375" style="16" customWidth="1"/>
    <col min="2830" max="3072" width="9.140625" style="16"/>
    <col min="3073" max="3073" width="4.42578125" style="16" bestFit="1" customWidth="1"/>
    <col min="3074" max="3074" width="15.7109375" style="16" customWidth="1"/>
    <col min="3075" max="3079" width="12.7109375" style="16" customWidth="1"/>
    <col min="3080" max="3080" width="14.28515625" style="16" bestFit="1" customWidth="1"/>
    <col min="3081" max="3085" width="12.7109375" style="16" customWidth="1"/>
    <col min="3086" max="3328" width="9.140625" style="16"/>
    <col min="3329" max="3329" width="4.42578125" style="16" bestFit="1" customWidth="1"/>
    <col min="3330" max="3330" width="15.7109375" style="16" customWidth="1"/>
    <col min="3331" max="3335" width="12.7109375" style="16" customWidth="1"/>
    <col min="3336" max="3336" width="14.28515625" style="16" bestFit="1" customWidth="1"/>
    <col min="3337" max="3341" width="12.7109375" style="16" customWidth="1"/>
    <col min="3342" max="3584" width="9.140625" style="16"/>
    <col min="3585" max="3585" width="4.42578125" style="16" bestFit="1" customWidth="1"/>
    <col min="3586" max="3586" width="15.7109375" style="16" customWidth="1"/>
    <col min="3587" max="3591" width="12.7109375" style="16" customWidth="1"/>
    <col min="3592" max="3592" width="14.28515625" style="16" bestFit="1" customWidth="1"/>
    <col min="3593" max="3597" width="12.7109375" style="16" customWidth="1"/>
    <col min="3598" max="3840" width="9.140625" style="16"/>
    <col min="3841" max="3841" width="4.42578125" style="16" bestFit="1" customWidth="1"/>
    <col min="3842" max="3842" width="15.7109375" style="16" customWidth="1"/>
    <col min="3843" max="3847" width="12.7109375" style="16" customWidth="1"/>
    <col min="3848" max="3848" width="14.28515625" style="16" bestFit="1" customWidth="1"/>
    <col min="3849" max="3853" width="12.7109375" style="16" customWidth="1"/>
    <col min="3854" max="4096" width="9.140625" style="16"/>
    <col min="4097" max="4097" width="4.42578125" style="16" bestFit="1" customWidth="1"/>
    <col min="4098" max="4098" width="15.7109375" style="16" customWidth="1"/>
    <col min="4099" max="4103" width="12.7109375" style="16" customWidth="1"/>
    <col min="4104" max="4104" width="14.28515625" style="16" bestFit="1" customWidth="1"/>
    <col min="4105" max="4109" width="12.7109375" style="16" customWidth="1"/>
    <col min="4110" max="4352" width="9.140625" style="16"/>
    <col min="4353" max="4353" width="4.42578125" style="16" bestFit="1" customWidth="1"/>
    <col min="4354" max="4354" width="15.7109375" style="16" customWidth="1"/>
    <col min="4355" max="4359" width="12.7109375" style="16" customWidth="1"/>
    <col min="4360" max="4360" width="14.28515625" style="16" bestFit="1" customWidth="1"/>
    <col min="4361" max="4365" width="12.7109375" style="16" customWidth="1"/>
    <col min="4366" max="4608" width="9.140625" style="16"/>
    <col min="4609" max="4609" width="4.42578125" style="16" bestFit="1" customWidth="1"/>
    <col min="4610" max="4610" width="15.7109375" style="16" customWidth="1"/>
    <col min="4611" max="4615" width="12.7109375" style="16" customWidth="1"/>
    <col min="4616" max="4616" width="14.28515625" style="16" bestFit="1" customWidth="1"/>
    <col min="4617" max="4621" width="12.7109375" style="16" customWidth="1"/>
    <col min="4622" max="4864" width="9.140625" style="16"/>
    <col min="4865" max="4865" width="4.42578125" style="16" bestFit="1" customWidth="1"/>
    <col min="4866" max="4866" width="15.7109375" style="16" customWidth="1"/>
    <col min="4867" max="4871" width="12.7109375" style="16" customWidth="1"/>
    <col min="4872" max="4872" width="14.28515625" style="16" bestFit="1" customWidth="1"/>
    <col min="4873" max="4877" width="12.7109375" style="16" customWidth="1"/>
    <col min="4878" max="5120" width="9.140625" style="16"/>
    <col min="5121" max="5121" width="4.42578125" style="16" bestFit="1" customWidth="1"/>
    <col min="5122" max="5122" width="15.7109375" style="16" customWidth="1"/>
    <col min="5123" max="5127" width="12.7109375" style="16" customWidth="1"/>
    <col min="5128" max="5128" width="14.28515625" style="16" bestFit="1" customWidth="1"/>
    <col min="5129" max="5133" width="12.7109375" style="16" customWidth="1"/>
    <col min="5134" max="5376" width="9.140625" style="16"/>
    <col min="5377" max="5377" width="4.42578125" style="16" bestFit="1" customWidth="1"/>
    <col min="5378" max="5378" width="15.7109375" style="16" customWidth="1"/>
    <col min="5379" max="5383" width="12.7109375" style="16" customWidth="1"/>
    <col min="5384" max="5384" width="14.28515625" style="16" bestFit="1" customWidth="1"/>
    <col min="5385" max="5389" width="12.7109375" style="16" customWidth="1"/>
    <col min="5390" max="5632" width="9.140625" style="16"/>
    <col min="5633" max="5633" width="4.42578125" style="16" bestFit="1" customWidth="1"/>
    <col min="5634" max="5634" width="15.7109375" style="16" customWidth="1"/>
    <col min="5635" max="5639" width="12.7109375" style="16" customWidth="1"/>
    <col min="5640" max="5640" width="14.28515625" style="16" bestFit="1" customWidth="1"/>
    <col min="5641" max="5645" width="12.7109375" style="16" customWidth="1"/>
    <col min="5646" max="5888" width="9.140625" style="16"/>
    <col min="5889" max="5889" width="4.42578125" style="16" bestFit="1" customWidth="1"/>
    <col min="5890" max="5890" width="15.7109375" style="16" customWidth="1"/>
    <col min="5891" max="5895" width="12.7109375" style="16" customWidth="1"/>
    <col min="5896" max="5896" width="14.28515625" style="16" bestFit="1" customWidth="1"/>
    <col min="5897" max="5901" width="12.7109375" style="16" customWidth="1"/>
    <col min="5902" max="6144" width="9.140625" style="16"/>
    <col min="6145" max="6145" width="4.42578125" style="16" bestFit="1" customWidth="1"/>
    <col min="6146" max="6146" width="15.7109375" style="16" customWidth="1"/>
    <col min="6147" max="6151" width="12.7109375" style="16" customWidth="1"/>
    <col min="6152" max="6152" width="14.28515625" style="16" bestFit="1" customWidth="1"/>
    <col min="6153" max="6157" width="12.7109375" style="16" customWidth="1"/>
    <col min="6158" max="6400" width="9.140625" style="16"/>
    <col min="6401" max="6401" width="4.42578125" style="16" bestFit="1" customWidth="1"/>
    <col min="6402" max="6402" width="15.7109375" style="16" customWidth="1"/>
    <col min="6403" max="6407" width="12.7109375" style="16" customWidth="1"/>
    <col min="6408" max="6408" width="14.28515625" style="16" bestFit="1" customWidth="1"/>
    <col min="6409" max="6413" width="12.7109375" style="16" customWidth="1"/>
    <col min="6414" max="6656" width="9.140625" style="16"/>
    <col min="6657" max="6657" width="4.42578125" style="16" bestFit="1" customWidth="1"/>
    <col min="6658" max="6658" width="15.7109375" style="16" customWidth="1"/>
    <col min="6659" max="6663" width="12.7109375" style="16" customWidth="1"/>
    <col min="6664" max="6664" width="14.28515625" style="16" bestFit="1" customWidth="1"/>
    <col min="6665" max="6669" width="12.7109375" style="16" customWidth="1"/>
    <col min="6670" max="6912" width="9.140625" style="16"/>
    <col min="6913" max="6913" width="4.42578125" style="16" bestFit="1" customWidth="1"/>
    <col min="6914" max="6914" width="15.7109375" style="16" customWidth="1"/>
    <col min="6915" max="6919" width="12.7109375" style="16" customWidth="1"/>
    <col min="6920" max="6920" width="14.28515625" style="16" bestFit="1" customWidth="1"/>
    <col min="6921" max="6925" width="12.7109375" style="16" customWidth="1"/>
    <col min="6926" max="7168" width="9.140625" style="16"/>
    <col min="7169" max="7169" width="4.42578125" style="16" bestFit="1" customWidth="1"/>
    <col min="7170" max="7170" width="15.7109375" style="16" customWidth="1"/>
    <col min="7171" max="7175" width="12.7109375" style="16" customWidth="1"/>
    <col min="7176" max="7176" width="14.28515625" style="16" bestFit="1" customWidth="1"/>
    <col min="7177" max="7181" width="12.7109375" style="16" customWidth="1"/>
    <col min="7182" max="7424" width="9.140625" style="16"/>
    <col min="7425" max="7425" width="4.42578125" style="16" bestFit="1" customWidth="1"/>
    <col min="7426" max="7426" width="15.7109375" style="16" customWidth="1"/>
    <col min="7427" max="7431" width="12.7109375" style="16" customWidth="1"/>
    <col min="7432" max="7432" width="14.28515625" style="16" bestFit="1" customWidth="1"/>
    <col min="7433" max="7437" width="12.7109375" style="16" customWidth="1"/>
    <col min="7438" max="7680" width="9.140625" style="16"/>
    <col min="7681" max="7681" width="4.42578125" style="16" bestFit="1" customWidth="1"/>
    <col min="7682" max="7682" width="15.7109375" style="16" customWidth="1"/>
    <col min="7683" max="7687" width="12.7109375" style="16" customWidth="1"/>
    <col min="7688" max="7688" width="14.28515625" style="16" bestFit="1" customWidth="1"/>
    <col min="7689" max="7693" width="12.7109375" style="16" customWidth="1"/>
    <col min="7694" max="7936" width="9.140625" style="16"/>
    <col min="7937" max="7937" width="4.42578125" style="16" bestFit="1" customWidth="1"/>
    <col min="7938" max="7938" width="15.7109375" style="16" customWidth="1"/>
    <col min="7939" max="7943" width="12.7109375" style="16" customWidth="1"/>
    <col min="7944" max="7944" width="14.28515625" style="16" bestFit="1" customWidth="1"/>
    <col min="7945" max="7949" width="12.7109375" style="16" customWidth="1"/>
    <col min="7950" max="8192" width="9.140625" style="16"/>
    <col min="8193" max="8193" width="4.42578125" style="16" bestFit="1" customWidth="1"/>
    <col min="8194" max="8194" width="15.7109375" style="16" customWidth="1"/>
    <col min="8195" max="8199" width="12.7109375" style="16" customWidth="1"/>
    <col min="8200" max="8200" width="14.28515625" style="16" bestFit="1" customWidth="1"/>
    <col min="8201" max="8205" width="12.7109375" style="16" customWidth="1"/>
    <col min="8206" max="8448" width="9.140625" style="16"/>
    <col min="8449" max="8449" width="4.42578125" style="16" bestFit="1" customWidth="1"/>
    <col min="8450" max="8450" width="15.7109375" style="16" customWidth="1"/>
    <col min="8451" max="8455" width="12.7109375" style="16" customWidth="1"/>
    <col min="8456" max="8456" width="14.28515625" style="16" bestFit="1" customWidth="1"/>
    <col min="8457" max="8461" width="12.7109375" style="16" customWidth="1"/>
    <col min="8462" max="8704" width="9.140625" style="16"/>
    <col min="8705" max="8705" width="4.42578125" style="16" bestFit="1" customWidth="1"/>
    <col min="8706" max="8706" width="15.7109375" style="16" customWidth="1"/>
    <col min="8707" max="8711" width="12.7109375" style="16" customWidth="1"/>
    <col min="8712" max="8712" width="14.28515625" style="16" bestFit="1" customWidth="1"/>
    <col min="8713" max="8717" width="12.7109375" style="16" customWidth="1"/>
    <col min="8718" max="8960" width="9.140625" style="16"/>
    <col min="8961" max="8961" width="4.42578125" style="16" bestFit="1" customWidth="1"/>
    <col min="8962" max="8962" width="15.7109375" style="16" customWidth="1"/>
    <col min="8963" max="8967" width="12.7109375" style="16" customWidth="1"/>
    <col min="8968" max="8968" width="14.28515625" style="16" bestFit="1" customWidth="1"/>
    <col min="8969" max="8973" width="12.7109375" style="16" customWidth="1"/>
    <col min="8974" max="9216" width="9.140625" style="16"/>
    <col min="9217" max="9217" width="4.42578125" style="16" bestFit="1" customWidth="1"/>
    <col min="9218" max="9218" width="15.7109375" style="16" customWidth="1"/>
    <col min="9219" max="9223" width="12.7109375" style="16" customWidth="1"/>
    <col min="9224" max="9224" width="14.28515625" style="16" bestFit="1" customWidth="1"/>
    <col min="9225" max="9229" width="12.7109375" style="16" customWidth="1"/>
    <col min="9230" max="9472" width="9.140625" style="16"/>
    <col min="9473" max="9473" width="4.42578125" style="16" bestFit="1" customWidth="1"/>
    <col min="9474" max="9474" width="15.7109375" style="16" customWidth="1"/>
    <col min="9475" max="9479" width="12.7109375" style="16" customWidth="1"/>
    <col min="9480" max="9480" width="14.28515625" style="16" bestFit="1" customWidth="1"/>
    <col min="9481" max="9485" width="12.7109375" style="16" customWidth="1"/>
    <col min="9486" max="9728" width="9.140625" style="16"/>
    <col min="9729" max="9729" width="4.42578125" style="16" bestFit="1" customWidth="1"/>
    <col min="9730" max="9730" width="15.7109375" style="16" customWidth="1"/>
    <col min="9731" max="9735" width="12.7109375" style="16" customWidth="1"/>
    <col min="9736" max="9736" width="14.28515625" style="16" bestFit="1" customWidth="1"/>
    <col min="9737" max="9741" width="12.7109375" style="16" customWidth="1"/>
    <col min="9742" max="9984" width="9.140625" style="16"/>
    <col min="9985" max="9985" width="4.42578125" style="16" bestFit="1" customWidth="1"/>
    <col min="9986" max="9986" width="15.7109375" style="16" customWidth="1"/>
    <col min="9987" max="9991" width="12.7109375" style="16" customWidth="1"/>
    <col min="9992" max="9992" width="14.28515625" style="16" bestFit="1" customWidth="1"/>
    <col min="9993" max="9997" width="12.7109375" style="16" customWidth="1"/>
    <col min="9998" max="10240" width="9.140625" style="16"/>
    <col min="10241" max="10241" width="4.42578125" style="16" bestFit="1" customWidth="1"/>
    <col min="10242" max="10242" width="15.7109375" style="16" customWidth="1"/>
    <col min="10243" max="10247" width="12.7109375" style="16" customWidth="1"/>
    <col min="10248" max="10248" width="14.28515625" style="16" bestFit="1" customWidth="1"/>
    <col min="10249" max="10253" width="12.7109375" style="16" customWidth="1"/>
    <col min="10254" max="10496" width="9.140625" style="16"/>
    <col min="10497" max="10497" width="4.42578125" style="16" bestFit="1" customWidth="1"/>
    <col min="10498" max="10498" width="15.7109375" style="16" customWidth="1"/>
    <col min="10499" max="10503" width="12.7109375" style="16" customWidth="1"/>
    <col min="10504" max="10504" width="14.28515625" style="16" bestFit="1" customWidth="1"/>
    <col min="10505" max="10509" width="12.7109375" style="16" customWidth="1"/>
    <col min="10510" max="10752" width="9.140625" style="16"/>
    <col min="10753" max="10753" width="4.42578125" style="16" bestFit="1" customWidth="1"/>
    <col min="10754" max="10754" width="15.7109375" style="16" customWidth="1"/>
    <col min="10755" max="10759" width="12.7109375" style="16" customWidth="1"/>
    <col min="10760" max="10760" width="14.28515625" style="16" bestFit="1" customWidth="1"/>
    <col min="10761" max="10765" width="12.7109375" style="16" customWidth="1"/>
    <col min="10766" max="11008" width="9.140625" style="16"/>
    <col min="11009" max="11009" width="4.42578125" style="16" bestFit="1" customWidth="1"/>
    <col min="11010" max="11010" width="15.7109375" style="16" customWidth="1"/>
    <col min="11011" max="11015" width="12.7109375" style="16" customWidth="1"/>
    <col min="11016" max="11016" width="14.28515625" style="16" bestFit="1" customWidth="1"/>
    <col min="11017" max="11021" width="12.7109375" style="16" customWidth="1"/>
    <col min="11022" max="11264" width="9.140625" style="16"/>
    <col min="11265" max="11265" width="4.42578125" style="16" bestFit="1" customWidth="1"/>
    <col min="11266" max="11266" width="15.7109375" style="16" customWidth="1"/>
    <col min="11267" max="11271" width="12.7109375" style="16" customWidth="1"/>
    <col min="11272" max="11272" width="14.28515625" style="16" bestFit="1" customWidth="1"/>
    <col min="11273" max="11277" width="12.7109375" style="16" customWidth="1"/>
    <col min="11278" max="11520" width="9.140625" style="16"/>
    <col min="11521" max="11521" width="4.42578125" style="16" bestFit="1" customWidth="1"/>
    <col min="11522" max="11522" width="15.7109375" style="16" customWidth="1"/>
    <col min="11523" max="11527" width="12.7109375" style="16" customWidth="1"/>
    <col min="11528" max="11528" width="14.28515625" style="16" bestFit="1" customWidth="1"/>
    <col min="11529" max="11533" width="12.7109375" style="16" customWidth="1"/>
    <col min="11534" max="11776" width="9.140625" style="16"/>
    <col min="11777" max="11777" width="4.42578125" style="16" bestFit="1" customWidth="1"/>
    <col min="11778" max="11778" width="15.7109375" style="16" customWidth="1"/>
    <col min="11779" max="11783" width="12.7109375" style="16" customWidth="1"/>
    <col min="11784" max="11784" width="14.28515625" style="16" bestFit="1" customWidth="1"/>
    <col min="11785" max="11789" width="12.7109375" style="16" customWidth="1"/>
    <col min="11790" max="12032" width="9.140625" style="16"/>
    <col min="12033" max="12033" width="4.42578125" style="16" bestFit="1" customWidth="1"/>
    <col min="12034" max="12034" width="15.7109375" style="16" customWidth="1"/>
    <col min="12035" max="12039" width="12.7109375" style="16" customWidth="1"/>
    <col min="12040" max="12040" width="14.28515625" style="16" bestFit="1" customWidth="1"/>
    <col min="12041" max="12045" width="12.7109375" style="16" customWidth="1"/>
    <col min="12046" max="12288" width="9.140625" style="16"/>
    <col min="12289" max="12289" width="4.42578125" style="16" bestFit="1" customWidth="1"/>
    <col min="12290" max="12290" width="15.7109375" style="16" customWidth="1"/>
    <col min="12291" max="12295" width="12.7109375" style="16" customWidth="1"/>
    <col min="12296" max="12296" width="14.28515625" style="16" bestFit="1" customWidth="1"/>
    <col min="12297" max="12301" width="12.7109375" style="16" customWidth="1"/>
    <col min="12302" max="12544" width="9.140625" style="16"/>
    <col min="12545" max="12545" width="4.42578125" style="16" bestFit="1" customWidth="1"/>
    <col min="12546" max="12546" width="15.7109375" style="16" customWidth="1"/>
    <col min="12547" max="12551" width="12.7109375" style="16" customWidth="1"/>
    <col min="12552" max="12552" width="14.28515625" style="16" bestFit="1" customWidth="1"/>
    <col min="12553" max="12557" width="12.7109375" style="16" customWidth="1"/>
    <col min="12558" max="12800" width="9.140625" style="16"/>
    <col min="12801" max="12801" width="4.42578125" style="16" bestFit="1" customWidth="1"/>
    <col min="12802" max="12802" width="15.7109375" style="16" customWidth="1"/>
    <col min="12803" max="12807" width="12.7109375" style="16" customWidth="1"/>
    <col min="12808" max="12808" width="14.28515625" style="16" bestFit="1" customWidth="1"/>
    <col min="12809" max="12813" width="12.7109375" style="16" customWidth="1"/>
    <col min="12814" max="13056" width="9.140625" style="16"/>
    <col min="13057" max="13057" width="4.42578125" style="16" bestFit="1" customWidth="1"/>
    <col min="13058" max="13058" width="15.7109375" style="16" customWidth="1"/>
    <col min="13059" max="13063" width="12.7109375" style="16" customWidth="1"/>
    <col min="13064" max="13064" width="14.28515625" style="16" bestFit="1" customWidth="1"/>
    <col min="13065" max="13069" width="12.7109375" style="16" customWidth="1"/>
    <col min="13070" max="13312" width="9.140625" style="16"/>
    <col min="13313" max="13313" width="4.42578125" style="16" bestFit="1" customWidth="1"/>
    <col min="13314" max="13314" width="15.7109375" style="16" customWidth="1"/>
    <col min="13315" max="13319" width="12.7109375" style="16" customWidth="1"/>
    <col min="13320" max="13320" width="14.28515625" style="16" bestFit="1" customWidth="1"/>
    <col min="13321" max="13325" width="12.7109375" style="16" customWidth="1"/>
    <col min="13326" max="13568" width="9.140625" style="16"/>
    <col min="13569" max="13569" width="4.42578125" style="16" bestFit="1" customWidth="1"/>
    <col min="13570" max="13570" width="15.7109375" style="16" customWidth="1"/>
    <col min="13571" max="13575" width="12.7109375" style="16" customWidth="1"/>
    <col min="13576" max="13576" width="14.28515625" style="16" bestFit="1" customWidth="1"/>
    <col min="13577" max="13581" width="12.7109375" style="16" customWidth="1"/>
    <col min="13582" max="13824" width="9.140625" style="16"/>
    <col min="13825" max="13825" width="4.42578125" style="16" bestFit="1" customWidth="1"/>
    <col min="13826" max="13826" width="15.7109375" style="16" customWidth="1"/>
    <col min="13827" max="13831" width="12.7109375" style="16" customWidth="1"/>
    <col min="13832" max="13832" width="14.28515625" style="16" bestFit="1" customWidth="1"/>
    <col min="13833" max="13837" width="12.7109375" style="16" customWidth="1"/>
    <col min="13838" max="14080" width="9.140625" style="16"/>
    <col min="14081" max="14081" width="4.42578125" style="16" bestFit="1" customWidth="1"/>
    <col min="14082" max="14082" width="15.7109375" style="16" customWidth="1"/>
    <col min="14083" max="14087" width="12.7109375" style="16" customWidth="1"/>
    <col min="14088" max="14088" width="14.28515625" style="16" bestFit="1" customWidth="1"/>
    <col min="14089" max="14093" width="12.7109375" style="16" customWidth="1"/>
    <col min="14094" max="14336" width="9.140625" style="16"/>
    <col min="14337" max="14337" width="4.42578125" style="16" bestFit="1" customWidth="1"/>
    <col min="14338" max="14338" width="15.7109375" style="16" customWidth="1"/>
    <col min="14339" max="14343" width="12.7109375" style="16" customWidth="1"/>
    <col min="14344" max="14344" width="14.28515625" style="16" bestFit="1" customWidth="1"/>
    <col min="14345" max="14349" width="12.7109375" style="16" customWidth="1"/>
    <col min="14350" max="14592" width="9.140625" style="16"/>
    <col min="14593" max="14593" width="4.42578125" style="16" bestFit="1" customWidth="1"/>
    <col min="14594" max="14594" width="15.7109375" style="16" customWidth="1"/>
    <col min="14595" max="14599" width="12.7109375" style="16" customWidth="1"/>
    <col min="14600" max="14600" width="14.28515625" style="16" bestFit="1" customWidth="1"/>
    <col min="14601" max="14605" width="12.7109375" style="16" customWidth="1"/>
    <col min="14606" max="14848" width="9.140625" style="16"/>
    <col min="14849" max="14849" width="4.42578125" style="16" bestFit="1" customWidth="1"/>
    <col min="14850" max="14850" width="15.7109375" style="16" customWidth="1"/>
    <col min="14851" max="14855" width="12.7109375" style="16" customWidth="1"/>
    <col min="14856" max="14856" width="14.28515625" style="16" bestFit="1" customWidth="1"/>
    <col min="14857" max="14861" width="12.7109375" style="16" customWidth="1"/>
    <col min="14862" max="15104" width="9.140625" style="16"/>
    <col min="15105" max="15105" width="4.42578125" style="16" bestFit="1" customWidth="1"/>
    <col min="15106" max="15106" width="15.7109375" style="16" customWidth="1"/>
    <col min="15107" max="15111" width="12.7109375" style="16" customWidth="1"/>
    <col min="15112" max="15112" width="14.28515625" style="16" bestFit="1" customWidth="1"/>
    <col min="15113" max="15117" width="12.7109375" style="16" customWidth="1"/>
    <col min="15118" max="15360" width="9.140625" style="16"/>
    <col min="15361" max="15361" width="4.42578125" style="16" bestFit="1" customWidth="1"/>
    <col min="15362" max="15362" width="15.7109375" style="16" customWidth="1"/>
    <col min="15363" max="15367" width="12.7109375" style="16" customWidth="1"/>
    <col min="15368" max="15368" width="14.28515625" style="16" bestFit="1" customWidth="1"/>
    <col min="15369" max="15373" width="12.7109375" style="16" customWidth="1"/>
    <col min="15374" max="15616" width="9.140625" style="16"/>
    <col min="15617" max="15617" width="4.42578125" style="16" bestFit="1" customWidth="1"/>
    <col min="15618" max="15618" width="15.7109375" style="16" customWidth="1"/>
    <col min="15619" max="15623" width="12.7109375" style="16" customWidth="1"/>
    <col min="15624" max="15624" width="14.28515625" style="16" bestFit="1" customWidth="1"/>
    <col min="15625" max="15629" width="12.7109375" style="16" customWidth="1"/>
    <col min="15630" max="15872" width="9.140625" style="16"/>
    <col min="15873" max="15873" width="4.42578125" style="16" bestFit="1" customWidth="1"/>
    <col min="15874" max="15874" width="15.7109375" style="16" customWidth="1"/>
    <col min="15875" max="15879" width="12.7109375" style="16" customWidth="1"/>
    <col min="15880" max="15880" width="14.28515625" style="16" bestFit="1" customWidth="1"/>
    <col min="15881" max="15885" width="12.7109375" style="16" customWidth="1"/>
    <col min="15886" max="16128" width="9.140625" style="16"/>
    <col min="16129" max="16129" width="4.42578125" style="16" bestFit="1" customWidth="1"/>
    <col min="16130" max="16130" width="15.7109375" style="16" customWidth="1"/>
    <col min="16131" max="16135" width="12.7109375" style="16" customWidth="1"/>
    <col min="16136" max="16136" width="14.28515625" style="16" bestFit="1" customWidth="1"/>
    <col min="16137" max="16141" width="12.7109375" style="16" customWidth="1"/>
    <col min="16142" max="16384" width="9.140625" style="16"/>
  </cols>
  <sheetData>
    <row r="1" spans="1:14" x14ac:dyDescent="0.2">
      <c r="A1" s="228"/>
      <c r="B1" s="228"/>
      <c r="C1" s="228"/>
      <c r="D1" s="228"/>
      <c r="E1" s="228"/>
      <c r="F1" s="228"/>
      <c r="G1" s="228"/>
      <c r="H1" s="228"/>
      <c r="I1" s="228"/>
      <c r="J1" s="78"/>
      <c r="N1" s="78" t="s">
        <v>76</v>
      </c>
    </row>
    <row r="3" spans="1:14" x14ac:dyDescent="0.2">
      <c r="A3" s="74"/>
      <c r="B3" s="75"/>
      <c r="C3" s="76"/>
      <c r="D3" s="76"/>
      <c r="E3" s="76"/>
      <c r="F3" s="76"/>
      <c r="G3" s="76"/>
      <c r="H3" s="76"/>
      <c r="I3" s="76"/>
      <c r="J3" s="18" t="s">
        <v>76</v>
      </c>
      <c r="N3" s="78" t="s">
        <v>76</v>
      </c>
    </row>
    <row r="4" spans="1:14" x14ac:dyDescent="0.2">
      <c r="A4" s="79"/>
      <c r="B4" s="75"/>
      <c r="C4" s="76"/>
      <c r="D4" s="76"/>
      <c r="E4" s="76"/>
      <c r="F4" s="76"/>
      <c r="G4" s="76"/>
      <c r="H4" s="76"/>
      <c r="I4" s="76"/>
      <c r="J4" s="18" t="s">
        <v>76</v>
      </c>
      <c r="N4" s="78" t="s">
        <v>76</v>
      </c>
    </row>
    <row r="5" spans="1:14" x14ac:dyDescent="0.2">
      <c r="A5" s="228" t="s">
        <v>133</v>
      </c>
      <c r="B5" s="228"/>
      <c r="C5" s="228"/>
      <c r="D5" s="228"/>
      <c r="E5" s="228"/>
      <c r="F5" s="228"/>
      <c r="G5" s="228"/>
      <c r="H5" s="228"/>
      <c r="I5" s="228"/>
      <c r="J5" s="18"/>
      <c r="N5" s="78"/>
    </row>
    <row r="6" spans="1:14" x14ac:dyDescent="0.2">
      <c r="A6" s="192"/>
      <c r="B6" s="112"/>
      <c r="C6" s="34"/>
      <c r="D6" s="34"/>
      <c r="E6" s="34"/>
      <c r="F6" s="34"/>
      <c r="G6" s="34"/>
      <c r="H6" s="34"/>
      <c r="I6" s="34"/>
      <c r="J6" s="34"/>
      <c r="N6" s="34"/>
    </row>
    <row r="7" spans="1:14" x14ac:dyDescent="0.2">
      <c r="A7" s="50"/>
      <c r="B7" s="44"/>
      <c r="C7" s="193" t="s">
        <v>89</v>
      </c>
      <c r="D7" s="105"/>
      <c r="E7" s="18" t="s">
        <v>76</v>
      </c>
      <c r="F7" s="193" t="s">
        <v>90</v>
      </c>
      <c r="G7" s="105"/>
      <c r="H7" s="77" t="s">
        <v>76</v>
      </c>
      <c r="I7" s="78" t="s">
        <v>76</v>
      </c>
      <c r="N7" s="34"/>
    </row>
    <row r="8" spans="1:14" x14ac:dyDescent="0.2">
      <c r="A8" s="80"/>
      <c r="B8" s="81"/>
      <c r="C8" s="33"/>
      <c r="D8" s="33" t="s">
        <v>76</v>
      </c>
      <c r="E8" s="33" t="s">
        <v>79</v>
      </c>
      <c r="F8" s="33"/>
      <c r="G8" s="33"/>
      <c r="H8" s="33" t="s">
        <v>79</v>
      </c>
      <c r="I8" s="33" t="s">
        <v>79</v>
      </c>
      <c r="N8" s="34"/>
    </row>
    <row r="9" spans="1:14" x14ac:dyDescent="0.2">
      <c r="A9" s="82" t="s">
        <v>72</v>
      </c>
      <c r="B9" s="81"/>
      <c r="C9" s="33" t="s">
        <v>130</v>
      </c>
      <c r="D9" s="33" t="s">
        <v>131</v>
      </c>
      <c r="E9" s="33" t="s">
        <v>89</v>
      </c>
      <c r="F9" s="33" t="s">
        <v>130</v>
      </c>
      <c r="G9" s="33" t="s">
        <v>132</v>
      </c>
      <c r="H9" s="33" t="s">
        <v>90</v>
      </c>
      <c r="I9" s="33" t="s">
        <v>133</v>
      </c>
      <c r="N9" s="34"/>
    </row>
    <row r="10" spans="1:14" x14ac:dyDescent="0.2">
      <c r="A10" s="83" t="s">
        <v>2</v>
      </c>
      <c r="B10" s="84" t="s">
        <v>85</v>
      </c>
      <c r="C10" s="85" t="s">
        <v>86</v>
      </c>
      <c r="D10" s="85" t="s">
        <v>86</v>
      </c>
      <c r="E10" s="85" t="s">
        <v>86</v>
      </c>
      <c r="F10" s="85" t="s">
        <v>86</v>
      </c>
      <c r="G10" s="85" t="s">
        <v>86</v>
      </c>
      <c r="H10" s="85" t="s">
        <v>86</v>
      </c>
      <c r="I10" s="85" t="s">
        <v>86</v>
      </c>
      <c r="N10" s="34"/>
    </row>
    <row r="11" spans="1:14" x14ac:dyDescent="0.2">
      <c r="A11" s="50"/>
      <c r="B11" s="81" t="s">
        <v>6</v>
      </c>
      <c r="C11" s="33" t="s">
        <v>7</v>
      </c>
      <c r="D11" s="33" t="s">
        <v>8</v>
      </c>
      <c r="E11" s="33" t="s">
        <v>87</v>
      </c>
      <c r="F11" s="33" t="s">
        <v>109</v>
      </c>
      <c r="G11" s="33" t="s">
        <v>110</v>
      </c>
      <c r="H11" s="33" t="s">
        <v>111</v>
      </c>
      <c r="I11" s="35" t="s">
        <v>112</v>
      </c>
      <c r="J11" s="33" t="s">
        <v>76</v>
      </c>
      <c r="N11" s="33" t="s">
        <v>76</v>
      </c>
    </row>
    <row r="12" spans="1:14" x14ac:dyDescent="0.2">
      <c r="A12" s="50"/>
      <c r="B12" s="81"/>
      <c r="C12" s="33"/>
      <c r="D12" s="33"/>
      <c r="E12" s="33"/>
      <c r="F12" s="33"/>
      <c r="G12" s="33"/>
      <c r="H12" s="33"/>
      <c r="I12" s="35"/>
      <c r="J12" s="33"/>
      <c r="N12" s="33"/>
    </row>
    <row r="13" spans="1:14" x14ac:dyDescent="0.2">
      <c r="A13" s="159">
        <v>1</v>
      </c>
      <c r="B13" s="39">
        <f>FactorInput!O7</f>
        <v>45642</v>
      </c>
      <c r="C13" s="73">
        <v>12469681.02</v>
      </c>
      <c r="D13" s="73">
        <v>0</v>
      </c>
      <c r="E13" s="73">
        <f t="shared" ref="E13" si="0">SUM(C13:D13)</f>
        <v>12469681.02</v>
      </c>
      <c r="F13" s="73">
        <v>6631.69</v>
      </c>
      <c r="G13" s="73">
        <v>0</v>
      </c>
      <c r="H13" s="147">
        <f t="shared" ref="H13" si="1">SUM(F13:G13)</f>
        <v>6631.69</v>
      </c>
      <c r="I13" s="73">
        <f t="shared" ref="I13" si="2">E13+H13</f>
        <v>12476312.709999999</v>
      </c>
      <c r="J13" s="33"/>
      <c r="N13" s="33"/>
    </row>
    <row r="14" spans="1:14" x14ac:dyDescent="0.2">
      <c r="A14" s="159">
        <f t="shared" ref="A14:A41" si="3">A13+1</f>
        <v>2</v>
      </c>
      <c r="B14" s="39">
        <f>FactorInput!O8</f>
        <v>45672</v>
      </c>
      <c r="C14" s="73">
        <v>12638819.859999999</v>
      </c>
      <c r="D14" s="73">
        <v>0</v>
      </c>
      <c r="E14" s="73">
        <f t="shared" ref="E14:E24" si="4">SUM(C14:D14)</f>
        <v>12638819.859999999</v>
      </c>
      <c r="F14" s="73">
        <v>2178.87</v>
      </c>
      <c r="G14" s="73">
        <v>0</v>
      </c>
      <c r="H14" s="147">
        <f t="shared" ref="H14:H24" si="5">SUM(F14:G14)</f>
        <v>2178.87</v>
      </c>
      <c r="I14" s="73">
        <f t="shared" ref="I14:I24" si="6">E14+H14</f>
        <v>12640998.729999999</v>
      </c>
      <c r="N14" s="34"/>
    </row>
    <row r="15" spans="1:14" x14ac:dyDescent="0.2">
      <c r="A15" s="159">
        <f t="shared" si="3"/>
        <v>3</v>
      </c>
      <c r="B15" s="39">
        <f>FactorInput!O9</f>
        <v>45703</v>
      </c>
      <c r="C15" s="73">
        <v>11189574.33</v>
      </c>
      <c r="D15" s="73">
        <v>0</v>
      </c>
      <c r="E15" s="73">
        <f t="shared" si="4"/>
        <v>11189574.33</v>
      </c>
      <c r="F15" s="73">
        <v>0</v>
      </c>
      <c r="G15" s="73">
        <v>0</v>
      </c>
      <c r="H15" s="147">
        <f t="shared" si="5"/>
        <v>0</v>
      </c>
      <c r="I15" s="73">
        <f t="shared" si="6"/>
        <v>11189574.33</v>
      </c>
      <c r="N15" s="34"/>
    </row>
    <row r="16" spans="1:14" x14ac:dyDescent="0.2">
      <c r="A16" s="159">
        <f t="shared" si="3"/>
        <v>4</v>
      </c>
      <c r="B16" s="39">
        <f>FactorInput!O10</f>
        <v>45734</v>
      </c>
      <c r="C16" s="73">
        <v>11979604.660000002</v>
      </c>
      <c r="D16" s="73">
        <v>0</v>
      </c>
      <c r="E16" s="73">
        <f t="shared" si="4"/>
        <v>11979604.660000002</v>
      </c>
      <c r="F16" s="73">
        <v>0</v>
      </c>
      <c r="G16" s="73">
        <v>0</v>
      </c>
      <c r="H16" s="147">
        <f t="shared" si="5"/>
        <v>0</v>
      </c>
      <c r="I16" s="73">
        <f t="shared" si="6"/>
        <v>11979604.660000002</v>
      </c>
      <c r="N16" s="34"/>
    </row>
    <row r="17" spans="1:14" x14ac:dyDescent="0.2">
      <c r="A17" s="159">
        <f t="shared" si="3"/>
        <v>5</v>
      </c>
      <c r="B17" s="39">
        <f>FactorInput!O11</f>
        <v>45765</v>
      </c>
      <c r="C17" s="73">
        <v>11469080.480000002</v>
      </c>
      <c r="D17" s="73">
        <v>0</v>
      </c>
      <c r="E17" s="73">
        <f t="shared" si="4"/>
        <v>11469080.480000002</v>
      </c>
      <c r="F17" s="73">
        <v>0</v>
      </c>
      <c r="G17" s="73">
        <v>0</v>
      </c>
      <c r="H17" s="147">
        <f t="shared" si="5"/>
        <v>0</v>
      </c>
      <c r="I17" s="73">
        <f t="shared" si="6"/>
        <v>11469080.480000002</v>
      </c>
      <c r="N17" s="34"/>
    </row>
    <row r="18" spans="1:14" x14ac:dyDescent="0.2">
      <c r="A18" s="159">
        <f t="shared" si="3"/>
        <v>6</v>
      </c>
      <c r="B18" s="39">
        <f>FactorInput!O12</f>
        <v>45796</v>
      </c>
      <c r="C18" s="73">
        <v>9224796.0200000014</v>
      </c>
      <c r="D18" s="73">
        <v>0</v>
      </c>
      <c r="E18" s="73">
        <f t="shared" si="4"/>
        <v>9224796.0200000014</v>
      </c>
      <c r="F18" s="73">
        <v>40144.85</v>
      </c>
      <c r="G18" s="73">
        <v>0</v>
      </c>
      <c r="H18" s="147">
        <f t="shared" si="5"/>
        <v>40144.85</v>
      </c>
      <c r="I18" s="73">
        <f t="shared" si="6"/>
        <v>9264940.870000001</v>
      </c>
      <c r="N18" s="34"/>
    </row>
    <row r="19" spans="1:14" x14ac:dyDescent="0.2">
      <c r="A19" s="159">
        <f t="shared" si="3"/>
        <v>7</v>
      </c>
      <c r="B19" s="39">
        <f>FactorInput!O13</f>
        <v>45826</v>
      </c>
      <c r="C19" s="73">
        <v>9513496.7199999988</v>
      </c>
      <c r="D19" s="73">
        <v>0</v>
      </c>
      <c r="E19" s="73">
        <f t="shared" si="4"/>
        <v>9513496.7199999988</v>
      </c>
      <c r="F19" s="73">
        <v>35421.919999999998</v>
      </c>
      <c r="G19" s="73">
        <v>0</v>
      </c>
      <c r="H19" s="147">
        <f t="shared" si="5"/>
        <v>35421.919999999998</v>
      </c>
      <c r="I19" s="73">
        <f t="shared" si="6"/>
        <v>9548918.6399999987</v>
      </c>
      <c r="J19" s="147"/>
      <c r="N19" s="34"/>
    </row>
    <row r="20" spans="1:14" x14ac:dyDescent="0.2">
      <c r="A20" s="159">
        <f t="shared" si="3"/>
        <v>8</v>
      </c>
      <c r="B20" s="39">
        <f>FactorInput!Q7</f>
        <v>45857</v>
      </c>
      <c r="C20" s="73">
        <v>8241972.3599999994</v>
      </c>
      <c r="D20" s="73">
        <v>0</v>
      </c>
      <c r="E20" s="73">
        <f t="shared" si="4"/>
        <v>8241972.3599999994</v>
      </c>
      <c r="F20" s="73">
        <v>30698.99</v>
      </c>
      <c r="G20" s="73">
        <v>0</v>
      </c>
      <c r="H20" s="147">
        <f t="shared" si="5"/>
        <v>30698.99</v>
      </c>
      <c r="I20" s="73">
        <f t="shared" si="6"/>
        <v>8272671.3499999996</v>
      </c>
      <c r="N20" s="34"/>
    </row>
    <row r="21" spans="1:14" x14ac:dyDescent="0.2">
      <c r="A21" s="159">
        <f t="shared" si="3"/>
        <v>9</v>
      </c>
      <c r="B21" s="39">
        <f>B20+30</f>
        <v>45887</v>
      </c>
      <c r="C21" s="73">
        <v>7268829.5</v>
      </c>
      <c r="D21" s="73">
        <v>0</v>
      </c>
      <c r="E21" s="73">
        <f t="shared" si="4"/>
        <v>7268829.5</v>
      </c>
      <c r="F21" s="73">
        <v>25976.06</v>
      </c>
      <c r="G21" s="73">
        <v>0</v>
      </c>
      <c r="H21" s="147">
        <f t="shared" si="5"/>
        <v>25976.06</v>
      </c>
      <c r="I21" s="73">
        <f t="shared" si="6"/>
        <v>7294805.5599999996</v>
      </c>
      <c r="N21" s="34"/>
    </row>
    <row r="22" spans="1:14" x14ac:dyDescent="0.2">
      <c r="A22" s="159">
        <f t="shared" si="3"/>
        <v>10</v>
      </c>
      <c r="B22" s="39">
        <f>B21+30</f>
        <v>45917</v>
      </c>
      <c r="C22" s="73">
        <v>5716803.9100000011</v>
      </c>
      <c r="D22" s="73">
        <v>0</v>
      </c>
      <c r="E22" s="73">
        <f t="shared" si="4"/>
        <v>5716803.9100000011</v>
      </c>
      <c r="F22" s="73">
        <v>21328.35</v>
      </c>
      <c r="G22" s="73">
        <v>0</v>
      </c>
      <c r="H22" s="147">
        <f t="shared" si="5"/>
        <v>21328.35</v>
      </c>
      <c r="I22" s="73">
        <f t="shared" si="6"/>
        <v>5738132.2600000007</v>
      </c>
      <c r="N22" s="34"/>
    </row>
    <row r="23" spans="1:14" x14ac:dyDescent="0.2">
      <c r="A23" s="159">
        <f t="shared" si="3"/>
        <v>11</v>
      </c>
      <c r="B23" s="39">
        <f>B22+30</f>
        <v>45947</v>
      </c>
      <c r="C23" s="73">
        <v>4938984.67</v>
      </c>
      <c r="D23" s="73">
        <v>0</v>
      </c>
      <c r="E23" s="73">
        <f t="shared" si="4"/>
        <v>4938984.67</v>
      </c>
      <c r="F23" s="73">
        <v>16588.71</v>
      </c>
      <c r="G23" s="73">
        <v>0</v>
      </c>
      <c r="H23" s="147">
        <f t="shared" si="5"/>
        <v>16588.71</v>
      </c>
      <c r="I23" s="73">
        <f t="shared" si="6"/>
        <v>4955573.38</v>
      </c>
      <c r="N23" s="34"/>
    </row>
    <row r="24" spans="1:14" x14ac:dyDescent="0.2">
      <c r="A24" s="159">
        <f t="shared" si="3"/>
        <v>12</v>
      </c>
      <c r="B24" s="39">
        <f>B23+30</f>
        <v>45977</v>
      </c>
      <c r="C24" s="73">
        <v>3568686.52</v>
      </c>
      <c r="D24" s="73">
        <v>0</v>
      </c>
      <c r="E24" s="73">
        <f t="shared" si="4"/>
        <v>3568686.52</v>
      </c>
      <c r="F24" s="73">
        <v>11890.77</v>
      </c>
      <c r="G24" s="73">
        <v>0</v>
      </c>
      <c r="H24" s="147">
        <f t="shared" si="5"/>
        <v>11890.77</v>
      </c>
      <c r="I24" s="73">
        <f t="shared" si="6"/>
        <v>3580577.29</v>
      </c>
      <c r="N24" s="34"/>
    </row>
    <row r="25" spans="1:14" x14ac:dyDescent="0.2">
      <c r="A25" s="159">
        <f t="shared" si="3"/>
        <v>13</v>
      </c>
      <c r="B25" s="39">
        <f>B24+30</f>
        <v>46007</v>
      </c>
      <c r="C25" s="73">
        <v>2210908.85</v>
      </c>
      <c r="D25" s="73">
        <v>0</v>
      </c>
      <c r="E25" s="73">
        <f>SUM(C25:D25)</f>
        <v>2210908.85</v>
      </c>
      <c r="F25" s="73">
        <v>7134.42</v>
      </c>
      <c r="G25" s="73">
        <v>0</v>
      </c>
      <c r="H25" s="147">
        <f>SUM(F25:G25)</f>
        <v>7134.42</v>
      </c>
      <c r="I25" s="73">
        <f>E25+H25</f>
        <v>2218043.27</v>
      </c>
      <c r="N25" s="34"/>
    </row>
    <row r="26" spans="1:14" x14ac:dyDescent="0.2">
      <c r="A26" s="159">
        <f t="shared" si="3"/>
        <v>14</v>
      </c>
      <c r="B26" s="44"/>
      <c r="C26" s="134" t="s">
        <v>76</v>
      </c>
      <c r="D26" s="134"/>
      <c r="E26" s="134"/>
      <c r="F26" s="134"/>
      <c r="G26" s="134"/>
      <c r="H26" s="134"/>
      <c r="I26" s="134"/>
      <c r="N26" s="34"/>
    </row>
    <row r="27" spans="1:14" x14ac:dyDescent="0.2">
      <c r="A27" s="159">
        <f t="shared" si="3"/>
        <v>15</v>
      </c>
      <c r="B27" s="89" t="s">
        <v>79</v>
      </c>
      <c r="C27" s="135">
        <f t="shared" ref="C27:I27" si="7">SUM(C13:C25)</f>
        <v>110431238.89999999</v>
      </c>
      <c r="D27" s="135">
        <f t="shared" si="7"/>
        <v>0</v>
      </c>
      <c r="E27" s="135">
        <f t="shared" si="7"/>
        <v>110431238.89999999</v>
      </c>
      <c r="F27" s="135">
        <f t="shared" si="7"/>
        <v>197994.63</v>
      </c>
      <c r="G27" s="135">
        <f t="shared" si="7"/>
        <v>0</v>
      </c>
      <c r="H27" s="135">
        <f t="shared" si="7"/>
        <v>197994.63</v>
      </c>
      <c r="I27" s="135">
        <f t="shared" si="7"/>
        <v>110629233.53</v>
      </c>
      <c r="N27" s="34"/>
    </row>
    <row r="28" spans="1:14" ht="13.5" thickBot="1" x14ac:dyDescent="0.25">
      <c r="A28" s="159">
        <f t="shared" si="3"/>
        <v>16</v>
      </c>
      <c r="B28" s="44"/>
      <c r="C28" s="73"/>
      <c r="D28" s="73"/>
      <c r="E28" s="73"/>
      <c r="F28" s="73"/>
      <c r="G28" s="73"/>
      <c r="H28" s="73"/>
      <c r="I28" s="73"/>
      <c r="N28" s="34"/>
    </row>
    <row r="29" spans="1:14" ht="14.25" thickTop="1" thickBot="1" x14ac:dyDescent="0.25">
      <c r="A29" s="159">
        <f t="shared" si="3"/>
        <v>17</v>
      </c>
      <c r="B29" s="90" t="s">
        <v>247</v>
      </c>
      <c r="C29" s="137">
        <f t="shared" ref="C29:I29" si="8">ROUND(C27/13,2)</f>
        <v>8494710.6799999997</v>
      </c>
      <c r="D29" s="137">
        <f t="shared" si="8"/>
        <v>0</v>
      </c>
      <c r="E29" s="137">
        <f t="shared" si="8"/>
        <v>8494710.6799999997</v>
      </c>
      <c r="F29" s="137">
        <f t="shared" si="8"/>
        <v>15230.36</v>
      </c>
      <c r="G29" s="137">
        <f t="shared" si="8"/>
        <v>0</v>
      </c>
      <c r="H29" s="137">
        <f t="shared" si="8"/>
        <v>15230.36</v>
      </c>
      <c r="I29" s="137">
        <f t="shared" si="8"/>
        <v>8509941.0399999991</v>
      </c>
      <c r="N29" s="34"/>
    </row>
    <row r="30" spans="1:14" ht="13.5" thickTop="1" x14ac:dyDescent="0.2">
      <c r="A30" s="159">
        <f t="shared" si="3"/>
        <v>18</v>
      </c>
      <c r="B30" s="44"/>
      <c r="C30" s="34"/>
      <c r="D30" s="34"/>
      <c r="E30" s="34"/>
      <c r="F30" s="34"/>
      <c r="G30" s="34"/>
      <c r="H30" s="34"/>
      <c r="I30" s="78" t="s">
        <v>76</v>
      </c>
      <c r="N30" s="34"/>
    </row>
    <row r="31" spans="1:14" x14ac:dyDescent="0.2">
      <c r="A31" s="159">
        <f t="shared" si="3"/>
        <v>19</v>
      </c>
      <c r="B31" s="44"/>
      <c r="C31" s="194" t="s">
        <v>76</v>
      </c>
      <c r="N31" s="34"/>
    </row>
    <row r="32" spans="1:14" ht="15.75" x14ac:dyDescent="0.2">
      <c r="A32" s="159">
        <f t="shared" si="3"/>
        <v>20</v>
      </c>
      <c r="B32" s="44"/>
      <c r="F32" s="103" t="s">
        <v>260</v>
      </c>
      <c r="H32" s="18"/>
      <c r="N32" s="34"/>
    </row>
    <row r="33" spans="1:14" ht="13.5" thickBot="1" x14ac:dyDescent="0.25">
      <c r="A33" s="159">
        <f t="shared" si="3"/>
        <v>21</v>
      </c>
      <c r="B33" s="89" t="s">
        <v>283</v>
      </c>
      <c r="C33" s="34"/>
      <c r="D33" s="34"/>
      <c r="G33" s="150" t="s">
        <v>89</v>
      </c>
      <c r="H33" s="150" t="s">
        <v>90</v>
      </c>
      <c r="I33" s="195"/>
      <c r="N33" s="34"/>
    </row>
    <row r="34" spans="1:14" x14ac:dyDescent="0.2">
      <c r="A34" s="159">
        <f t="shared" si="3"/>
        <v>22</v>
      </c>
      <c r="B34" s="94" t="s">
        <v>134</v>
      </c>
      <c r="C34" s="34"/>
      <c r="D34" s="34"/>
      <c r="F34" s="40" t="s">
        <v>91</v>
      </c>
      <c r="G34" s="14">
        <f>$E$29*FactorInput!C48</f>
        <v>7983751.7119100355</v>
      </c>
      <c r="H34" s="14">
        <f>$H$29*FactorInput!M48</f>
        <v>11719.304182456306</v>
      </c>
      <c r="I34" s="14"/>
      <c r="N34" s="34"/>
    </row>
    <row r="35" spans="1:14" ht="13.5" thickBot="1" x14ac:dyDescent="0.25">
      <c r="A35" s="159">
        <f t="shared" si="3"/>
        <v>23</v>
      </c>
      <c r="B35" s="94" t="s">
        <v>135</v>
      </c>
      <c r="C35" s="34"/>
      <c r="D35" s="34"/>
      <c r="F35" s="40" t="s">
        <v>92</v>
      </c>
      <c r="G35" s="14">
        <f>$E$29*FactorInput!E48</f>
        <v>274683.17957154155</v>
      </c>
      <c r="H35" s="14">
        <f>$H$29*FactorInput!O48</f>
        <v>1254.4631172599488</v>
      </c>
      <c r="N35" s="34"/>
    </row>
    <row r="36" spans="1:14" ht="13.5" thickBot="1" x14ac:dyDescent="0.25">
      <c r="A36" s="159">
        <f t="shared" si="3"/>
        <v>24</v>
      </c>
      <c r="B36" s="94" t="s">
        <v>136</v>
      </c>
      <c r="C36" s="34"/>
      <c r="D36" s="34"/>
      <c r="F36" s="40" t="s">
        <v>93</v>
      </c>
      <c r="G36" s="14">
        <f>$E$29*FactorInput!G48</f>
        <v>76408.901733383551</v>
      </c>
      <c r="H36" s="127">
        <f>$H$29*FactorInput!Q48</f>
        <v>2173.3247536789113</v>
      </c>
      <c r="I36" s="14" t="s">
        <v>70</v>
      </c>
      <c r="N36" s="34"/>
    </row>
    <row r="37" spans="1:14" x14ac:dyDescent="0.2">
      <c r="A37" s="159">
        <f t="shared" si="3"/>
        <v>25</v>
      </c>
      <c r="B37" s="94" t="s">
        <v>137</v>
      </c>
      <c r="C37" s="34"/>
      <c r="D37" s="34"/>
      <c r="F37" s="40" t="s">
        <v>94</v>
      </c>
      <c r="G37" s="14">
        <f>$E$29*FactorInput!I48</f>
        <v>159866.88678503977</v>
      </c>
      <c r="H37" s="14">
        <f>$H$29*FactorInput!S48</f>
        <v>83.267946604835856</v>
      </c>
      <c r="I37" s="10" t="s">
        <v>138</v>
      </c>
      <c r="N37" s="34"/>
    </row>
    <row r="38" spans="1:14" ht="13.5" thickBot="1" x14ac:dyDescent="0.25">
      <c r="A38" s="159">
        <f t="shared" si="3"/>
        <v>26</v>
      </c>
      <c r="B38" s="94" t="s">
        <v>139</v>
      </c>
      <c r="C38" s="34"/>
      <c r="D38" s="34"/>
      <c r="G38" s="151">
        <f>SUM(G34:G37)</f>
        <v>8494710.6800000016</v>
      </c>
      <c r="H38" s="151">
        <f>SUM(H34:H37)</f>
        <v>15230.360000000002</v>
      </c>
      <c r="N38" s="34"/>
    </row>
    <row r="39" spans="1:14" ht="13.5" thickTop="1" x14ac:dyDescent="0.2">
      <c r="A39" s="159">
        <f t="shared" si="3"/>
        <v>27</v>
      </c>
      <c r="B39" s="94" t="s">
        <v>140</v>
      </c>
      <c r="C39" s="34"/>
      <c r="D39" s="34"/>
      <c r="N39" s="34"/>
    </row>
    <row r="40" spans="1:14" ht="15.75" x14ac:dyDescent="0.2">
      <c r="A40" s="159">
        <f t="shared" si="3"/>
        <v>28</v>
      </c>
      <c r="B40" s="94" t="s">
        <v>141</v>
      </c>
      <c r="C40" s="34"/>
      <c r="D40" s="34"/>
      <c r="E40" s="34"/>
      <c r="F40" s="196" t="s">
        <v>280</v>
      </c>
      <c r="N40" s="34"/>
    </row>
    <row r="41" spans="1:14" x14ac:dyDescent="0.2">
      <c r="A41" s="159">
        <f t="shared" si="3"/>
        <v>29</v>
      </c>
      <c r="B41" s="197" t="s">
        <v>76</v>
      </c>
      <c r="N41" s="34"/>
    </row>
    <row r="42" spans="1:14" x14ac:dyDescent="0.2">
      <c r="N42" s="34"/>
    </row>
  </sheetData>
  <mergeCells count="2">
    <mergeCell ref="A1:I1"/>
    <mergeCell ref="A5:I5"/>
  </mergeCells>
  <pageMargins left="0.75" right="0.75" top="1.09375" bottom="1" header="0.5" footer="0.5"/>
  <pageSetup scale="50" fitToHeight="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CABC-8058-43DA-8584-20BF85551A4C}">
  <dimension ref="A1:H46"/>
  <sheetViews>
    <sheetView view="pageLayout" zoomScaleNormal="100" workbookViewId="0">
      <selection sqref="A1:F1"/>
    </sheetView>
  </sheetViews>
  <sheetFormatPr defaultRowHeight="12.75" x14ac:dyDescent="0.2"/>
  <cols>
    <col min="1" max="1" width="4.42578125" style="1" bestFit="1" customWidth="1"/>
    <col min="2" max="2" width="23.140625" style="1" bestFit="1" customWidth="1"/>
    <col min="3" max="3" width="16.140625" style="1" customWidth="1"/>
    <col min="4" max="4" width="16.7109375" style="1" customWidth="1"/>
    <col min="5" max="5" width="15.28515625" style="1" customWidth="1"/>
    <col min="6" max="6" width="13.5703125" style="1" bestFit="1" customWidth="1"/>
    <col min="7" max="7" width="9.140625" style="1"/>
    <col min="8" max="8" width="11.7109375" style="1" customWidth="1"/>
    <col min="9" max="223" width="9.140625" style="1"/>
    <col min="224" max="224" width="4.42578125" style="1" bestFit="1" customWidth="1"/>
    <col min="225" max="225" width="23.140625" style="1" bestFit="1" customWidth="1"/>
    <col min="226" max="226" width="12.85546875" style="1" bestFit="1" customWidth="1"/>
    <col min="227" max="227" width="16.7109375" style="1" customWidth="1"/>
    <col min="228" max="229" width="13.5703125" style="1" bestFit="1" customWidth="1"/>
    <col min="230" max="230" width="9.140625" style="1"/>
    <col min="231" max="231" width="14.5703125" style="1" bestFit="1" customWidth="1"/>
    <col min="232" max="479" width="9.140625" style="1"/>
    <col min="480" max="480" width="4.42578125" style="1" bestFit="1" customWidth="1"/>
    <col min="481" max="481" width="23.140625" style="1" bestFit="1" customWidth="1"/>
    <col min="482" max="482" width="12.85546875" style="1" bestFit="1" customWidth="1"/>
    <col min="483" max="483" width="16.7109375" style="1" customWidth="1"/>
    <col min="484" max="485" width="13.5703125" style="1" bestFit="1" customWidth="1"/>
    <col min="486" max="486" width="9.140625" style="1"/>
    <col min="487" max="487" width="14.5703125" style="1" bestFit="1" customWidth="1"/>
    <col min="488" max="735" width="9.140625" style="1"/>
    <col min="736" max="736" width="4.42578125" style="1" bestFit="1" customWidth="1"/>
    <col min="737" max="737" width="23.140625" style="1" bestFit="1" customWidth="1"/>
    <col min="738" max="738" width="12.85546875" style="1" bestFit="1" customWidth="1"/>
    <col min="739" max="739" width="16.7109375" style="1" customWidth="1"/>
    <col min="740" max="741" width="13.5703125" style="1" bestFit="1" customWidth="1"/>
    <col min="742" max="742" width="9.140625" style="1"/>
    <col min="743" max="743" width="14.5703125" style="1" bestFit="1" customWidth="1"/>
    <col min="744" max="991" width="9.140625" style="1"/>
    <col min="992" max="992" width="4.42578125" style="1" bestFit="1" customWidth="1"/>
    <col min="993" max="993" width="23.140625" style="1" bestFit="1" customWidth="1"/>
    <col min="994" max="994" width="12.85546875" style="1" bestFit="1" customWidth="1"/>
    <col min="995" max="995" width="16.7109375" style="1" customWidth="1"/>
    <col min="996" max="997" width="13.5703125" style="1" bestFit="1" customWidth="1"/>
    <col min="998" max="998" width="9.140625" style="1"/>
    <col min="999" max="999" width="14.5703125" style="1" bestFit="1" customWidth="1"/>
    <col min="1000" max="1247" width="9.140625" style="1"/>
    <col min="1248" max="1248" width="4.42578125" style="1" bestFit="1" customWidth="1"/>
    <col min="1249" max="1249" width="23.140625" style="1" bestFit="1" customWidth="1"/>
    <col min="1250" max="1250" width="12.85546875" style="1" bestFit="1" customWidth="1"/>
    <col min="1251" max="1251" width="16.7109375" style="1" customWidth="1"/>
    <col min="1252" max="1253" width="13.5703125" style="1" bestFit="1" customWidth="1"/>
    <col min="1254" max="1254" width="9.140625" style="1"/>
    <col min="1255" max="1255" width="14.5703125" style="1" bestFit="1" customWidth="1"/>
    <col min="1256" max="1503" width="9.140625" style="1"/>
    <col min="1504" max="1504" width="4.42578125" style="1" bestFit="1" customWidth="1"/>
    <col min="1505" max="1505" width="23.140625" style="1" bestFit="1" customWidth="1"/>
    <col min="1506" max="1506" width="12.85546875" style="1" bestFit="1" customWidth="1"/>
    <col min="1507" max="1507" width="16.7109375" style="1" customWidth="1"/>
    <col min="1508" max="1509" width="13.5703125" style="1" bestFit="1" customWidth="1"/>
    <col min="1510" max="1510" width="9.140625" style="1"/>
    <col min="1511" max="1511" width="14.5703125" style="1" bestFit="1" customWidth="1"/>
    <col min="1512" max="1759" width="9.140625" style="1"/>
    <col min="1760" max="1760" width="4.42578125" style="1" bestFit="1" customWidth="1"/>
    <col min="1761" max="1761" width="23.140625" style="1" bestFit="1" customWidth="1"/>
    <col min="1762" max="1762" width="12.85546875" style="1" bestFit="1" customWidth="1"/>
    <col min="1763" max="1763" width="16.7109375" style="1" customWidth="1"/>
    <col min="1764" max="1765" width="13.5703125" style="1" bestFit="1" customWidth="1"/>
    <col min="1766" max="1766" width="9.140625" style="1"/>
    <col min="1767" max="1767" width="14.5703125" style="1" bestFit="1" customWidth="1"/>
    <col min="1768" max="2015" width="9.140625" style="1"/>
    <col min="2016" max="2016" width="4.42578125" style="1" bestFit="1" customWidth="1"/>
    <col min="2017" max="2017" width="23.140625" style="1" bestFit="1" customWidth="1"/>
    <col min="2018" max="2018" width="12.85546875" style="1" bestFit="1" customWidth="1"/>
    <col min="2019" max="2019" width="16.7109375" style="1" customWidth="1"/>
    <col min="2020" max="2021" width="13.5703125" style="1" bestFit="1" customWidth="1"/>
    <col min="2022" max="2022" width="9.140625" style="1"/>
    <col min="2023" max="2023" width="14.5703125" style="1" bestFit="1" customWidth="1"/>
    <col min="2024" max="2271" width="9.140625" style="1"/>
    <col min="2272" max="2272" width="4.42578125" style="1" bestFit="1" customWidth="1"/>
    <col min="2273" max="2273" width="23.140625" style="1" bestFit="1" customWidth="1"/>
    <col min="2274" max="2274" width="12.85546875" style="1" bestFit="1" customWidth="1"/>
    <col min="2275" max="2275" width="16.7109375" style="1" customWidth="1"/>
    <col min="2276" max="2277" width="13.5703125" style="1" bestFit="1" customWidth="1"/>
    <col min="2278" max="2278" width="9.140625" style="1"/>
    <col min="2279" max="2279" width="14.5703125" style="1" bestFit="1" customWidth="1"/>
    <col min="2280" max="2527" width="9.140625" style="1"/>
    <col min="2528" max="2528" width="4.42578125" style="1" bestFit="1" customWidth="1"/>
    <col min="2529" max="2529" width="23.140625" style="1" bestFit="1" customWidth="1"/>
    <col min="2530" max="2530" width="12.85546875" style="1" bestFit="1" customWidth="1"/>
    <col min="2531" max="2531" width="16.7109375" style="1" customWidth="1"/>
    <col min="2532" max="2533" width="13.5703125" style="1" bestFit="1" customWidth="1"/>
    <col min="2534" max="2534" width="9.140625" style="1"/>
    <col min="2535" max="2535" width="14.5703125" style="1" bestFit="1" customWidth="1"/>
    <col min="2536" max="2783" width="9.140625" style="1"/>
    <col min="2784" max="2784" width="4.42578125" style="1" bestFit="1" customWidth="1"/>
    <col min="2785" max="2785" width="23.140625" style="1" bestFit="1" customWidth="1"/>
    <col min="2786" max="2786" width="12.85546875" style="1" bestFit="1" customWidth="1"/>
    <col min="2787" max="2787" width="16.7109375" style="1" customWidth="1"/>
    <col min="2788" max="2789" width="13.5703125" style="1" bestFit="1" customWidth="1"/>
    <col min="2790" max="2790" width="9.140625" style="1"/>
    <col min="2791" max="2791" width="14.5703125" style="1" bestFit="1" customWidth="1"/>
    <col min="2792" max="3039" width="9.140625" style="1"/>
    <col min="3040" max="3040" width="4.42578125" style="1" bestFit="1" customWidth="1"/>
    <col min="3041" max="3041" width="23.140625" style="1" bestFit="1" customWidth="1"/>
    <col min="3042" max="3042" width="12.85546875" style="1" bestFit="1" customWidth="1"/>
    <col min="3043" max="3043" width="16.7109375" style="1" customWidth="1"/>
    <col min="3044" max="3045" width="13.5703125" style="1" bestFit="1" customWidth="1"/>
    <col min="3046" max="3046" width="9.140625" style="1"/>
    <col min="3047" max="3047" width="14.5703125" style="1" bestFit="1" customWidth="1"/>
    <col min="3048" max="3295" width="9.140625" style="1"/>
    <col min="3296" max="3296" width="4.42578125" style="1" bestFit="1" customWidth="1"/>
    <col min="3297" max="3297" width="23.140625" style="1" bestFit="1" customWidth="1"/>
    <col min="3298" max="3298" width="12.85546875" style="1" bestFit="1" customWidth="1"/>
    <col min="3299" max="3299" width="16.7109375" style="1" customWidth="1"/>
    <col min="3300" max="3301" width="13.5703125" style="1" bestFit="1" customWidth="1"/>
    <col min="3302" max="3302" width="9.140625" style="1"/>
    <col min="3303" max="3303" width="14.5703125" style="1" bestFit="1" customWidth="1"/>
    <col min="3304" max="3551" width="9.140625" style="1"/>
    <col min="3552" max="3552" width="4.42578125" style="1" bestFit="1" customWidth="1"/>
    <col min="3553" max="3553" width="23.140625" style="1" bestFit="1" customWidth="1"/>
    <col min="3554" max="3554" width="12.85546875" style="1" bestFit="1" customWidth="1"/>
    <col min="3555" max="3555" width="16.7109375" style="1" customWidth="1"/>
    <col min="3556" max="3557" width="13.5703125" style="1" bestFit="1" customWidth="1"/>
    <col min="3558" max="3558" width="9.140625" style="1"/>
    <col min="3559" max="3559" width="14.5703125" style="1" bestFit="1" customWidth="1"/>
    <col min="3560" max="3807" width="9.140625" style="1"/>
    <col min="3808" max="3808" width="4.42578125" style="1" bestFit="1" customWidth="1"/>
    <col min="3809" max="3809" width="23.140625" style="1" bestFit="1" customWidth="1"/>
    <col min="3810" max="3810" width="12.85546875" style="1" bestFit="1" customWidth="1"/>
    <col min="3811" max="3811" width="16.7109375" style="1" customWidth="1"/>
    <col min="3812" max="3813" width="13.5703125" style="1" bestFit="1" customWidth="1"/>
    <col min="3814" max="3814" width="9.140625" style="1"/>
    <col min="3815" max="3815" width="14.5703125" style="1" bestFit="1" customWidth="1"/>
    <col min="3816" max="4063" width="9.140625" style="1"/>
    <col min="4064" max="4064" width="4.42578125" style="1" bestFit="1" customWidth="1"/>
    <col min="4065" max="4065" width="23.140625" style="1" bestFit="1" customWidth="1"/>
    <col min="4066" max="4066" width="12.85546875" style="1" bestFit="1" customWidth="1"/>
    <col min="4067" max="4067" width="16.7109375" style="1" customWidth="1"/>
    <col min="4068" max="4069" width="13.5703125" style="1" bestFit="1" customWidth="1"/>
    <col min="4070" max="4070" width="9.140625" style="1"/>
    <col min="4071" max="4071" width="14.5703125" style="1" bestFit="1" customWidth="1"/>
    <col min="4072" max="4319" width="9.140625" style="1"/>
    <col min="4320" max="4320" width="4.42578125" style="1" bestFit="1" customWidth="1"/>
    <col min="4321" max="4321" width="23.140625" style="1" bestFit="1" customWidth="1"/>
    <col min="4322" max="4322" width="12.85546875" style="1" bestFit="1" customWidth="1"/>
    <col min="4323" max="4323" width="16.7109375" style="1" customWidth="1"/>
    <col min="4324" max="4325" width="13.5703125" style="1" bestFit="1" customWidth="1"/>
    <col min="4326" max="4326" width="9.140625" style="1"/>
    <col min="4327" max="4327" width="14.5703125" style="1" bestFit="1" customWidth="1"/>
    <col min="4328" max="4575" width="9.140625" style="1"/>
    <col min="4576" max="4576" width="4.42578125" style="1" bestFit="1" customWidth="1"/>
    <col min="4577" max="4577" width="23.140625" style="1" bestFit="1" customWidth="1"/>
    <col min="4578" max="4578" width="12.85546875" style="1" bestFit="1" customWidth="1"/>
    <col min="4579" max="4579" width="16.7109375" style="1" customWidth="1"/>
    <col min="4580" max="4581" width="13.5703125" style="1" bestFit="1" customWidth="1"/>
    <col min="4582" max="4582" width="9.140625" style="1"/>
    <col min="4583" max="4583" width="14.5703125" style="1" bestFit="1" customWidth="1"/>
    <col min="4584" max="4831" width="9.140625" style="1"/>
    <col min="4832" max="4832" width="4.42578125" style="1" bestFit="1" customWidth="1"/>
    <col min="4833" max="4833" width="23.140625" style="1" bestFit="1" customWidth="1"/>
    <col min="4834" max="4834" width="12.85546875" style="1" bestFit="1" customWidth="1"/>
    <col min="4835" max="4835" width="16.7109375" style="1" customWidth="1"/>
    <col min="4836" max="4837" width="13.5703125" style="1" bestFit="1" customWidth="1"/>
    <col min="4838" max="4838" width="9.140625" style="1"/>
    <col min="4839" max="4839" width="14.5703125" style="1" bestFit="1" customWidth="1"/>
    <col min="4840" max="5087" width="9.140625" style="1"/>
    <col min="5088" max="5088" width="4.42578125" style="1" bestFit="1" customWidth="1"/>
    <col min="5089" max="5089" width="23.140625" style="1" bestFit="1" customWidth="1"/>
    <col min="5090" max="5090" width="12.85546875" style="1" bestFit="1" customWidth="1"/>
    <col min="5091" max="5091" width="16.7109375" style="1" customWidth="1"/>
    <col min="5092" max="5093" width="13.5703125" style="1" bestFit="1" customWidth="1"/>
    <col min="5094" max="5094" width="9.140625" style="1"/>
    <col min="5095" max="5095" width="14.5703125" style="1" bestFit="1" customWidth="1"/>
    <col min="5096" max="5343" width="9.140625" style="1"/>
    <col min="5344" max="5344" width="4.42578125" style="1" bestFit="1" customWidth="1"/>
    <col min="5345" max="5345" width="23.140625" style="1" bestFit="1" customWidth="1"/>
    <col min="5346" max="5346" width="12.85546875" style="1" bestFit="1" customWidth="1"/>
    <col min="5347" max="5347" width="16.7109375" style="1" customWidth="1"/>
    <col min="5348" max="5349" width="13.5703125" style="1" bestFit="1" customWidth="1"/>
    <col min="5350" max="5350" width="9.140625" style="1"/>
    <col min="5351" max="5351" width="14.5703125" style="1" bestFit="1" customWidth="1"/>
    <col min="5352" max="5599" width="9.140625" style="1"/>
    <col min="5600" max="5600" width="4.42578125" style="1" bestFit="1" customWidth="1"/>
    <col min="5601" max="5601" width="23.140625" style="1" bestFit="1" customWidth="1"/>
    <col min="5602" max="5602" width="12.85546875" style="1" bestFit="1" customWidth="1"/>
    <col min="5603" max="5603" width="16.7109375" style="1" customWidth="1"/>
    <col min="5604" max="5605" width="13.5703125" style="1" bestFit="1" customWidth="1"/>
    <col min="5606" max="5606" width="9.140625" style="1"/>
    <col min="5607" max="5607" width="14.5703125" style="1" bestFit="1" customWidth="1"/>
    <col min="5608" max="5855" width="9.140625" style="1"/>
    <col min="5856" max="5856" width="4.42578125" style="1" bestFit="1" customWidth="1"/>
    <col min="5857" max="5857" width="23.140625" style="1" bestFit="1" customWidth="1"/>
    <col min="5858" max="5858" width="12.85546875" style="1" bestFit="1" customWidth="1"/>
    <col min="5859" max="5859" width="16.7109375" style="1" customWidth="1"/>
    <col min="5860" max="5861" width="13.5703125" style="1" bestFit="1" customWidth="1"/>
    <col min="5862" max="5862" width="9.140625" style="1"/>
    <col min="5863" max="5863" width="14.5703125" style="1" bestFit="1" customWidth="1"/>
    <col min="5864" max="6111" width="9.140625" style="1"/>
    <col min="6112" max="6112" width="4.42578125" style="1" bestFit="1" customWidth="1"/>
    <col min="6113" max="6113" width="23.140625" style="1" bestFit="1" customWidth="1"/>
    <col min="6114" max="6114" width="12.85546875" style="1" bestFit="1" customWidth="1"/>
    <col min="6115" max="6115" width="16.7109375" style="1" customWidth="1"/>
    <col min="6116" max="6117" width="13.5703125" style="1" bestFit="1" customWidth="1"/>
    <col min="6118" max="6118" width="9.140625" style="1"/>
    <col min="6119" max="6119" width="14.5703125" style="1" bestFit="1" customWidth="1"/>
    <col min="6120" max="6367" width="9.140625" style="1"/>
    <col min="6368" max="6368" width="4.42578125" style="1" bestFit="1" customWidth="1"/>
    <col min="6369" max="6369" width="23.140625" style="1" bestFit="1" customWidth="1"/>
    <col min="6370" max="6370" width="12.85546875" style="1" bestFit="1" customWidth="1"/>
    <col min="6371" max="6371" width="16.7109375" style="1" customWidth="1"/>
    <col min="6372" max="6373" width="13.5703125" style="1" bestFit="1" customWidth="1"/>
    <col min="6374" max="6374" width="9.140625" style="1"/>
    <col min="6375" max="6375" width="14.5703125" style="1" bestFit="1" customWidth="1"/>
    <col min="6376" max="6623" width="9.140625" style="1"/>
    <col min="6624" max="6624" width="4.42578125" style="1" bestFit="1" customWidth="1"/>
    <col min="6625" max="6625" width="23.140625" style="1" bestFit="1" customWidth="1"/>
    <col min="6626" max="6626" width="12.85546875" style="1" bestFit="1" customWidth="1"/>
    <col min="6627" max="6627" width="16.7109375" style="1" customWidth="1"/>
    <col min="6628" max="6629" width="13.5703125" style="1" bestFit="1" customWidth="1"/>
    <col min="6630" max="6630" width="9.140625" style="1"/>
    <col min="6631" max="6631" width="14.5703125" style="1" bestFit="1" customWidth="1"/>
    <col min="6632" max="6879" width="9.140625" style="1"/>
    <col min="6880" max="6880" width="4.42578125" style="1" bestFit="1" customWidth="1"/>
    <col min="6881" max="6881" width="23.140625" style="1" bestFit="1" customWidth="1"/>
    <col min="6882" max="6882" width="12.85546875" style="1" bestFit="1" customWidth="1"/>
    <col min="6883" max="6883" width="16.7109375" style="1" customWidth="1"/>
    <col min="6884" max="6885" width="13.5703125" style="1" bestFit="1" customWidth="1"/>
    <col min="6886" max="6886" width="9.140625" style="1"/>
    <col min="6887" max="6887" width="14.5703125" style="1" bestFit="1" customWidth="1"/>
    <col min="6888" max="7135" width="9.140625" style="1"/>
    <col min="7136" max="7136" width="4.42578125" style="1" bestFit="1" customWidth="1"/>
    <col min="7137" max="7137" width="23.140625" style="1" bestFit="1" customWidth="1"/>
    <col min="7138" max="7138" width="12.85546875" style="1" bestFit="1" customWidth="1"/>
    <col min="7139" max="7139" width="16.7109375" style="1" customWidth="1"/>
    <col min="7140" max="7141" width="13.5703125" style="1" bestFit="1" customWidth="1"/>
    <col min="7142" max="7142" width="9.140625" style="1"/>
    <col min="7143" max="7143" width="14.5703125" style="1" bestFit="1" customWidth="1"/>
    <col min="7144" max="7391" width="9.140625" style="1"/>
    <col min="7392" max="7392" width="4.42578125" style="1" bestFit="1" customWidth="1"/>
    <col min="7393" max="7393" width="23.140625" style="1" bestFit="1" customWidth="1"/>
    <col min="7394" max="7394" width="12.85546875" style="1" bestFit="1" customWidth="1"/>
    <col min="7395" max="7395" width="16.7109375" style="1" customWidth="1"/>
    <col min="7396" max="7397" width="13.5703125" style="1" bestFit="1" customWidth="1"/>
    <col min="7398" max="7398" width="9.140625" style="1"/>
    <col min="7399" max="7399" width="14.5703125" style="1" bestFit="1" customWidth="1"/>
    <col min="7400" max="7647" width="9.140625" style="1"/>
    <col min="7648" max="7648" width="4.42578125" style="1" bestFit="1" customWidth="1"/>
    <col min="7649" max="7649" width="23.140625" style="1" bestFit="1" customWidth="1"/>
    <col min="7650" max="7650" width="12.85546875" style="1" bestFit="1" customWidth="1"/>
    <col min="7651" max="7651" width="16.7109375" style="1" customWidth="1"/>
    <col min="7652" max="7653" width="13.5703125" style="1" bestFit="1" customWidth="1"/>
    <col min="7654" max="7654" width="9.140625" style="1"/>
    <col min="7655" max="7655" width="14.5703125" style="1" bestFit="1" customWidth="1"/>
    <col min="7656" max="7903" width="9.140625" style="1"/>
    <col min="7904" max="7904" width="4.42578125" style="1" bestFit="1" customWidth="1"/>
    <col min="7905" max="7905" width="23.140625" style="1" bestFit="1" customWidth="1"/>
    <col min="7906" max="7906" width="12.85546875" style="1" bestFit="1" customWidth="1"/>
    <col min="7907" max="7907" width="16.7109375" style="1" customWidth="1"/>
    <col min="7908" max="7909" width="13.5703125" style="1" bestFit="1" customWidth="1"/>
    <col min="7910" max="7910" width="9.140625" style="1"/>
    <col min="7911" max="7911" width="14.5703125" style="1" bestFit="1" customWidth="1"/>
    <col min="7912" max="8159" width="9.140625" style="1"/>
    <col min="8160" max="8160" width="4.42578125" style="1" bestFit="1" customWidth="1"/>
    <col min="8161" max="8161" width="23.140625" style="1" bestFit="1" customWidth="1"/>
    <col min="8162" max="8162" width="12.85546875" style="1" bestFit="1" customWidth="1"/>
    <col min="8163" max="8163" width="16.7109375" style="1" customWidth="1"/>
    <col min="8164" max="8165" width="13.5703125" style="1" bestFit="1" customWidth="1"/>
    <col min="8166" max="8166" width="9.140625" style="1"/>
    <col min="8167" max="8167" width="14.5703125" style="1" bestFit="1" customWidth="1"/>
    <col min="8168" max="8415" width="9.140625" style="1"/>
    <col min="8416" max="8416" width="4.42578125" style="1" bestFit="1" customWidth="1"/>
    <col min="8417" max="8417" width="23.140625" style="1" bestFit="1" customWidth="1"/>
    <col min="8418" max="8418" width="12.85546875" style="1" bestFit="1" customWidth="1"/>
    <col min="8419" max="8419" width="16.7109375" style="1" customWidth="1"/>
    <col min="8420" max="8421" width="13.5703125" style="1" bestFit="1" customWidth="1"/>
    <col min="8422" max="8422" width="9.140625" style="1"/>
    <col min="8423" max="8423" width="14.5703125" style="1" bestFit="1" customWidth="1"/>
    <col min="8424" max="8671" width="9.140625" style="1"/>
    <col min="8672" max="8672" width="4.42578125" style="1" bestFit="1" customWidth="1"/>
    <col min="8673" max="8673" width="23.140625" style="1" bestFit="1" customWidth="1"/>
    <col min="8674" max="8674" width="12.85546875" style="1" bestFit="1" customWidth="1"/>
    <col min="8675" max="8675" width="16.7109375" style="1" customWidth="1"/>
    <col min="8676" max="8677" width="13.5703125" style="1" bestFit="1" customWidth="1"/>
    <col min="8678" max="8678" width="9.140625" style="1"/>
    <col min="8679" max="8679" width="14.5703125" style="1" bestFit="1" customWidth="1"/>
    <col min="8680" max="8927" width="9.140625" style="1"/>
    <col min="8928" max="8928" width="4.42578125" style="1" bestFit="1" customWidth="1"/>
    <col min="8929" max="8929" width="23.140625" style="1" bestFit="1" customWidth="1"/>
    <col min="8930" max="8930" width="12.85546875" style="1" bestFit="1" customWidth="1"/>
    <col min="8931" max="8931" width="16.7109375" style="1" customWidth="1"/>
    <col min="8932" max="8933" width="13.5703125" style="1" bestFit="1" customWidth="1"/>
    <col min="8934" max="8934" width="9.140625" style="1"/>
    <col min="8935" max="8935" width="14.5703125" style="1" bestFit="1" customWidth="1"/>
    <col min="8936" max="9183" width="9.140625" style="1"/>
    <col min="9184" max="9184" width="4.42578125" style="1" bestFit="1" customWidth="1"/>
    <col min="9185" max="9185" width="23.140625" style="1" bestFit="1" customWidth="1"/>
    <col min="9186" max="9186" width="12.85546875" style="1" bestFit="1" customWidth="1"/>
    <col min="9187" max="9187" width="16.7109375" style="1" customWidth="1"/>
    <col min="9188" max="9189" width="13.5703125" style="1" bestFit="1" customWidth="1"/>
    <col min="9190" max="9190" width="9.140625" style="1"/>
    <col min="9191" max="9191" width="14.5703125" style="1" bestFit="1" customWidth="1"/>
    <col min="9192" max="9439" width="9.140625" style="1"/>
    <col min="9440" max="9440" width="4.42578125" style="1" bestFit="1" customWidth="1"/>
    <col min="9441" max="9441" width="23.140625" style="1" bestFit="1" customWidth="1"/>
    <col min="9442" max="9442" width="12.85546875" style="1" bestFit="1" customWidth="1"/>
    <col min="9443" max="9443" width="16.7109375" style="1" customWidth="1"/>
    <col min="9444" max="9445" width="13.5703125" style="1" bestFit="1" customWidth="1"/>
    <col min="9446" max="9446" width="9.140625" style="1"/>
    <col min="9447" max="9447" width="14.5703125" style="1" bestFit="1" customWidth="1"/>
    <col min="9448" max="9695" width="9.140625" style="1"/>
    <col min="9696" max="9696" width="4.42578125" style="1" bestFit="1" customWidth="1"/>
    <col min="9697" max="9697" width="23.140625" style="1" bestFit="1" customWidth="1"/>
    <col min="9698" max="9698" width="12.85546875" style="1" bestFit="1" customWidth="1"/>
    <col min="9699" max="9699" width="16.7109375" style="1" customWidth="1"/>
    <col min="9700" max="9701" width="13.5703125" style="1" bestFit="1" customWidth="1"/>
    <col min="9702" max="9702" width="9.140625" style="1"/>
    <col min="9703" max="9703" width="14.5703125" style="1" bestFit="1" customWidth="1"/>
    <col min="9704" max="9951" width="9.140625" style="1"/>
    <col min="9952" max="9952" width="4.42578125" style="1" bestFit="1" customWidth="1"/>
    <col min="9953" max="9953" width="23.140625" style="1" bestFit="1" customWidth="1"/>
    <col min="9954" max="9954" width="12.85546875" style="1" bestFit="1" customWidth="1"/>
    <col min="9955" max="9955" width="16.7109375" style="1" customWidth="1"/>
    <col min="9956" max="9957" width="13.5703125" style="1" bestFit="1" customWidth="1"/>
    <col min="9958" max="9958" width="9.140625" style="1"/>
    <col min="9959" max="9959" width="14.5703125" style="1" bestFit="1" customWidth="1"/>
    <col min="9960" max="10207" width="9.140625" style="1"/>
    <col min="10208" max="10208" width="4.42578125" style="1" bestFit="1" customWidth="1"/>
    <col min="10209" max="10209" width="23.140625" style="1" bestFit="1" customWidth="1"/>
    <col min="10210" max="10210" width="12.85546875" style="1" bestFit="1" customWidth="1"/>
    <col min="10211" max="10211" width="16.7109375" style="1" customWidth="1"/>
    <col min="10212" max="10213" width="13.5703125" style="1" bestFit="1" customWidth="1"/>
    <col min="10214" max="10214" width="9.140625" style="1"/>
    <col min="10215" max="10215" width="14.5703125" style="1" bestFit="1" customWidth="1"/>
    <col min="10216" max="10463" width="9.140625" style="1"/>
    <col min="10464" max="10464" width="4.42578125" style="1" bestFit="1" customWidth="1"/>
    <col min="10465" max="10465" width="23.140625" style="1" bestFit="1" customWidth="1"/>
    <col min="10466" max="10466" width="12.85546875" style="1" bestFit="1" customWidth="1"/>
    <col min="10467" max="10467" width="16.7109375" style="1" customWidth="1"/>
    <col min="10468" max="10469" width="13.5703125" style="1" bestFit="1" customWidth="1"/>
    <col min="10470" max="10470" width="9.140625" style="1"/>
    <col min="10471" max="10471" width="14.5703125" style="1" bestFit="1" customWidth="1"/>
    <col min="10472" max="10719" width="9.140625" style="1"/>
    <col min="10720" max="10720" width="4.42578125" style="1" bestFit="1" customWidth="1"/>
    <col min="10721" max="10721" width="23.140625" style="1" bestFit="1" customWidth="1"/>
    <col min="10722" max="10722" width="12.85546875" style="1" bestFit="1" customWidth="1"/>
    <col min="10723" max="10723" width="16.7109375" style="1" customWidth="1"/>
    <col min="10724" max="10725" width="13.5703125" style="1" bestFit="1" customWidth="1"/>
    <col min="10726" max="10726" width="9.140625" style="1"/>
    <col min="10727" max="10727" width="14.5703125" style="1" bestFit="1" customWidth="1"/>
    <col min="10728" max="10975" width="9.140625" style="1"/>
    <col min="10976" max="10976" width="4.42578125" style="1" bestFit="1" customWidth="1"/>
    <col min="10977" max="10977" width="23.140625" style="1" bestFit="1" customWidth="1"/>
    <col min="10978" max="10978" width="12.85546875" style="1" bestFit="1" customWidth="1"/>
    <col min="10979" max="10979" width="16.7109375" style="1" customWidth="1"/>
    <col min="10980" max="10981" width="13.5703125" style="1" bestFit="1" customWidth="1"/>
    <col min="10982" max="10982" width="9.140625" style="1"/>
    <col min="10983" max="10983" width="14.5703125" style="1" bestFit="1" customWidth="1"/>
    <col min="10984" max="11231" width="9.140625" style="1"/>
    <col min="11232" max="11232" width="4.42578125" style="1" bestFit="1" customWidth="1"/>
    <col min="11233" max="11233" width="23.140625" style="1" bestFit="1" customWidth="1"/>
    <col min="11234" max="11234" width="12.85546875" style="1" bestFit="1" customWidth="1"/>
    <col min="11235" max="11235" width="16.7109375" style="1" customWidth="1"/>
    <col min="11236" max="11237" width="13.5703125" style="1" bestFit="1" customWidth="1"/>
    <col min="11238" max="11238" width="9.140625" style="1"/>
    <col min="11239" max="11239" width="14.5703125" style="1" bestFit="1" customWidth="1"/>
    <col min="11240" max="11487" width="9.140625" style="1"/>
    <col min="11488" max="11488" width="4.42578125" style="1" bestFit="1" customWidth="1"/>
    <col min="11489" max="11489" width="23.140625" style="1" bestFit="1" customWidth="1"/>
    <col min="11490" max="11490" width="12.85546875" style="1" bestFit="1" customWidth="1"/>
    <col min="11491" max="11491" width="16.7109375" style="1" customWidth="1"/>
    <col min="11492" max="11493" width="13.5703125" style="1" bestFit="1" customWidth="1"/>
    <col min="11494" max="11494" width="9.140625" style="1"/>
    <col min="11495" max="11495" width="14.5703125" style="1" bestFit="1" customWidth="1"/>
    <col min="11496" max="11743" width="9.140625" style="1"/>
    <col min="11744" max="11744" width="4.42578125" style="1" bestFit="1" customWidth="1"/>
    <col min="11745" max="11745" width="23.140625" style="1" bestFit="1" customWidth="1"/>
    <col min="11746" max="11746" width="12.85546875" style="1" bestFit="1" customWidth="1"/>
    <col min="11747" max="11747" width="16.7109375" style="1" customWidth="1"/>
    <col min="11748" max="11749" width="13.5703125" style="1" bestFit="1" customWidth="1"/>
    <col min="11750" max="11750" width="9.140625" style="1"/>
    <col min="11751" max="11751" width="14.5703125" style="1" bestFit="1" customWidth="1"/>
    <col min="11752" max="11999" width="9.140625" style="1"/>
    <col min="12000" max="12000" width="4.42578125" style="1" bestFit="1" customWidth="1"/>
    <col min="12001" max="12001" width="23.140625" style="1" bestFit="1" customWidth="1"/>
    <col min="12002" max="12002" width="12.85546875" style="1" bestFit="1" customWidth="1"/>
    <col min="12003" max="12003" width="16.7109375" style="1" customWidth="1"/>
    <col min="12004" max="12005" width="13.5703125" style="1" bestFit="1" customWidth="1"/>
    <col min="12006" max="12006" width="9.140625" style="1"/>
    <col min="12007" max="12007" width="14.5703125" style="1" bestFit="1" customWidth="1"/>
    <col min="12008" max="12255" width="9.140625" style="1"/>
    <col min="12256" max="12256" width="4.42578125" style="1" bestFit="1" customWidth="1"/>
    <col min="12257" max="12257" width="23.140625" style="1" bestFit="1" customWidth="1"/>
    <col min="12258" max="12258" width="12.85546875" style="1" bestFit="1" customWidth="1"/>
    <col min="12259" max="12259" width="16.7109375" style="1" customWidth="1"/>
    <col min="12260" max="12261" width="13.5703125" style="1" bestFit="1" customWidth="1"/>
    <col min="12262" max="12262" width="9.140625" style="1"/>
    <col min="12263" max="12263" width="14.5703125" style="1" bestFit="1" customWidth="1"/>
    <col min="12264" max="12511" width="9.140625" style="1"/>
    <col min="12512" max="12512" width="4.42578125" style="1" bestFit="1" customWidth="1"/>
    <col min="12513" max="12513" width="23.140625" style="1" bestFit="1" customWidth="1"/>
    <col min="12514" max="12514" width="12.85546875" style="1" bestFit="1" customWidth="1"/>
    <col min="12515" max="12515" width="16.7109375" style="1" customWidth="1"/>
    <col min="12516" max="12517" width="13.5703125" style="1" bestFit="1" customWidth="1"/>
    <col min="12518" max="12518" width="9.140625" style="1"/>
    <col min="12519" max="12519" width="14.5703125" style="1" bestFit="1" customWidth="1"/>
    <col min="12520" max="12767" width="9.140625" style="1"/>
    <col min="12768" max="12768" width="4.42578125" style="1" bestFit="1" customWidth="1"/>
    <col min="12769" max="12769" width="23.140625" style="1" bestFit="1" customWidth="1"/>
    <col min="12770" max="12770" width="12.85546875" style="1" bestFit="1" customWidth="1"/>
    <col min="12771" max="12771" width="16.7109375" style="1" customWidth="1"/>
    <col min="12772" max="12773" width="13.5703125" style="1" bestFit="1" customWidth="1"/>
    <col min="12774" max="12774" width="9.140625" style="1"/>
    <col min="12775" max="12775" width="14.5703125" style="1" bestFit="1" customWidth="1"/>
    <col min="12776" max="13023" width="9.140625" style="1"/>
    <col min="13024" max="13024" width="4.42578125" style="1" bestFit="1" customWidth="1"/>
    <col min="13025" max="13025" width="23.140625" style="1" bestFit="1" customWidth="1"/>
    <col min="13026" max="13026" width="12.85546875" style="1" bestFit="1" customWidth="1"/>
    <col min="13027" max="13027" width="16.7109375" style="1" customWidth="1"/>
    <col min="13028" max="13029" width="13.5703125" style="1" bestFit="1" customWidth="1"/>
    <col min="13030" max="13030" width="9.140625" style="1"/>
    <col min="13031" max="13031" width="14.5703125" style="1" bestFit="1" customWidth="1"/>
    <col min="13032" max="13279" width="9.140625" style="1"/>
    <col min="13280" max="13280" width="4.42578125" style="1" bestFit="1" customWidth="1"/>
    <col min="13281" max="13281" width="23.140625" style="1" bestFit="1" customWidth="1"/>
    <col min="13282" max="13282" width="12.85546875" style="1" bestFit="1" customWidth="1"/>
    <col min="13283" max="13283" width="16.7109375" style="1" customWidth="1"/>
    <col min="13284" max="13285" width="13.5703125" style="1" bestFit="1" customWidth="1"/>
    <col min="13286" max="13286" width="9.140625" style="1"/>
    <col min="13287" max="13287" width="14.5703125" style="1" bestFit="1" customWidth="1"/>
    <col min="13288" max="13535" width="9.140625" style="1"/>
    <col min="13536" max="13536" width="4.42578125" style="1" bestFit="1" customWidth="1"/>
    <col min="13537" max="13537" width="23.140625" style="1" bestFit="1" customWidth="1"/>
    <col min="13538" max="13538" width="12.85546875" style="1" bestFit="1" customWidth="1"/>
    <col min="13539" max="13539" width="16.7109375" style="1" customWidth="1"/>
    <col min="13540" max="13541" width="13.5703125" style="1" bestFit="1" customWidth="1"/>
    <col min="13542" max="13542" width="9.140625" style="1"/>
    <col min="13543" max="13543" width="14.5703125" style="1" bestFit="1" customWidth="1"/>
    <col min="13544" max="13791" width="9.140625" style="1"/>
    <col min="13792" max="13792" width="4.42578125" style="1" bestFit="1" customWidth="1"/>
    <col min="13793" max="13793" width="23.140625" style="1" bestFit="1" customWidth="1"/>
    <col min="13794" max="13794" width="12.85546875" style="1" bestFit="1" customWidth="1"/>
    <col min="13795" max="13795" width="16.7109375" style="1" customWidth="1"/>
    <col min="13796" max="13797" width="13.5703125" style="1" bestFit="1" customWidth="1"/>
    <col min="13798" max="13798" width="9.140625" style="1"/>
    <col min="13799" max="13799" width="14.5703125" style="1" bestFit="1" customWidth="1"/>
    <col min="13800" max="14047" width="9.140625" style="1"/>
    <col min="14048" max="14048" width="4.42578125" style="1" bestFit="1" customWidth="1"/>
    <col min="14049" max="14049" width="23.140625" style="1" bestFit="1" customWidth="1"/>
    <col min="14050" max="14050" width="12.85546875" style="1" bestFit="1" customWidth="1"/>
    <col min="14051" max="14051" width="16.7109375" style="1" customWidth="1"/>
    <col min="14052" max="14053" width="13.5703125" style="1" bestFit="1" customWidth="1"/>
    <col min="14054" max="14054" width="9.140625" style="1"/>
    <col min="14055" max="14055" width="14.5703125" style="1" bestFit="1" customWidth="1"/>
    <col min="14056" max="14303" width="9.140625" style="1"/>
    <col min="14304" max="14304" width="4.42578125" style="1" bestFit="1" customWidth="1"/>
    <col min="14305" max="14305" width="23.140625" style="1" bestFit="1" customWidth="1"/>
    <col min="14306" max="14306" width="12.85546875" style="1" bestFit="1" customWidth="1"/>
    <col min="14307" max="14307" width="16.7109375" style="1" customWidth="1"/>
    <col min="14308" max="14309" width="13.5703125" style="1" bestFit="1" customWidth="1"/>
    <col min="14310" max="14310" width="9.140625" style="1"/>
    <col min="14311" max="14311" width="14.5703125" style="1" bestFit="1" customWidth="1"/>
    <col min="14312" max="14559" width="9.140625" style="1"/>
    <col min="14560" max="14560" width="4.42578125" style="1" bestFit="1" customWidth="1"/>
    <col min="14561" max="14561" width="23.140625" style="1" bestFit="1" customWidth="1"/>
    <col min="14562" max="14562" width="12.85546875" style="1" bestFit="1" customWidth="1"/>
    <col min="14563" max="14563" width="16.7109375" style="1" customWidth="1"/>
    <col min="14564" max="14565" width="13.5703125" style="1" bestFit="1" customWidth="1"/>
    <col min="14566" max="14566" width="9.140625" style="1"/>
    <col min="14567" max="14567" width="14.5703125" style="1" bestFit="1" customWidth="1"/>
    <col min="14568" max="14815" width="9.140625" style="1"/>
    <col min="14816" max="14816" width="4.42578125" style="1" bestFit="1" customWidth="1"/>
    <col min="14817" max="14817" width="23.140625" style="1" bestFit="1" customWidth="1"/>
    <col min="14818" max="14818" width="12.85546875" style="1" bestFit="1" customWidth="1"/>
    <col min="14819" max="14819" width="16.7109375" style="1" customWidth="1"/>
    <col min="14820" max="14821" width="13.5703125" style="1" bestFit="1" customWidth="1"/>
    <col min="14822" max="14822" width="9.140625" style="1"/>
    <col min="14823" max="14823" width="14.5703125" style="1" bestFit="1" customWidth="1"/>
    <col min="14824" max="15071" width="9.140625" style="1"/>
    <col min="15072" max="15072" width="4.42578125" style="1" bestFit="1" customWidth="1"/>
    <col min="15073" max="15073" width="23.140625" style="1" bestFit="1" customWidth="1"/>
    <col min="15074" max="15074" width="12.85546875" style="1" bestFit="1" customWidth="1"/>
    <col min="15075" max="15075" width="16.7109375" style="1" customWidth="1"/>
    <col min="15076" max="15077" width="13.5703125" style="1" bestFit="1" customWidth="1"/>
    <col min="15078" max="15078" width="9.140625" style="1"/>
    <col min="15079" max="15079" width="14.5703125" style="1" bestFit="1" customWidth="1"/>
    <col min="15080" max="15327" width="9.140625" style="1"/>
    <col min="15328" max="15328" width="4.42578125" style="1" bestFit="1" customWidth="1"/>
    <col min="15329" max="15329" width="23.140625" style="1" bestFit="1" customWidth="1"/>
    <col min="15330" max="15330" width="12.85546875" style="1" bestFit="1" customWidth="1"/>
    <col min="15331" max="15331" width="16.7109375" style="1" customWidth="1"/>
    <col min="15332" max="15333" width="13.5703125" style="1" bestFit="1" customWidth="1"/>
    <col min="15334" max="15334" width="9.140625" style="1"/>
    <col min="15335" max="15335" width="14.5703125" style="1" bestFit="1" customWidth="1"/>
    <col min="15336" max="15583" width="9.140625" style="1"/>
    <col min="15584" max="15584" width="4.42578125" style="1" bestFit="1" customWidth="1"/>
    <col min="15585" max="15585" width="23.140625" style="1" bestFit="1" customWidth="1"/>
    <col min="15586" max="15586" width="12.85546875" style="1" bestFit="1" customWidth="1"/>
    <col min="15587" max="15587" width="16.7109375" style="1" customWidth="1"/>
    <col min="15588" max="15589" width="13.5703125" style="1" bestFit="1" customWidth="1"/>
    <col min="15590" max="15590" width="9.140625" style="1"/>
    <col min="15591" max="15591" width="14.5703125" style="1" bestFit="1" customWidth="1"/>
    <col min="15592" max="15839" width="9.140625" style="1"/>
    <col min="15840" max="15840" width="4.42578125" style="1" bestFit="1" customWidth="1"/>
    <col min="15841" max="15841" width="23.140625" style="1" bestFit="1" customWidth="1"/>
    <col min="15842" max="15842" width="12.85546875" style="1" bestFit="1" customWidth="1"/>
    <col min="15843" max="15843" width="16.7109375" style="1" customWidth="1"/>
    <col min="15844" max="15845" width="13.5703125" style="1" bestFit="1" customWidth="1"/>
    <col min="15846" max="15846" width="9.140625" style="1"/>
    <col min="15847" max="15847" width="14.5703125" style="1" bestFit="1" customWidth="1"/>
    <col min="15848" max="16095" width="9.140625" style="1"/>
    <col min="16096" max="16096" width="4.42578125" style="1" bestFit="1" customWidth="1"/>
    <col min="16097" max="16097" width="23.140625" style="1" bestFit="1" customWidth="1"/>
    <col min="16098" max="16098" width="12.85546875" style="1" bestFit="1" customWidth="1"/>
    <col min="16099" max="16099" width="16.7109375" style="1" customWidth="1"/>
    <col min="16100" max="16101" width="13.5703125" style="1" bestFit="1" customWidth="1"/>
    <col min="16102" max="16102" width="9.140625" style="1"/>
    <col min="16103" max="16103" width="14.5703125" style="1" bestFit="1" customWidth="1"/>
    <col min="16104" max="16384" width="9.140625" style="1"/>
  </cols>
  <sheetData>
    <row r="1" spans="1:6" x14ac:dyDescent="0.2">
      <c r="A1" s="234"/>
      <c r="B1" s="235"/>
      <c r="C1" s="235"/>
      <c r="D1" s="235"/>
      <c r="E1" s="235"/>
      <c r="F1" s="235"/>
    </row>
    <row r="2" spans="1:6" x14ac:dyDescent="0.2">
      <c r="A2" s="234"/>
      <c r="B2" s="235"/>
      <c r="C2" s="235"/>
      <c r="D2" s="235"/>
      <c r="E2" s="235"/>
      <c r="F2" s="235"/>
    </row>
    <row r="3" spans="1:6" x14ac:dyDescent="0.2">
      <c r="A3" s="234"/>
      <c r="B3" s="235"/>
      <c r="C3" s="235"/>
      <c r="D3" s="235"/>
      <c r="E3" s="235"/>
      <c r="F3" s="235"/>
    </row>
    <row r="5" spans="1:6" x14ac:dyDescent="0.2">
      <c r="A5" s="234" t="s">
        <v>142</v>
      </c>
      <c r="B5" s="235"/>
      <c r="C5" s="235"/>
      <c r="D5" s="235"/>
      <c r="E5" s="235"/>
      <c r="F5" s="235"/>
    </row>
    <row r="6" spans="1:6" x14ac:dyDescent="0.2">
      <c r="A6" s="159"/>
      <c r="B6" s="159"/>
      <c r="C6" s="159"/>
      <c r="D6" s="159"/>
      <c r="E6" s="159"/>
      <c r="F6" s="159"/>
    </row>
    <row r="7" spans="1:6" x14ac:dyDescent="0.2">
      <c r="A7" s="25"/>
      <c r="B7" s="25"/>
      <c r="C7" s="160" t="s">
        <v>143</v>
      </c>
      <c r="D7" s="22"/>
      <c r="E7" s="160" t="s">
        <v>144</v>
      </c>
      <c r="F7" s="160" t="s">
        <v>145</v>
      </c>
    </row>
    <row r="8" spans="1:6" ht="15.75" x14ac:dyDescent="0.2">
      <c r="A8" s="161" t="s">
        <v>72</v>
      </c>
      <c r="B8" s="162"/>
      <c r="C8" s="160" t="s">
        <v>273</v>
      </c>
      <c r="D8" s="160" t="s">
        <v>274</v>
      </c>
      <c r="E8" s="160" t="s">
        <v>275</v>
      </c>
      <c r="F8" s="160" t="s">
        <v>276</v>
      </c>
    </row>
    <row r="9" spans="1:6" x14ac:dyDescent="0.2">
      <c r="A9" s="163" t="s">
        <v>2</v>
      </c>
      <c r="B9" s="164" t="s">
        <v>85</v>
      </c>
      <c r="C9" s="165" t="s">
        <v>86</v>
      </c>
      <c r="D9" s="165" t="s">
        <v>86</v>
      </c>
      <c r="E9" s="165" t="s">
        <v>86</v>
      </c>
      <c r="F9" s="165" t="s">
        <v>86</v>
      </c>
    </row>
    <row r="10" spans="1:6" x14ac:dyDescent="0.2">
      <c r="A10" s="166"/>
      <c r="B10" s="162" t="s">
        <v>6</v>
      </c>
      <c r="C10" s="167" t="s">
        <v>7</v>
      </c>
      <c r="D10" s="167" t="s">
        <v>8</v>
      </c>
      <c r="E10" s="167" t="s">
        <v>87</v>
      </c>
      <c r="F10" s="167" t="s">
        <v>109</v>
      </c>
    </row>
    <row r="11" spans="1:6" x14ac:dyDescent="0.2">
      <c r="A11" s="166"/>
      <c r="B11" s="162"/>
      <c r="C11" s="167"/>
      <c r="D11" s="167"/>
      <c r="E11" s="167"/>
      <c r="F11" s="167"/>
    </row>
    <row r="12" spans="1:6" x14ac:dyDescent="0.2">
      <c r="A12" s="168">
        <v>1</v>
      </c>
      <c r="B12" s="86">
        <f>FactorInput!O7</f>
        <v>45642</v>
      </c>
      <c r="C12" s="73">
        <v>3406127.4000000004</v>
      </c>
      <c r="D12" s="73">
        <v>97068396.520000026</v>
      </c>
      <c r="E12" s="73">
        <v>2372679.9299999997</v>
      </c>
      <c r="F12" s="73">
        <v>0</v>
      </c>
    </row>
    <row r="13" spans="1:6" x14ac:dyDescent="0.2">
      <c r="A13" s="168">
        <v>2</v>
      </c>
      <c r="B13" s="86">
        <f>FactorInput!O8</f>
        <v>45672</v>
      </c>
      <c r="C13" s="73">
        <v>3318677.4000000004</v>
      </c>
      <c r="D13" s="73">
        <v>126685071.23000002</v>
      </c>
      <c r="E13" s="73">
        <v>2825799.3000000003</v>
      </c>
      <c r="F13" s="73">
        <v>0</v>
      </c>
    </row>
    <row r="14" spans="1:6" x14ac:dyDescent="0.2">
      <c r="A14" s="168">
        <v>3</v>
      </c>
      <c r="B14" s="86">
        <f>FactorInput!O9</f>
        <v>45703</v>
      </c>
      <c r="C14" s="73">
        <v>3263027.4000000004</v>
      </c>
      <c r="D14" s="73">
        <v>122460267.04000002</v>
      </c>
      <c r="E14" s="73">
        <v>2486998.6709999982</v>
      </c>
      <c r="F14" s="73">
        <v>0</v>
      </c>
    </row>
    <row r="15" spans="1:6" x14ac:dyDescent="0.2">
      <c r="A15" s="168">
        <v>4</v>
      </c>
      <c r="B15" s="86">
        <f>FactorInput!O10</f>
        <v>45734</v>
      </c>
      <c r="C15" s="73">
        <v>3231227.4000000004</v>
      </c>
      <c r="D15" s="73">
        <v>116398469.05000001</v>
      </c>
      <c r="E15" s="73">
        <v>2148195.8439999982</v>
      </c>
      <c r="F15" s="73">
        <v>0</v>
      </c>
    </row>
    <row r="16" spans="1:6" x14ac:dyDescent="0.2">
      <c r="A16" s="168">
        <v>5</v>
      </c>
      <c r="B16" s="86">
        <f>FactorInput!O11</f>
        <v>45765</v>
      </c>
      <c r="C16" s="73">
        <v>3191477.4000000004</v>
      </c>
      <c r="D16" s="73">
        <v>120871952.02999999</v>
      </c>
      <c r="E16" s="73">
        <v>2011041.5269999981</v>
      </c>
      <c r="F16" s="73">
        <v>0</v>
      </c>
    </row>
    <row r="17" spans="1:8" x14ac:dyDescent="0.2">
      <c r="A17" s="168">
        <v>6</v>
      </c>
      <c r="B17" s="86">
        <f>FactorInput!O12</f>
        <v>45796</v>
      </c>
      <c r="C17" s="73">
        <v>3131852.4000000004</v>
      </c>
      <c r="D17" s="73">
        <v>113408817.40000002</v>
      </c>
      <c r="E17" s="73">
        <v>1897182.8099999982</v>
      </c>
      <c r="F17" s="73">
        <v>0</v>
      </c>
    </row>
    <row r="18" spans="1:8" x14ac:dyDescent="0.2">
      <c r="A18" s="168">
        <v>7</v>
      </c>
      <c r="B18" s="86">
        <f>FactorInput!O13</f>
        <v>45826</v>
      </c>
      <c r="C18" s="73">
        <v>3080177.4000000004</v>
      </c>
      <c r="D18" s="73">
        <v>117878299.44999999</v>
      </c>
      <c r="E18" s="73">
        <v>1732571.2929999982</v>
      </c>
      <c r="F18" s="73">
        <v>0</v>
      </c>
    </row>
    <row r="19" spans="1:8" x14ac:dyDescent="0.2">
      <c r="A19" s="168">
        <v>8</v>
      </c>
      <c r="B19" s="86">
        <f>FactorInput!Q7</f>
        <v>45857</v>
      </c>
      <c r="C19" s="73">
        <v>3068252.4000000004</v>
      </c>
      <c r="D19" s="73">
        <v>124937614.99999996</v>
      </c>
      <c r="E19" s="73">
        <v>1567959.7759999982</v>
      </c>
      <c r="F19" s="73">
        <v>0</v>
      </c>
    </row>
    <row r="20" spans="1:8" x14ac:dyDescent="0.2">
      <c r="A20" s="168">
        <v>9</v>
      </c>
      <c r="B20" s="86">
        <f>FactorInput!Q8</f>
        <v>45887</v>
      </c>
      <c r="C20" s="73">
        <v>3012602.4000000004</v>
      </c>
      <c r="D20" s="73">
        <v>110951860.33</v>
      </c>
      <c r="E20" s="73">
        <v>1744209.7689999982</v>
      </c>
      <c r="F20" s="73">
        <v>0</v>
      </c>
    </row>
    <row r="21" spans="1:8" x14ac:dyDescent="0.2">
      <c r="A21" s="168">
        <v>10</v>
      </c>
      <c r="B21" s="86">
        <f>FactorInput!Q9</f>
        <v>45918</v>
      </c>
      <c r="C21" s="73">
        <v>2964902.4000000004</v>
      </c>
      <c r="D21" s="73">
        <v>114704880.41999999</v>
      </c>
      <c r="E21" s="73">
        <v>1575686.4919999985</v>
      </c>
      <c r="F21" s="73">
        <v>0</v>
      </c>
    </row>
    <row r="22" spans="1:8" x14ac:dyDescent="0.2">
      <c r="A22" s="168">
        <v>11</v>
      </c>
      <c r="B22" s="86">
        <f>FactorInput!Q10</f>
        <v>45949</v>
      </c>
      <c r="C22" s="73">
        <v>2881427.4000000004</v>
      </c>
      <c r="D22" s="73">
        <v>120049020.28000002</v>
      </c>
      <c r="E22" s="73">
        <v>3707303.8449999983</v>
      </c>
      <c r="F22" s="73">
        <v>0</v>
      </c>
    </row>
    <row r="23" spans="1:8" x14ac:dyDescent="0.2">
      <c r="A23" s="168">
        <v>12</v>
      </c>
      <c r="B23" s="86">
        <f>FactorInput!Q11</f>
        <v>45979</v>
      </c>
      <c r="C23" s="73">
        <v>2793977.4000000004</v>
      </c>
      <c r="D23" s="73">
        <v>104869635.13999997</v>
      </c>
      <c r="E23" s="73">
        <v>3122436.5379999983</v>
      </c>
      <c r="F23" s="73">
        <v>0</v>
      </c>
    </row>
    <row r="24" spans="1:8" x14ac:dyDescent="0.2">
      <c r="A24" s="168">
        <v>13</v>
      </c>
      <c r="B24" s="86">
        <f>FactorInput!Q12</f>
        <v>46010</v>
      </c>
      <c r="C24" s="73">
        <v>2702552.4000000004</v>
      </c>
      <c r="D24" s="73">
        <v>109552074.36999999</v>
      </c>
      <c r="E24" s="73">
        <v>2533334.7109999983</v>
      </c>
      <c r="F24" s="73">
        <v>0</v>
      </c>
    </row>
    <row r="25" spans="1:8" x14ac:dyDescent="0.2">
      <c r="A25" s="168">
        <v>14</v>
      </c>
      <c r="B25" s="169"/>
      <c r="C25" s="134" t="s">
        <v>76</v>
      </c>
      <c r="D25" s="134"/>
      <c r="E25" s="134" t="s">
        <v>76</v>
      </c>
      <c r="F25" s="134"/>
    </row>
    <row r="26" spans="1:8" x14ac:dyDescent="0.2">
      <c r="A26" s="168">
        <v>15</v>
      </c>
      <c r="B26" s="170" t="s">
        <v>79</v>
      </c>
      <c r="C26" s="135">
        <f>SUM(C12:C24)</f>
        <v>40046281.199999996</v>
      </c>
      <c r="D26" s="135">
        <f>SUM(D12:D24)</f>
        <v>1499836358.2599998</v>
      </c>
      <c r="E26" s="135">
        <f>SUM(E12:E24)</f>
        <v>29725400.505999982</v>
      </c>
      <c r="F26" s="135">
        <f>SUM(F12:F24)</f>
        <v>0</v>
      </c>
    </row>
    <row r="27" spans="1:8" ht="13.5" thickBot="1" x14ac:dyDescent="0.25">
      <c r="A27" s="168">
        <v>16</v>
      </c>
      <c r="B27" s="22"/>
      <c r="C27" s="73"/>
      <c r="D27" s="73"/>
      <c r="E27" s="73"/>
      <c r="F27" s="73"/>
    </row>
    <row r="28" spans="1:8" ht="14.25" thickTop="1" thickBot="1" x14ac:dyDescent="0.25">
      <c r="A28" s="168">
        <v>17</v>
      </c>
      <c r="B28" s="171" t="s">
        <v>247</v>
      </c>
      <c r="C28" s="137">
        <f>ROUND(C26/13,2)</f>
        <v>3080483.17</v>
      </c>
      <c r="D28" s="137">
        <f>ROUND(D26/13,2)</f>
        <v>115372027.56</v>
      </c>
      <c r="E28" s="137">
        <f>ROUND(E26/13,2)</f>
        <v>2286569.27</v>
      </c>
      <c r="F28" s="137">
        <f>ROUND(F26/13,2)</f>
        <v>0</v>
      </c>
      <c r="H28" s="23"/>
    </row>
    <row r="29" spans="1:8" ht="13.5" thickTop="1" x14ac:dyDescent="0.2">
      <c r="A29" s="168">
        <v>18</v>
      </c>
      <c r="B29" s="25"/>
      <c r="C29" s="25"/>
      <c r="D29" s="25"/>
      <c r="E29" s="25"/>
      <c r="F29" s="25"/>
    </row>
    <row r="30" spans="1:8" ht="16.5" thickBot="1" x14ac:dyDescent="0.25">
      <c r="A30" s="168">
        <v>19</v>
      </c>
      <c r="B30" s="172" t="s">
        <v>277</v>
      </c>
      <c r="C30" s="25"/>
      <c r="D30" s="173"/>
      <c r="E30" s="25"/>
      <c r="F30" s="25"/>
    </row>
    <row r="31" spans="1:8" ht="13.5" thickBot="1" x14ac:dyDescent="0.25">
      <c r="A31" s="168">
        <v>20</v>
      </c>
      <c r="B31" s="172"/>
      <c r="C31" s="232" t="s">
        <v>89</v>
      </c>
      <c r="D31" s="233"/>
      <c r="E31" s="174" t="s">
        <v>90</v>
      </c>
      <c r="F31" s="174" t="s">
        <v>146</v>
      </c>
    </row>
    <row r="32" spans="1:8" x14ac:dyDescent="0.2">
      <c r="A32" s="168">
        <v>21</v>
      </c>
      <c r="B32" s="172"/>
      <c r="C32" s="175" t="s">
        <v>143</v>
      </c>
      <c r="D32" s="175" t="s">
        <v>144</v>
      </c>
      <c r="E32" s="176" t="s">
        <v>144</v>
      </c>
      <c r="F32" s="177" t="s">
        <v>144</v>
      </c>
    </row>
    <row r="33" spans="1:7" ht="13.5" thickBot="1" x14ac:dyDescent="0.25">
      <c r="A33" s="168">
        <v>22</v>
      </c>
      <c r="B33" s="25"/>
      <c r="C33" s="178" t="s">
        <v>89</v>
      </c>
      <c r="D33" s="178" t="s">
        <v>89</v>
      </c>
      <c r="E33" s="179" t="s">
        <v>90</v>
      </c>
      <c r="F33" s="180" t="s">
        <v>146</v>
      </c>
    </row>
    <row r="34" spans="1:7" x14ac:dyDescent="0.2">
      <c r="A34" s="168">
        <v>23</v>
      </c>
      <c r="B34" s="181" t="s">
        <v>91</v>
      </c>
      <c r="C34" s="182">
        <f>ROUND(($C$28+$D$28)*FactorInput!C26,2)</f>
        <v>117350902.38</v>
      </c>
      <c r="D34" s="183">
        <f>ROUND(($E$28+$F$28)*FactorInput!C67*FactorInput!$K$68,2)</f>
        <v>1964224.9</v>
      </c>
      <c r="E34" s="183">
        <f>ROUND(($E$28+$F$28)*FactorInput!M67*FactorInput!$U$68,2)</f>
        <v>139120.44</v>
      </c>
      <c r="F34" s="183">
        <v>0</v>
      </c>
    </row>
    <row r="35" spans="1:7" ht="13.5" thickBot="1" x14ac:dyDescent="0.25">
      <c r="A35" s="168">
        <v>24</v>
      </c>
      <c r="B35" s="181" t="s">
        <v>92</v>
      </c>
      <c r="C35" s="182">
        <f>ROUND(($C$28+$D$28)*FactorInput!E26,2)</f>
        <v>0</v>
      </c>
      <c r="D35" s="182">
        <f>ROUND(($E$28+$F$28)*FactorInput!E67*FactorInput!$K$68,2)</f>
        <v>86221.93</v>
      </c>
      <c r="E35" s="182">
        <f>ROUND(($E$28+$F$28)*FactorInput!O67*FactorInput!$U$68,2)</f>
        <v>15452.72</v>
      </c>
      <c r="F35" s="182">
        <v>0</v>
      </c>
    </row>
    <row r="36" spans="1:7" ht="13.5" thickBot="1" x14ac:dyDescent="0.25">
      <c r="A36" s="168">
        <v>25</v>
      </c>
      <c r="B36" s="181" t="s">
        <v>93</v>
      </c>
      <c r="C36" s="182">
        <f>ROUND(($C$28+$D$28)*FactorInput!G26,2)</f>
        <v>1101608.3500000001</v>
      </c>
      <c r="D36" s="184">
        <f>ROUND(($E$28+$F$28)*FactorInput!G67*FactorInput!$K$68,2)</f>
        <v>18115.12</v>
      </c>
      <c r="E36" s="185">
        <f>ROUND(($E$28+$F$28)*FactorInput!Q67*FactorInput!$U$68,2)</f>
        <v>23895.07</v>
      </c>
      <c r="F36" s="186">
        <v>0</v>
      </c>
      <c r="G36" s="14" t="s">
        <v>70</v>
      </c>
    </row>
    <row r="37" spans="1:7" x14ac:dyDescent="0.2">
      <c r="A37" s="168">
        <v>26</v>
      </c>
      <c r="B37" s="181" t="s">
        <v>94</v>
      </c>
      <c r="C37" s="182">
        <f>ROUND(($C$28+$D$28)*FactorInput!I25,2)</f>
        <v>0</v>
      </c>
      <c r="D37" s="182">
        <f>ROUND(($E$28+$F$28)*FactorInput!I67*FactorInput!$K$68,2)</f>
        <v>37921.61</v>
      </c>
      <c r="E37" s="182">
        <f>ROUND(($E$28+$F$28)*FactorInput!S67*FactorInput!$U$68,2)</f>
        <v>1103.54</v>
      </c>
      <c r="F37" s="182">
        <v>0</v>
      </c>
      <c r="G37" s="10" t="s">
        <v>138</v>
      </c>
    </row>
    <row r="38" spans="1:7" x14ac:dyDescent="0.2">
      <c r="A38" s="168">
        <v>27</v>
      </c>
      <c r="B38" s="181" t="s">
        <v>146</v>
      </c>
      <c r="C38" s="187">
        <v>0</v>
      </c>
      <c r="D38" s="187">
        <v>0</v>
      </c>
      <c r="E38" s="187">
        <v>0</v>
      </c>
      <c r="F38" s="182">
        <f>ROUND(($E$28+$F$28)*FactorInput!W68,2)</f>
        <v>0</v>
      </c>
    </row>
    <row r="39" spans="1:7" ht="13.5" thickBot="1" x14ac:dyDescent="0.25">
      <c r="B39" s="25"/>
      <c r="C39" s="188">
        <f>SUM(C34:C38)</f>
        <v>118452510.72999999</v>
      </c>
      <c r="D39" s="188">
        <f>SUM(D34:D38)</f>
        <v>2106483.56</v>
      </c>
      <c r="E39" s="188">
        <f>SUM(E34:E38)</f>
        <v>179571.77000000002</v>
      </c>
      <c r="F39" s="188">
        <f>SUM(F34:F38)</f>
        <v>0</v>
      </c>
    </row>
    <row r="40" spans="1:7" ht="13.5" thickTop="1" x14ac:dyDescent="0.2">
      <c r="A40" s="22"/>
      <c r="B40" s="25"/>
      <c r="C40" s="25"/>
      <c r="D40" s="189"/>
      <c r="E40" s="189"/>
      <c r="F40" s="189"/>
    </row>
    <row r="41" spans="1:7" ht="15.75" x14ac:dyDescent="0.2">
      <c r="A41" s="22"/>
      <c r="B41" s="190" t="s">
        <v>278</v>
      </c>
      <c r="C41" s="189"/>
      <c r="D41" s="89" t="s">
        <v>283</v>
      </c>
      <c r="E41" s="189"/>
      <c r="F41" s="189"/>
    </row>
    <row r="42" spans="1:7" ht="15.75" x14ac:dyDescent="0.2">
      <c r="A42" s="22"/>
      <c r="B42" s="190" t="s">
        <v>279</v>
      </c>
      <c r="C42" s="25"/>
      <c r="D42" s="191" t="s">
        <v>147</v>
      </c>
      <c r="E42" s="25"/>
      <c r="F42" s="25"/>
    </row>
    <row r="43" spans="1:7" ht="15.75" x14ac:dyDescent="0.2">
      <c r="A43" s="22"/>
      <c r="B43" s="190"/>
      <c r="C43" s="25"/>
      <c r="D43" s="191" t="s">
        <v>148</v>
      </c>
      <c r="E43" s="25"/>
      <c r="F43" s="25"/>
    </row>
    <row r="44" spans="1:7" x14ac:dyDescent="0.2">
      <c r="A44" s="22"/>
      <c r="B44" s="22"/>
      <c r="C44" s="25"/>
      <c r="D44" s="191" t="s">
        <v>248</v>
      </c>
      <c r="E44" s="25"/>
      <c r="F44" s="25"/>
    </row>
    <row r="45" spans="1:7" x14ac:dyDescent="0.2">
      <c r="A45" s="22"/>
      <c r="B45" s="22"/>
      <c r="C45" s="22"/>
      <c r="D45" s="191" t="s">
        <v>149</v>
      </c>
      <c r="E45" s="22"/>
      <c r="F45" s="22"/>
    </row>
    <row r="46" spans="1:7" x14ac:dyDescent="0.2">
      <c r="A46" s="22"/>
      <c r="B46" s="22"/>
      <c r="C46" s="22"/>
      <c r="D46" s="191"/>
      <c r="E46" s="22"/>
      <c r="F46" s="22"/>
    </row>
  </sheetData>
  <mergeCells count="5">
    <mergeCell ref="C31:D31"/>
    <mergeCell ref="A1:F1"/>
    <mergeCell ref="A3:F3"/>
    <mergeCell ref="A5:F5"/>
    <mergeCell ref="A2:F2"/>
  </mergeCells>
  <pageMargins left="0.75" right="0.75" top="1.2641666666666667" bottom="1" header="0.5" footer="0.5"/>
  <pageSetup scale="75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O46"/>
  <sheetViews>
    <sheetView zoomScaleNormal="100" zoomScalePageLayoutView="90" workbookViewId="0">
      <selection sqref="A1:M1"/>
    </sheetView>
  </sheetViews>
  <sheetFormatPr defaultColWidth="9.140625" defaultRowHeight="12.75" x14ac:dyDescent="0.2"/>
  <cols>
    <col min="1" max="1" width="4.42578125" style="16" bestFit="1" customWidth="1"/>
    <col min="2" max="2" width="15.7109375" style="16" customWidth="1"/>
    <col min="3" max="3" width="14.28515625" style="16" bestFit="1" customWidth="1"/>
    <col min="4" max="4" width="12.85546875" style="16" bestFit="1" customWidth="1"/>
    <col min="5" max="5" width="16.42578125" style="16" bestFit="1" customWidth="1"/>
    <col min="6" max="6" width="12" style="16" bestFit="1" customWidth="1"/>
    <col min="7" max="7" width="14.28515625" style="16" bestFit="1" customWidth="1"/>
    <col min="8" max="8" width="0.85546875" style="16" customWidth="1"/>
    <col min="9" max="9" width="5.5703125" style="16" bestFit="1" customWidth="1"/>
    <col min="10" max="10" width="12" style="16" bestFit="1" customWidth="1"/>
    <col min="11" max="11" width="16.42578125" style="16" bestFit="1" customWidth="1"/>
    <col min="12" max="12" width="11.140625" style="16" bestFit="1" customWidth="1"/>
    <col min="13" max="13" width="12" style="16" bestFit="1" customWidth="1"/>
    <col min="14" max="14" width="12.85546875" style="16" bestFit="1" customWidth="1"/>
    <col min="15" max="16384" width="9.140625" style="16"/>
  </cols>
  <sheetData>
    <row r="1" spans="1:15" x14ac:dyDescent="0.2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77"/>
      <c r="O1" s="34"/>
    </row>
    <row r="2" spans="1:15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77"/>
      <c r="O2" s="34"/>
    </row>
    <row r="3" spans="1:15" x14ac:dyDescent="0.2">
      <c r="N3" s="77"/>
      <c r="O3" s="34"/>
    </row>
    <row r="4" spans="1:15" x14ac:dyDescent="0.2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77"/>
      <c r="O4" s="34"/>
    </row>
    <row r="5" spans="1:15" x14ac:dyDescent="0.2">
      <c r="A5" s="228" t="s">
        <v>150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77"/>
      <c r="O5" s="34"/>
    </row>
    <row r="6" spans="1:15" x14ac:dyDescent="0.2">
      <c r="A6" s="50"/>
      <c r="B6" s="44"/>
      <c r="N6" s="34" t="s">
        <v>76</v>
      </c>
      <c r="O6" s="34"/>
    </row>
    <row r="7" spans="1:15" x14ac:dyDescent="0.2">
      <c r="A7" s="80"/>
      <c r="B7" s="81"/>
      <c r="C7" s="153" t="s">
        <v>151</v>
      </c>
      <c r="D7" s="154"/>
      <c r="E7" s="154"/>
      <c r="F7" s="154"/>
      <c r="G7" s="155"/>
      <c r="H7" s="154"/>
      <c r="I7" s="153" t="s">
        <v>152</v>
      </c>
      <c r="J7" s="154"/>
      <c r="K7" s="154"/>
      <c r="L7" s="154"/>
      <c r="M7" s="156"/>
      <c r="N7" s="34"/>
      <c r="O7" s="34"/>
    </row>
    <row r="8" spans="1:15" x14ac:dyDescent="0.2">
      <c r="A8" s="82" t="s">
        <v>72</v>
      </c>
      <c r="B8" s="81"/>
      <c r="C8" s="33" t="s">
        <v>91</v>
      </c>
      <c r="D8" s="33" t="s">
        <v>92</v>
      </c>
      <c r="E8" s="33" t="s">
        <v>93</v>
      </c>
      <c r="F8" s="33" t="s">
        <v>153</v>
      </c>
      <c r="G8" s="33" t="s">
        <v>154</v>
      </c>
      <c r="H8" s="33"/>
      <c r="I8" s="33" t="s">
        <v>91</v>
      </c>
      <c r="J8" s="33" t="s">
        <v>92</v>
      </c>
      <c r="K8" s="33" t="s">
        <v>93</v>
      </c>
      <c r="L8" s="33" t="s">
        <v>153</v>
      </c>
      <c r="M8" s="33" t="s">
        <v>155</v>
      </c>
      <c r="N8" s="34"/>
      <c r="O8" s="34"/>
    </row>
    <row r="9" spans="1:15" x14ac:dyDescent="0.2">
      <c r="A9" s="83" t="s">
        <v>2</v>
      </c>
      <c r="B9" s="84" t="s">
        <v>85</v>
      </c>
      <c r="C9" s="85" t="s">
        <v>86</v>
      </c>
      <c r="D9" s="85" t="s">
        <v>86</v>
      </c>
      <c r="E9" s="85" t="s">
        <v>86</v>
      </c>
      <c r="F9" s="85" t="s">
        <v>86</v>
      </c>
      <c r="G9" s="93" t="s">
        <v>86</v>
      </c>
      <c r="H9" s="93"/>
      <c r="I9" s="85" t="s">
        <v>86</v>
      </c>
      <c r="J9" s="85" t="s">
        <v>86</v>
      </c>
      <c r="K9" s="85" t="s">
        <v>86</v>
      </c>
      <c r="L9" s="85" t="s">
        <v>86</v>
      </c>
      <c r="M9" s="85" t="s">
        <v>86</v>
      </c>
      <c r="O9" s="34"/>
    </row>
    <row r="10" spans="1:15" x14ac:dyDescent="0.2">
      <c r="A10" s="80"/>
      <c r="B10" s="81" t="s">
        <v>6</v>
      </c>
      <c r="C10" s="33" t="s">
        <v>7</v>
      </c>
      <c r="D10" s="33" t="s">
        <v>8</v>
      </c>
      <c r="E10" s="33" t="s">
        <v>87</v>
      </c>
      <c r="F10" s="33" t="s">
        <v>109</v>
      </c>
      <c r="G10" s="33" t="s">
        <v>110</v>
      </c>
      <c r="H10" s="33"/>
      <c r="I10" s="33" t="s">
        <v>111</v>
      </c>
      <c r="J10" s="33" t="s">
        <v>112</v>
      </c>
      <c r="K10" s="33" t="s">
        <v>113</v>
      </c>
      <c r="L10" s="33" t="s">
        <v>114</v>
      </c>
      <c r="M10" s="35" t="s">
        <v>156</v>
      </c>
      <c r="O10" s="34"/>
    </row>
    <row r="11" spans="1:15" x14ac:dyDescent="0.2">
      <c r="A11" s="80"/>
      <c r="B11" s="81"/>
      <c r="C11" s="33"/>
      <c r="D11" s="33"/>
      <c r="E11" s="33"/>
      <c r="F11" s="33"/>
      <c r="G11" s="35"/>
      <c r="H11" s="35"/>
      <c r="I11" s="33"/>
      <c r="J11" s="33"/>
      <c r="K11" s="33"/>
      <c r="L11" s="33"/>
      <c r="M11" s="33"/>
      <c r="O11" s="34"/>
    </row>
    <row r="12" spans="1:15" x14ac:dyDescent="0.2">
      <c r="A12" s="80">
        <v>1</v>
      </c>
      <c r="B12" s="86">
        <f>'Prepaid Maintenance'!B12</f>
        <v>45642</v>
      </c>
      <c r="C12" s="87">
        <v>144903717</v>
      </c>
      <c r="D12" s="87">
        <v>17645889.059999999</v>
      </c>
      <c r="E12" s="87">
        <v>32666137.16</v>
      </c>
      <c r="F12" s="87">
        <v>1393222.84</v>
      </c>
      <c r="G12" s="87">
        <f t="shared" ref="G12" si="0">SUM(C12:F12)</f>
        <v>196608966.06</v>
      </c>
      <c r="H12" s="87"/>
      <c r="I12" s="87">
        <v>0</v>
      </c>
      <c r="J12" s="87">
        <v>3062760.54</v>
      </c>
      <c r="K12" s="87">
        <v>0</v>
      </c>
      <c r="L12" s="87">
        <v>197539.58</v>
      </c>
      <c r="M12" s="87">
        <f t="shared" ref="M12" si="1">SUM(I12:L12)</f>
        <v>3260300.12</v>
      </c>
      <c r="N12" s="87"/>
      <c r="O12" s="34"/>
    </row>
    <row r="13" spans="1:15" x14ac:dyDescent="0.2">
      <c r="A13" s="80">
        <f t="shared" ref="A13:A34" si="2">A12+1</f>
        <v>2</v>
      </c>
      <c r="B13" s="86">
        <f>'Prepaid Maintenance'!B13</f>
        <v>45672</v>
      </c>
      <c r="C13" s="87">
        <v>144424747.16999999</v>
      </c>
      <c r="D13" s="87">
        <v>17757414.640000001</v>
      </c>
      <c r="E13" s="87">
        <v>32556704.800000001</v>
      </c>
      <c r="F13" s="87">
        <v>1385346.87</v>
      </c>
      <c r="G13" s="115">
        <f t="shared" ref="G13:G24" si="3">SUM(C13:F13)</f>
        <v>196124213.48000002</v>
      </c>
      <c r="H13" s="115"/>
      <c r="I13" s="87">
        <v>0</v>
      </c>
      <c r="J13" s="87">
        <v>3181094.12</v>
      </c>
      <c r="K13" s="87">
        <v>0</v>
      </c>
      <c r="L13" s="87">
        <v>198389.97</v>
      </c>
      <c r="M13" s="115">
        <f t="shared" ref="M13:M24" si="4">SUM(I13:L13)</f>
        <v>3379484.0900000003</v>
      </c>
      <c r="N13" s="115"/>
      <c r="O13" s="34"/>
    </row>
    <row r="14" spans="1:15" x14ac:dyDescent="0.2">
      <c r="A14" s="80">
        <f t="shared" si="2"/>
        <v>3</v>
      </c>
      <c r="B14" s="86">
        <f>'Prepaid Maintenance'!B14</f>
        <v>45703</v>
      </c>
      <c r="C14" s="87">
        <v>144019822.33000001</v>
      </c>
      <c r="D14" s="87">
        <v>17394743.109999999</v>
      </c>
      <c r="E14" s="87">
        <v>32587267.149999999</v>
      </c>
      <c r="F14" s="87">
        <v>1370401.24</v>
      </c>
      <c r="G14" s="115">
        <f t="shared" si="3"/>
        <v>195372233.83000001</v>
      </c>
      <c r="H14" s="115"/>
      <c r="I14" s="87">
        <v>0</v>
      </c>
      <c r="J14" s="87">
        <v>2976605.7</v>
      </c>
      <c r="K14" s="87">
        <v>0</v>
      </c>
      <c r="L14" s="87">
        <v>195437.37</v>
      </c>
      <c r="M14" s="115">
        <f t="shared" si="4"/>
        <v>3172043.0700000003</v>
      </c>
      <c r="N14" s="115"/>
      <c r="O14" s="34"/>
    </row>
    <row r="15" spans="1:15" x14ac:dyDescent="0.2">
      <c r="A15" s="80">
        <f t="shared" si="2"/>
        <v>4</v>
      </c>
      <c r="B15" s="86">
        <f>'Prepaid Maintenance'!B15</f>
        <v>45734</v>
      </c>
      <c r="C15" s="87">
        <v>143859610.86000001</v>
      </c>
      <c r="D15" s="87">
        <v>17429981.870000001</v>
      </c>
      <c r="E15" s="87">
        <v>32573360.23</v>
      </c>
      <c r="F15" s="87">
        <v>1359084.03</v>
      </c>
      <c r="G15" s="115">
        <f t="shared" si="3"/>
        <v>195222036.99000001</v>
      </c>
      <c r="H15" s="115"/>
      <c r="I15" s="87">
        <v>0</v>
      </c>
      <c r="J15" s="87">
        <v>2988694.26</v>
      </c>
      <c r="K15" s="87">
        <v>0</v>
      </c>
      <c r="L15" s="87">
        <v>194394.88</v>
      </c>
      <c r="M15" s="115">
        <f t="shared" si="4"/>
        <v>3183089.1399999997</v>
      </c>
      <c r="N15" s="115"/>
      <c r="O15" s="34"/>
    </row>
    <row r="16" spans="1:15" x14ac:dyDescent="0.2">
      <c r="A16" s="80">
        <f t="shared" si="2"/>
        <v>5</v>
      </c>
      <c r="B16" s="86">
        <f>'Prepaid Maintenance'!B16</f>
        <v>45765</v>
      </c>
      <c r="C16" s="87">
        <v>143858544.59999999</v>
      </c>
      <c r="D16" s="87">
        <v>17483038.280000001</v>
      </c>
      <c r="E16" s="87">
        <v>32575145.75</v>
      </c>
      <c r="F16" s="87">
        <v>1354525.86</v>
      </c>
      <c r="G16" s="115">
        <f t="shared" si="3"/>
        <v>195271254.49000001</v>
      </c>
      <c r="H16" s="115"/>
      <c r="I16" s="87">
        <v>0</v>
      </c>
      <c r="J16" s="87">
        <v>3006895.09</v>
      </c>
      <c r="K16" s="87">
        <v>0</v>
      </c>
      <c r="L16" s="87">
        <v>193975</v>
      </c>
      <c r="M16" s="115">
        <f t="shared" si="4"/>
        <v>3200870.09</v>
      </c>
      <c r="N16" s="115"/>
      <c r="O16" s="34"/>
    </row>
    <row r="17" spans="1:15" x14ac:dyDescent="0.2">
      <c r="A17" s="80">
        <f t="shared" si="2"/>
        <v>6</v>
      </c>
      <c r="B17" s="86">
        <f>'Prepaid Maintenance'!B17</f>
        <v>45796</v>
      </c>
      <c r="C17" s="87">
        <v>143928071.08000001</v>
      </c>
      <c r="D17" s="87">
        <v>17534969.07</v>
      </c>
      <c r="E17" s="87">
        <v>32583229.09</v>
      </c>
      <c r="F17" s="87">
        <v>1355051.64</v>
      </c>
      <c r="G17" s="115">
        <f t="shared" si="3"/>
        <v>195401320.88</v>
      </c>
      <c r="H17" s="115"/>
      <c r="I17" s="87">
        <v>0</v>
      </c>
      <c r="J17" s="87">
        <v>3024709.79</v>
      </c>
      <c r="K17" s="87">
        <v>0</v>
      </c>
      <c r="L17" s="87">
        <v>194023.43</v>
      </c>
      <c r="M17" s="115">
        <f t="shared" si="4"/>
        <v>3218733.22</v>
      </c>
      <c r="N17" s="115"/>
      <c r="O17" s="34"/>
    </row>
    <row r="18" spans="1:15" x14ac:dyDescent="0.2">
      <c r="A18" s="80">
        <f t="shared" si="2"/>
        <v>7</v>
      </c>
      <c r="B18" s="86">
        <f>'Prepaid Maintenance'!B18</f>
        <v>45826</v>
      </c>
      <c r="C18" s="87">
        <v>143987916.37</v>
      </c>
      <c r="D18" s="87">
        <v>17570032.760000002</v>
      </c>
      <c r="E18" s="87">
        <v>32594102.940000001</v>
      </c>
      <c r="F18" s="87">
        <v>1355218.2</v>
      </c>
      <c r="G18" s="115">
        <f t="shared" si="3"/>
        <v>195507270.26999998</v>
      </c>
      <c r="H18" s="115"/>
      <c r="I18" s="87">
        <v>0</v>
      </c>
      <c r="J18" s="87">
        <v>3036738.27</v>
      </c>
      <c r="K18" s="87">
        <v>0</v>
      </c>
      <c r="L18" s="87">
        <v>194038.77</v>
      </c>
      <c r="M18" s="115">
        <f t="shared" si="4"/>
        <v>3230777.04</v>
      </c>
      <c r="N18" s="115"/>
      <c r="O18" s="34"/>
    </row>
    <row r="19" spans="1:15" x14ac:dyDescent="0.2">
      <c r="A19" s="80">
        <f t="shared" si="2"/>
        <v>8</v>
      </c>
      <c r="B19" s="86">
        <f>'Prepaid Maintenance'!B19</f>
        <v>45857</v>
      </c>
      <c r="C19" s="87">
        <v>144030131.94</v>
      </c>
      <c r="D19" s="87">
        <v>17585129.010000002</v>
      </c>
      <c r="E19" s="87">
        <v>32602754.41</v>
      </c>
      <c r="F19" s="87">
        <v>1353174.04</v>
      </c>
      <c r="G19" s="115">
        <f t="shared" si="3"/>
        <v>195571189.39999998</v>
      </c>
      <c r="H19" s="115"/>
      <c r="I19" s="87">
        <v>0</v>
      </c>
      <c r="J19" s="87">
        <v>3041917</v>
      </c>
      <c r="K19" s="87">
        <v>0</v>
      </c>
      <c r="L19" s="87">
        <v>193850.48</v>
      </c>
      <c r="M19" s="115">
        <f t="shared" si="4"/>
        <v>3235767.48</v>
      </c>
      <c r="N19" s="115"/>
      <c r="O19" s="34"/>
    </row>
    <row r="20" spans="1:15" x14ac:dyDescent="0.2">
      <c r="A20" s="80">
        <f t="shared" si="2"/>
        <v>9</v>
      </c>
      <c r="B20" s="86">
        <f>'Prepaid Maintenance'!B20</f>
        <v>45887</v>
      </c>
      <c r="C20" s="87">
        <v>144122034.81999999</v>
      </c>
      <c r="D20" s="87">
        <v>17586055.940000001</v>
      </c>
      <c r="E20" s="87">
        <v>32613580.260000002</v>
      </c>
      <c r="F20" s="87">
        <v>1352606.68</v>
      </c>
      <c r="G20" s="115">
        <f t="shared" si="3"/>
        <v>195674277.69999999</v>
      </c>
      <c r="H20" s="115"/>
      <c r="I20" s="87">
        <v>0</v>
      </c>
      <c r="J20" s="87">
        <v>3042234.98</v>
      </c>
      <c r="K20" s="87">
        <v>0</v>
      </c>
      <c r="L20" s="87">
        <v>193798.21</v>
      </c>
      <c r="M20" s="115">
        <f t="shared" si="4"/>
        <v>3236033.19</v>
      </c>
      <c r="N20" s="115"/>
      <c r="O20" s="34"/>
    </row>
    <row r="21" spans="1:15" x14ac:dyDescent="0.2">
      <c r="A21" s="80">
        <f t="shared" si="2"/>
        <v>10</v>
      </c>
      <c r="B21" s="86">
        <f>'Prepaid Maintenance'!B21</f>
        <v>45918</v>
      </c>
      <c r="C21" s="87">
        <v>143572302.94</v>
      </c>
      <c r="D21" s="87">
        <v>17472332.370000001</v>
      </c>
      <c r="E21" s="87">
        <v>32546667.52</v>
      </c>
      <c r="F21" s="87">
        <v>1309445.44</v>
      </c>
      <c r="G21" s="115">
        <f t="shared" si="3"/>
        <v>194900748.27000001</v>
      </c>
      <c r="H21" s="115"/>
      <c r="I21" s="87">
        <v>0</v>
      </c>
      <c r="J21" s="87">
        <v>3016761.5</v>
      </c>
      <c r="K21" s="87">
        <v>0</v>
      </c>
      <c r="L21" s="87">
        <v>189609</v>
      </c>
      <c r="M21" s="115">
        <f t="shared" si="4"/>
        <v>3206370.5</v>
      </c>
      <c r="N21" s="115"/>
      <c r="O21" s="34"/>
    </row>
    <row r="22" spans="1:15" x14ac:dyDescent="0.2">
      <c r="A22" s="80">
        <f t="shared" si="2"/>
        <v>11</v>
      </c>
      <c r="B22" s="86">
        <f>'Prepaid Maintenance'!B22</f>
        <v>45949</v>
      </c>
      <c r="C22" s="87">
        <v>143567331.18000001</v>
      </c>
      <c r="D22" s="87">
        <v>17372638.579999998</v>
      </c>
      <c r="E22" s="87">
        <v>32536304.84</v>
      </c>
      <c r="F22" s="87">
        <v>1296292.51</v>
      </c>
      <c r="G22" s="115">
        <f t="shared" si="3"/>
        <v>194772567.10999998</v>
      </c>
      <c r="H22" s="115"/>
      <c r="I22" s="87">
        <v>0</v>
      </c>
      <c r="J22" s="87">
        <v>2990338.9</v>
      </c>
      <c r="K22" s="87">
        <v>0</v>
      </c>
      <c r="L22" s="87">
        <v>188363.92</v>
      </c>
      <c r="M22" s="115">
        <f t="shared" si="4"/>
        <v>3178702.82</v>
      </c>
      <c r="N22" s="115"/>
      <c r="O22" s="34"/>
    </row>
    <row r="23" spans="1:15" x14ac:dyDescent="0.2">
      <c r="A23" s="80">
        <f t="shared" si="2"/>
        <v>12</v>
      </c>
      <c r="B23" s="86">
        <f>'Prepaid Maintenance'!B23</f>
        <v>45979</v>
      </c>
      <c r="C23" s="87">
        <v>143337695.25999999</v>
      </c>
      <c r="D23" s="87">
        <v>17465016.469999999</v>
      </c>
      <c r="E23" s="87">
        <v>32422303.510000002</v>
      </c>
      <c r="F23" s="87">
        <v>1353147.47</v>
      </c>
      <c r="G23" s="115">
        <f t="shared" si="3"/>
        <v>194578162.70999998</v>
      </c>
      <c r="H23" s="115"/>
      <c r="I23" s="87">
        <v>0</v>
      </c>
      <c r="J23" s="87">
        <v>3065614.1</v>
      </c>
      <c r="K23" s="87">
        <v>0</v>
      </c>
      <c r="L23" s="87">
        <v>190407.18</v>
      </c>
      <c r="M23" s="115">
        <f t="shared" si="4"/>
        <v>3256021.2800000003</v>
      </c>
      <c r="N23" s="115"/>
      <c r="O23" s="34"/>
    </row>
    <row r="24" spans="1:15" x14ac:dyDescent="0.2">
      <c r="A24" s="80">
        <f t="shared" si="2"/>
        <v>13</v>
      </c>
      <c r="B24" s="86">
        <f>'Prepaid Maintenance'!B24</f>
        <v>46010</v>
      </c>
      <c r="C24" s="87">
        <v>143407555</v>
      </c>
      <c r="D24" s="87">
        <v>17707126.059999999</v>
      </c>
      <c r="E24" s="87">
        <v>32738857.66</v>
      </c>
      <c r="F24" s="87">
        <v>1443339.84</v>
      </c>
      <c r="G24" s="115">
        <f t="shared" si="3"/>
        <v>195296878.56</v>
      </c>
      <c r="H24" s="115"/>
      <c r="I24" s="87">
        <v>0</v>
      </c>
      <c r="J24" s="87">
        <v>3071823.22</v>
      </c>
      <c r="K24" s="87">
        <v>0</v>
      </c>
      <c r="L24" s="87">
        <v>197027.76</v>
      </c>
      <c r="M24" s="115">
        <f t="shared" si="4"/>
        <v>3268850.9800000004</v>
      </c>
      <c r="N24" s="115"/>
      <c r="O24" s="34"/>
    </row>
    <row r="25" spans="1:15" x14ac:dyDescent="0.2">
      <c r="A25" s="80">
        <f t="shared" si="2"/>
        <v>14</v>
      </c>
      <c r="B25" s="44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15"/>
      <c r="O25" s="34"/>
    </row>
    <row r="26" spans="1:15" x14ac:dyDescent="0.2">
      <c r="A26" s="80">
        <f t="shared" si="2"/>
        <v>15</v>
      </c>
      <c r="B26" s="89" t="s">
        <v>79</v>
      </c>
      <c r="C26" s="115">
        <f t="shared" ref="C26:M26" si="5">SUM(C12:C24)</f>
        <v>1871019480.5500002</v>
      </c>
      <c r="D26" s="115">
        <f t="shared" si="5"/>
        <v>228004367.22</v>
      </c>
      <c r="E26" s="115">
        <f t="shared" si="5"/>
        <v>423596415.31999999</v>
      </c>
      <c r="F26" s="115">
        <f t="shared" si="5"/>
        <v>17680856.66</v>
      </c>
      <c r="G26" s="115">
        <f t="shared" si="5"/>
        <v>2540301119.75</v>
      </c>
      <c r="H26" s="115">
        <f t="shared" si="5"/>
        <v>0</v>
      </c>
      <c r="I26" s="115">
        <f t="shared" si="5"/>
        <v>0</v>
      </c>
      <c r="J26" s="115">
        <f t="shared" si="5"/>
        <v>39506187.469999999</v>
      </c>
      <c r="K26" s="115">
        <f t="shared" si="5"/>
        <v>0</v>
      </c>
      <c r="L26" s="115">
        <f t="shared" si="5"/>
        <v>2520855.5499999998</v>
      </c>
      <c r="M26" s="115">
        <f t="shared" si="5"/>
        <v>42027043.019999996</v>
      </c>
      <c r="N26" s="115"/>
      <c r="O26" s="34"/>
    </row>
    <row r="27" spans="1:15" ht="13.5" thickBot="1" x14ac:dyDescent="0.25">
      <c r="A27" s="80">
        <f t="shared" si="2"/>
        <v>16</v>
      </c>
      <c r="B27" s="4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34"/>
    </row>
    <row r="28" spans="1:15" ht="14.25" thickTop="1" thickBot="1" x14ac:dyDescent="0.25">
      <c r="A28" s="80">
        <f t="shared" si="2"/>
        <v>17</v>
      </c>
      <c r="B28" s="90" t="s">
        <v>247</v>
      </c>
      <c r="C28" s="158">
        <f>ROUND(+C26/13,2)</f>
        <v>143924575.43000001</v>
      </c>
      <c r="D28" s="158">
        <f>ROUND(+D26/13,2)</f>
        <v>17538797.48</v>
      </c>
      <c r="E28" s="158">
        <f>ROUND(+E26/13,2)</f>
        <v>32584339.640000001</v>
      </c>
      <c r="F28" s="158">
        <f>ROUND(+F26/13,2)</f>
        <v>1360065.9</v>
      </c>
      <c r="G28" s="158">
        <f>ROUND(+G26/13,2)</f>
        <v>195407778.44</v>
      </c>
      <c r="H28" s="158"/>
      <c r="I28" s="158">
        <f>ROUND(+I26/13,2)</f>
        <v>0</v>
      </c>
      <c r="J28" s="158">
        <f>ROUND(+J26/13,2)</f>
        <v>3038937.5</v>
      </c>
      <c r="K28" s="158">
        <f>ROUND(+K26/13,2)</f>
        <v>0</v>
      </c>
      <c r="L28" s="158">
        <f>ROUND(+L26/13,2)</f>
        <v>193911.97</v>
      </c>
      <c r="M28" s="158">
        <f>ROUND(+M26/13,2)</f>
        <v>3232849.46</v>
      </c>
      <c r="N28" s="19"/>
      <c r="O28" s="34"/>
    </row>
    <row r="29" spans="1:15" ht="13.5" thickTop="1" x14ac:dyDescent="0.2">
      <c r="A29" s="80">
        <f t="shared" si="2"/>
        <v>18</v>
      </c>
      <c r="B29" s="44"/>
      <c r="C29" s="34"/>
      <c r="D29" s="34"/>
      <c r="F29" s="78" t="s">
        <v>76</v>
      </c>
      <c r="G29" s="78" t="s">
        <v>76</v>
      </c>
      <c r="H29" s="78"/>
      <c r="I29" s="34"/>
      <c r="J29" s="34"/>
      <c r="K29" s="34"/>
      <c r="L29" s="78" t="s">
        <v>76</v>
      </c>
      <c r="M29" s="78" t="s">
        <v>76</v>
      </c>
      <c r="N29" s="34"/>
      <c r="O29" s="34"/>
    </row>
    <row r="30" spans="1:15" x14ac:dyDescent="0.2">
      <c r="A30" s="80">
        <f t="shared" si="2"/>
        <v>19</v>
      </c>
      <c r="B30" s="89" t="s">
        <v>157</v>
      </c>
      <c r="C30" s="34"/>
      <c r="D30" s="34"/>
      <c r="E30" s="34" t="s">
        <v>158</v>
      </c>
      <c r="F30" s="34"/>
      <c r="G30" s="34"/>
      <c r="H30" s="34"/>
      <c r="I30" s="34"/>
      <c r="J30" s="34"/>
      <c r="K30" s="34" t="s">
        <v>158</v>
      </c>
      <c r="L30" s="34"/>
      <c r="M30" s="34"/>
      <c r="N30" s="34"/>
      <c r="O30" s="34"/>
    </row>
    <row r="31" spans="1:15" x14ac:dyDescent="0.2">
      <c r="A31" s="80">
        <f t="shared" si="2"/>
        <v>20</v>
      </c>
      <c r="B31" s="94" t="s">
        <v>257</v>
      </c>
      <c r="C31" s="34"/>
      <c r="D31" s="34"/>
      <c r="E31" s="34" t="s">
        <v>159</v>
      </c>
      <c r="F31" s="34"/>
      <c r="G31" s="34"/>
      <c r="H31" s="34"/>
      <c r="I31" s="34"/>
      <c r="J31" s="34"/>
      <c r="K31" s="34" t="s">
        <v>159</v>
      </c>
      <c r="L31" s="34"/>
      <c r="M31" s="34"/>
      <c r="N31" s="34"/>
      <c r="O31" s="34"/>
    </row>
    <row r="32" spans="1:15" x14ac:dyDescent="0.2">
      <c r="A32" s="80">
        <f t="shared" si="2"/>
        <v>21</v>
      </c>
      <c r="B32" s="94" t="s">
        <v>160</v>
      </c>
      <c r="C32" s="34"/>
      <c r="D32" s="34"/>
      <c r="E32" s="40"/>
      <c r="F32" s="106"/>
      <c r="G32" s="34"/>
      <c r="H32" s="34"/>
      <c r="I32" s="34"/>
      <c r="J32" s="34"/>
      <c r="K32" s="34"/>
      <c r="L32" s="34"/>
      <c r="M32" s="34"/>
      <c r="N32" s="34"/>
      <c r="O32" s="34"/>
    </row>
    <row r="33" spans="1:15" x14ac:dyDescent="0.2">
      <c r="A33" s="80">
        <f t="shared" si="2"/>
        <v>22</v>
      </c>
      <c r="B33" s="94" t="s">
        <v>258</v>
      </c>
      <c r="C33" s="34"/>
      <c r="D33" s="34"/>
      <c r="E33" s="40"/>
      <c r="F33" s="106"/>
      <c r="G33" s="34"/>
      <c r="H33" s="34"/>
      <c r="I33" s="34"/>
      <c r="J33" s="34"/>
      <c r="K33" s="34"/>
      <c r="L33" s="34"/>
      <c r="M33" s="34"/>
      <c r="N33" s="34"/>
      <c r="O33" s="34"/>
    </row>
    <row r="34" spans="1:15" x14ac:dyDescent="0.2">
      <c r="A34" s="80">
        <f t="shared" si="2"/>
        <v>23</v>
      </c>
      <c r="B34" s="94" t="s">
        <v>161</v>
      </c>
      <c r="C34" s="34"/>
      <c r="D34" s="34"/>
      <c r="E34" s="40"/>
      <c r="F34" s="106"/>
      <c r="G34" s="34"/>
      <c r="H34" s="34"/>
      <c r="I34" s="34"/>
      <c r="J34" s="34"/>
      <c r="K34" s="34"/>
      <c r="L34" s="34"/>
      <c r="M34" s="34"/>
      <c r="N34" s="34"/>
      <c r="O34" s="34"/>
    </row>
    <row r="35" spans="1:15" x14ac:dyDescent="0.2">
      <c r="A35" s="80"/>
      <c r="B35" s="107" t="s">
        <v>76</v>
      </c>
      <c r="C35" s="34"/>
      <c r="D35" s="34"/>
      <c r="E35" s="40"/>
      <c r="F35" s="106"/>
      <c r="G35" s="34"/>
      <c r="H35" s="34"/>
      <c r="I35" s="34"/>
      <c r="J35" s="34"/>
      <c r="K35" s="34"/>
      <c r="L35" s="34"/>
      <c r="M35" s="34"/>
      <c r="N35" s="34"/>
      <c r="O35" s="34"/>
    </row>
    <row r="36" spans="1:15" x14ac:dyDescent="0.2">
      <c r="A36" s="80"/>
      <c r="C36" s="34"/>
      <c r="D36" s="34"/>
      <c r="E36" s="34"/>
      <c r="F36" s="106"/>
      <c r="G36" s="34"/>
      <c r="H36" s="34"/>
      <c r="I36" s="34"/>
      <c r="J36" s="34"/>
      <c r="K36" s="34"/>
      <c r="L36" s="34"/>
      <c r="M36" s="34"/>
      <c r="N36" s="34"/>
      <c r="O36" s="34"/>
    </row>
    <row r="37" spans="1:15" x14ac:dyDescent="0.2">
      <c r="A37" s="80"/>
      <c r="B37" s="107" t="s">
        <v>76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x14ac:dyDescent="0.2">
      <c r="A38" s="80"/>
      <c r="B38" s="107" t="s">
        <v>76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5" x14ac:dyDescent="0.2">
      <c r="A39" s="80"/>
      <c r="B39" s="107" t="s">
        <v>76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1:15" x14ac:dyDescent="0.2">
      <c r="A40" s="80"/>
      <c r="B40" s="107" t="s">
        <v>76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x14ac:dyDescent="0.2">
      <c r="A41" s="80"/>
      <c r="B41" s="107" t="s">
        <v>76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x14ac:dyDescent="0.2">
      <c r="A42" s="80"/>
      <c r="B42" s="4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5" x14ac:dyDescent="0.2">
      <c r="A43" s="80"/>
      <c r="B43" s="4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x14ac:dyDescent="0.2">
      <c r="A44" s="50"/>
      <c r="B44" s="4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1:15" x14ac:dyDescent="0.2">
      <c r="A45" s="50"/>
      <c r="B45" s="4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1:15" x14ac:dyDescent="0.2">
      <c r="A46" s="50"/>
      <c r="B46" s="4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</sheetData>
  <mergeCells count="4">
    <mergeCell ref="A1:M1"/>
    <mergeCell ref="A5:M5"/>
    <mergeCell ref="A4:M4"/>
    <mergeCell ref="A2:M2"/>
  </mergeCells>
  <phoneticPr fontId="0" type="noConversion"/>
  <pageMargins left="0.75" right="0.75" top="1.3002314814814815" bottom="1" header="0.5" footer="0.5"/>
  <pageSetup scale="61" fitToHeight="2" orientation="landscape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28E8-0D80-4BA7-92A5-388DE8CBC52C}">
  <dimension ref="A1:AF365"/>
  <sheetViews>
    <sheetView tabSelected="1" view="pageLayout" topLeftCell="E1" zoomScaleNormal="100" workbookViewId="0">
      <selection activeCell="AB29" sqref="AB29"/>
    </sheetView>
  </sheetViews>
  <sheetFormatPr defaultRowHeight="12.75" x14ac:dyDescent="0.2"/>
  <cols>
    <col min="1" max="1" width="4.5703125" style="16" bestFit="1" customWidth="1"/>
    <col min="2" max="2" width="20.7109375" style="16" customWidth="1"/>
    <col min="3" max="3" width="0.85546875" style="16" customWidth="1"/>
    <col min="4" max="4" width="19" style="16" bestFit="1" customWidth="1"/>
    <col min="5" max="5" width="0.85546875" style="16" customWidth="1"/>
    <col min="6" max="6" width="11.85546875" style="16" customWidth="1"/>
    <col min="7" max="7" width="1.7109375" style="16" customWidth="1"/>
    <col min="8" max="8" width="12.7109375" style="16" customWidth="1"/>
    <col min="9" max="9" width="0.85546875" style="16" customWidth="1"/>
    <col min="10" max="10" width="13.85546875" style="16" customWidth="1"/>
    <col min="11" max="11" width="3" style="16" customWidth="1"/>
    <col min="12" max="12" width="18.28515625" style="16" bestFit="1" customWidth="1"/>
    <col min="13" max="13" width="0.85546875" style="16" customWidth="1"/>
    <col min="14" max="14" width="17.28515625" style="16" bestFit="1" customWidth="1"/>
    <col min="15" max="15" width="0.85546875" style="16" customWidth="1"/>
    <col min="16" max="16" width="12.7109375" style="16" customWidth="1"/>
    <col min="17" max="17" width="0.85546875" style="16" customWidth="1"/>
    <col min="18" max="18" width="12.7109375" style="16" customWidth="1"/>
    <col min="19" max="19" width="0.85546875" style="16" customWidth="1"/>
    <col min="20" max="20" width="13" style="16" bestFit="1" customWidth="1"/>
    <col min="21" max="21" width="0.85546875" style="16" customWidth="1"/>
    <col min="22" max="22" width="17.5703125" style="16" bestFit="1" customWidth="1"/>
    <col min="23" max="23" width="0.85546875" style="16" customWidth="1"/>
    <col min="24" max="24" width="18.7109375" style="16" bestFit="1" customWidth="1"/>
    <col min="257" max="257" width="4.42578125" bestFit="1" customWidth="1"/>
    <col min="258" max="258" width="20.7109375" customWidth="1"/>
    <col min="259" max="259" width="0.85546875" customWidth="1"/>
    <col min="260" max="260" width="12.7109375" customWidth="1"/>
    <col min="261" max="261" width="0.85546875" customWidth="1"/>
    <col min="262" max="262" width="11.85546875" customWidth="1"/>
    <col min="263" max="263" width="1.7109375" customWidth="1"/>
    <col min="264" max="264" width="12.7109375" customWidth="1"/>
    <col min="265" max="265" width="0.85546875" customWidth="1"/>
    <col min="266" max="266" width="13.85546875" customWidth="1"/>
    <col min="267" max="267" width="3" customWidth="1"/>
    <col min="268" max="268" width="12.7109375" customWidth="1"/>
    <col min="269" max="269" width="0.85546875" customWidth="1"/>
    <col min="270" max="270" width="12.7109375" customWidth="1"/>
    <col min="271" max="271" width="0.85546875" customWidth="1"/>
    <col min="272" max="272" width="12.7109375" customWidth="1"/>
    <col min="273" max="273" width="0.85546875" customWidth="1"/>
    <col min="274" max="274" width="12.7109375" customWidth="1"/>
    <col min="275" max="275" width="0.85546875" customWidth="1"/>
    <col min="276" max="276" width="12.85546875" bestFit="1" customWidth="1"/>
    <col min="277" max="277" width="0.85546875" customWidth="1"/>
    <col min="278" max="278" width="12.85546875" bestFit="1" customWidth="1"/>
    <col min="279" max="279" width="0.85546875" customWidth="1"/>
    <col min="280" max="280" width="12.85546875" bestFit="1" customWidth="1"/>
    <col min="513" max="513" width="4.42578125" bestFit="1" customWidth="1"/>
    <col min="514" max="514" width="20.7109375" customWidth="1"/>
    <col min="515" max="515" width="0.85546875" customWidth="1"/>
    <col min="516" max="516" width="12.7109375" customWidth="1"/>
    <col min="517" max="517" width="0.85546875" customWidth="1"/>
    <col min="518" max="518" width="11.85546875" customWidth="1"/>
    <col min="519" max="519" width="1.7109375" customWidth="1"/>
    <col min="520" max="520" width="12.7109375" customWidth="1"/>
    <col min="521" max="521" width="0.85546875" customWidth="1"/>
    <col min="522" max="522" width="13.85546875" customWidth="1"/>
    <col min="523" max="523" width="3" customWidth="1"/>
    <col min="524" max="524" width="12.7109375" customWidth="1"/>
    <col min="525" max="525" width="0.85546875" customWidth="1"/>
    <col min="526" max="526" width="12.7109375" customWidth="1"/>
    <col min="527" max="527" width="0.85546875" customWidth="1"/>
    <col min="528" max="528" width="12.7109375" customWidth="1"/>
    <col min="529" max="529" width="0.85546875" customWidth="1"/>
    <col min="530" max="530" width="12.7109375" customWidth="1"/>
    <col min="531" max="531" width="0.85546875" customWidth="1"/>
    <col min="532" max="532" width="12.85546875" bestFit="1" customWidth="1"/>
    <col min="533" max="533" width="0.85546875" customWidth="1"/>
    <col min="534" max="534" width="12.85546875" bestFit="1" customWidth="1"/>
    <col min="535" max="535" width="0.85546875" customWidth="1"/>
    <col min="536" max="536" width="12.85546875" bestFit="1" customWidth="1"/>
    <col min="769" max="769" width="4.42578125" bestFit="1" customWidth="1"/>
    <col min="770" max="770" width="20.7109375" customWidth="1"/>
    <col min="771" max="771" width="0.85546875" customWidth="1"/>
    <col min="772" max="772" width="12.7109375" customWidth="1"/>
    <col min="773" max="773" width="0.85546875" customWidth="1"/>
    <col min="774" max="774" width="11.85546875" customWidth="1"/>
    <col min="775" max="775" width="1.7109375" customWidth="1"/>
    <col min="776" max="776" width="12.7109375" customWidth="1"/>
    <col min="777" max="777" width="0.85546875" customWidth="1"/>
    <col min="778" max="778" width="13.85546875" customWidth="1"/>
    <col min="779" max="779" width="3" customWidth="1"/>
    <col min="780" max="780" width="12.7109375" customWidth="1"/>
    <col min="781" max="781" width="0.85546875" customWidth="1"/>
    <col min="782" max="782" width="12.7109375" customWidth="1"/>
    <col min="783" max="783" width="0.85546875" customWidth="1"/>
    <col min="784" max="784" width="12.7109375" customWidth="1"/>
    <col min="785" max="785" width="0.85546875" customWidth="1"/>
    <col min="786" max="786" width="12.7109375" customWidth="1"/>
    <col min="787" max="787" width="0.85546875" customWidth="1"/>
    <col min="788" max="788" width="12.85546875" bestFit="1" customWidth="1"/>
    <col min="789" max="789" width="0.85546875" customWidth="1"/>
    <col min="790" max="790" width="12.85546875" bestFit="1" customWidth="1"/>
    <col min="791" max="791" width="0.85546875" customWidth="1"/>
    <col min="792" max="792" width="12.85546875" bestFit="1" customWidth="1"/>
    <col min="1025" max="1025" width="4.42578125" bestFit="1" customWidth="1"/>
    <col min="1026" max="1026" width="20.7109375" customWidth="1"/>
    <col min="1027" max="1027" width="0.85546875" customWidth="1"/>
    <col min="1028" max="1028" width="12.7109375" customWidth="1"/>
    <col min="1029" max="1029" width="0.85546875" customWidth="1"/>
    <col min="1030" max="1030" width="11.85546875" customWidth="1"/>
    <col min="1031" max="1031" width="1.7109375" customWidth="1"/>
    <col min="1032" max="1032" width="12.7109375" customWidth="1"/>
    <col min="1033" max="1033" width="0.85546875" customWidth="1"/>
    <col min="1034" max="1034" width="13.85546875" customWidth="1"/>
    <col min="1035" max="1035" width="3" customWidth="1"/>
    <col min="1036" max="1036" width="12.7109375" customWidth="1"/>
    <col min="1037" max="1037" width="0.85546875" customWidth="1"/>
    <col min="1038" max="1038" width="12.7109375" customWidth="1"/>
    <col min="1039" max="1039" width="0.85546875" customWidth="1"/>
    <col min="1040" max="1040" width="12.7109375" customWidth="1"/>
    <col min="1041" max="1041" width="0.85546875" customWidth="1"/>
    <col min="1042" max="1042" width="12.7109375" customWidth="1"/>
    <col min="1043" max="1043" width="0.85546875" customWidth="1"/>
    <col min="1044" max="1044" width="12.85546875" bestFit="1" customWidth="1"/>
    <col min="1045" max="1045" width="0.85546875" customWidth="1"/>
    <col min="1046" max="1046" width="12.85546875" bestFit="1" customWidth="1"/>
    <col min="1047" max="1047" width="0.85546875" customWidth="1"/>
    <col min="1048" max="1048" width="12.85546875" bestFit="1" customWidth="1"/>
    <col min="1281" max="1281" width="4.42578125" bestFit="1" customWidth="1"/>
    <col min="1282" max="1282" width="20.7109375" customWidth="1"/>
    <col min="1283" max="1283" width="0.85546875" customWidth="1"/>
    <col min="1284" max="1284" width="12.7109375" customWidth="1"/>
    <col min="1285" max="1285" width="0.85546875" customWidth="1"/>
    <col min="1286" max="1286" width="11.85546875" customWidth="1"/>
    <col min="1287" max="1287" width="1.7109375" customWidth="1"/>
    <col min="1288" max="1288" width="12.7109375" customWidth="1"/>
    <col min="1289" max="1289" width="0.85546875" customWidth="1"/>
    <col min="1290" max="1290" width="13.85546875" customWidth="1"/>
    <col min="1291" max="1291" width="3" customWidth="1"/>
    <col min="1292" max="1292" width="12.7109375" customWidth="1"/>
    <col min="1293" max="1293" width="0.85546875" customWidth="1"/>
    <col min="1294" max="1294" width="12.7109375" customWidth="1"/>
    <col min="1295" max="1295" width="0.85546875" customWidth="1"/>
    <col min="1296" max="1296" width="12.7109375" customWidth="1"/>
    <col min="1297" max="1297" width="0.85546875" customWidth="1"/>
    <col min="1298" max="1298" width="12.7109375" customWidth="1"/>
    <col min="1299" max="1299" width="0.85546875" customWidth="1"/>
    <col min="1300" max="1300" width="12.85546875" bestFit="1" customWidth="1"/>
    <col min="1301" max="1301" width="0.85546875" customWidth="1"/>
    <col min="1302" max="1302" width="12.85546875" bestFit="1" customWidth="1"/>
    <col min="1303" max="1303" width="0.85546875" customWidth="1"/>
    <col min="1304" max="1304" width="12.85546875" bestFit="1" customWidth="1"/>
    <col min="1537" max="1537" width="4.42578125" bestFit="1" customWidth="1"/>
    <col min="1538" max="1538" width="20.7109375" customWidth="1"/>
    <col min="1539" max="1539" width="0.85546875" customWidth="1"/>
    <col min="1540" max="1540" width="12.7109375" customWidth="1"/>
    <col min="1541" max="1541" width="0.85546875" customWidth="1"/>
    <col min="1542" max="1542" width="11.85546875" customWidth="1"/>
    <col min="1543" max="1543" width="1.7109375" customWidth="1"/>
    <col min="1544" max="1544" width="12.7109375" customWidth="1"/>
    <col min="1545" max="1545" width="0.85546875" customWidth="1"/>
    <col min="1546" max="1546" width="13.85546875" customWidth="1"/>
    <col min="1547" max="1547" width="3" customWidth="1"/>
    <col min="1548" max="1548" width="12.7109375" customWidth="1"/>
    <col min="1549" max="1549" width="0.85546875" customWidth="1"/>
    <col min="1550" max="1550" width="12.7109375" customWidth="1"/>
    <col min="1551" max="1551" width="0.85546875" customWidth="1"/>
    <col min="1552" max="1552" width="12.7109375" customWidth="1"/>
    <col min="1553" max="1553" width="0.85546875" customWidth="1"/>
    <col min="1554" max="1554" width="12.7109375" customWidth="1"/>
    <col min="1555" max="1555" width="0.85546875" customWidth="1"/>
    <col min="1556" max="1556" width="12.85546875" bestFit="1" customWidth="1"/>
    <col min="1557" max="1557" width="0.85546875" customWidth="1"/>
    <col min="1558" max="1558" width="12.85546875" bestFit="1" customWidth="1"/>
    <col min="1559" max="1559" width="0.85546875" customWidth="1"/>
    <col min="1560" max="1560" width="12.85546875" bestFit="1" customWidth="1"/>
    <col min="1793" max="1793" width="4.42578125" bestFit="1" customWidth="1"/>
    <col min="1794" max="1794" width="20.7109375" customWidth="1"/>
    <col min="1795" max="1795" width="0.85546875" customWidth="1"/>
    <col min="1796" max="1796" width="12.7109375" customWidth="1"/>
    <col min="1797" max="1797" width="0.85546875" customWidth="1"/>
    <col min="1798" max="1798" width="11.85546875" customWidth="1"/>
    <col min="1799" max="1799" width="1.7109375" customWidth="1"/>
    <col min="1800" max="1800" width="12.7109375" customWidth="1"/>
    <col min="1801" max="1801" width="0.85546875" customWidth="1"/>
    <col min="1802" max="1802" width="13.85546875" customWidth="1"/>
    <col min="1803" max="1803" width="3" customWidth="1"/>
    <col min="1804" max="1804" width="12.7109375" customWidth="1"/>
    <col min="1805" max="1805" width="0.85546875" customWidth="1"/>
    <col min="1806" max="1806" width="12.7109375" customWidth="1"/>
    <col min="1807" max="1807" width="0.85546875" customWidth="1"/>
    <col min="1808" max="1808" width="12.7109375" customWidth="1"/>
    <col min="1809" max="1809" width="0.85546875" customWidth="1"/>
    <col min="1810" max="1810" width="12.7109375" customWidth="1"/>
    <col min="1811" max="1811" width="0.85546875" customWidth="1"/>
    <col min="1812" max="1812" width="12.85546875" bestFit="1" customWidth="1"/>
    <col min="1813" max="1813" width="0.85546875" customWidth="1"/>
    <col min="1814" max="1814" width="12.85546875" bestFit="1" customWidth="1"/>
    <col min="1815" max="1815" width="0.85546875" customWidth="1"/>
    <col min="1816" max="1816" width="12.85546875" bestFit="1" customWidth="1"/>
    <col min="2049" max="2049" width="4.42578125" bestFit="1" customWidth="1"/>
    <col min="2050" max="2050" width="20.7109375" customWidth="1"/>
    <col min="2051" max="2051" width="0.85546875" customWidth="1"/>
    <col min="2052" max="2052" width="12.7109375" customWidth="1"/>
    <col min="2053" max="2053" width="0.85546875" customWidth="1"/>
    <col min="2054" max="2054" width="11.85546875" customWidth="1"/>
    <col min="2055" max="2055" width="1.7109375" customWidth="1"/>
    <col min="2056" max="2056" width="12.7109375" customWidth="1"/>
    <col min="2057" max="2057" width="0.85546875" customWidth="1"/>
    <col min="2058" max="2058" width="13.85546875" customWidth="1"/>
    <col min="2059" max="2059" width="3" customWidth="1"/>
    <col min="2060" max="2060" width="12.7109375" customWidth="1"/>
    <col min="2061" max="2061" width="0.85546875" customWidth="1"/>
    <col min="2062" max="2062" width="12.7109375" customWidth="1"/>
    <col min="2063" max="2063" width="0.85546875" customWidth="1"/>
    <col min="2064" max="2064" width="12.7109375" customWidth="1"/>
    <col min="2065" max="2065" width="0.85546875" customWidth="1"/>
    <col min="2066" max="2066" width="12.7109375" customWidth="1"/>
    <col min="2067" max="2067" width="0.85546875" customWidth="1"/>
    <col min="2068" max="2068" width="12.85546875" bestFit="1" customWidth="1"/>
    <col min="2069" max="2069" width="0.85546875" customWidth="1"/>
    <col min="2070" max="2070" width="12.85546875" bestFit="1" customWidth="1"/>
    <col min="2071" max="2071" width="0.85546875" customWidth="1"/>
    <col min="2072" max="2072" width="12.85546875" bestFit="1" customWidth="1"/>
    <col min="2305" max="2305" width="4.42578125" bestFit="1" customWidth="1"/>
    <col min="2306" max="2306" width="20.7109375" customWidth="1"/>
    <col min="2307" max="2307" width="0.85546875" customWidth="1"/>
    <col min="2308" max="2308" width="12.7109375" customWidth="1"/>
    <col min="2309" max="2309" width="0.85546875" customWidth="1"/>
    <col min="2310" max="2310" width="11.85546875" customWidth="1"/>
    <col min="2311" max="2311" width="1.7109375" customWidth="1"/>
    <col min="2312" max="2312" width="12.7109375" customWidth="1"/>
    <col min="2313" max="2313" width="0.85546875" customWidth="1"/>
    <col min="2314" max="2314" width="13.85546875" customWidth="1"/>
    <col min="2315" max="2315" width="3" customWidth="1"/>
    <col min="2316" max="2316" width="12.7109375" customWidth="1"/>
    <col min="2317" max="2317" width="0.85546875" customWidth="1"/>
    <col min="2318" max="2318" width="12.7109375" customWidth="1"/>
    <col min="2319" max="2319" width="0.85546875" customWidth="1"/>
    <col min="2320" max="2320" width="12.7109375" customWidth="1"/>
    <col min="2321" max="2321" width="0.85546875" customWidth="1"/>
    <col min="2322" max="2322" width="12.7109375" customWidth="1"/>
    <col min="2323" max="2323" width="0.85546875" customWidth="1"/>
    <col min="2324" max="2324" width="12.85546875" bestFit="1" customWidth="1"/>
    <col min="2325" max="2325" width="0.85546875" customWidth="1"/>
    <col min="2326" max="2326" width="12.85546875" bestFit="1" customWidth="1"/>
    <col min="2327" max="2327" width="0.85546875" customWidth="1"/>
    <col min="2328" max="2328" width="12.85546875" bestFit="1" customWidth="1"/>
    <col min="2561" max="2561" width="4.42578125" bestFit="1" customWidth="1"/>
    <col min="2562" max="2562" width="20.7109375" customWidth="1"/>
    <col min="2563" max="2563" width="0.85546875" customWidth="1"/>
    <col min="2564" max="2564" width="12.7109375" customWidth="1"/>
    <col min="2565" max="2565" width="0.85546875" customWidth="1"/>
    <col min="2566" max="2566" width="11.85546875" customWidth="1"/>
    <col min="2567" max="2567" width="1.7109375" customWidth="1"/>
    <col min="2568" max="2568" width="12.7109375" customWidth="1"/>
    <col min="2569" max="2569" width="0.85546875" customWidth="1"/>
    <col min="2570" max="2570" width="13.85546875" customWidth="1"/>
    <col min="2571" max="2571" width="3" customWidth="1"/>
    <col min="2572" max="2572" width="12.7109375" customWidth="1"/>
    <col min="2573" max="2573" width="0.85546875" customWidth="1"/>
    <col min="2574" max="2574" width="12.7109375" customWidth="1"/>
    <col min="2575" max="2575" width="0.85546875" customWidth="1"/>
    <col min="2576" max="2576" width="12.7109375" customWidth="1"/>
    <col min="2577" max="2577" width="0.85546875" customWidth="1"/>
    <col min="2578" max="2578" width="12.7109375" customWidth="1"/>
    <col min="2579" max="2579" width="0.85546875" customWidth="1"/>
    <col min="2580" max="2580" width="12.85546875" bestFit="1" customWidth="1"/>
    <col min="2581" max="2581" width="0.85546875" customWidth="1"/>
    <col min="2582" max="2582" width="12.85546875" bestFit="1" customWidth="1"/>
    <col min="2583" max="2583" width="0.85546875" customWidth="1"/>
    <col min="2584" max="2584" width="12.85546875" bestFit="1" customWidth="1"/>
    <col min="2817" max="2817" width="4.42578125" bestFit="1" customWidth="1"/>
    <col min="2818" max="2818" width="20.7109375" customWidth="1"/>
    <col min="2819" max="2819" width="0.85546875" customWidth="1"/>
    <col min="2820" max="2820" width="12.7109375" customWidth="1"/>
    <col min="2821" max="2821" width="0.85546875" customWidth="1"/>
    <col min="2822" max="2822" width="11.85546875" customWidth="1"/>
    <col min="2823" max="2823" width="1.7109375" customWidth="1"/>
    <col min="2824" max="2824" width="12.7109375" customWidth="1"/>
    <col min="2825" max="2825" width="0.85546875" customWidth="1"/>
    <col min="2826" max="2826" width="13.85546875" customWidth="1"/>
    <col min="2827" max="2827" width="3" customWidth="1"/>
    <col min="2828" max="2828" width="12.7109375" customWidth="1"/>
    <col min="2829" max="2829" width="0.85546875" customWidth="1"/>
    <col min="2830" max="2830" width="12.7109375" customWidth="1"/>
    <col min="2831" max="2831" width="0.85546875" customWidth="1"/>
    <col min="2832" max="2832" width="12.7109375" customWidth="1"/>
    <col min="2833" max="2833" width="0.85546875" customWidth="1"/>
    <col min="2834" max="2834" width="12.7109375" customWidth="1"/>
    <col min="2835" max="2835" width="0.85546875" customWidth="1"/>
    <col min="2836" max="2836" width="12.85546875" bestFit="1" customWidth="1"/>
    <col min="2837" max="2837" width="0.85546875" customWidth="1"/>
    <col min="2838" max="2838" width="12.85546875" bestFit="1" customWidth="1"/>
    <col min="2839" max="2839" width="0.85546875" customWidth="1"/>
    <col min="2840" max="2840" width="12.85546875" bestFit="1" customWidth="1"/>
    <col min="3073" max="3073" width="4.42578125" bestFit="1" customWidth="1"/>
    <col min="3074" max="3074" width="20.7109375" customWidth="1"/>
    <col min="3075" max="3075" width="0.85546875" customWidth="1"/>
    <col min="3076" max="3076" width="12.7109375" customWidth="1"/>
    <col min="3077" max="3077" width="0.85546875" customWidth="1"/>
    <col min="3078" max="3078" width="11.85546875" customWidth="1"/>
    <col min="3079" max="3079" width="1.7109375" customWidth="1"/>
    <col min="3080" max="3080" width="12.7109375" customWidth="1"/>
    <col min="3081" max="3081" width="0.85546875" customWidth="1"/>
    <col min="3082" max="3082" width="13.85546875" customWidth="1"/>
    <col min="3083" max="3083" width="3" customWidth="1"/>
    <col min="3084" max="3084" width="12.7109375" customWidth="1"/>
    <col min="3085" max="3085" width="0.85546875" customWidth="1"/>
    <col min="3086" max="3086" width="12.7109375" customWidth="1"/>
    <col min="3087" max="3087" width="0.85546875" customWidth="1"/>
    <col min="3088" max="3088" width="12.7109375" customWidth="1"/>
    <col min="3089" max="3089" width="0.85546875" customWidth="1"/>
    <col min="3090" max="3090" width="12.7109375" customWidth="1"/>
    <col min="3091" max="3091" width="0.85546875" customWidth="1"/>
    <col min="3092" max="3092" width="12.85546875" bestFit="1" customWidth="1"/>
    <col min="3093" max="3093" width="0.85546875" customWidth="1"/>
    <col min="3094" max="3094" width="12.85546875" bestFit="1" customWidth="1"/>
    <col min="3095" max="3095" width="0.85546875" customWidth="1"/>
    <col min="3096" max="3096" width="12.85546875" bestFit="1" customWidth="1"/>
    <col min="3329" max="3329" width="4.42578125" bestFit="1" customWidth="1"/>
    <col min="3330" max="3330" width="20.7109375" customWidth="1"/>
    <col min="3331" max="3331" width="0.85546875" customWidth="1"/>
    <col min="3332" max="3332" width="12.7109375" customWidth="1"/>
    <col min="3333" max="3333" width="0.85546875" customWidth="1"/>
    <col min="3334" max="3334" width="11.85546875" customWidth="1"/>
    <col min="3335" max="3335" width="1.7109375" customWidth="1"/>
    <col min="3336" max="3336" width="12.7109375" customWidth="1"/>
    <col min="3337" max="3337" width="0.85546875" customWidth="1"/>
    <col min="3338" max="3338" width="13.85546875" customWidth="1"/>
    <col min="3339" max="3339" width="3" customWidth="1"/>
    <col min="3340" max="3340" width="12.7109375" customWidth="1"/>
    <col min="3341" max="3341" width="0.85546875" customWidth="1"/>
    <col min="3342" max="3342" width="12.7109375" customWidth="1"/>
    <col min="3343" max="3343" width="0.85546875" customWidth="1"/>
    <col min="3344" max="3344" width="12.7109375" customWidth="1"/>
    <col min="3345" max="3345" width="0.85546875" customWidth="1"/>
    <col min="3346" max="3346" width="12.7109375" customWidth="1"/>
    <col min="3347" max="3347" width="0.85546875" customWidth="1"/>
    <col min="3348" max="3348" width="12.85546875" bestFit="1" customWidth="1"/>
    <col min="3349" max="3349" width="0.85546875" customWidth="1"/>
    <col min="3350" max="3350" width="12.85546875" bestFit="1" customWidth="1"/>
    <col min="3351" max="3351" width="0.85546875" customWidth="1"/>
    <col min="3352" max="3352" width="12.85546875" bestFit="1" customWidth="1"/>
    <col min="3585" max="3585" width="4.42578125" bestFit="1" customWidth="1"/>
    <col min="3586" max="3586" width="20.7109375" customWidth="1"/>
    <col min="3587" max="3587" width="0.85546875" customWidth="1"/>
    <col min="3588" max="3588" width="12.7109375" customWidth="1"/>
    <col min="3589" max="3589" width="0.85546875" customWidth="1"/>
    <col min="3590" max="3590" width="11.85546875" customWidth="1"/>
    <col min="3591" max="3591" width="1.7109375" customWidth="1"/>
    <col min="3592" max="3592" width="12.7109375" customWidth="1"/>
    <col min="3593" max="3593" width="0.85546875" customWidth="1"/>
    <col min="3594" max="3594" width="13.85546875" customWidth="1"/>
    <col min="3595" max="3595" width="3" customWidth="1"/>
    <col min="3596" max="3596" width="12.7109375" customWidth="1"/>
    <col min="3597" max="3597" width="0.85546875" customWidth="1"/>
    <col min="3598" max="3598" width="12.7109375" customWidth="1"/>
    <col min="3599" max="3599" width="0.85546875" customWidth="1"/>
    <col min="3600" max="3600" width="12.7109375" customWidth="1"/>
    <col min="3601" max="3601" width="0.85546875" customWidth="1"/>
    <col min="3602" max="3602" width="12.7109375" customWidth="1"/>
    <col min="3603" max="3603" width="0.85546875" customWidth="1"/>
    <col min="3604" max="3604" width="12.85546875" bestFit="1" customWidth="1"/>
    <col min="3605" max="3605" width="0.85546875" customWidth="1"/>
    <col min="3606" max="3606" width="12.85546875" bestFit="1" customWidth="1"/>
    <col min="3607" max="3607" width="0.85546875" customWidth="1"/>
    <col min="3608" max="3608" width="12.85546875" bestFit="1" customWidth="1"/>
    <col min="3841" max="3841" width="4.42578125" bestFit="1" customWidth="1"/>
    <col min="3842" max="3842" width="20.7109375" customWidth="1"/>
    <col min="3843" max="3843" width="0.85546875" customWidth="1"/>
    <col min="3844" max="3844" width="12.7109375" customWidth="1"/>
    <col min="3845" max="3845" width="0.85546875" customWidth="1"/>
    <col min="3846" max="3846" width="11.85546875" customWidth="1"/>
    <col min="3847" max="3847" width="1.7109375" customWidth="1"/>
    <col min="3848" max="3848" width="12.7109375" customWidth="1"/>
    <col min="3849" max="3849" width="0.85546875" customWidth="1"/>
    <col min="3850" max="3850" width="13.85546875" customWidth="1"/>
    <col min="3851" max="3851" width="3" customWidth="1"/>
    <col min="3852" max="3852" width="12.7109375" customWidth="1"/>
    <col min="3853" max="3853" width="0.85546875" customWidth="1"/>
    <col min="3854" max="3854" width="12.7109375" customWidth="1"/>
    <col min="3855" max="3855" width="0.85546875" customWidth="1"/>
    <col min="3856" max="3856" width="12.7109375" customWidth="1"/>
    <col min="3857" max="3857" width="0.85546875" customWidth="1"/>
    <col min="3858" max="3858" width="12.7109375" customWidth="1"/>
    <col min="3859" max="3859" width="0.85546875" customWidth="1"/>
    <col min="3860" max="3860" width="12.85546875" bestFit="1" customWidth="1"/>
    <col min="3861" max="3861" width="0.85546875" customWidth="1"/>
    <col min="3862" max="3862" width="12.85546875" bestFit="1" customWidth="1"/>
    <col min="3863" max="3863" width="0.85546875" customWidth="1"/>
    <col min="3864" max="3864" width="12.85546875" bestFit="1" customWidth="1"/>
    <col min="4097" max="4097" width="4.42578125" bestFit="1" customWidth="1"/>
    <col min="4098" max="4098" width="20.7109375" customWidth="1"/>
    <col min="4099" max="4099" width="0.85546875" customWidth="1"/>
    <col min="4100" max="4100" width="12.7109375" customWidth="1"/>
    <col min="4101" max="4101" width="0.85546875" customWidth="1"/>
    <col min="4102" max="4102" width="11.85546875" customWidth="1"/>
    <col min="4103" max="4103" width="1.7109375" customWidth="1"/>
    <col min="4104" max="4104" width="12.7109375" customWidth="1"/>
    <col min="4105" max="4105" width="0.85546875" customWidth="1"/>
    <col min="4106" max="4106" width="13.85546875" customWidth="1"/>
    <col min="4107" max="4107" width="3" customWidth="1"/>
    <col min="4108" max="4108" width="12.7109375" customWidth="1"/>
    <col min="4109" max="4109" width="0.85546875" customWidth="1"/>
    <col min="4110" max="4110" width="12.7109375" customWidth="1"/>
    <col min="4111" max="4111" width="0.85546875" customWidth="1"/>
    <col min="4112" max="4112" width="12.7109375" customWidth="1"/>
    <col min="4113" max="4113" width="0.85546875" customWidth="1"/>
    <col min="4114" max="4114" width="12.7109375" customWidth="1"/>
    <col min="4115" max="4115" width="0.85546875" customWidth="1"/>
    <col min="4116" max="4116" width="12.85546875" bestFit="1" customWidth="1"/>
    <col min="4117" max="4117" width="0.85546875" customWidth="1"/>
    <col min="4118" max="4118" width="12.85546875" bestFit="1" customWidth="1"/>
    <col min="4119" max="4119" width="0.85546875" customWidth="1"/>
    <col min="4120" max="4120" width="12.85546875" bestFit="1" customWidth="1"/>
    <col min="4353" max="4353" width="4.42578125" bestFit="1" customWidth="1"/>
    <col min="4354" max="4354" width="20.7109375" customWidth="1"/>
    <col min="4355" max="4355" width="0.85546875" customWidth="1"/>
    <col min="4356" max="4356" width="12.7109375" customWidth="1"/>
    <col min="4357" max="4357" width="0.85546875" customWidth="1"/>
    <col min="4358" max="4358" width="11.85546875" customWidth="1"/>
    <col min="4359" max="4359" width="1.7109375" customWidth="1"/>
    <col min="4360" max="4360" width="12.7109375" customWidth="1"/>
    <col min="4361" max="4361" width="0.85546875" customWidth="1"/>
    <col min="4362" max="4362" width="13.85546875" customWidth="1"/>
    <col min="4363" max="4363" width="3" customWidth="1"/>
    <col min="4364" max="4364" width="12.7109375" customWidth="1"/>
    <col min="4365" max="4365" width="0.85546875" customWidth="1"/>
    <col min="4366" max="4366" width="12.7109375" customWidth="1"/>
    <col min="4367" max="4367" width="0.85546875" customWidth="1"/>
    <col min="4368" max="4368" width="12.7109375" customWidth="1"/>
    <col min="4369" max="4369" width="0.85546875" customWidth="1"/>
    <col min="4370" max="4370" width="12.7109375" customWidth="1"/>
    <col min="4371" max="4371" width="0.85546875" customWidth="1"/>
    <col min="4372" max="4372" width="12.85546875" bestFit="1" customWidth="1"/>
    <col min="4373" max="4373" width="0.85546875" customWidth="1"/>
    <col min="4374" max="4374" width="12.85546875" bestFit="1" customWidth="1"/>
    <col min="4375" max="4375" width="0.85546875" customWidth="1"/>
    <col min="4376" max="4376" width="12.85546875" bestFit="1" customWidth="1"/>
    <col min="4609" max="4609" width="4.42578125" bestFit="1" customWidth="1"/>
    <col min="4610" max="4610" width="20.7109375" customWidth="1"/>
    <col min="4611" max="4611" width="0.85546875" customWidth="1"/>
    <col min="4612" max="4612" width="12.7109375" customWidth="1"/>
    <col min="4613" max="4613" width="0.85546875" customWidth="1"/>
    <col min="4614" max="4614" width="11.85546875" customWidth="1"/>
    <col min="4615" max="4615" width="1.7109375" customWidth="1"/>
    <col min="4616" max="4616" width="12.7109375" customWidth="1"/>
    <col min="4617" max="4617" width="0.85546875" customWidth="1"/>
    <col min="4618" max="4618" width="13.85546875" customWidth="1"/>
    <col min="4619" max="4619" width="3" customWidth="1"/>
    <col min="4620" max="4620" width="12.7109375" customWidth="1"/>
    <col min="4621" max="4621" width="0.85546875" customWidth="1"/>
    <col min="4622" max="4622" width="12.7109375" customWidth="1"/>
    <col min="4623" max="4623" width="0.85546875" customWidth="1"/>
    <col min="4624" max="4624" width="12.7109375" customWidth="1"/>
    <col min="4625" max="4625" width="0.85546875" customWidth="1"/>
    <col min="4626" max="4626" width="12.7109375" customWidth="1"/>
    <col min="4627" max="4627" width="0.85546875" customWidth="1"/>
    <col min="4628" max="4628" width="12.85546875" bestFit="1" customWidth="1"/>
    <col min="4629" max="4629" width="0.85546875" customWidth="1"/>
    <col min="4630" max="4630" width="12.85546875" bestFit="1" customWidth="1"/>
    <col min="4631" max="4631" width="0.85546875" customWidth="1"/>
    <col min="4632" max="4632" width="12.85546875" bestFit="1" customWidth="1"/>
    <col min="4865" max="4865" width="4.42578125" bestFit="1" customWidth="1"/>
    <col min="4866" max="4866" width="20.7109375" customWidth="1"/>
    <col min="4867" max="4867" width="0.85546875" customWidth="1"/>
    <col min="4868" max="4868" width="12.7109375" customWidth="1"/>
    <col min="4869" max="4869" width="0.85546875" customWidth="1"/>
    <col min="4870" max="4870" width="11.85546875" customWidth="1"/>
    <col min="4871" max="4871" width="1.7109375" customWidth="1"/>
    <col min="4872" max="4872" width="12.7109375" customWidth="1"/>
    <col min="4873" max="4873" width="0.85546875" customWidth="1"/>
    <col min="4874" max="4874" width="13.85546875" customWidth="1"/>
    <col min="4875" max="4875" width="3" customWidth="1"/>
    <col min="4876" max="4876" width="12.7109375" customWidth="1"/>
    <col min="4877" max="4877" width="0.85546875" customWidth="1"/>
    <col min="4878" max="4878" width="12.7109375" customWidth="1"/>
    <col min="4879" max="4879" width="0.85546875" customWidth="1"/>
    <col min="4880" max="4880" width="12.7109375" customWidth="1"/>
    <col min="4881" max="4881" width="0.85546875" customWidth="1"/>
    <col min="4882" max="4882" width="12.7109375" customWidth="1"/>
    <col min="4883" max="4883" width="0.85546875" customWidth="1"/>
    <col min="4884" max="4884" width="12.85546875" bestFit="1" customWidth="1"/>
    <col min="4885" max="4885" width="0.85546875" customWidth="1"/>
    <col min="4886" max="4886" width="12.85546875" bestFit="1" customWidth="1"/>
    <col min="4887" max="4887" width="0.85546875" customWidth="1"/>
    <col min="4888" max="4888" width="12.85546875" bestFit="1" customWidth="1"/>
    <col min="5121" max="5121" width="4.42578125" bestFit="1" customWidth="1"/>
    <col min="5122" max="5122" width="20.7109375" customWidth="1"/>
    <col min="5123" max="5123" width="0.85546875" customWidth="1"/>
    <col min="5124" max="5124" width="12.7109375" customWidth="1"/>
    <col min="5125" max="5125" width="0.85546875" customWidth="1"/>
    <col min="5126" max="5126" width="11.85546875" customWidth="1"/>
    <col min="5127" max="5127" width="1.7109375" customWidth="1"/>
    <col min="5128" max="5128" width="12.7109375" customWidth="1"/>
    <col min="5129" max="5129" width="0.85546875" customWidth="1"/>
    <col min="5130" max="5130" width="13.85546875" customWidth="1"/>
    <col min="5131" max="5131" width="3" customWidth="1"/>
    <col min="5132" max="5132" width="12.7109375" customWidth="1"/>
    <col min="5133" max="5133" width="0.85546875" customWidth="1"/>
    <col min="5134" max="5134" width="12.7109375" customWidth="1"/>
    <col min="5135" max="5135" width="0.85546875" customWidth="1"/>
    <col min="5136" max="5136" width="12.7109375" customWidth="1"/>
    <col min="5137" max="5137" width="0.85546875" customWidth="1"/>
    <col min="5138" max="5138" width="12.7109375" customWidth="1"/>
    <col min="5139" max="5139" width="0.85546875" customWidth="1"/>
    <col min="5140" max="5140" width="12.85546875" bestFit="1" customWidth="1"/>
    <col min="5141" max="5141" width="0.85546875" customWidth="1"/>
    <col min="5142" max="5142" width="12.85546875" bestFit="1" customWidth="1"/>
    <col min="5143" max="5143" width="0.85546875" customWidth="1"/>
    <col min="5144" max="5144" width="12.85546875" bestFit="1" customWidth="1"/>
    <col min="5377" max="5377" width="4.42578125" bestFit="1" customWidth="1"/>
    <col min="5378" max="5378" width="20.7109375" customWidth="1"/>
    <col min="5379" max="5379" width="0.85546875" customWidth="1"/>
    <col min="5380" max="5380" width="12.7109375" customWidth="1"/>
    <col min="5381" max="5381" width="0.85546875" customWidth="1"/>
    <col min="5382" max="5382" width="11.85546875" customWidth="1"/>
    <col min="5383" max="5383" width="1.7109375" customWidth="1"/>
    <col min="5384" max="5384" width="12.7109375" customWidth="1"/>
    <col min="5385" max="5385" width="0.85546875" customWidth="1"/>
    <col min="5386" max="5386" width="13.85546875" customWidth="1"/>
    <col min="5387" max="5387" width="3" customWidth="1"/>
    <col min="5388" max="5388" width="12.7109375" customWidth="1"/>
    <col min="5389" max="5389" width="0.85546875" customWidth="1"/>
    <col min="5390" max="5390" width="12.7109375" customWidth="1"/>
    <col min="5391" max="5391" width="0.85546875" customWidth="1"/>
    <col min="5392" max="5392" width="12.7109375" customWidth="1"/>
    <col min="5393" max="5393" width="0.85546875" customWidth="1"/>
    <col min="5394" max="5394" width="12.7109375" customWidth="1"/>
    <col min="5395" max="5395" width="0.85546875" customWidth="1"/>
    <col min="5396" max="5396" width="12.85546875" bestFit="1" customWidth="1"/>
    <col min="5397" max="5397" width="0.85546875" customWidth="1"/>
    <col min="5398" max="5398" width="12.85546875" bestFit="1" customWidth="1"/>
    <col min="5399" max="5399" width="0.85546875" customWidth="1"/>
    <col min="5400" max="5400" width="12.85546875" bestFit="1" customWidth="1"/>
    <col min="5633" max="5633" width="4.42578125" bestFit="1" customWidth="1"/>
    <col min="5634" max="5634" width="20.7109375" customWidth="1"/>
    <col min="5635" max="5635" width="0.85546875" customWidth="1"/>
    <col min="5636" max="5636" width="12.7109375" customWidth="1"/>
    <col min="5637" max="5637" width="0.85546875" customWidth="1"/>
    <col min="5638" max="5638" width="11.85546875" customWidth="1"/>
    <col min="5639" max="5639" width="1.7109375" customWidth="1"/>
    <col min="5640" max="5640" width="12.7109375" customWidth="1"/>
    <col min="5641" max="5641" width="0.85546875" customWidth="1"/>
    <col min="5642" max="5642" width="13.85546875" customWidth="1"/>
    <col min="5643" max="5643" width="3" customWidth="1"/>
    <col min="5644" max="5644" width="12.7109375" customWidth="1"/>
    <col min="5645" max="5645" width="0.85546875" customWidth="1"/>
    <col min="5646" max="5646" width="12.7109375" customWidth="1"/>
    <col min="5647" max="5647" width="0.85546875" customWidth="1"/>
    <col min="5648" max="5648" width="12.7109375" customWidth="1"/>
    <col min="5649" max="5649" width="0.85546875" customWidth="1"/>
    <col min="5650" max="5650" width="12.7109375" customWidth="1"/>
    <col min="5651" max="5651" width="0.85546875" customWidth="1"/>
    <col min="5652" max="5652" width="12.85546875" bestFit="1" customWidth="1"/>
    <col min="5653" max="5653" width="0.85546875" customWidth="1"/>
    <col min="5654" max="5654" width="12.85546875" bestFit="1" customWidth="1"/>
    <col min="5655" max="5655" width="0.85546875" customWidth="1"/>
    <col min="5656" max="5656" width="12.85546875" bestFit="1" customWidth="1"/>
    <col min="5889" max="5889" width="4.42578125" bestFit="1" customWidth="1"/>
    <col min="5890" max="5890" width="20.7109375" customWidth="1"/>
    <col min="5891" max="5891" width="0.85546875" customWidth="1"/>
    <col min="5892" max="5892" width="12.7109375" customWidth="1"/>
    <col min="5893" max="5893" width="0.85546875" customWidth="1"/>
    <col min="5894" max="5894" width="11.85546875" customWidth="1"/>
    <col min="5895" max="5895" width="1.7109375" customWidth="1"/>
    <col min="5896" max="5896" width="12.7109375" customWidth="1"/>
    <col min="5897" max="5897" width="0.85546875" customWidth="1"/>
    <col min="5898" max="5898" width="13.85546875" customWidth="1"/>
    <col min="5899" max="5899" width="3" customWidth="1"/>
    <col min="5900" max="5900" width="12.7109375" customWidth="1"/>
    <col min="5901" max="5901" width="0.85546875" customWidth="1"/>
    <col min="5902" max="5902" width="12.7109375" customWidth="1"/>
    <col min="5903" max="5903" width="0.85546875" customWidth="1"/>
    <col min="5904" max="5904" width="12.7109375" customWidth="1"/>
    <col min="5905" max="5905" width="0.85546875" customWidth="1"/>
    <col min="5906" max="5906" width="12.7109375" customWidth="1"/>
    <col min="5907" max="5907" width="0.85546875" customWidth="1"/>
    <col min="5908" max="5908" width="12.85546875" bestFit="1" customWidth="1"/>
    <col min="5909" max="5909" width="0.85546875" customWidth="1"/>
    <col min="5910" max="5910" width="12.85546875" bestFit="1" customWidth="1"/>
    <col min="5911" max="5911" width="0.85546875" customWidth="1"/>
    <col min="5912" max="5912" width="12.85546875" bestFit="1" customWidth="1"/>
    <col min="6145" max="6145" width="4.42578125" bestFit="1" customWidth="1"/>
    <col min="6146" max="6146" width="20.7109375" customWidth="1"/>
    <col min="6147" max="6147" width="0.85546875" customWidth="1"/>
    <col min="6148" max="6148" width="12.7109375" customWidth="1"/>
    <col min="6149" max="6149" width="0.85546875" customWidth="1"/>
    <col min="6150" max="6150" width="11.85546875" customWidth="1"/>
    <col min="6151" max="6151" width="1.7109375" customWidth="1"/>
    <col min="6152" max="6152" width="12.7109375" customWidth="1"/>
    <col min="6153" max="6153" width="0.85546875" customWidth="1"/>
    <col min="6154" max="6154" width="13.85546875" customWidth="1"/>
    <col min="6155" max="6155" width="3" customWidth="1"/>
    <col min="6156" max="6156" width="12.7109375" customWidth="1"/>
    <col min="6157" max="6157" width="0.85546875" customWidth="1"/>
    <col min="6158" max="6158" width="12.7109375" customWidth="1"/>
    <col min="6159" max="6159" width="0.85546875" customWidth="1"/>
    <col min="6160" max="6160" width="12.7109375" customWidth="1"/>
    <col min="6161" max="6161" width="0.85546875" customWidth="1"/>
    <col min="6162" max="6162" width="12.7109375" customWidth="1"/>
    <col min="6163" max="6163" width="0.85546875" customWidth="1"/>
    <col min="6164" max="6164" width="12.85546875" bestFit="1" customWidth="1"/>
    <col min="6165" max="6165" width="0.85546875" customWidth="1"/>
    <col min="6166" max="6166" width="12.85546875" bestFit="1" customWidth="1"/>
    <col min="6167" max="6167" width="0.85546875" customWidth="1"/>
    <col min="6168" max="6168" width="12.85546875" bestFit="1" customWidth="1"/>
    <col min="6401" max="6401" width="4.42578125" bestFit="1" customWidth="1"/>
    <col min="6402" max="6402" width="20.7109375" customWidth="1"/>
    <col min="6403" max="6403" width="0.85546875" customWidth="1"/>
    <col min="6404" max="6404" width="12.7109375" customWidth="1"/>
    <col min="6405" max="6405" width="0.85546875" customWidth="1"/>
    <col min="6406" max="6406" width="11.85546875" customWidth="1"/>
    <col min="6407" max="6407" width="1.7109375" customWidth="1"/>
    <col min="6408" max="6408" width="12.7109375" customWidth="1"/>
    <col min="6409" max="6409" width="0.85546875" customWidth="1"/>
    <col min="6410" max="6410" width="13.85546875" customWidth="1"/>
    <col min="6411" max="6411" width="3" customWidth="1"/>
    <col min="6412" max="6412" width="12.7109375" customWidth="1"/>
    <col min="6413" max="6413" width="0.85546875" customWidth="1"/>
    <col min="6414" max="6414" width="12.7109375" customWidth="1"/>
    <col min="6415" max="6415" width="0.85546875" customWidth="1"/>
    <col min="6416" max="6416" width="12.7109375" customWidth="1"/>
    <col min="6417" max="6417" width="0.85546875" customWidth="1"/>
    <col min="6418" max="6418" width="12.7109375" customWidth="1"/>
    <col min="6419" max="6419" width="0.85546875" customWidth="1"/>
    <col min="6420" max="6420" width="12.85546875" bestFit="1" customWidth="1"/>
    <col min="6421" max="6421" width="0.85546875" customWidth="1"/>
    <col min="6422" max="6422" width="12.85546875" bestFit="1" customWidth="1"/>
    <col min="6423" max="6423" width="0.85546875" customWidth="1"/>
    <col min="6424" max="6424" width="12.85546875" bestFit="1" customWidth="1"/>
    <col min="6657" max="6657" width="4.42578125" bestFit="1" customWidth="1"/>
    <col min="6658" max="6658" width="20.7109375" customWidth="1"/>
    <col min="6659" max="6659" width="0.85546875" customWidth="1"/>
    <col min="6660" max="6660" width="12.7109375" customWidth="1"/>
    <col min="6661" max="6661" width="0.85546875" customWidth="1"/>
    <col min="6662" max="6662" width="11.85546875" customWidth="1"/>
    <col min="6663" max="6663" width="1.7109375" customWidth="1"/>
    <col min="6664" max="6664" width="12.7109375" customWidth="1"/>
    <col min="6665" max="6665" width="0.85546875" customWidth="1"/>
    <col min="6666" max="6666" width="13.85546875" customWidth="1"/>
    <col min="6667" max="6667" width="3" customWidth="1"/>
    <col min="6668" max="6668" width="12.7109375" customWidth="1"/>
    <col min="6669" max="6669" width="0.85546875" customWidth="1"/>
    <col min="6670" max="6670" width="12.7109375" customWidth="1"/>
    <col min="6671" max="6671" width="0.85546875" customWidth="1"/>
    <col min="6672" max="6672" width="12.7109375" customWidth="1"/>
    <col min="6673" max="6673" width="0.85546875" customWidth="1"/>
    <col min="6674" max="6674" width="12.7109375" customWidth="1"/>
    <col min="6675" max="6675" width="0.85546875" customWidth="1"/>
    <col min="6676" max="6676" width="12.85546875" bestFit="1" customWidth="1"/>
    <col min="6677" max="6677" width="0.85546875" customWidth="1"/>
    <col min="6678" max="6678" width="12.85546875" bestFit="1" customWidth="1"/>
    <col min="6679" max="6679" width="0.85546875" customWidth="1"/>
    <col min="6680" max="6680" width="12.85546875" bestFit="1" customWidth="1"/>
    <col min="6913" max="6913" width="4.42578125" bestFit="1" customWidth="1"/>
    <col min="6914" max="6914" width="20.7109375" customWidth="1"/>
    <col min="6915" max="6915" width="0.85546875" customWidth="1"/>
    <col min="6916" max="6916" width="12.7109375" customWidth="1"/>
    <col min="6917" max="6917" width="0.85546875" customWidth="1"/>
    <col min="6918" max="6918" width="11.85546875" customWidth="1"/>
    <col min="6919" max="6919" width="1.7109375" customWidth="1"/>
    <col min="6920" max="6920" width="12.7109375" customWidth="1"/>
    <col min="6921" max="6921" width="0.85546875" customWidth="1"/>
    <col min="6922" max="6922" width="13.85546875" customWidth="1"/>
    <col min="6923" max="6923" width="3" customWidth="1"/>
    <col min="6924" max="6924" width="12.7109375" customWidth="1"/>
    <col min="6925" max="6925" width="0.85546875" customWidth="1"/>
    <col min="6926" max="6926" width="12.7109375" customWidth="1"/>
    <col min="6927" max="6927" width="0.85546875" customWidth="1"/>
    <col min="6928" max="6928" width="12.7109375" customWidth="1"/>
    <col min="6929" max="6929" width="0.85546875" customWidth="1"/>
    <col min="6930" max="6930" width="12.7109375" customWidth="1"/>
    <col min="6931" max="6931" width="0.85546875" customWidth="1"/>
    <col min="6932" max="6932" width="12.85546875" bestFit="1" customWidth="1"/>
    <col min="6933" max="6933" width="0.85546875" customWidth="1"/>
    <col min="6934" max="6934" width="12.85546875" bestFit="1" customWidth="1"/>
    <col min="6935" max="6935" width="0.85546875" customWidth="1"/>
    <col min="6936" max="6936" width="12.85546875" bestFit="1" customWidth="1"/>
    <col min="7169" max="7169" width="4.42578125" bestFit="1" customWidth="1"/>
    <col min="7170" max="7170" width="20.7109375" customWidth="1"/>
    <col min="7171" max="7171" width="0.85546875" customWidth="1"/>
    <col min="7172" max="7172" width="12.7109375" customWidth="1"/>
    <col min="7173" max="7173" width="0.85546875" customWidth="1"/>
    <col min="7174" max="7174" width="11.85546875" customWidth="1"/>
    <col min="7175" max="7175" width="1.7109375" customWidth="1"/>
    <col min="7176" max="7176" width="12.7109375" customWidth="1"/>
    <col min="7177" max="7177" width="0.85546875" customWidth="1"/>
    <col min="7178" max="7178" width="13.85546875" customWidth="1"/>
    <col min="7179" max="7179" width="3" customWidth="1"/>
    <col min="7180" max="7180" width="12.7109375" customWidth="1"/>
    <col min="7181" max="7181" width="0.85546875" customWidth="1"/>
    <col min="7182" max="7182" width="12.7109375" customWidth="1"/>
    <col min="7183" max="7183" width="0.85546875" customWidth="1"/>
    <col min="7184" max="7184" width="12.7109375" customWidth="1"/>
    <col min="7185" max="7185" width="0.85546875" customWidth="1"/>
    <col min="7186" max="7186" width="12.7109375" customWidth="1"/>
    <col min="7187" max="7187" width="0.85546875" customWidth="1"/>
    <col min="7188" max="7188" width="12.85546875" bestFit="1" customWidth="1"/>
    <col min="7189" max="7189" width="0.85546875" customWidth="1"/>
    <col min="7190" max="7190" width="12.85546875" bestFit="1" customWidth="1"/>
    <col min="7191" max="7191" width="0.85546875" customWidth="1"/>
    <col min="7192" max="7192" width="12.85546875" bestFit="1" customWidth="1"/>
    <col min="7425" max="7425" width="4.42578125" bestFit="1" customWidth="1"/>
    <col min="7426" max="7426" width="20.7109375" customWidth="1"/>
    <col min="7427" max="7427" width="0.85546875" customWidth="1"/>
    <col min="7428" max="7428" width="12.7109375" customWidth="1"/>
    <col min="7429" max="7429" width="0.85546875" customWidth="1"/>
    <col min="7430" max="7430" width="11.85546875" customWidth="1"/>
    <col min="7431" max="7431" width="1.7109375" customWidth="1"/>
    <col min="7432" max="7432" width="12.7109375" customWidth="1"/>
    <col min="7433" max="7433" width="0.85546875" customWidth="1"/>
    <col min="7434" max="7434" width="13.85546875" customWidth="1"/>
    <col min="7435" max="7435" width="3" customWidth="1"/>
    <col min="7436" max="7436" width="12.7109375" customWidth="1"/>
    <col min="7437" max="7437" width="0.85546875" customWidth="1"/>
    <col min="7438" max="7438" width="12.7109375" customWidth="1"/>
    <col min="7439" max="7439" width="0.85546875" customWidth="1"/>
    <col min="7440" max="7440" width="12.7109375" customWidth="1"/>
    <col min="7441" max="7441" width="0.85546875" customWidth="1"/>
    <col min="7442" max="7442" width="12.7109375" customWidth="1"/>
    <col min="7443" max="7443" width="0.85546875" customWidth="1"/>
    <col min="7444" max="7444" width="12.85546875" bestFit="1" customWidth="1"/>
    <col min="7445" max="7445" width="0.85546875" customWidth="1"/>
    <col min="7446" max="7446" width="12.85546875" bestFit="1" customWidth="1"/>
    <col min="7447" max="7447" width="0.85546875" customWidth="1"/>
    <col min="7448" max="7448" width="12.85546875" bestFit="1" customWidth="1"/>
    <col min="7681" max="7681" width="4.42578125" bestFit="1" customWidth="1"/>
    <col min="7682" max="7682" width="20.7109375" customWidth="1"/>
    <col min="7683" max="7683" width="0.85546875" customWidth="1"/>
    <col min="7684" max="7684" width="12.7109375" customWidth="1"/>
    <col min="7685" max="7685" width="0.85546875" customWidth="1"/>
    <col min="7686" max="7686" width="11.85546875" customWidth="1"/>
    <col min="7687" max="7687" width="1.7109375" customWidth="1"/>
    <col min="7688" max="7688" width="12.7109375" customWidth="1"/>
    <col min="7689" max="7689" width="0.85546875" customWidth="1"/>
    <col min="7690" max="7690" width="13.85546875" customWidth="1"/>
    <col min="7691" max="7691" width="3" customWidth="1"/>
    <col min="7692" max="7692" width="12.7109375" customWidth="1"/>
    <col min="7693" max="7693" width="0.85546875" customWidth="1"/>
    <col min="7694" max="7694" width="12.7109375" customWidth="1"/>
    <col min="7695" max="7695" width="0.85546875" customWidth="1"/>
    <col min="7696" max="7696" width="12.7109375" customWidth="1"/>
    <col min="7697" max="7697" width="0.85546875" customWidth="1"/>
    <col min="7698" max="7698" width="12.7109375" customWidth="1"/>
    <col min="7699" max="7699" width="0.85546875" customWidth="1"/>
    <col min="7700" max="7700" width="12.85546875" bestFit="1" customWidth="1"/>
    <col min="7701" max="7701" width="0.85546875" customWidth="1"/>
    <col min="7702" max="7702" width="12.85546875" bestFit="1" customWidth="1"/>
    <col min="7703" max="7703" width="0.85546875" customWidth="1"/>
    <col min="7704" max="7704" width="12.85546875" bestFit="1" customWidth="1"/>
    <col min="7937" max="7937" width="4.42578125" bestFit="1" customWidth="1"/>
    <col min="7938" max="7938" width="20.7109375" customWidth="1"/>
    <col min="7939" max="7939" width="0.85546875" customWidth="1"/>
    <col min="7940" max="7940" width="12.7109375" customWidth="1"/>
    <col min="7941" max="7941" width="0.85546875" customWidth="1"/>
    <col min="7942" max="7942" width="11.85546875" customWidth="1"/>
    <col min="7943" max="7943" width="1.7109375" customWidth="1"/>
    <col min="7944" max="7944" width="12.7109375" customWidth="1"/>
    <col min="7945" max="7945" width="0.85546875" customWidth="1"/>
    <col min="7946" max="7946" width="13.85546875" customWidth="1"/>
    <col min="7947" max="7947" width="3" customWidth="1"/>
    <col min="7948" max="7948" width="12.7109375" customWidth="1"/>
    <col min="7949" max="7949" width="0.85546875" customWidth="1"/>
    <col min="7950" max="7950" width="12.7109375" customWidth="1"/>
    <col min="7951" max="7951" width="0.85546875" customWidth="1"/>
    <col min="7952" max="7952" width="12.7109375" customWidth="1"/>
    <col min="7953" max="7953" width="0.85546875" customWidth="1"/>
    <col min="7954" max="7954" width="12.7109375" customWidth="1"/>
    <col min="7955" max="7955" width="0.85546875" customWidth="1"/>
    <col min="7956" max="7956" width="12.85546875" bestFit="1" customWidth="1"/>
    <col min="7957" max="7957" width="0.85546875" customWidth="1"/>
    <col min="7958" max="7958" width="12.85546875" bestFit="1" customWidth="1"/>
    <col min="7959" max="7959" width="0.85546875" customWidth="1"/>
    <col min="7960" max="7960" width="12.85546875" bestFit="1" customWidth="1"/>
    <col min="8193" max="8193" width="4.42578125" bestFit="1" customWidth="1"/>
    <col min="8194" max="8194" width="20.7109375" customWidth="1"/>
    <col min="8195" max="8195" width="0.85546875" customWidth="1"/>
    <col min="8196" max="8196" width="12.7109375" customWidth="1"/>
    <col min="8197" max="8197" width="0.85546875" customWidth="1"/>
    <col min="8198" max="8198" width="11.85546875" customWidth="1"/>
    <col min="8199" max="8199" width="1.7109375" customWidth="1"/>
    <col min="8200" max="8200" width="12.7109375" customWidth="1"/>
    <col min="8201" max="8201" width="0.85546875" customWidth="1"/>
    <col min="8202" max="8202" width="13.85546875" customWidth="1"/>
    <col min="8203" max="8203" width="3" customWidth="1"/>
    <col min="8204" max="8204" width="12.7109375" customWidth="1"/>
    <col min="8205" max="8205" width="0.85546875" customWidth="1"/>
    <col min="8206" max="8206" width="12.7109375" customWidth="1"/>
    <col min="8207" max="8207" width="0.85546875" customWidth="1"/>
    <col min="8208" max="8208" width="12.7109375" customWidth="1"/>
    <col min="8209" max="8209" width="0.85546875" customWidth="1"/>
    <col min="8210" max="8210" width="12.7109375" customWidth="1"/>
    <col min="8211" max="8211" width="0.85546875" customWidth="1"/>
    <col min="8212" max="8212" width="12.85546875" bestFit="1" customWidth="1"/>
    <col min="8213" max="8213" width="0.85546875" customWidth="1"/>
    <col min="8214" max="8214" width="12.85546875" bestFit="1" customWidth="1"/>
    <col min="8215" max="8215" width="0.85546875" customWidth="1"/>
    <col min="8216" max="8216" width="12.85546875" bestFit="1" customWidth="1"/>
    <col min="8449" max="8449" width="4.42578125" bestFit="1" customWidth="1"/>
    <col min="8450" max="8450" width="20.7109375" customWidth="1"/>
    <col min="8451" max="8451" width="0.85546875" customWidth="1"/>
    <col min="8452" max="8452" width="12.7109375" customWidth="1"/>
    <col min="8453" max="8453" width="0.85546875" customWidth="1"/>
    <col min="8454" max="8454" width="11.85546875" customWidth="1"/>
    <col min="8455" max="8455" width="1.7109375" customWidth="1"/>
    <col min="8456" max="8456" width="12.7109375" customWidth="1"/>
    <col min="8457" max="8457" width="0.85546875" customWidth="1"/>
    <col min="8458" max="8458" width="13.85546875" customWidth="1"/>
    <col min="8459" max="8459" width="3" customWidth="1"/>
    <col min="8460" max="8460" width="12.7109375" customWidth="1"/>
    <col min="8461" max="8461" width="0.85546875" customWidth="1"/>
    <col min="8462" max="8462" width="12.7109375" customWidth="1"/>
    <col min="8463" max="8463" width="0.85546875" customWidth="1"/>
    <col min="8464" max="8464" width="12.7109375" customWidth="1"/>
    <col min="8465" max="8465" width="0.85546875" customWidth="1"/>
    <col min="8466" max="8466" width="12.7109375" customWidth="1"/>
    <col min="8467" max="8467" width="0.85546875" customWidth="1"/>
    <col min="8468" max="8468" width="12.85546875" bestFit="1" customWidth="1"/>
    <col min="8469" max="8469" width="0.85546875" customWidth="1"/>
    <col min="8470" max="8470" width="12.85546875" bestFit="1" customWidth="1"/>
    <col min="8471" max="8471" width="0.85546875" customWidth="1"/>
    <col min="8472" max="8472" width="12.85546875" bestFit="1" customWidth="1"/>
    <col min="8705" max="8705" width="4.42578125" bestFit="1" customWidth="1"/>
    <col min="8706" max="8706" width="20.7109375" customWidth="1"/>
    <col min="8707" max="8707" width="0.85546875" customWidth="1"/>
    <col min="8708" max="8708" width="12.7109375" customWidth="1"/>
    <col min="8709" max="8709" width="0.85546875" customWidth="1"/>
    <col min="8710" max="8710" width="11.85546875" customWidth="1"/>
    <col min="8711" max="8711" width="1.7109375" customWidth="1"/>
    <col min="8712" max="8712" width="12.7109375" customWidth="1"/>
    <col min="8713" max="8713" width="0.85546875" customWidth="1"/>
    <col min="8714" max="8714" width="13.85546875" customWidth="1"/>
    <col min="8715" max="8715" width="3" customWidth="1"/>
    <col min="8716" max="8716" width="12.7109375" customWidth="1"/>
    <col min="8717" max="8717" width="0.85546875" customWidth="1"/>
    <col min="8718" max="8718" width="12.7109375" customWidth="1"/>
    <col min="8719" max="8719" width="0.85546875" customWidth="1"/>
    <col min="8720" max="8720" width="12.7109375" customWidth="1"/>
    <col min="8721" max="8721" width="0.85546875" customWidth="1"/>
    <col min="8722" max="8722" width="12.7109375" customWidth="1"/>
    <col min="8723" max="8723" width="0.85546875" customWidth="1"/>
    <col min="8724" max="8724" width="12.85546875" bestFit="1" customWidth="1"/>
    <col min="8725" max="8725" width="0.85546875" customWidth="1"/>
    <col min="8726" max="8726" width="12.85546875" bestFit="1" customWidth="1"/>
    <col min="8727" max="8727" width="0.85546875" customWidth="1"/>
    <col min="8728" max="8728" width="12.85546875" bestFit="1" customWidth="1"/>
    <col min="8961" max="8961" width="4.42578125" bestFit="1" customWidth="1"/>
    <col min="8962" max="8962" width="20.7109375" customWidth="1"/>
    <col min="8963" max="8963" width="0.85546875" customWidth="1"/>
    <col min="8964" max="8964" width="12.7109375" customWidth="1"/>
    <col min="8965" max="8965" width="0.85546875" customWidth="1"/>
    <col min="8966" max="8966" width="11.85546875" customWidth="1"/>
    <col min="8967" max="8967" width="1.7109375" customWidth="1"/>
    <col min="8968" max="8968" width="12.7109375" customWidth="1"/>
    <col min="8969" max="8969" width="0.85546875" customWidth="1"/>
    <col min="8970" max="8970" width="13.85546875" customWidth="1"/>
    <col min="8971" max="8971" width="3" customWidth="1"/>
    <col min="8972" max="8972" width="12.7109375" customWidth="1"/>
    <col min="8973" max="8973" width="0.85546875" customWidth="1"/>
    <col min="8974" max="8974" width="12.7109375" customWidth="1"/>
    <col min="8975" max="8975" width="0.85546875" customWidth="1"/>
    <col min="8976" max="8976" width="12.7109375" customWidth="1"/>
    <col min="8977" max="8977" width="0.85546875" customWidth="1"/>
    <col min="8978" max="8978" width="12.7109375" customWidth="1"/>
    <col min="8979" max="8979" width="0.85546875" customWidth="1"/>
    <col min="8980" max="8980" width="12.85546875" bestFit="1" customWidth="1"/>
    <col min="8981" max="8981" width="0.85546875" customWidth="1"/>
    <col min="8982" max="8982" width="12.85546875" bestFit="1" customWidth="1"/>
    <col min="8983" max="8983" width="0.85546875" customWidth="1"/>
    <col min="8984" max="8984" width="12.85546875" bestFit="1" customWidth="1"/>
    <col min="9217" max="9217" width="4.42578125" bestFit="1" customWidth="1"/>
    <col min="9218" max="9218" width="20.7109375" customWidth="1"/>
    <col min="9219" max="9219" width="0.85546875" customWidth="1"/>
    <col min="9220" max="9220" width="12.7109375" customWidth="1"/>
    <col min="9221" max="9221" width="0.85546875" customWidth="1"/>
    <col min="9222" max="9222" width="11.85546875" customWidth="1"/>
    <col min="9223" max="9223" width="1.7109375" customWidth="1"/>
    <col min="9224" max="9224" width="12.7109375" customWidth="1"/>
    <col min="9225" max="9225" width="0.85546875" customWidth="1"/>
    <col min="9226" max="9226" width="13.85546875" customWidth="1"/>
    <col min="9227" max="9227" width="3" customWidth="1"/>
    <col min="9228" max="9228" width="12.7109375" customWidth="1"/>
    <col min="9229" max="9229" width="0.85546875" customWidth="1"/>
    <col min="9230" max="9230" width="12.7109375" customWidth="1"/>
    <col min="9231" max="9231" width="0.85546875" customWidth="1"/>
    <col min="9232" max="9232" width="12.7109375" customWidth="1"/>
    <col min="9233" max="9233" width="0.85546875" customWidth="1"/>
    <col min="9234" max="9234" width="12.7109375" customWidth="1"/>
    <col min="9235" max="9235" width="0.85546875" customWidth="1"/>
    <col min="9236" max="9236" width="12.85546875" bestFit="1" customWidth="1"/>
    <col min="9237" max="9237" width="0.85546875" customWidth="1"/>
    <col min="9238" max="9238" width="12.85546875" bestFit="1" customWidth="1"/>
    <col min="9239" max="9239" width="0.85546875" customWidth="1"/>
    <col min="9240" max="9240" width="12.85546875" bestFit="1" customWidth="1"/>
    <col min="9473" max="9473" width="4.42578125" bestFit="1" customWidth="1"/>
    <col min="9474" max="9474" width="20.7109375" customWidth="1"/>
    <col min="9475" max="9475" width="0.85546875" customWidth="1"/>
    <col min="9476" max="9476" width="12.7109375" customWidth="1"/>
    <col min="9477" max="9477" width="0.85546875" customWidth="1"/>
    <col min="9478" max="9478" width="11.85546875" customWidth="1"/>
    <col min="9479" max="9479" width="1.7109375" customWidth="1"/>
    <col min="9480" max="9480" width="12.7109375" customWidth="1"/>
    <col min="9481" max="9481" width="0.85546875" customWidth="1"/>
    <col min="9482" max="9482" width="13.85546875" customWidth="1"/>
    <col min="9483" max="9483" width="3" customWidth="1"/>
    <col min="9484" max="9484" width="12.7109375" customWidth="1"/>
    <col min="9485" max="9485" width="0.85546875" customWidth="1"/>
    <col min="9486" max="9486" width="12.7109375" customWidth="1"/>
    <col min="9487" max="9487" width="0.85546875" customWidth="1"/>
    <col min="9488" max="9488" width="12.7109375" customWidth="1"/>
    <col min="9489" max="9489" width="0.85546875" customWidth="1"/>
    <col min="9490" max="9490" width="12.7109375" customWidth="1"/>
    <col min="9491" max="9491" width="0.85546875" customWidth="1"/>
    <col min="9492" max="9492" width="12.85546875" bestFit="1" customWidth="1"/>
    <col min="9493" max="9493" width="0.85546875" customWidth="1"/>
    <col min="9494" max="9494" width="12.85546875" bestFit="1" customWidth="1"/>
    <col min="9495" max="9495" width="0.85546875" customWidth="1"/>
    <col min="9496" max="9496" width="12.85546875" bestFit="1" customWidth="1"/>
    <col min="9729" max="9729" width="4.42578125" bestFit="1" customWidth="1"/>
    <col min="9730" max="9730" width="20.7109375" customWidth="1"/>
    <col min="9731" max="9731" width="0.85546875" customWidth="1"/>
    <col min="9732" max="9732" width="12.7109375" customWidth="1"/>
    <col min="9733" max="9733" width="0.85546875" customWidth="1"/>
    <col min="9734" max="9734" width="11.85546875" customWidth="1"/>
    <col min="9735" max="9735" width="1.7109375" customWidth="1"/>
    <col min="9736" max="9736" width="12.7109375" customWidth="1"/>
    <col min="9737" max="9737" width="0.85546875" customWidth="1"/>
    <col min="9738" max="9738" width="13.85546875" customWidth="1"/>
    <col min="9739" max="9739" width="3" customWidth="1"/>
    <col min="9740" max="9740" width="12.7109375" customWidth="1"/>
    <col min="9741" max="9741" width="0.85546875" customWidth="1"/>
    <col min="9742" max="9742" width="12.7109375" customWidth="1"/>
    <col min="9743" max="9743" width="0.85546875" customWidth="1"/>
    <col min="9744" max="9744" width="12.7109375" customWidth="1"/>
    <col min="9745" max="9745" width="0.85546875" customWidth="1"/>
    <col min="9746" max="9746" width="12.7109375" customWidth="1"/>
    <col min="9747" max="9747" width="0.85546875" customWidth="1"/>
    <col min="9748" max="9748" width="12.85546875" bestFit="1" customWidth="1"/>
    <col min="9749" max="9749" width="0.85546875" customWidth="1"/>
    <col min="9750" max="9750" width="12.85546875" bestFit="1" customWidth="1"/>
    <col min="9751" max="9751" width="0.85546875" customWidth="1"/>
    <col min="9752" max="9752" width="12.85546875" bestFit="1" customWidth="1"/>
    <col min="9985" max="9985" width="4.42578125" bestFit="1" customWidth="1"/>
    <col min="9986" max="9986" width="20.7109375" customWidth="1"/>
    <col min="9987" max="9987" width="0.85546875" customWidth="1"/>
    <col min="9988" max="9988" width="12.7109375" customWidth="1"/>
    <col min="9989" max="9989" width="0.85546875" customWidth="1"/>
    <col min="9990" max="9990" width="11.85546875" customWidth="1"/>
    <col min="9991" max="9991" width="1.7109375" customWidth="1"/>
    <col min="9992" max="9992" width="12.7109375" customWidth="1"/>
    <col min="9993" max="9993" width="0.85546875" customWidth="1"/>
    <col min="9994" max="9994" width="13.85546875" customWidth="1"/>
    <col min="9995" max="9995" width="3" customWidth="1"/>
    <col min="9996" max="9996" width="12.7109375" customWidth="1"/>
    <col min="9997" max="9997" width="0.85546875" customWidth="1"/>
    <col min="9998" max="9998" width="12.7109375" customWidth="1"/>
    <col min="9999" max="9999" width="0.85546875" customWidth="1"/>
    <col min="10000" max="10000" width="12.7109375" customWidth="1"/>
    <col min="10001" max="10001" width="0.85546875" customWidth="1"/>
    <col min="10002" max="10002" width="12.7109375" customWidth="1"/>
    <col min="10003" max="10003" width="0.85546875" customWidth="1"/>
    <col min="10004" max="10004" width="12.85546875" bestFit="1" customWidth="1"/>
    <col min="10005" max="10005" width="0.85546875" customWidth="1"/>
    <col min="10006" max="10006" width="12.85546875" bestFit="1" customWidth="1"/>
    <col min="10007" max="10007" width="0.85546875" customWidth="1"/>
    <col min="10008" max="10008" width="12.85546875" bestFit="1" customWidth="1"/>
    <col min="10241" max="10241" width="4.42578125" bestFit="1" customWidth="1"/>
    <col min="10242" max="10242" width="20.7109375" customWidth="1"/>
    <col min="10243" max="10243" width="0.85546875" customWidth="1"/>
    <col min="10244" max="10244" width="12.7109375" customWidth="1"/>
    <col min="10245" max="10245" width="0.85546875" customWidth="1"/>
    <col min="10246" max="10246" width="11.85546875" customWidth="1"/>
    <col min="10247" max="10247" width="1.7109375" customWidth="1"/>
    <col min="10248" max="10248" width="12.7109375" customWidth="1"/>
    <col min="10249" max="10249" width="0.85546875" customWidth="1"/>
    <col min="10250" max="10250" width="13.85546875" customWidth="1"/>
    <col min="10251" max="10251" width="3" customWidth="1"/>
    <col min="10252" max="10252" width="12.7109375" customWidth="1"/>
    <col min="10253" max="10253" width="0.85546875" customWidth="1"/>
    <col min="10254" max="10254" width="12.7109375" customWidth="1"/>
    <col min="10255" max="10255" width="0.85546875" customWidth="1"/>
    <col min="10256" max="10256" width="12.7109375" customWidth="1"/>
    <col min="10257" max="10257" width="0.85546875" customWidth="1"/>
    <col min="10258" max="10258" width="12.7109375" customWidth="1"/>
    <col min="10259" max="10259" width="0.85546875" customWidth="1"/>
    <col min="10260" max="10260" width="12.85546875" bestFit="1" customWidth="1"/>
    <col min="10261" max="10261" width="0.85546875" customWidth="1"/>
    <col min="10262" max="10262" width="12.85546875" bestFit="1" customWidth="1"/>
    <col min="10263" max="10263" width="0.85546875" customWidth="1"/>
    <col min="10264" max="10264" width="12.85546875" bestFit="1" customWidth="1"/>
    <col min="10497" max="10497" width="4.42578125" bestFit="1" customWidth="1"/>
    <col min="10498" max="10498" width="20.7109375" customWidth="1"/>
    <col min="10499" max="10499" width="0.85546875" customWidth="1"/>
    <col min="10500" max="10500" width="12.7109375" customWidth="1"/>
    <col min="10501" max="10501" width="0.85546875" customWidth="1"/>
    <col min="10502" max="10502" width="11.85546875" customWidth="1"/>
    <col min="10503" max="10503" width="1.7109375" customWidth="1"/>
    <col min="10504" max="10504" width="12.7109375" customWidth="1"/>
    <col min="10505" max="10505" width="0.85546875" customWidth="1"/>
    <col min="10506" max="10506" width="13.85546875" customWidth="1"/>
    <col min="10507" max="10507" width="3" customWidth="1"/>
    <col min="10508" max="10508" width="12.7109375" customWidth="1"/>
    <col min="10509" max="10509" width="0.85546875" customWidth="1"/>
    <col min="10510" max="10510" width="12.7109375" customWidth="1"/>
    <col min="10511" max="10511" width="0.85546875" customWidth="1"/>
    <col min="10512" max="10512" width="12.7109375" customWidth="1"/>
    <col min="10513" max="10513" width="0.85546875" customWidth="1"/>
    <col min="10514" max="10514" width="12.7109375" customWidth="1"/>
    <col min="10515" max="10515" width="0.85546875" customWidth="1"/>
    <col min="10516" max="10516" width="12.85546875" bestFit="1" customWidth="1"/>
    <col min="10517" max="10517" width="0.85546875" customWidth="1"/>
    <col min="10518" max="10518" width="12.85546875" bestFit="1" customWidth="1"/>
    <col min="10519" max="10519" width="0.85546875" customWidth="1"/>
    <col min="10520" max="10520" width="12.85546875" bestFit="1" customWidth="1"/>
    <col min="10753" max="10753" width="4.42578125" bestFit="1" customWidth="1"/>
    <col min="10754" max="10754" width="20.7109375" customWidth="1"/>
    <col min="10755" max="10755" width="0.85546875" customWidth="1"/>
    <col min="10756" max="10756" width="12.7109375" customWidth="1"/>
    <col min="10757" max="10757" width="0.85546875" customWidth="1"/>
    <col min="10758" max="10758" width="11.85546875" customWidth="1"/>
    <col min="10759" max="10759" width="1.7109375" customWidth="1"/>
    <col min="10760" max="10760" width="12.7109375" customWidth="1"/>
    <col min="10761" max="10761" width="0.85546875" customWidth="1"/>
    <col min="10762" max="10762" width="13.85546875" customWidth="1"/>
    <col min="10763" max="10763" width="3" customWidth="1"/>
    <col min="10764" max="10764" width="12.7109375" customWidth="1"/>
    <col min="10765" max="10765" width="0.85546875" customWidth="1"/>
    <col min="10766" max="10766" width="12.7109375" customWidth="1"/>
    <col min="10767" max="10767" width="0.85546875" customWidth="1"/>
    <col min="10768" max="10768" width="12.7109375" customWidth="1"/>
    <col min="10769" max="10769" width="0.85546875" customWidth="1"/>
    <col min="10770" max="10770" width="12.7109375" customWidth="1"/>
    <col min="10771" max="10771" width="0.85546875" customWidth="1"/>
    <col min="10772" max="10772" width="12.85546875" bestFit="1" customWidth="1"/>
    <col min="10773" max="10773" width="0.85546875" customWidth="1"/>
    <col min="10774" max="10774" width="12.85546875" bestFit="1" customWidth="1"/>
    <col min="10775" max="10775" width="0.85546875" customWidth="1"/>
    <col min="10776" max="10776" width="12.85546875" bestFit="1" customWidth="1"/>
    <col min="11009" max="11009" width="4.42578125" bestFit="1" customWidth="1"/>
    <col min="11010" max="11010" width="20.7109375" customWidth="1"/>
    <col min="11011" max="11011" width="0.85546875" customWidth="1"/>
    <col min="11012" max="11012" width="12.7109375" customWidth="1"/>
    <col min="11013" max="11013" width="0.85546875" customWidth="1"/>
    <col min="11014" max="11014" width="11.85546875" customWidth="1"/>
    <col min="11015" max="11015" width="1.7109375" customWidth="1"/>
    <col min="11016" max="11016" width="12.7109375" customWidth="1"/>
    <col min="11017" max="11017" width="0.85546875" customWidth="1"/>
    <col min="11018" max="11018" width="13.85546875" customWidth="1"/>
    <col min="11019" max="11019" width="3" customWidth="1"/>
    <col min="11020" max="11020" width="12.7109375" customWidth="1"/>
    <col min="11021" max="11021" width="0.85546875" customWidth="1"/>
    <col min="11022" max="11022" width="12.7109375" customWidth="1"/>
    <col min="11023" max="11023" width="0.85546875" customWidth="1"/>
    <col min="11024" max="11024" width="12.7109375" customWidth="1"/>
    <col min="11025" max="11025" width="0.85546875" customWidth="1"/>
    <col min="11026" max="11026" width="12.7109375" customWidth="1"/>
    <col min="11027" max="11027" width="0.85546875" customWidth="1"/>
    <col min="11028" max="11028" width="12.85546875" bestFit="1" customWidth="1"/>
    <col min="11029" max="11029" width="0.85546875" customWidth="1"/>
    <col min="11030" max="11030" width="12.85546875" bestFit="1" customWidth="1"/>
    <col min="11031" max="11031" width="0.85546875" customWidth="1"/>
    <col min="11032" max="11032" width="12.85546875" bestFit="1" customWidth="1"/>
    <col min="11265" max="11265" width="4.42578125" bestFit="1" customWidth="1"/>
    <col min="11266" max="11266" width="20.7109375" customWidth="1"/>
    <col min="11267" max="11267" width="0.85546875" customWidth="1"/>
    <col min="11268" max="11268" width="12.7109375" customWidth="1"/>
    <col min="11269" max="11269" width="0.85546875" customWidth="1"/>
    <col min="11270" max="11270" width="11.85546875" customWidth="1"/>
    <col min="11271" max="11271" width="1.7109375" customWidth="1"/>
    <col min="11272" max="11272" width="12.7109375" customWidth="1"/>
    <col min="11273" max="11273" width="0.85546875" customWidth="1"/>
    <col min="11274" max="11274" width="13.85546875" customWidth="1"/>
    <col min="11275" max="11275" width="3" customWidth="1"/>
    <col min="11276" max="11276" width="12.7109375" customWidth="1"/>
    <col min="11277" max="11277" width="0.85546875" customWidth="1"/>
    <col min="11278" max="11278" width="12.7109375" customWidth="1"/>
    <col min="11279" max="11279" width="0.85546875" customWidth="1"/>
    <col min="11280" max="11280" width="12.7109375" customWidth="1"/>
    <col min="11281" max="11281" width="0.85546875" customWidth="1"/>
    <col min="11282" max="11282" width="12.7109375" customWidth="1"/>
    <col min="11283" max="11283" width="0.85546875" customWidth="1"/>
    <col min="11284" max="11284" width="12.85546875" bestFit="1" customWidth="1"/>
    <col min="11285" max="11285" width="0.85546875" customWidth="1"/>
    <col min="11286" max="11286" width="12.85546875" bestFit="1" customWidth="1"/>
    <col min="11287" max="11287" width="0.85546875" customWidth="1"/>
    <col min="11288" max="11288" width="12.85546875" bestFit="1" customWidth="1"/>
    <col min="11521" max="11521" width="4.42578125" bestFit="1" customWidth="1"/>
    <col min="11522" max="11522" width="20.7109375" customWidth="1"/>
    <col min="11523" max="11523" width="0.85546875" customWidth="1"/>
    <col min="11524" max="11524" width="12.7109375" customWidth="1"/>
    <col min="11525" max="11525" width="0.85546875" customWidth="1"/>
    <col min="11526" max="11526" width="11.85546875" customWidth="1"/>
    <col min="11527" max="11527" width="1.7109375" customWidth="1"/>
    <col min="11528" max="11528" width="12.7109375" customWidth="1"/>
    <col min="11529" max="11529" width="0.85546875" customWidth="1"/>
    <col min="11530" max="11530" width="13.85546875" customWidth="1"/>
    <col min="11531" max="11531" width="3" customWidth="1"/>
    <col min="11532" max="11532" width="12.7109375" customWidth="1"/>
    <col min="11533" max="11533" width="0.85546875" customWidth="1"/>
    <col min="11534" max="11534" width="12.7109375" customWidth="1"/>
    <col min="11535" max="11535" width="0.85546875" customWidth="1"/>
    <col min="11536" max="11536" width="12.7109375" customWidth="1"/>
    <col min="11537" max="11537" width="0.85546875" customWidth="1"/>
    <col min="11538" max="11538" width="12.7109375" customWidth="1"/>
    <col min="11539" max="11539" width="0.85546875" customWidth="1"/>
    <col min="11540" max="11540" width="12.85546875" bestFit="1" customWidth="1"/>
    <col min="11541" max="11541" width="0.85546875" customWidth="1"/>
    <col min="11542" max="11542" width="12.85546875" bestFit="1" customWidth="1"/>
    <col min="11543" max="11543" width="0.85546875" customWidth="1"/>
    <col min="11544" max="11544" width="12.85546875" bestFit="1" customWidth="1"/>
    <col min="11777" max="11777" width="4.42578125" bestFit="1" customWidth="1"/>
    <col min="11778" max="11778" width="20.7109375" customWidth="1"/>
    <col min="11779" max="11779" width="0.85546875" customWidth="1"/>
    <col min="11780" max="11780" width="12.7109375" customWidth="1"/>
    <col min="11781" max="11781" width="0.85546875" customWidth="1"/>
    <col min="11782" max="11782" width="11.85546875" customWidth="1"/>
    <col min="11783" max="11783" width="1.7109375" customWidth="1"/>
    <col min="11784" max="11784" width="12.7109375" customWidth="1"/>
    <col min="11785" max="11785" width="0.85546875" customWidth="1"/>
    <col min="11786" max="11786" width="13.85546875" customWidth="1"/>
    <col min="11787" max="11787" width="3" customWidth="1"/>
    <col min="11788" max="11788" width="12.7109375" customWidth="1"/>
    <col min="11789" max="11789" width="0.85546875" customWidth="1"/>
    <col min="11790" max="11790" width="12.7109375" customWidth="1"/>
    <col min="11791" max="11791" width="0.85546875" customWidth="1"/>
    <col min="11792" max="11792" width="12.7109375" customWidth="1"/>
    <col min="11793" max="11793" width="0.85546875" customWidth="1"/>
    <col min="11794" max="11794" width="12.7109375" customWidth="1"/>
    <col min="11795" max="11795" width="0.85546875" customWidth="1"/>
    <col min="11796" max="11796" width="12.85546875" bestFit="1" customWidth="1"/>
    <col min="11797" max="11797" width="0.85546875" customWidth="1"/>
    <col min="11798" max="11798" width="12.85546875" bestFit="1" customWidth="1"/>
    <col min="11799" max="11799" width="0.85546875" customWidth="1"/>
    <col min="11800" max="11800" width="12.85546875" bestFit="1" customWidth="1"/>
    <col min="12033" max="12033" width="4.42578125" bestFit="1" customWidth="1"/>
    <col min="12034" max="12034" width="20.7109375" customWidth="1"/>
    <col min="12035" max="12035" width="0.85546875" customWidth="1"/>
    <col min="12036" max="12036" width="12.7109375" customWidth="1"/>
    <col min="12037" max="12037" width="0.85546875" customWidth="1"/>
    <col min="12038" max="12038" width="11.85546875" customWidth="1"/>
    <col min="12039" max="12039" width="1.7109375" customWidth="1"/>
    <col min="12040" max="12040" width="12.7109375" customWidth="1"/>
    <col min="12041" max="12041" width="0.85546875" customWidth="1"/>
    <col min="12042" max="12042" width="13.85546875" customWidth="1"/>
    <col min="12043" max="12043" width="3" customWidth="1"/>
    <col min="12044" max="12044" width="12.7109375" customWidth="1"/>
    <col min="12045" max="12045" width="0.85546875" customWidth="1"/>
    <col min="12046" max="12046" width="12.7109375" customWidth="1"/>
    <col min="12047" max="12047" width="0.85546875" customWidth="1"/>
    <col min="12048" max="12048" width="12.7109375" customWidth="1"/>
    <col min="12049" max="12049" width="0.85546875" customWidth="1"/>
    <col min="12050" max="12050" width="12.7109375" customWidth="1"/>
    <col min="12051" max="12051" width="0.85546875" customWidth="1"/>
    <col min="12052" max="12052" width="12.85546875" bestFit="1" customWidth="1"/>
    <col min="12053" max="12053" width="0.85546875" customWidth="1"/>
    <col min="12054" max="12054" width="12.85546875" bestFit="1" customWidth="1"/>
    <col min="12055" max="12055" width="0.85546875" customWidth="1"/>
    <col min="12056" max="12056" width="12.85546875" bestFit="1" customWidth="1"/>
    <col min="12289" max="12289" width="4.42578125" bestFit="1" customWidth="1"/>
    <col min="12290" max="12290" width="20.7109375" customWidth="1"/>
    <col min="12291" max="12291" width="0.85546875" customWidth="1"/>
    <col min="12292" max="12292" width="12.7109375" customWidth="1"/>
    <col min="12293" max="12293" width="0.85546875" customWidth="1"/>
    <col min="12294" max="12294" width="11.85546875" customWidth="1"/>
    <col min="12295" max="12295" width="1.7109375" customWidth="1"/>
    <col min="12296" max="12296" width="12.7109375" customWidth="1"/>
    <col min="12297" max="12297" width="0.85546875" customWidth="1"/>
    <col min="12298" max="12298" width="13.85546875" customWidth="1"/>
    <col min="12299" max="12299" width="3" customWidth="1"/>
    <col min="12300" max="12300" width="12.7109375" customWidth="1"/>
    <col min="12301" max="12301" width="0.85546875" customWidth="1"/>
    <col min="12302" max="12302" width="12.7109375" customWidth="1"/>
    <col min="12303" max="12303" width="0.85546875" customWidth="1"/>
    <col min="12304" max="12304" width="12.7109375" customWidth="1"/>
    <col min="12305" max="12305" width="0.85546875" customWidth="1"/>
    <col min="12306" max="12306" width="12.7109375" customWidth="1"/>
    <col min="12307" max="12307" width="0.85546875" customWidth="1"/>
    <col min="12308" max="12308" width="12.85546875" bestFit="1" customWidth="1"/>
    <col min="12309" max="12309" width="0.85546875" customWidth="1"/>
    <col min="12310" max="12310" width="12.85546875" bestFit="1" customWidth="1"/>
    <col min="12311" max="12311" width="0.85546875" customWidth="1"/>
    <col min="12312" max="12312" width="12.85546875" bestFit="1" customWidth="1"/>
    <col min="12545" max="12545" width="4.42578125" bestFit="1" customWidth="1"/>
    <col min="12546" max="12546" width="20.7109375" customWidth="1"/>
    <col min="12547" max="12547" width="0.85546875" customWidth="1"/>
    <col min="12548" max="12548" width="12.7109375" customWidth="1"/>
    <col min="12549" max="12549" width="0.85546875" customWidth="1"/>
    <col min="12550" max="12550" width="11.85546875" customWidth="1"/>
    <col min="12551" max="12551" width="1.7109375" customWidth="1"/>
    <col min="12552" max="12552" width="12.7109375" customWidth="1"/>
    <col min="12553" max="12553" width="0.85546875" customWidth="1"/>
    <col min="12554" max="12554" width="13.85546875" customWidth="1"/>
    <col min="12555" max="12555" width="3" customWidth="1"/>
    <col min="12556" max="12556" width="12.7109375" customWidth="1"/>
    <col min="12557" max="12557" width="0.85546875" customWidth="1"/>
    <col min="12558" max="12558" width="12.7109375" customWidth="1"/>
    <col min="12559" max="12559" width="0.85546875" customWidth="1"/>
    <col min="12560" max="12560" width="12.7109375" customWidth="1"/>
    <col min="12561" max="12561" width="0.85546875" customWidth="1"/>
    <col min="12562" max="12562" width="12.7109375" customWidth="1"/>
    <col min="12563" max="12563" width="0.85546875" customWidth="1"/>
    <col min="12564" max="12564" width="12.85546875" bestFit="1" customWidth="1"/>
    <col min="12565" max="12565" width="0.85546875" customWidth="1"/>
    <col min="12566" max="12566" width="12.85546875" bestFit="1" customWidth="1"/>
    <col min="12567" max="12567" width="0.85546875" customWidth="1"/>
    <col min="12568" max="12568" width="12.85546875" bestFit="1" customWidth="1"/>
    <col min="12801" max="12801" width="4.42578125" bestFit="1" customWidth="1"/>
    <col min="12802" max="12802" width="20.7109375" customWidth="1"/>
    <col min="12803" max="12803" width="0.85546875" customWidth="1"/>
    <col min="12804" max="12804" width="12.7109375" customWidth="1"/>
    <col min="12805" max="12805" width="0.85546875" customWidth="1"/>
    <col min="12806" max="12806" width="11.85546875" customWidth="1"/>
    <col min="12807" max="12807" width="1.7109375" customWidth="1"/>
    <col min="12808" max="12808" width="12.7109375" customWidth="1"/>
    <col min="12809" max="12809" width="0.85546875" customWidth="1"/>
    <col min="12810" max="12810" width="13.85546875" customWidth="1"/>
    <col min="12811" max="12811" width="3" customWidth="1"/>
    <col min="12812" max="12812" width="12.7109375" customWidth="1"/>
    <col min="12813" max="12813" width="0.85546875" customWidth="1"/>
    <col min="12814" max="12814" width="12.7109375" customWidth="1"/>
    <col min="12815" max="12815" width="0.85546875" customWidth="1"/>
    <col min="12816" max="12816" width="12.7109375" customWidth="1"/>
    <col min="12817" max="12817" width="0.85546875" customWidth="1"/>
    <col min="12818" max="12818" width="12.7109375" customWidth="1"/>
    <col min="12819" max="12819" width="0.85546875" customWidth="1"/>
    <col min="12820" max="12820" width="12.85546875" bestFit="1" customWidth="1"/>
    <col min="12821" max="12821" width="0.85546875" customWidth="1"/>
    <col min="12822" max="12822" width="12.85546875" bestFit="1" customWidth="1"/>
    <col min="12823" max="12823" width="0.85546875" customWidth="1"/>
    <col min="12824" max="12824" width="12.85546875" bestFit="1" customWidth="1"/>
    <col min="13057" max="13057" width="4.42578125" bestFit="1" customWidth="1"/>
    <col min="13058" max="13058" width="20.7109375" customWidth="1"/>
    <col min="13059" max="13059" width="0.85546875" customWidth="1"/>
    <col min="13060" max="13060" width="12.7109375" customWidth="1"/>
    <col min="13061" max="13061" width="0.85546875" customWidth="1"/>
    <col min="13062" max="13062" width="11.85546875" customWidth="1"/>
    <col min="13063" max="13063" width="1.7109375" customWidth="1"/>
    <col min="13064" max="13064" width="12.7109375" customWidth="1"/>
    <col min="13065" max="13065" width="0.85546875" customWidth="1"/>
    <col min="13066" max="13066" width="13.85546875" customWidth="1"/>
    <col min="13067" max="13067" width="3" customWidth="1"/>
    <col min="13068" max="13068" width="12.7109375" customWidth="1"/>
    <col min="13069" max="13069" width="0.85546875" customWidth="1"/>
    <col min="13070" max="13070" width="12.7109375" customWidth="1"/>
    <col min="13071" max="13071" width="0.85546875" customWidth="1"/>
    <col min="13072" max="13072" width="12.7109375" customWidth="1"/>
    <col min="13073" max="13073" width="0.85546875" customWidth="1"/>
    <col min="13074" max="13074" width="12.7109375" customWidth="1"/>
    <col min="13075" max="13075" width="0.85546875" customWidth="1"/>
    <col min="13076" max="13076" width="12.85546875" bestFit="1" customWidth="1"/>
    <col min="13077" max="13077" width="0.85546875" customWidth="1"/>
    <col min="13078" max="13078" width="12.85546875" bestFit="1" customWidth="1"/>
    <col min="13079" max="13079" width="0.85546875" customWidth="1"/>
    <col min="13080" max="13080" width="12.85546875" bestFit="1" customWidth="1"/>
    <col min="13313" max="13313" width="4.42578125" bestFit="1" customWidth="1"/>
    <col min="13314" max="13314" width="20.7109375" customWidth="1"/>
    <col min="13315" max="13315" width="0.85546875" customWidth="1"/>
    <col min="13316" max="13316" width="12.7109375" customWidth="1"/>
    <col min="13317" max="13317" width="0.85546875" customWidth="1"/>
    <col min="13318" max="13318" width="11.85546875" customWidth="1"/>
    <col min="13319" max="13319" width="1.7109375" customWidth="1"/>
    <col min="13320" max="13320" width="12.7109375" customWidth="1"/>
    <col min="13321" max="13321" width="0.85546875" customWidth="1"/>
    <col min="13322" max="13322" width="13.85546875" customWidth="1"/>
    <col min="13323" max="13323" width="3" customWidth="1"/>
    <col min="13324" max="13324" width="12.7109375" customWidth="1"/>
    <col min="13325" max="13325" width="0.85546875" customWidth="1"/>
    <col min="13326" max="13326" width="12.7109375" customWidth="1"/>
    <col min="13327" max="13327" width="0.85546875" customWidth="1"/>
    <col min="13328" max="13328" width="12.7109375" customWidth="1"/>
    <col min="13329" max="13329" width="0.85546875" customWidth="1"/>
    <col min="13330" max="13330" width="12.7109375" customWidth="1"/>
    <col min="13331" max="13331" width="0.85546875" customWidth="1"/>
    <col min="13332" max="13332" width="12.85546875" bestFit="1" customWidth="1"/>
    <col min="13333" max="13333" width="0.85546875" customWidth="1"/>
    <col min="13334" max="13334" width="12.85546875" bestFit="1" customWidth="1"/>
    <col min="13335" max="13335" width="0.85546875" customWidth="1"/>
    <col min="13336" max="13336" width="12.85546875" bestFit="1" customWidth="1"/>
    <col min="13569" max="13569" width="4.42578125" bestFit="1" customWidth="1"/>
    <col min="13570" max="13570" width="20.7109375" customWidth="1"/>
    <col min="13571" max="13571" width="0.85546875" customWidth="1"/>
    <col min="13572" max="13572" width="12.7109375" customWidth="1"/>
    <col min="13573" max="13573" width="0.85546875" customWidth="1"/>
    <col min="13574" max="13574" width="11.85546875" customWidth="1"/>
    <col min="13575" max="13575" width="1.7109375" customWidth="1"/>
    <col min="13576" max="13576" width="12.7109375" customWidth="1"/>
    <col min="13577" max="13577" width="0.85546875" customWidth="1"/>
    <col min="13578" max="13578" width="13.85546875" customWidth="1"/>
    <col min="13579" max="13579" width="3" customWidth="1"/>
    <col min="13580" max="13580" width="12.7109375" customWidth="1"/>
    <col min="13581" max="13581" width="0.85546875" customWidth="1"/>
    <col min="13582" max="13582" width="12.7109375" customWidth="1"/>
    <col min="13583" max="13583" width="0.85546875" customWidth="1"/>
    <col min="13584" max="13584" width="12.7109375" customWidth="1"/>
    <col min="13585" max="13585" width="0.85546875" customWidth="1"/>
    <col min="13586" max="13586" width="12.7109375" customWidth="1"/>
    <col min="13587" max="13587" width="0.85546875" customWidth="1"/>
    <col min="13588" max="13588" width="12.85546875" bestFit="1" customWidth="1"/>
    <col min="13589" max="13589" width="0.85546875" customWidth="1"/>
    <col min="13590" max="13590" width="12.85546875" bestFit="1" customWidth="1"/>
    <col min="13591" max="13591" width="0.85546875" customWidth="1"/>
    <col min="13592" max="13592" width="12.85546875" bestFit="1" customWidth="1"/>
    <col min="13825" max="13825" width="4.42578125" bestFit="1" customWidth="1"/>
    <col min="13826" max="13826" width="20.7109375" customWidth="1"/>
    <col min="13827" max="13827" width="0.85546875" customWidth="1"/>
    <col min="13828" max="13828" width="12.7109375" customWidth="1"/>
    <col min="13829" max="13829" width="0.85546875" customWidth="1"/>
    <col min="13830" max="13830" width="11.85546875" customWidth="1"/>
    <col min="13831" max="13831" width="1.7109375" customWidth="1"/>
    <col min="13832" max="13832" width="12.7109375" customWidth="1"/>
    <col min="13833" max="13833" width="0.85546875" customWidth="1"/>
    <col min="13834" max="13834" width="13.85546875" customWidth="1"/>
    <col min="13835" max="13835" width="3" customWidth="1"/>
    <col min="13836" max="13836" width="12.7109375" customWidth="1"/>
    <col min="13837" max="13837" width="0.85546875" customWidth="1"/>
    <col min="13838" max="13838" width="12.7109375" customWidth="1"/>
    <col min="13839" max="13839" width="0.85546875" customWidth="1"/>
    <col min="13840" max="13840" width="12.7109375" customWidth="1"/>
    <col min="13841" max="13841" width="0.85546875" customWidth="1"/>
    <col min="13842" max="13842" width="12.7109375" customWidth="1"/>
    <col min="13843" max="13843" width="0.85546875" customWidth="1"/>
    <col min="13844" max="13844" width="12.85546875" bestFit="1" customWidth="1"/>
    <col min="13845" max="13845" width="0.85546875" customWidth="1"/>
    <col min="13846" max="13846" width="12.85546875" bestFit="1" customWidth="1"/>
    <col min="13847" max="13847" width="0.85546875" customWidth="1"/>
    <col min="13848" max="13848" width="12.85546875" bestFit="1" customWidth="1"/>
    <col min="14081" max="14081" width="4.42578125" bestFit="1" customWidth="1"/>
    <col min="14082" max="14082" width="20.7109375" customWidth="1"/>
    <col min="14083" max="14083" width="0.85546875" customWidth="1"/>
    <col min="14084" max="14084" width="12.7109375" customWidth="1"/>
    <col min="14085" max="14085" width="0.85546875" customWidth="1"/>
    <col min="14086" max="14086" width="11.85546875" customWidth="1"/>
    <col min="14087" max="14087" width="1.7109375" customWidth="1"/>
    <col min="14088" max="14088" width="12.7109375" customWidth="1"/>
    <col min="14089" max="14089" width="0.85546875" customWidth="1"/>
    <col min="14090" max="14090" width="13.85546875" customWidth="1"/>
    <col min="14091" max="14091" width="3" customWidth="1"/>
    <col min="14092" max="14092" width="12.7109375" customWidth="1"/>
    <col min="14093" max="14093" width="0.85546875" customWidth="1"/>
    <col min="14094" max="14094" width="12.7109375" customWidth="1"/>
    <col min="14095" max="14095" width="0.85546875" customWidth="1"/>
    <col min="14096" max="14096" width="12.7109375" customWidth="1"/>
    <col min="14097" max="14097" width="0.85546875" customWidth="1"/>
    <col min="14098" max="14098" width="12.7109375" customWidth="1"/>
    <col min="14099" max="14099" width="0.85546875" customWidth="1"/>
    <col min="14100" max="14100" width="12.85546875" bestFit="1" customWidth="1"/>
    <col min="14101" max="14101" width="0.85546875" customWidth="1"/>
    <col min="14102" max="14102" width="12.85546875" bestFit="1" customWidth="1"/>
    <col min="14103" max="14103" width="0.85546875" customWidth="1"/>
    <col min="14104" max="14104" width="12.85546875" bestFit="1" customWidth="1"/>
    <col min="14337" max="14337" width="4.42578125" bestFit="1" customWidth="1"/>
    <col min="14338" max="14338" width="20.7109375" customWidth="1"/>
    <col min="14339" max="14339" width="0.85546875" customWidth="1"/>
    <col min="14340" max="14340" width="12.7109375" customWidth="1"/>
    <col min="14341" max="14341" width="0.85546875" customWidth="1"/>
    <col min="14342" max="14342" width="11.85546875" customWidth="1"/>
    <col min="14343" max="14343" width="1.7109375" customWidth="1"/>
    <col min="14344" max="14344" width="12.7109375" customWidth="1"/>
    <col min="14345" max="14345" width="0.85546875" customWidth="1"/>
    <col min="14346" max="14346" width="13.85546875" customWidth="1"/>
    <col min="14347" max="14347" width="3" customWidth="1"/>
    <col min="14348" max="14348" width="12.7109375" customWidth="1"/>
    <col min="14349" max="14349" width="0.85546875" customWidth="1"/>
    <col min="14350" max="14350" width="12.7109375" customWidth="1"/>
    <col min="14351" max="14351" width="0.85546875" customWidth="1"/>
    <col min="14352" max="14352" width="12.7109375" customWidth="1"/>
    <col min="14353" max="14353" width="0.85546875" customWidth="1"/>
    <col min="14354" max="14354" width="12.7109375" customWidth="1"/>
    <col min="14355" max="14355" width="0.85546875" customWidth="1"/>
    <col min="14356" max="14356" width="12.85546875" bestFit="1" customWidth="1"/>
    <col min="14357" max="14357" width="0.85546875" customWidth="1"/>
    <col min="14358" max="14358" width="12.85546875" bestFit="1" customWidth="1"/>
    <col min="14359" max="14359" width="0.85546875" customWidth="1"/>
    <col min="14360" max="14360" width="12.85546875" bestFit="1" customWidth="1"/>
    <col min="14593" max="14593" width="4.42578125" bestFit="1" customWidth="1"/>
    <col min="14594" max="14594" width="20.7109375" customWidth="1"/>
    <col min="14595" max="14595" width="0.85546875" customWidth="1"/>
    <col min="14596" max="14596" width="12.7109375" customWidth="1"/>
    <col min="14597" max="14597" width="0.85546875" customWidth="1"/>
    <col min="14598" max="14598" width="11.85546875" customWidth="1"/>
    <col min="14599" max="14599" width="1.7109375" customWidth="1"/>
    <col min="14600" max="14600" width="12.7109375" customWidth="1"/>
    <col min="14601" max="14601" width="0.85546875" customWidth="1"/>
    <col min="14602" max="14602" width="13.85546875" customWidth="1"/>
    <col min="14603" max="14603" width="3" customWidth="1"/>
    <col min="14604" max="14604" width="12.7109375" customWidth="1"/>
    <col min="14605" max="14605" width="0.85546875" customWidth="1"/>
    <col min="14606" max="14606" width="12.7109375" customWidth="1"/>
    <col min="14607" max="14607" width="0.85546875" customWidth="1"/>
    <col min="14608" max="14608" width="12.7109375" customWidth="1"/>
    <col min="14609" max="14609" width="0.85546875" customWidth="1"/>
    <col min="14610" max="14610" width="12.7109375" customWidth="1"/>
    <col min="14611" max="14611" width="0.85546875" customWidth="1"/>
    <col min="14612" max="14612" width="12.85546875" bestFit="1" customWidth="1"/>
    <col min="14613" max="14613" width="0.85546875" customWidth="1"/>
    <col min="14614" max="14614" width="12.85546875" bestFit="1" customWidth="1"/>
    <col min="14615" max="14615" width="0.85546875" customWidth="1"/>
    <col min="14616" max="14616" width="12.85546875" bestFit="1" customWidth="1"/>
    <col min="14849" max="14849" width="4.42578125" bestFit="1" customWidth="1"/>
    <col min="14850" max="14850" width="20.7109375" customWidth="1"/>
    <col min="14851" max="14851" width="0.85546875" customWidth="1"/>
    <col min="14852" max="14852" width="12.7109375" customWidth="1"/>
    <col min="14853" max="14853" width="0.85546875" customWidth="1"/>
    <col min="14854" max="14854" width="11.85546875" customWidth="1"/>
    <col min="14855" max="14855" width="1.7109375" customWidth="1"/>
    <col min="14856" max="14856" width="12.7109375" customWidth="1"/>
    <col min="14857" max="14857" width="0.85546875" customWidth="1"/>
    <col min="14858" max="14858" width="13.85546875" customWidth="1"/>
    <col min="14859" max="14859" width="3" customWidth="1"/>
    <col min="14860" max="14860" width="12.7109375" customWidth="1"/>
    <col min="14861" max="14861" width="0.85546875" customWidth="1"/>
    <col min="14862" max="14862" width="12.7109375" customWidth="1"/>
    <col min="14863" max="14863" width="0.85546875" customWidth="1"/>
    <col min="14864" max="14864" width="12.7109375" customWidth="1"/>
    <col min="14865" max="14865" width="0.85546875" customWidth="1"/>
    <col min="14866" max="14866" width="12.7109375" customWidth="1"/>
    <col min="14867" max="14867" width="0.85546875" customWidth="1"/>
    <col min="14868" max="14868" width="12.85546875" bestFit="1" customWidth="1"/>
    <col min="14869" max="14869" width="0.85546875" customWidth="1"/>
    <col min="14870" max="14870" width="12.85546875" bestFit="1" customWidth="1"/>
    <col min="14871" max="14871" width="0.85546875" customWidth="1"/>
    <col min="14872" max="14872" width="12.85546875" bestFit="1" customWidth="1"/>
    <col min="15105" max="15105" width="4.42578125" bestFit="1" customWidth="1"/>
    <col min="15106" max="15106" width="20.7109375" customWidth="1"/>
    <col min="15107" max="15107" width="0.85546875" customWidth="1"/>
    <col min="15108" max="15108" width="12.7109375" customWidth="1"/>
    <col min="15109" max="15109" width="0.85546875" customWidth="1"/>
    <col min="15110" max="15110" width="11.85546875" customWidth="1"/>
    <col min="15111" max="15111" width="1.7109375" customWidth="1"/>
    <col min="15112" max="15112" width="12.7109375" customWidth="1"/>
    <col min="15113" max="15113" width="0.85546875" customWidth="1"/>
    <col min="15114" max="15114" width="13.85546875" customWidth="1"/>
    <col min="15115" max="15115" width="3" customWidth="1"/>
    <col min="15116" max="15116" width="12.7109375" customWidth="1"/>
    <col min="15117" max="15117" width="0.85546875" customWidth="1"/>
    <col min="15118" max="15118" width="12.7109375" customWidth="1"/>
    <col min="15119" max="15119" width="0.85546875" customWidth="1"/>
    <col min="15120" max="15120" width="12.7109375" customWidth="1"/>
    <col min="15121" max="15121" width="0.85546875" customWidth="1"/>
    <col min="15122" max="15122" width="12.7109375" customWidth="1"/>
    <col min="15123" max="15123" width="0.85546875" customWidth="1"/>
    <col min="15124" max="15124" width="12.85546875" bestFit="1" customWidth="1"/>
    <col min="15125" max="15125" width="0.85546875" customWidth="1"/>
    <col min="15126" max="15126" width="12.85546875" bestFit="1" customWidth="1"/>
    <col min="15127" max="15127" width="0.85546875" customWidth="1"/>
    <col min="15128" max="15128" width="12.85546875" bestFit="1" customWidth="1"/>
    <col min="15361" max="15361" width="4.42578125" bestFit="1" customWidth="1"/>
    <col min="15362" max="15362" width="20.7109375" customWidth="1"/>
    <col min="15363" max="15363" width="0.85546875" customWidth="1"/>
    <col min="15364" max="15364" width="12.7109375" customWidth="1"/>
    <col min="15365" max="15365" width="0.85546875" customWidth="1"/>
    <col min="15366" max="15366" width="11.85546875" customWidth="1"/>
    <col min="15367" max="15367" width="1.7109375" customWidth="1"/>
    <col min="15368" max="15368" width="12.7109375" customWidth="1"/>
    <col min="15369" max="15369" width="0.85546875" customWidth="1"/>
    <col min="15370" max="15370" width="13.85546875" customWidth="1"/>
    <col min="15371" max="15371" width="3" customWidth="1"/>
    <col min="15372" max="15372" width="12.7109375" customWidth="1"/>
    <col min="15373" max="15373" width="0.85546875" customWidth="1"/>
    <col min="15374" max="15374" width="12.7109375" customWidth="1"/>
    <col min="15375" max="15375" width="0.85546875" customWidth="1"/>
    <col min="15376" max="15376" width="12.7109375" customWidth="1"/>
    <col min="15377" max="15377" width="0.85546875" customWidth="1"/>
    <col min="15378" max="15378" width="12.7109375" customWidth="1"/>
    <col min="15379" max="15379" width="0.85546875" customWidth="1"/>
    <col min="15380" max="15380" width="12.85546875" bestFit="1" customWidth="1"/>
    <col min="15381" max="15381" width="0.85546875" customWidth="1"/>
    <col min="15382" max="15382" width="12.85546875" bestFit="1" customWidth="1"/>
    <col min="15383" max="15383" width="0.85546875" customWidth="1"/>
    <col min="15384" max="15384" width="12.85546875" bestFit="1" customWidth="1"/>
    <col min="15617" max="15617" width="4.42578125" bestFit="1" customWidth="1"/>
    <col min="15618" max="15618" width="20.7109375" customWidth="1"/>
    <col min="15619" max="15619" width="0.85546875" customWidth="1"/>
    <col min="15620" max="15620" width="12.7109375" customWidth="1"/>
    <col min="15621" max="15621" width="0.85546875" customWidth="1"/>
    <col min="15622" max="15622" width="11.85546875" customWidth="1"/>
    <col min="15623" max="15623" width="1.7109375" customWidth="1"/>
    <col min="15624" max="15624" width="12.7109375" customWidth="1"/>
    <col min="15625" max="15625" width="0.85546875" customWidth="1"/>
    <col min="15626" max="15626" width="13.85546875" customWidth="1"/>
    <col min="15627" max="15627" width="3" customWidth="1"/>
    <col min="15628" max="15628" width="12.7109375" customWidth="1"/>
    <col min="15629" max="15629" width="0.85546875" customWidth="1"/>
    <col min="15630" max="15630" width="12.7109375" customWidth="1"/>
    <col min="15631" max="15631" width="0.85546875" customWidth="1"/>
    <col min="15632" max="15632" width="12.7109375" customWidth="1"/>
    <col min="15633" max="15633" width="0.85546875" customWidth="1"/>
    <col min="15634" max="15634" width="12.7109375" customWidth="1"/>
    <col min="15635" max="15635" width="0.85546875" customWidth="1"/>
    <col min="15636" max="15636" width="12.85546875" bestFit="1" customWidth="1"/>
    <col min="15637" max="15637" width="0.85546875" customWidth="1"/>
    <col min="15638" max="15638" width="12.85546875" bestFit="1" customWidth="1"/>
    <col min="15639" max="15639" width="0.85546875" customWidth="1"/>
    <col min="15640" max="15640" width="12.85546875" bestFit="1" customWidth="1"/>
    <col min="15873" max="15873" width="4.42578125" bestFit="1" customWidth="1"/>
    <col min="15874" max="15874" width="20.7109375" customWidth="1"/>
    <col min="15875" max="15875" width="0.85546875" customWidth="1"/>
    <col min="15876" max="15876" width="12.7109375" customWidth="1"/>
    <col min="15877" max="15877" width="0.85546875" customWidth="1"/>
    <col min="15878" max="15878" width="11.85546875" customWidth="1"/>
    <col min="15879" max="15879" width="1.7109375" customWidth="1"/>
    <col min="15880" max="15880" width="12.7109375" customWidth="1"/>
    <col min="15881" max="15881" width="0.85546875" customWidth="1"/>
    <col min="15882" max="15882" width="13.85546875" customWidth="1"/>
    <col min="15883" max="15883" width="3" customWidth="1"/>
    <col min="15884" max="15884" width="12.7109375" customWidth="1"/>
    <col min="15885" max="15885" width="0.85546875" customWidth="1"/>
    <col min="15886" max="15886" width="12.7109375" customWidth="1"/>
    <col min="15887" max="15887" width="0.85546875" customWidth="1"/>
    <col min="15888" max="15888" width="12.7109375" customWidth="1"/>
    <col min="15889" max="15889" width="0.85546875" customWidth="1"/>
    <col min="15890" max="15890" width="12.7109375" customWidth="1"/>
    <col min="15891" max="15891" width="0.85546875" customWidth="1"/>
    <col min="15892" max="15892" width="12.85546875" bestFit="1" customWidth="1"/>
    <col min="15893" max="15893" width="0.85546875" customWidth="1"/>
    <col min="15894" max="15894" width="12.85546875" bestFit="1" customWidth="1"/>
    <col min="15895" max="15895" width="0.85546875" customWidth="1"/>
    <col min="15896" max="15896" width="12.85546875" bestFit="1" customWidth="1"/>
    <col min="16129" max="16129" width="4.42578125" bestFit="1" customWidth="1"/>
    <col min="16130" max="16130" width="20.7109375" customWidth="1"/>
    <col min="16131" max="16131" width="0.85546875" customWidth="1"/>
    <col min="16132" max="16132" width="12.7109375" customWidth="1"/>
    <col min="16133" max="16133" width="0.85546875" customWidth="1"/>
    <col min="16134" max="16134" width="11.85546875" customWidth="1"/>
    <col min="16135" max="16135" width="1.7109375" customWidth="1"/>
    <col min="16136" max="16136" width="12.7109375" customWidth="1"/>
    <col min="16137" max="16137" width="0.85546875" customWidth="1"/>
    <col min="16138" max="16138" width="13.85546875" customWidth="1"/>
    <col min="16139" max="16139" width="3" customWidth="1"/>
    <col min="16140" max="16140" width="12.7109375" customWidth="1"/>
    <col min="16141" max="16141" width="0.85546875" customWidth="1"/>
    <col min="16142" max="16142" width="12.7109375" customWidth="1"/>
    <col min="16143" max="16143" width="0.85546875" customWidth="1"/>
    <col min="16144" max="16144" width="12.7109375" customWidth="1"/>
    <col min="16145" max="16145" width="0.85546875" customWidth="1"/>
    <col min="16146" max="16146" width="12.7109375" customWidth="1"/>
    <col min="16147" max="16147" width="0.85546875" customWidth="1"/>
    <col min="16148" max="16148" width="12.85546875" bestFit="1" customWidth="1"/>
    <col min="16149" max="16149" width="0.85546875" customWidth="1"/>
    <col min="16150" max="16150" width="12.85546875" bestFit="1" customWidth="1"/>
    <col min="16151" max="16151" width="0.85546875" customWidth="1"/>
    <col min="16152" max="16152" width="12.85546875" bestFit="1" customWidth="1"/>
  </cols>
  <sheetData>
    <row r="1" spans="1:24" x14ac:dyDescent="0.2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34"/>
    </row>
    <row r="2" spans="1:24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7"/>
      <c r="X2" s="227"/>
    </row>
    <row r="3" spans="1:24" x14ac:dyDescent="0.2">
      <c r="W3" s="227"/>
      <c r="X3" s="227"/>
    </row>
    <row r="4" spans="1:24" x14ac:dyDescent="0.2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7"/>
      <c r="X4" s="227"/>
    </row>
    <row r="5" spans="1:24" x14ac:dyDescent="0.2">
      <c r="A5" s="228" t="str">
        <f>FactorInput!A9</f>
        <v>Customer Advances for Construction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</row>
    <row r="6" spans="1:24" x14ac:dyDescent="0.2">
      <c r="A6" s="50"/>
      <c r="B6" s="44"/>
      <c r="C6" s="44"/>
      <c r="D6" s="34"/>
      <c r="L6" s="34"/>
      <c r="N6" s="34"/>
      <c r="P6" s="34"/>
      <c r="R6" s="34"/>
      <c r="T6" s="34"/>
      <c r="V6" s="34"/>
      <c r="X6" s="34"/>
    </row>
    <row r="7" spans="1:24" x14ac:dyDescent="0.2">
      <c r="A7" s="80"/>
      <c r="B7" s="81"/>
      <c r="C7" s="81"/>
      <c r="D7" s="122" t="s">
        <v>91</v>
      </c>
      <c r="F7" s="33" t="s">
        <v>93</v>
      </c>
      <c r="H7" s="33" t="s">
        <v>92</v>
      </c>
      <c r="J7" s="33" t="s">
        <v>163</v>
      </c>
      <c r="N7" s="33" t="s">
        <v>91</v>
      </c>
      <c r="P7" s="33" t="s">
        <v>93</v>
      </c>
      <c r="R7" s="33" t="s">
        <v>153</v>
      </c>
      <c r="T7" s="33" t="s">
        <v>92</v>
      </c>
      <c r="V7" s="33"/>
      <c r="X7" s="33"/>
    </row>
    <row r="8" spans="1:24" x14ac:dyDescent="0.2">
      <c r="A8" s="80"/>
      <c r="B8" s="81"/>
      <c r="C8" s="81"/>
      <c r="D8" s="144" t="s">
        <v>89</v>
      </c>
      <c r="F8" s="144" t="s">
        <v>89</v>
      </c>
      <c r="H8" s="144" t="s">
        <v>89</v>
      </c>
      <c r="J8" s="144" t="s">
        <v>89</v>
      </c>
      <c r="L8" s="144" t="s">
        <v>89</v>
      </c>
      <c r="N8" s="33" t="s">
        <v>90</v>
      </c>
      <c r="P8" s="33" t="s">
        <v>90</v>
      </c>
      <c r="R8" s="33" t="s">
        <v>90</v>
      </c>
      <c r="T8" s="33" t="s">
        <v>90</v>
      </c>
      <c r="V8" s="33" t="s">
        <v>90</v>
      </c>
      <c r="X8" s="33" t="s">
        <v>79</v>
      </c>
    </row>
    <row r="9" spans="1:24" x14ac:dyDescent="0.2">
      <c r="A9" s="82" t="s">
        <v>72</v>
      </c>
      <c r="B9" s="81"/>
      <c r="C9" s="81"/>
      <c r="D9" s="33" t="s">
        <v>164</v>
      </c>
      <c r="F9" s="33" t="s">
        <v>165</v>
      </c>
      <c r="H9" s="33" t="s">
        <v>166</v>
      </c>
      <c r="J9" s="33" t="s">
        <v>167</v>
      </c>
      <c r="L9" s="33" t="s">
        <v>168</v>
      </c>
      <c r="N9" s="33" t="s">
        <v>169</v>
      </c>
      <c r="P9" s="33" t="s">
        <v>170</v>
      </c>
      <c r="R9" s="33" t="s">
        <v>171</v>
      </c>
      <c r="T9" s="33" t="s">
        <v>172</v>
      </c>
      <c r="V9" s="33" t="s">
        <v>173</v>
      </c>
      <c r="X9" s="33" t="s">
        <v>174</v>
      </c>
    </row>
    <row r="10" spans="1:24" x14ac:dyDescent="0.2">
      <c r="A10" s="83" t="s">
        <v>2</v>
      </c>
      <c r="B10" s="84" t="s">
        <v>85</v>
      </c>
      <c r="C10" s="84"/>
      <c r="D10" s="85" t="s">
        <v>86</v>
      </c>
      <c r="F10" s="85" t="s">
        <v>86</v>
      </c>
      <c r="H10" s="85" t="s">
        <v>86</v>
      </c>
      <c r="J10" s="85" t="s">
        <v>86</v>
      </c>
      <c r="L10" s="85" t="s">
        <v>86</v>
      </c>
      <c r="N10" s="85" t="s">
        <v>86</v>
      </c>
      <c r="P10" s="85" t="s">
        <v>86</v>
      </c>
      <c r="R10" s="85" t="s">
        <v>86</v>
      </c>
      <c r="T10" s="85" t="s">
        <v>86</v>
      </c>
      <c r="V10" s="85" t="s">
        <v>86</v>
      </c>
      <c r="X10" s="85" t="s">
        <v>86</v>
      </c>
    </row>
    <row r="11" spans="1:24" x14ac:dyDescent="0.2">
      <c r="A11" s="50"/>
      <c r="B11" s="81" t="s">
        <v>6</v>
      </c>
      <c r="C11" s="81"/>
      <c r="D11" s="33" t="s">
        <v>7</v>
      </c>
      <c r="F11" s="33" t="s">
        <v>175</v>
      </c>
      <c r="H11" s="33" t="s">
        <v>8</v>
      </c>
      <c r="J11" s="33" t="s">
        <v>176</v>
      </c>
      <c r="L11" s="33" t="s">
        <v>87</v>
      </c>
      <c r="N11" s="33" t="s">
        <v>109</v>
      </c>
      <c r="P11" s="33" t="s">
        <v>110</v>
      </c>
      <c r="R11" s="33" t="s">
        <v>111</v>
      </c>
      <c r="T11" s="33" t="s">
        <v>112</v>
      </c>
      <c r="V11" s="33" t="s">
        <v>113</v>
      </c>
      <c r="X11" s="33" t="s">
        <v>114</v>
      </c>
    </row>
    <row r="12" spans="1:24" x14ac:dyDescent="0.2">
      <c r="A12" s="50"/>
      <c r="B12" s="81"/>
      <c r="C12" s="81"/>
      <c r="D12" s="33"/>
      <c r="F12" s="33"/>
      <c r="H12" s="33"/>
      <c r="J12" s="33"/>
      <c r="L12" s="33"/>
      <c r="N12" s="33"/>
      <c r="P12" s="33"/>
      <c r="R12" s="33"/>
      <c r="T12" s="33"/>
      <c r="V12" s="33"/>
      <c r="X12" s="33"/>
    </row>
    <row r="13" spans="1:24" x14ac:dyDescent="0.2">
      <c r="A13" s="80">
        <v>1</v>
      </c>
      <c r="B13" s="86">
        <f>FactorInput!O7</f>
        <v>45642</v>
      </c>
      <c r="C13" s="81"/>
      <c r="D13" s="73">
        <v>152734705.93000001</v>
      </c>
      <c r="F13" s="145">
        <v>552112.57999999996</v>
      </c>
      <c r="H13" s="73">
        <v>1904178.83</v>
      </c>
      <c r="J13" s="145">
        <v>0</v>
      </c>
      <c r="L13" s="73">
        <f t="shared" ref="L13" si="0">SUM(D13:J13)</f>
        <v>155190997.34000003</v>
      </c>
      <c r="N13" s="73">
        <v>59183104.140000001</v>
      </c>
      <c r="P13" s="73">
        <v>2100405.04</v>
      </c>
      <c r="R13" s="73">
        <v>652531.14</v>
      </c>
      <c r="T13" s="73">
        <v>1105896.4099999999</v>
      </c>
      <c r="V13" s="73">
        <f t="shared" ref="V13" si="1">SUM(N13:U13)</f>
        <v>63041936.729999997</v>
      </c>
      <c r="X13" s="73">
        <f t="shared" ref="X13" si="2">L13+V13</f>
        <v>218232934.07000002</v>
      </c>
    </row>
    <row r="14" spans="1:24" x14ac:dyDescent="0.2">
      <c r="A14" s="80">
        <f t="shared" ref="A14:A39" si="3">A13+1</f>
        <v>2</v>
      </c>
      <c r="B14" s="86">
        <f>FactorInput!O8</f>
        <v>45672</v>
      </c>
      <c r="C14" s="86"/>
      <c r="D14" s="73">
        <v>151736957.46000001</v>
      </c>
      <c r="F14" s="145">
        <v>552112.57999999996</v>
      </c>
      <c r="H14" s="73">
        <v>1899873.04</v>
      </c>
      <c r="J14" s="145">
        <v>0</v>
      </c>
      <c r="L14" s="73">
        <f t="shared" ref="L14:L24" si="4">SUM(D14:J14)</f>
        <v>154188943.08000001</v>
      </c>
      <c r="N14" s="73">
        <v>59404334.539999999</v>
      </c>
      <c r="P14" s="73">
        <v>2100405.04</v>
      </c>
      <c r="R14" s="73">
        <v>652531.14</v>
      </c>
      <c r="T14" s="73">
        <v>1067086.25</v>
      </c>
      <c r="V14" s="73">
        <f t="shared" ref="V14:V24" si="5">SUM(N14:U14)</f>
        <v>63224356.969999999</v>
      </c>
      <c r="X14" s="73">
        <f t="shared" ref="X14:X24" si="6">L14+V14</f>
        <v>217413300.05000001</v>
      </c>
    </row>
    <row r="15" spans="1:24" x14ac:dyDescent="0.2">
      <c r="A15" s="80">
        <f t="shared" si="3"/>
        <v>3</v>
      </c>
      <c r="B15" s="86">
        <f>FactorInput!O9</f>
        <v>45703</v>
      </c>
      <c r="C15" s="86"/>
      <c r="D15" s="73">
        <v>161260366.87</v>
      </c>
      <c r="F15" s="145">
        <v>551299.68999999994</v>
      </c>
      <c r="H15" s="73">
        <v>1899632.13</v>
      </c>
      <c r="J15" s="145">
        <v>0</v>
      </c>
      <c r="L15" s="73">
        <f t="shared" si="4"/>
        <v>163711298.69</v>
      </c>
      <c r="N15" s="73">
        <v>72033820.340000004</v>
      </c>
      <c r="P15" s="73">
        <v>1862847.04</v>
      </c>
      <c r="R15" s="73">
        <v>652531.14</v>
      </c>
      <c r="T15" s="73">
        <v>1067086.25</v>
      </c>
      <c r="V15" s="73">
        <f t="shared" si="5"/>
        <v>75616284.770000011</v>
      </c>
      <c r="X15" s="73">
        <f t="shared" si="6"/>
        <v>239327583.46000001</v>
      </c>
    </row>
    <row r="16" spans="1:24" x14ac:dyDescent="0.2">
      <c r="A16" s="80">
        <f t="shared" si="3"/>
        <v>4</v>
      </c>
      <c r="B16" s="86">
        <f>FactorInput!O10</f>
        <v>45734</v>
      </c>
      <c r="C16" s="86"/>
      <c r="D16" s="73">
        <v>161523565.47</v>
      </c>
      <c r="F16" s="145">
        <v>603985.68999999994</v>
      </c>
      <c r="H16" s="73">
        <v>2174753.1800000002</v>
      </c>
      <c r="J16" s="145">
        <v>0</v>
      </c>
      <c r="L16" s="73">
        <f t="shared" si="4"/>
        <v>164302304.34</v>
      </c>
      <c r="N16" s="73">
        <v>75519533.219999999</v>
      </c>
      <c r="P16" s="73">
        <v>1792986.04</v>
      </c>
      <c r="R16" s="73">
        <v>652531.14</v>
      </c>
      <c r="T16" s="73">
        <v>1067086.25</v>
      </c>
      <c r="V16" s="73">
        <f t="shared" si="5"/>
        <v>79032136.650000006</v>
      </c>
      <c r="X16" s="73">
        <f t="shared" si="6"/>
        <v>243334440.99000001</v>
      </c>
    </row>
    <row r="17" spans="1:32" s="16" customFormat="1" x14ac:dyDescent="0.2">
      <c r="A17" s="80">
        <f t="shared" si="3"/>
        <v>5</v>
      </c>
      <c r="B17" s="86">
        <f>FactorInput!O11</f>
        <v>45765</v>
      </c>
      <c r="C17" s="86"/>
      <c r="D17" s="73">
        <v>168862887.66999999</v>
      </c>
      <c r="F17" s="145">
        <v>593213.29</v>
      </c>
      <c r="H17" s="73">
        <v>1934618.59</v>
      </c>
      <c r="J17" s="145">
        <v>0</v>
      </c>
      <c r="L17" s="73">
        <f t="shared" si="4"/>
        <v>171390719.54999998</v>
      </c>
      <c r="N17" s="73">
        <v>76111580.530000001</v>
      </c>
      <c r="P17" s="73">
        <v>1792986.04</v>
      </c>
      <c r="R17" s="73">
        <v>652531.14</v>
      </c>
      <c r="T17" s="73">
        <v>1067086.25</v>
      </c>
      <c r="V17" s="73">
        <f t="shared" si="5"/>
        <v>79624183.960000008</v>
      </c>
      <c r="X17" s="73">
        <f t="shared" si="6"/>
        <v>251014903.50999999</v>
      </c>
      <c r="Y17"/>
      <c r="Z17"/>
      <c r="AA17"/>
      <c r="AB17"/>
      <c r="AC17"/>
      <c r="AD17"/>
      <c r="AE17"/>
      <c r="AF17"/>
    </row>
    <row r="18" spans="1:32" s="16" customFormat="1" x14ac:dyDescent="0.2">
      <c r="A18" s="80">
        <f t="shared" si="3"/>
        <v>6</v>
      </c>
      <c r="B18" s="86">
        <f>FactorInput!O12</f>
        <v>45796</v>
      </c>
      <c r="C18" s="86"/>
      <c r="D18" s="73">
        <v>168482290.08000001</v>
      </c>
      <c r="F18" s="145">
        <v>585979.43999999994</v>
      </c>
      <c r="H18" s="73">
        <v>1992678.36</v>
      </c>
      <c r="J18" s="145">
        <v>0</v>
      </c>
      <c r="L18" s="73">
        <f t="shared" si="4"/>
        <v>171060947.88000003</v>
      </c>
      <c r="N18" s="73">
        <v>76447330.859999999</v>
      </c>
      <c r="P18" s="73">
        <v>1793136.04</v>
      </c>
      <c r="R18" s="73">
        <v>652531.14</v>
      </c>
      <c r="T18" s="73">
        <v>1115586.25</v>
      </c>
      <c r="V18" s="73">
        <f t="shared" si="5"/>
        <v>80008584.290000007</v>
      </c>
      <c r="X18" s="73">
        <f t="shared" si="6"/>
        <v>251069532.17000002</v>
      </c>
      <c r="Y18"/>
      <c r="Z18"/>
      <c r="AA18"/>
      <c r="AB18"/>
      <c r="AC18"/>
      <c r="AD18"/>
      <c r="AE18"/>
      <c r="AF18"/>
    </row>
    <row r="19" spans="1:32" s="16" customFormat="1" x14ac:dyDescent="0.2">
      <c r="A19" s="80">
        <f t="shared" si="3"/>
        <v>7</v>
      </c>
      <c r="B19" s="86">
        <f>FactorInput!O13</f>
        <v>45826</v>
      </c>
      <c r="C19" s="86"/>
      <c r="D19" s="73">
        <v>206968590.33000001</v>
      </c>
      <c r="F19" s="145">
        <v>585979.43999999994</v>
      </c>
      <c r="H19" s="73">
        <v>1997094.42</v>
      </c>
      <c r="J19" s="145">
        <v>0</v>
      </c>
      <c r="L19" s="73">
        <f t="shared" si="4"/>
        <v>209551664.19</v>
      </c>
      <c r="N19" s="73">
        <v>76358690.849999994</v>
      </c>
      <c r="P19" s="73">
        <v>1793136.04</v>
      </c>
      <c r="R19" s="73">
        <v>652531.14</v>
      </c>
      <c r="T19" s="73">
        <v>1115586.25</v>
      </c>
      <c r="V19" s="73">
        <f t="shared" si="5"/>
        <v>79919944.280000001</v>
      </c>
      <c r="X19" s="73">
        <f t="shared" si="6"/>
        <v>289471608.47000003</v>
      </c>
      <c r="Y19"/>
      <c r="Z19"/>
      <c r="AA19"/>
      <c r="AB19"/>
      <c r="AC19"/>
      <c r="AD19"/>
      <c r="AE19"/>
      <c r="AF19"/>
    </row>
    <row r="20" spans="1:32" s="16" customFormat="1" x14ac:dyDescent="0.2">
      <c r="A20" s="80">
        <f t="shared" si="3"/>
        <v>8</v>
      </c>
      <c r="B20" s="86">
        <f>FactorInput!Q7</f>
        <v>45857</v>
      </c>
      <c r="C20" s="86"/>
      <c r="D20" s="73">
        <v>207603145.44</v>
      </c>
      <c r="F20" s="145">
        <v>581521.57999999996</v>
      </c>
      <c r="H20" s="73">
        <v>1993155.32</v>
      </c>
      <c r="J20" s="145">
        <v>0</v>
      </c>
      <c r="L20" s="73">
        <f t="shared" si="4"/>
        <v>210177822.34</v>
      </c>
      <c r="N20" s="73">
        <v>77627023.280000001</v>
      </c>
      <c r="P20" s="73">
        <v>1793136.04</v>
      </c>
      <c r="R20" s="73">
        <v>652531.14</v>
      </c>
      <c r="T20" s="73">
        <v>1115586.25</v>
      </c>
      <c r="V20" s="73">
        <f t="shared" si="5"/>
        <v>81188276.710000008</v>
      </c>
      <c r="X20" s="73">
        <f t="shared" si="6"/>
        <v>291366099.05000001</v>
      </c>
      <c r="Y20"/>
      <c r="Z20"/>
      <c r="AA20"/>
      <c r="AB20"/>
      <c r="AC20"/>
      <c r="AD20"/>
      <c r="AE20"/>
      <c r="AF20"/>
    </row>
    <row r="21" spans="1:32" s="16" customFormat="1" x14ac:dyDescent="0.2">
      <c r="A21" s="80">
        <f t="shared" si="3"/>
        <v>9</v>
      </c>
      <c r="B21" s="86">
        <f>FactorInput!Q8</f>
        <v>45887</v>
      </c>
      <c r="C21" s="86"/>
      <c r="D21" s="73">
        <v>208048651.03999999</v>
      </c>
      <c r="F21" s="145">
        <v>575221.57999999996</v>
      </c>
      <c r="H21" s="73">
        <v>2018258.96</v>
      </c>
      <c r="J21" s="145">
        <v>0</v>
      </c>
      <c r="L21" s="73">
        <f t="shared" si="4"/>
        <v>210642131.58000001</v>
      </c>
      <c r="N21" s="73">
        <v>77481520.140000001</v>
      </c>
      <c r="P21" s="73">
        <v>1780471.04</v>
      </c>
      <c r="R21" s="73">
        <v>652531.14</v>
      </c>
      <c r="T21" s="73">
        <v>1115586.25</v>
      </c>
      <c r="V21" s="73">
        <f t="shared" si="5"/>
        <v>81030108.570000008</v>
      </c>
      <c r="X21" s="73">
        <f t="shared" si="6"/>
        <v>291672240.15000004</v>
      </c>
      <c r="Y21"/>
      <c r="Z21"/>
      <c r="AA21"/>
      <c r="AB21"/>
      <c r="AC21"/>
      <c r="AD21"/>
      <c r="AE21"/>
      <c r="AF21"/>
    </row>
    <row r="22" spans="1:32" s="16" customFormat="1" x14ac:dyDescent="0.2">
      <c r="A22" s="80">
        <f t="shared" si="3"/>
        <v>10</v>
      </c>
      <c r="B22" s="86">
        <f>FactorInput!Q9</f>
        <v>45918</v>
      </c>
      <c r="C22" s="86"/>
      <c r="D22" s="73">
        <v>196088800.49000001</v>
      </c>
      <c r="F22" s="145">
        <v>511564.6</v>
      </c>
      <c r="H22" s="73">
        <v>2144724.89</v>
      </c>
      <c r="J22" s="145">
        <v>0</v>
      </c>
      <c r="L22" s="73">
        <f t="shared" si="4"/>
        <v>198745089.97999999</v>
      </c>
      <c r="N22" s="73">
        <v>104213407.39</v>
      </c>
      <c r="P22" s="73">
        <v>1851766.04</v>
      </c>
      <c r="R22" s="73">
        <v>671212.91</v>
      </c>
      <c r="T22" s="73">
        <v>1143564.25</v>
      </c>
      <c r="V22" s="73">
        <f t="shared" si="5"/>
        <v>107879950.59</v>
      </c>
      <c r="X22" s="73">
        <f t="shared" si="6"/>
        <v>306625040.56999999</v>
      </c>
      <c r="Y22"/>
      <c r="Z22"/>
      <c r="AA22"/>
      <c r="AB22"/>
      <c r="AC22"/>
      <c r="AD22"/>
      <c r="AE22"/>
      <c r="AF22"/>
    </row>
    <row r="23" spans="1:32" s="16" customFormat="1" x14ac:dyDescent="0.2">
      <c r="A23" s="80">
        <f t="shared" si="3"/>
        <v>11</v>
      </c>
      <c r="B23" s="86">
        <f>FactorInput!Q10</f>
        <v>45949</v>
      </c>
      <c r="C23" s="86"/>
      <c r="D23" s="73">
        <v>207049341.72999999</v>
      </c>
      <c r="F23" s="145">
        <v>583960.9</v>
      </c>
      <c r="H23" s="73">
        <v>2101838.1</v>
      </c>
      <c r="J23" s="145">
        <v>0</v>
      </c>
      <c r="L23" s="73">
        <f t="shared" si="4"/>
        <v>209735140.72999999</v>
      </c>
      <c r="N23" s="73">
        <v>104535852.01000001</v>
      </c>
      <c r="P23" s="73">
        <v>1857109.04</v>
      </c>
      <c r="R23" s="73">
        <v>691057.6</v>
      </c>
      <c r="T23" s="73">
        <v>1170348.04</v>
      </c>
      <c r="V23" s="73">
        <f t="shared" si="5"/>
        <v>108254366.69000001</v>
      </c>
      <c r="X23" s="73">
        <f t="shared" si="6"/>
        <v>317989507.42000002</v>
      </c>
      <c r="Y23"/>
      <c r="Z23"/>
      <c r="AA23"/>
      <c r="AB23"/>
      <c r="AC23"/>
      <c r="AD23"/>
      <c r="AE23"/>
      <c r="AF23"/>
    </row>
    <row r="24" spans="1:32" s="16" customFormat="1" x14ac:dyDescent="0.2">
      <c r="A24" s="80">
        <f t="shared" si="3"/>
        <v>12</v>
      </c>
      <c r="B24" s="86">
        <f>FactorInput!Q11</f>
        <v>45979</v>
      </c>
      <c r="C24" s="86"/>
      <c r="D24" s="73">
        <v>207099719.40000001</v>
      </c>
      <c r="F24" s="145">
        <v>856002.97</v>
      </c>
      <c r="H24" s="73">
        <v>2137632.71</v>
      </c>
      <c r="J24" s="145">
        <v>0</v>
      </c>
      <c r="L24" s="73">
        <f t="shared" si="4"/>
        <v>210093355.08000001</v>
      </c>
      <c r="N24" s="73">
        <v>116408539.59</v>
      </c>
      <c r="P24" s="73">
        <v>2005339.04</v>
      </c>
      <c r="R24" s="73">
        <v>691057.6</v>
      </c>
      <c r="T24" s="73">
        <v>1170348.04</v>
      </c>
      <c r="V24" s="73">
        <f t="shared" si="5"/>
        <v>120275284.27000001</v>
      </c>
      <c r="X24" s="73">
        <f t="shared" si="6"/>
        <v>330368639.35000002</v>
      </c>
      <c r="Y24"/>
      <c r="Z24"/>
      <c r="AA24"/>
      <c r="AB24"/>
      <c r="AC24"/>
      <c r="AD24"/>
      <c r="AE24"/>
      <c r="AF24"/>
    </row>
    <row r="25" spans="1:32" s="16" customFormat="1" x14ac:dyDescent="0.2">
      <c r="A25" s="80">
        <f t="shared" si="3"/>
        <v>13</v>
      </c>
      <c r="B25" s="86">
        <f>FactorInput!Q12</f>
        <v>46010</v>
      </c>
      <c r="C25" s="86"/>
      <c r="D25" s="73">
        <v>223905664.72999999</v>
      </c>
      <c r="F25" s="145">
        <v>856002.97</v>
      </c>
      <c r="H25" s="73">
        <v>2415296.37</v>
      </c>
      <c r="J25" s="145">
        <v>0</v>
      </c>
      <c r="L25" s="73">
        <f>SUM(D25:J25)</f>
        <v>227176964.06999999</v>
      </c>
      <c r="N25" s="73">
        <v>116490930.02</v>
      </c>
      <c r="P25" s="73">
        <v>2441070.19</v>
      </c>
      <c r="R25" s="73">
        <v>682650.27</v>
      </c>
      <c r="T25" s="73">
        <v>1153289.55</v>
      </c>
      <c r="V25" s="73">
        <f>SUM(N25:U25)</f>
        <v>120767940.02999999</v>
      </c>
      <c r="X25" s="73">
        <f>L25+V25</f>
        <v>347944904.09999996</v>
      </c>
      <c r="Y25"/>
      <c r="Z25"/>
      <c r="AA25"/>
      <c r="AB25"/>
      <c r="AC25"/>
      <c r="AD25"/>
      <c r="AE25"/>
      <c r="AF25"/>
    </row>
    <row r="26" spans="1:32" s="16" customFormat="1" x14ac:dyDescent="0.2">
      <c r="A26" s="80">
        <f t="shared" si="3"/>
        <v>14</v>
      </c>
      <c r="B26" s="44"/>
      <c r="C26" s="44"/>
      <c r="D26" s="146"/>
      <c r="F26" s="146"/>
      <c r="H26" s="146"/>
      <c r="J26" s="146"/>
      <c r="L26" s="146"/>
      <c r="N26" s="146"/>
      <c r="P26" s="146"/>
      <c r="R26" s="146"/>
      <c r="T26" s="146"/>
      <c r="V26" s="146"/>
      <c r="X26" s="146"/>
      <c r="Y26"/>
      <c r="Z26"/>
      <c r="AA26"/>
      <c r="AB26"/>
      <c r="AC26"/>
      <c r="AD26"/>
      <c r="AE26"/>
      <c r="AF26"/>
    </row>
    <row r="27" spans="1:32" s="16" customFormat="1" x14ac:dyDescent="0.2">
      <c r="A27" s="80">
        <f t="shared" si="3"/>
        <v>15</v>
      </c>
      <c r="B27" s="89" t="s">
        <v>79</v>
      </c>
      <c r="C27" s="89"/>
      <c r="D27" s="147">
        <f>SUM(D13:D25)</f>
        <v>2421364686.6399999</v>
      </c>
      <c r="F27" s="147">
        <f>SUM(F13:F25)</f>
        <v>7988957.3099999996</v>
      </c>
      <c r="H27" s="147">
        <f>SUM(H13:H25)</f>
        <v>26613734.900000002</v>
      </c>
      <c r="J27" s="147">
        <f>SUM(J13:J25)</f>
        <v>0</v>
      </c>
      <c r="L27" s="147">
        <f>SUM(L13:L25)</f>
        <v>2455967378.8499999</v>
      </c>
      <c r="N27" s="147">
        <f>SUM(N13:N25)</f>
        <v>1091815666.9100001</v>
      </c>
      <c r="P27" s="147">
        <f>SUM(P13:P25)</f>
        <v>24964792.669999994</v>
      </c>
      <c r="R27" s="147">
        <f>SUM(R13:R25)</f>
        <v>8608758.6399999987</v>
      </c>
      <c r="T27" s="147">
        <f>SUM(T13:T25)</f>
        <v>14474136.289999999</v>
      </c>
      <c r="V27" s="147">
        <f>SUM(V13:V25)</f>
        <v>1139863354.5100002</v>
      </c>
      <c r="X27" s="147">
        <f>SUM(X13:X25)</f>
        <v>3595830733.3600001</v>
      </c>
      <c r="Y27"/>
      <c r="Z27"/>
      <c r="AA27"/>
      <c r="AB27"/>
      <c r="AC27"/>
      <c r="AD27"/>
      <c r="AE27"/>
      <c r="AF27"/>
    </row>
    <row r="28" spans="1:32" s="16" customFormat="1" ht="13.5" thickBot="1" x14ac:dyDescent="0.25">
      <c r="A28" s="80">
        <f t="shared" si="3"/>
        <v>16</v>
      </c>
      <c r="B28" s="44"/>
      <c r="C28" s="44"/>
      <c r="D28" s="147"/>
      <c r="F28" s="147"/>
      <c r="H28" s="147"/>
      <c r="J28" s="147"/>
      <c r="L28" s="147"/>
      <c r="N28" s="147"/>
      <c r="P28" s="147"/>
      <c r="R28" s="147"/>
      <c r="T28" s="147"/>
      <c r="V28" s="147"/>
      <c r="X28" s="147"/>
      <c r="Y28"/>
      <c r="Z28"/>
      <c r="AA28"/>
      <c r="AB28"/>
      <c r="AC28"/>
      <c r="AD28"/>
      <c r="AE28"/>
      <c r="AF28"/>
    </row>
    <row r="29" spans="1:32" s="16" customFormat="1" ht="14.25" thickTop="1" thickBot="1" x14ac:dyDescent="0.25">
      <c r="A29" s="80">
        <f t="shared" si="3"/>
        <v>17</v>
      </c>
      <c r="B29" s="90" t="s">
        <v>247</v>
      </c>
      <c r="C29" s="90"/>
      <c r="D29" s="137">
        <f>ROUND(+D27/13,2)</f>
        <v>186258822.05000001</v>
      </c>
      <c r="F29" s="137">
        <f>ROUND(+F27/13,2)</f>
        <v>614535.18000000005</v>
      </c>
      <c r="H29" s="137">
        <f>ROUND(+H27/13,2)</f>
        <v>2047210.38</v>
      </c>
      <c r="J29" s="137">
        <f>ROUND(+J27/13,2)</f>
        <v>0</v>
      </c>
      <c r="L29" s="137">
        <f>ROUND(+L27/13,2)</f>
        <v>188920567.59999999</v>
      </c>
      <c r="N29" s="137">
        <f>ROUND(+N27/13,2)</f>
        <v>83985820.530000001</v>
      </c>
      <c r="P29" s="137">
        <f>ROUND(+P27/13,2)</f>
        <v>1920368.67</v>
      </c>
      <c r="R29" s="137">
        <f>ROUND(+R27/13,2)</f>
        <v>662212.19999999995</v>
      </c>
      <c r="T29" s="137">
        <f>ROUND(+T27/13,2)</f>
        <v>1113395.1000000001</v>
      </c>
      <c r="V29" s="137">
        <f>ROUND(+V27/13,2)</f>
        <v>87681796.5</v>
      </c>
      <c r="X29" s="137">
        <f>ROUND(+X27/13,2)</f>
        <v>276602364.10000002</v>
      </c>
      <c r="Y29"/>
      <c r="Z29"/>
      <c r="AA29"/>
      <c r="AB29"/>
      <c r="AC29"/>
      <c r="AD29"/>
      <c r="AE29"/>
      <c r="AF29"/>
    </row>
    <row r="30" spans="1:32" s="16" customFormat="1" ht="13.5" thickTop="1" x14ac:dyDescent="0.2">
      <c r="A30" s="80">
        <f t="shared" si="3"/>
        <v>18</v>
      </c>
      <c r="B30" s="44"/>
      <c r="C30" s="44"/>
      <c r="D30" s="34"/>
      <c r="H30" s="34"/>
      <c r="L30" s="78" t="s">
        <v>76</v>
      </c>
      <c r="N30" s="78"/>
      <c r="P30" s="78"/>
      <c r="R30" s="78"/>
      <c r="T30" s="34"/>
      <c r="V30" s="34"/>
      <c r="X30" s="34"/>
      <c r="Y30"/>
      <c r="Z30"/>
      <c r="AA30"/>
      <c r="AB30"/>
      <c r="AC30"/>
      <c r="AD30"/>
      <c r="AE30"/>
      <c r="AF30"/>
    </row>
    <row r="31" spans="1:32" s="16" customFormat="1" x14ac:dyDescent="0.2">
      <c r="A31" s="80">
        <f t="shared" si="3"/>
        <v>19</v>
      </c>
      <c r="B31" s="44"/>
      <c r="C31" s="44"/>
      <c r="D31" s="34"/>
      <c r="H31" s="40"/>
      <c r="T31" s="34"/>
      <c r="V31" s="34"/>
      <c r="X31" s="34"/>
      <c r="Y31"/>
      <c r="Z31"/>
      <c r="AA31"/>
      <c r="AB31"/>
      <c r="AC31"/>
      <c r="AD31"/>
      <c r="AE31"/>
      <c r="AF31"/>
    </row>
    <row r="32" spans="1:32" s="16" customFormat="1" ht="16.5" thickBot="1" x14ac:dyDescent="0.25">
      <c r="A32" s="80">
        <f t="shared" si="3"/>
        <v>20</v>
      </c>
      <c r="B32" s="148" t="s">
        <v>266</v>
      </c>
      <c r="C32" s="149"/>
      <c r="D32" s="150" t="s">
        <v>89</v>
      </c>
      <c r="H32" s="150" t="s">
        <v>90</v>
      </c>
      <c r="N32" s="16" t="s">
        <v>76</v>
      </c>
      <c r="T32" s="34"/>
      <c r="V32" s="34"/>
      <c r="X32" s="34"/>
      <c r="Y32"/>
      <c r="Z32"/>
      <c r="AA32"/>
      <c r="AB32"/>
      <c r="AC32"/>
      <c r="AD32"/>
      <c r="AE32"/>
      <c r="AF32"/>
    </row>
    <row r="33" spans="1:24" s="16" customFormat="1" x14ac:dyDescent="0.2">
      <c r="A33" s="80">
        <f t="shared" si="3"/>
        <v>21</v>
      </c>
      <c r="B33" s="107" t="s">
        <v>91</v>
      </c>
      <c r="C33" s="107"/>
      <c r="D33" s="14">
        <f>D29</f>
        <v>186258822.05000001</v>
      </c>
      <c r="H33" s="14">
        <f>N29</f>
        <v>83985820.530000001</v>
      </c>
      <c r="N33" s="14"/>
      <c r="P33" s="14"/>
      <c r="R33" s="14"/>
      <c r="T33" s="34"/>
      <c r="V33" s="34"/>
      <c r="X33" s="34"/>
    </row>
    <row r="34" spans="1:24" s="16" customFormat="1" ht="13.5" thickBot="1" x14ac:dyDescent="0.25">
      <c r="A34" s="80">
        <f t="shared" si="3"/>
        <v>22</v>
      </c>
      <c r="B34" s="107" t="s">
        <v>92</v>
      </c>
      <c r="C34" s="107"/>
      <c r="D34" s="14">
        <f>H29</f>
        <v>2047210.38</v>
      </c>
      <c r="H34" s="14">
        <f>T29</f>
        <v>1113395.1000000001</v>
      </c>
      <c r="T34" s="34"/>
      <c r="V34" s="34"/>
      <c r="X34" s="34"/>
    </row>
    <row r="35" spans="1:24" s="16" customFormat="1" ht="13.5" thickBot="1" x14ac:dyDescent="0.25">
      <c r="A35" s="80">
        <f t="shared" si="3"/>
        <v>23</v>
      </c>
      <c r="B35" s="107" t="s">
        <v>93</v>
      </c>
      <c r="C35" s="107"/>
      <c r="D35" s="14">
        <v>0</v>
      </c>
      <c r="H35" s="127">
        <f>P29</f>
        <v>1920368.67</v>
      </c>
      <c r="J35" s="14" t="s">
        <v>255</v>
      </c>
      <c r="L35" s="14"/>
      <c r="N35" s="14"/>
      <c r="P35" s="14"/>
      <c r="R35" s="14"/>
      <c r="T35" s="34"/>
      <c r="V35" s="34"/>
      <c r="X35" s="34"/>
    </row>
    <row r="36" spans="1:24" s="16" customFormat="1" x14ac:dyDescent="0.2">
      <c r="A36" s="80">
        <f t="shared" si="3"/>
        <v>24</v>
      </c>
      <c r="B36" s="107" t="s">
        <v>94</v>
      </c>
      <c r="C36" s="107"/>
      <c r="D36" s="14">
        <f>$D$29*FactorInput!I43</f>
        <v>3514242.6358609637</v>
      </c>
      <c r="H36" s="14">
        <f>R29</f>
        <v>662212.19999999995</v>
      </c>
      <c r="J36" s="10"/>
      <c r="T36" s="34"/>
      <c r="V36" s="34"/>
      <c r="X36" s="34"/>
    </row>
    <row r="37" spans="1:24" s="16" customFormat="1" ht="13.5" thickBot="1" x14ac:dyDescent="0.25">
      <c r="A37" s="80">
        <f t="shared" si="3"/>
        <v>25</v>
      </c>
      <c r="B37" s="94"/>
      <c r="C37" s="94"/>
      <c r="D37" s="151">
        <f>SUM(D33:D36)</f>
        <v>191820275.06586096</v>
      </c>
      <c r="H37" s="151">
        <f>SUM(H33:H36)</f>
        <v>87681796.5</v>
      </c>
      <c r="T37" s="34"/>
      <c r="V37" s="34"/>
      <c r="X37" s="34"/>
    </row>
    <row r="38" spans="1:24" s="16" customFormat="1" ht="13.5" thickTop="1" x14ac:dyDescent="0.2">
      <c r="A38" s="80">
        <f t="shared" si="3"/>
        <v>26</v>
      </c>
      <c r="B38" s="94"/>
      <c r="C38" s="94"/>
      <c r="D38" s="34"/>
      <c r="H38" s="34"/>
      <c r="T38" s="34"/>
      <c r="V38" s="34"/>
      <c r="X38" s="34"/>
    </row>
    <row r="39" spans="1:24" s="16" customFormat="1" ht="15.75" x14ac:dyDescent="0.2">
      <c r="A39" s="80">
        <f t="shared" si="3"/>
        <v>27</v>
      </c>
      <c r="B39" s="152" t="s">
        <v>272</v>
      </c>
      <c r="C39" s="89"/>
      <c r="D39" s="34"/>
      <c r="H39" s="34"/>
      <c r="L39" s="34"/>
      <c r="N39" s="34"/>
      <c r="P39" s="34"/>
      <c r="R39" s="34"/>
      <c r="T39" s="34"/>
      <c r="V39" s="34"/>
      <c r="X39" s="34"/>
    </row>
    <row r="40" spans="1:24" s="16" customFormat="1" x14ac:dyDescent="0.2">
      <c r="B40" s="44"/>
      <c r="C40" s="44"/>
      <c r="D40" s="34"/>
      <c r="H40" s="34"/>
      <c r="L40" s="34"/>
      <c r="N40" s="34"/>
      <c r="P40" s="34"/>
      <c r="R40" s="34"/>
      <c r="T40" s="34"/>
      <c r="V40" s="34"/>
      <c r="X40" s="34"/>
    </row>
    <row r="41" spans="1:24" s="16" customFormat="1" x14ac:dyDescent="0.2">
      <c r="B41" s="89" t="s">
        <v>283</v>
      </c>
    </row>
    <row r="365" spans="1:24" s="16" customFormat="1" x14ac:dyDescent="0.2">
      <c r="A365" s="50"/>
      <c r="B365" s="44"/>
      <c r="C365" s="44"/>
      <c r="D365" s="34"/>
      <c r="H365" s="34"/>
      <c r="L365" s="34"/>
      <c r="N365" s="34"/>
      <c r="P365" s="34"/>
      <c r="R365" s="34"/>
      <c r="T365" s="34"/>
      <c r="V365" s="34"/>
      <c r="X365" s="34"/>
    </row>
  </sheetData>
  <mergeCells count="4">
    <mergeCell ref="A5:X5"/>
    <mergeCell ref="A1:V1"/>
    <mergeCell ref="A2:V2"/>
    <mergeCell ref="A4:V4"/>
  </mergeCells>
  <pageMargins left="0.75" right="0.75" top="1.46875" bottom="1" header="0.5" footer="0.5"/>
  <pageSetup scale="60" orientation="landscape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0814-A8DD-4768-9FFC-C65750D4CA76}">
  <dimension ref="A1:O52"/>
  <sheetViews>
    <sheetView view="pageLayout" zoomScaleNormal="100" workbookViewId="0"/>
  </sheetViews>
  <sheetFormatPr defaultRowHeight="12.75" x14ac:dyDescent="0.2"/>
  <cols>
    <col min="1" max="1" width="4.42578125" style="16" bestFit="1" customWidth="1"/>
    <col min="2" max="2" width="15.7109375" style="16" customWidth="1"/>
    <col min="3" max="3" width="7.7109375" style="16" customWidth="1"/>
    <col min="4" max="6" width="12.7109375" style="16" customWidth="1"/>
    <col min="7" max="7" width="9.5703125" style="16" customWidth="1"/>
    <col min="8" max="256" width="9.140625" style="16"/>
    <col min="257" max="257" width="4.42578125" style="16" bestFit="1" customWidth="1"/>
    <col min="258" max="258" width="15.7109375" style="16" customWidth="1"/>
    <col min="259" max="259" width="7.7109375" style="16" customWidth="1"/>
    <col min="260" max="262" width="12.7109375" style="16" customWidth="1"/>
    <col min="263" max="263" width="16.7109375" style="16" customWidth="1"/>
    <col min="264" max="512" width="9.140625" style="16"/>
    <col min="513" max="513" width="4.42578125" style="16" bestFit="1" customWidth="1"/>
    <col min="514" max="514" width="15.7109375" style="16" customWidth="1"/>
    <col min="515" max="515" width="7.7109375" style="16" customWidth="1"/>
    <col min="516" max="518" width="12.7109375" style="16" customWidth="1"/>
    <col min="519" max="519" width="16.7109375" style="16" customWidth="1"/>
    <col min="520" max="768" width="9.140625" style="16"/>
    <col min="769" max="769" width="4.42578125" style="16" bestFit="1" customWidth="1"/>
    <col min="770" max="770" width="15.7109375" style="16" customWidth="1"/>
    <col min="771" max="771" width="7.7109375" style="16" customWidth="1"/>
    <col min="772" max="774" width="12.7109375" style="16" customWidth="1"/>
    <col min="775" max="775" width="16.7109375" style="16" customWidth="1"/>
    <col min="776" max="1024" width="9.140625" style="16"/>
    <col min="1025" max="1025" width="4.42578125" style="16" bestFit="1" customWidth="1"/>
    <col min="1026" max="1026" width="15.7109375" style="16" customWidth="1"/>
    <col min="1027" max="1027" width="7.7109375" style="16" customWidth="1"/>
    <col min="1028" max="1030" width="12.7109375" style="16" customWidth="1"/>
    <col min="1031" max="1031" width="16.7109375" style="16" customWidth="1"/>
    <col min="1032" max="1280" width="9.140625" style="16"/>
    <col min="1281" max="1281" width="4.42578125" style="16" bestFit="1" customWidth="1"/>
    <col min="1282" max="1282" width="15.7109375" style="16" customWidth="1"/>
    <col min="1283" max="1283" width="7.7109375" style="16" customWidth="1"/>
    <col min="1284" max="1286" width="12.7109375" style="16" customWidth="1"/>
    <col min="1287" max="1287" width="16.7109375" style="16" customWidth="1"/>
    <col min="1288" max="1536" width="9.140625" style="16"/>
    <col min="1537" max="1537" width="4.42578125" style="16" bestFit="1" customWidth="1"/>
    <col min="1538" max="1538" width="15.7109375" style="16" customWidth="1"/>
    <col min="1539" max="1539" width="7.7109375" style="16" customWidth="1"/>
    <col min="1540" max="1542" width="12.7109375" style="16" customWidth="1"/>
    <col min="1543" max="1543" width="16.7109375" style="16" customWidth="1"/>
    <col min="1544" max="1792" width="9.140625" style="16"/>
    <col min="1793" max="1793" width="4.42578125" style="16" bestFit="1" customWidth="1"/>
    <col min="1794" max="1794" width="15.7109375" style="16" customWidth="1"/>
    <col min="1795" max="1795" width="7.7109375" style="16" customWidth="1"/>
    <col min="1796" max="1798" width="12.7109375" style="16" customWidth="1"/>
    <col min="1799" max="1799" width="16.7109375" style="16" customWidth="1"/>
    <col min="1800" max="2048" width="9.140625" style="16"/>
    <col min="2049" max="2049" width="4.42578125" style="16" bestFit="1" customWidth="1"/>
    <col min="2050" max="2050" width="15.7109375" style="16" customWidth="1"/>
    <col min="2051" max="2051" width="7.7109375" style="16" customWidth="1"/>
    <col min="2052" max="2054" width="12.7109375" style="16" customWidth="1"/>
    <col min="2055" max="2055" width="16.7109375" style="16" customWidth="1"/>
    <col min="2056" max="2304" width="9.140625" style="16"/>
    <col min="2305" max="2305" width="4.42578125" style="16" bestFit="1" customWidth="1"/>
    <col min="2306" max="2306" width="15.7109375" style="16" customWidth="1"/>
    <col min="2307" max="2307" width="7.7109375" style="16" customWidth="1"/>
    <col min="2308" max="2310" width="12.7109375" style="16" customWidth="1"/>
    <col min="2311" max="2311" width="16.7109375" style="16" customWidth="1"/>
    <col min="2312" max="2560" width="9.140625" style="16"/>
    <col min="2561" max="2561" width="4.42578125" style="16" bestFit="1" customWidth="1"/>
    <col min="2562" max="2562" width="15.7109375" style="16" customWidth="1"/>
    <col min="2563" max="2563" width="7.7109375" style="16" customWidth="1"/>
    <col min="2564" max="2566" width="12.7109375" style="16" customWidth="1"/>
    <col min="2567" max="2567" width="16.7109375" style="16" customWidth="1"/>
    <col min="2568" max="2816" width="9.140625" style="16"/>
    <col min="2817" max="2817" width="4.42578125" style="16" bestFit="1" customWidth="1"/>
    <col min="2818" max="2818" width="15.7109375" style="16" customWidth="1"/>
    <col min="2819" max="2819" width="7.7109375" style="16" customWidth="1"/>
    <col min="2820" max="2822" width="12.7109375" style="16" customWidth="1"/>
    <col min="2823" max="2823" width="16.7109375" style="16" customWidth="1"/>
    <col min="2824" max="3072" width="9.140625" style="16"/>
    <col min="3073" max="3073" width="4.42578125" style="16" bestFit="1" customWidth="1"/>
    <col min="3074" max="3074" width="15.7109375" style="16" customWidth="1"/>
    <col min="3075" max="3075" width="7.7109375" style="16" customWidth="1"/>
    <col min="3076" max="3078" width="12.7109375" style="16" customWidth="1"/>
    <col min="3079" max="3079" width="16.7109375" style="16" customWidth="1"/>
    <col min="3080" max="3328" width="9.140625" style="16"/>
    <col min="3329" max="3329" width="4.42578125" style="16" bestFit="1" customWidth="1"/>
    <col min="3330" max="3330" width="15.7109375" style="16" customWidth="1"/>
    <col min="3331" max="3331" width="7.7109375" style="16" customWidth="1"/>
    <col min="3332" max="3334" width="12.7109375" style="16" customWidth="1"/>
    <col min="3335" max="3335" width="16.7109375" style="16" customWidth="1"/>
    <col min="3336" max="3584" width="9.140625" style="16"/>
    <col min="3585" max="3585" width="4.42578125" style="16" bestFit="1" customWidth="1"/>
    <col min="3586" max="3586" width="15.7109375" style="16" customWidth="1"/>
    <col min="3587" max="3587" width="7.7109375" style="16" customWidth="1"/>
    <col min="3588" max="3590" width="12.7109375" style="16" customWidth="1"/>
    <col min="3591" max="3591" width="16.7109375" style="16" customWidth="1"/>
    <col min="3592" max="3840" width="9.140625" style="16"/>
    <col min="3841" max="3841" width="4.42578125" style="16" bestFit="1" customWidth="1"/>
    <col min="3842" max="3842" width="15.7109375" style="16" customWidth="1"/>
    <col min="3843" max="3843" width="7.7109375" style="16" customWidth="1"/>
    <col min="3844" max="3846" width="12.7109375" style="16" customWidth="1"/>
    <col min="3847" max="3847" width="16.7109375" style="16" customWidth="1"/>
    <col min="3848" max="4096" width="9.140625" style="16"/>
    <col min="4097" max="4097" width="4.42578125" style="16" bestFit="1" customWidth="1"/>
    <col min="4098" max="4098" width="15.7109375" style="16" customWidth="1"/>
    <col min="4099" max="4099" width="7.7109375" style="16" customWidth="1"/>
    <col min="4100" max="4102" width="12.7109375" style="16" customWidth="1"/>
    <col min="4103" max="4103" width="16.7109375" style="16" customWidth="1"/>
    <col min="4104" max="4352" width="9.140625" style="16"/>
    <col min="4353" max="4353" width="4.42578125" style="16" bestFit="1" customWidth="1"/>
    <col min="4354" max="4354" width="15.7109375" style="16" customWidth="1"/>
    <col min="4355" max="4355" width="7.7109375" style="16" customWidth="1"/>
    <col min="4356" max="4358" width="12.7109375" style="16" customWidth="1"/>
    <col min="4359" max="4359" width="16.7109375" style="16" customWidth="1"/>
    <col min="4360" max="4608" width="9.140625" style="16"/>
    <col min="4609" max="4609" width="4.42578125" style="16" bestFit="1" customWidth="1"/>
    <col min="4610" max="4610" width="15.7109375" style="16" customWidth="1"/>
    <col min="4611" max="4611" width="7.7109375" style="16" customWidth="1"/>
    <col min="4612" max="4614" width="12.7109375" style="16" customWidth="1"/>
    <col min="4615" max="4615" width="16.7109375" style="16" customWidth="1"/>
    <col min="4616" max="4864" width="9.140625" style="16"/>
    <col min="4865" max="4865" width="4.42578125" style="16" bestFit="1" customWidth="1"/>
    <col min="4866" max="4866" width="15.7109375" style="16" customWidth="1"/>
    <col min="4867" max="4867" width="7.7109375" style="16" customWidth="1"/>
    <col min="4868" max="4870" width="12.7109375" style="16" customWidth="1"/>
    <col min="4871" max="4871" width="16.7109375" style="16" customWidth="1"/>
    <col min="4872" max="5120" width="9.140625" style="16"/>
    <col min="5121" max="5121" width="4.42578125" style="16" bestFit="1" customWidth="1"/>
    <col min="5122" max="5122" width="15.7109375" style="16" customWidth="1"/>
    <col min="5123" max="5123" width="7.7109375" style="16" customWidth="1"/>
    <col min="5124" max="5126" width="12.7109375" style="16" customWidth="1"/>
    <col min="5127" max="5127" width="16.7109375" style="16" customWidth="1"/>
    <col min="5128" max="5376" width="9.140625" style="16"/>
    <col min="5377" max="5377" width="4.42578125" style="16" bestFit="1" customWidth="1"/>
    <col min="5378" max="5378" width="15.7109375" style="16" customWidth="1"/>
    <col min="5379" max="5379" width="7.7109375" style="16" customWidth="1"/>
    <col min="5380" max="5382" width="12.7109375" style="16" customWidth="1"/>
    <col min="5383" max="5383" width="16.7109375" style="16" customWidth="1"/>
    <col min="5384" max="5632" width="9.140625" style="16"/>
    <col min="5633" max="5633" width="4.42578125" style="16" bestFit="1" customWidth="1"/>
    <col min="5634" max="5634" width="15.7109375" style="16" customWidth="1"/>
    <col min="5635" max="5635" width="7.7109375" style="16" customWidth="1"/>
    <col min="5636" max="5638" width="12.7109375" style="16" customWidth="1"/>
    <col min="5639" max="5639" width="16.7109375" style="16" customWidth="1"/>
    <col min="5640" max="5888" width="9.140625" style="16"/>
    <col min="5889" max="5889" width="4.42578125" style="16" bestFit="1" customWidth="1"/>
    <col min="5890" max="5890" width="15.7109375" style="16" customWidth="1"/>
    <col min="5891" max="5891" width="7.7109375" style="16" customWidth="1"/>
    <col min="5892" max="5894" width="12.7109375" style="16" customWidth="1"/>
    <col min="5895" max="5895" width="16.7109375" style="16" customWidth="1"/>
    <col min="5896" max="6144" width="9.140625" style="16"/>
    <col min="6145" max="6145" width="4.42578125" style="16" bestFit="1" customWidth="1"/>
    <col min="6146" max="6146" width="15.7109375" style="16" customWidth="1"/>
    <col min="6147" max="6147" width="7.7109375" style="16" customWidth="1"/>
    <col min="6148" max="6150" width="12.7109375" style="16" customWidth="1"/>
    <col min="6151" max="6151" width="16.7109375" style="16" customWidth="1"/>
    <col min="6152" max="6400" width="9.140625" style="16"/>
    <col min="6401" max="6401" width="4.42578125" style="16" bestFit="1" customWidth="1"/>
    <col min="6402" max="6402" width="15.7109375" style="16" customWidth="1"/>
    <col min="6403" max="6403" width="7.7109375" style="16" customWidth="1"/>
    <col min="6404" max="6406" width="12.7109375" style="16" customWidth="1"/>
    <col min="6407" max="6407" width="16.7109375" style="16" customWidth="1"/>
    <col min="6408" max="6656" width="9.140625" style="16"/>
    <col min="6657" max="6657" width="4.42578125" style="16" bestFit="1" customWidth="1"/>
    <col min="6658" max="6658" width="15.7109375" style="16" customWidth="1"/>
    <col min="6659" max="6659" width="7.7109375" style="16" customWidth="1"/>
    <col min="6660" max="6662" width="12.7109375" style="16" customWidth="1"/>
    <col min="6663" max="6663" width="16.7109375" style="16" customWidth="1"/>
    <col min="6664" max="6912" width="9.140625" style="16"/>
    <col min="6913" max="6913" width="4.42578125" style="16" bestFit="1" customWidth="1"/>
    <col min="6914" max="6914" width="15.7109375" style="16" customWidth="1"/>
    <col min="6915" max="6915" width="7.7109375" style="16" customWidth="1"/>
    <col min="6916" max="6918" width="12.7109375" style="16" customWidth="1"/>
    <col min="6919" max="6919" width="16.7109375" style="16" customWidth="1"/>
    <col min="6920" max="7168" width="9.140625" style="16"/>
    <col min="7169" max="7169" width="4.42578125" style="16" bestFit="1" customWidth="1"/>
    <col min="7170" max="7170" width="15.7109375" style="16" customWidth="1"/>
    <col min="7171" max="7171" width="7.7109375" style="16" customWidth="1"/>
    <col min="7172" max="7174" width="12.7109375" style="16" customWidth="1"/>
    <col min="7175" max="7175" width="16.7109375" style="16" customWidth="1"/>
    <col min="7176" max="7424" width="9.140625" style="16"/>
    <col min="7425" max="7425" width="4.42578125" style="16" bestFit="1" customWidth="1"/>
    <col min="7426" max="7426" width="15.7109375" style="16" customWidth="1"/>
    <col min="7427" max="7427" width="7.7109375" style="16" customWidth="1"/>
    <col min="7428" max="7430" width="12.7109375" style="16" customWidth="1"/>
    <col min="7431" max="7431" width="16.7109375" style="16" customWidth="1"/>
    <col min="7432" max="7680" width="9.140625" style="16"/>
    <col min="7681" max="7681" width="4.42578125" style="16" bestFit="1" customWidth="1"/>
    <col min="7682" max="7682" width="15.7109375" style="16" customWidth="1"/>
    <col min="7683" max="7683" width="7.7109375" style="16" customWidth="1"/>
    <col min="7684" max="7686" width="12.7109375" style="16" customWidth="1"/>
    <col min="7687" max="7687" width="16.7109375" style="16" customWidth="1"/>
    <col min="7688" max="7936" width="9.140625" style="16"/>
    <col min="7937" max="7937" width="4.42578125" style="16" bestFit="1" customWidth="1"/>
    <col min="7938" max="7938" width="15.7109375" style="16" customWidth="1"/>
    <col min="7939" max="7939" width="7.7109375" style="16" customWidth="1"/>
    <col min="7940" max="7942" width="12.7109375" style="16" customWidth="1"/>
    <col min="7943" max="7943" width="16.7109375" style="16" customWidth="1"/>
    <col min="7944" max="8192" width="9.140625" style="16"/>
    <col min="8193" max="8193" width="4.42578125" style="16" bestFit="1" customWidth="1"/>
    <col min="8194" max="8194" width="15.7109375" style="16" customWidth="1"/>
    <col min="8195" max="8195" width="7.7109375" style="16" customWidth="1"/>
    <col min="8196" max="8198" width="12.7109375" style="16" customWidth="1"/>
    <col min="8199" max="8199" width="16.7109375" style="16" customWidth="1"/>
    <col min="8200" max="8448" width="9.140625" style="16"/>
    <col min="8449" max="8449" width="4.42578125" style="16" bestFit="1" customWidth="1"/>
    <col min="8450" max="8450" width="15.7109375" style="16" customWidth="1"/>
    <col min="8451" max="8451" width="7.7109375" style="16" customWidth="1"/>
    <col min="8452" max="8454" width="12.7109375" style="16" customWidth="1"/>
    <col min="8455" max="8455" width="16.7109375" style="16" customWidth="1"/>
    <col min="8456" max="8704" width="9.140625" style="16"/>
    <col min="8705" max="8705" width="4.42578125" style="16" bestFit="1" customWidth="1"/>
    <col min="8706" max="8706" width="15.7109375" style="16" customWidth="1"/>
    <col min="8707" max="8707" width="7.7109375" style="16" customWidth="1"/>
    <col min="8708" max="8710" width="12.7109375" style="16" customWidth="1"/>
    <col min="8711" max="8711" width="16.7109375" style="16" customWidth="1"/>
    <col min="8712" max="8960" width="9.140625" style="16"/>
    <col min="8961" max="8961" width="4.42578125" style="16" bestFit="1" customWidth="1"/>
    <col min="8962" max="8962" width="15.7109375" style="16" customWidth="1"/>
    <col min="8963" max="8963" width="7.7109375" style="16" customWidth="1"/>
    <col min="8964" max="8966" width="12.7109375" style="16" customWidth="1"/>
    <col min="8967" max="8967" width="16.7109375" style="16" customWidth="1"/>
    <col min="8968" max="9216" width="9.140625" style="16"/>
    <col min="9217" max="9217" width="4.42578125" style="16" bestFit="1" customWidth="1"/>
    <col min="9218" max="9218" width="15.7109375" style="16" customWidth="1"/>
    <col min="9219" max="9219" width="7.7109375" style="16" customWidth="1"/>
    <col min="9220" max="9222" width="12.7109375" style="16" customWidth="1"/>
    <col min="9223" max="9223" width="16.7109375" style="16" customWidth="1"/>
    <col min="9224" max="9472" width="9.140625" style="16"/>
    <col min="9473" max="9473" width="4.42578125" style="16" bestFit="1" customWidth="1"/>
    <col min="9474" max="9474" width="15.7109375" style="16" customWidth="1"/>
    <col min="9475" max="9475" width="7.7109375" style="16" customWidth="1"/>
    <col min="9476" max="9478" width="12.7109375" style="16" customWidth="1"/>
    <col min="9479" max="9479" width="16.7109375" style="16" customWidth="1"/>
    <col min="9480" max="9728" width="9.140625" style="16"/>
    <col min="9729" max="9729" width="4.42578125" style="16" bestFit="1" customWidth="1"/>
    <col min="9730" max="9730" width="15.7109375" style="16" customWidth="1"/>
    <col min="9731" max="9731" width="7.7109375" style="16" customWidth="1"/>
    <col min="9732" max="9734" width="12.7109375" style="16" customWidth="1"/>
    <col min="9735" max="9735" width="16.7109375" style="16" customWidth="1"/>
    <col min="9736" max="9984" width="9.140625" style="16"/>
    <col min="9985" max="9985" width="4.42578125" style="16" bestFit="1" customWidth="1"/>
    <col min="9986" max="9986" width="15.7109375" style="16" customWidth="1"/>
    <col min="9987" max="9987" width="7.7109375" style="16" customWidth="1"/>
    <col min="9988" max="9990" width="12.7109375" style="16" customWidth="1"/>
    <col min="9991" max="9991" width="16.7109375" style="16" customWidth="1"/>
    <col min="9992" max="10240" width="9.140625" style="16"/>
    <col min="10241" max="10241" width="4.42578125" style="16" bestFit="1" customWidth="1"/>
    <col min="10242" max="10242" width="15.7109375" style="16" customWidth="1"/>
    <col min="10243" max="10243" width="7.7109375" style="16" customWidth="1"/>
    <col min="10244" max="10246" width="12.7109375" style="16" customWidth="1"/>
    <col min="10247" max="10247" width="16.7109375" style="16" customWidth="1"/>
    <col min="10248" max="10496" width="9.140625" style="16"/>
    <col min="10497" max="10497" width="4.42578125" style="16" bestFit="1" customWidth="1"/>
    <col min="10498" max="10498" width="15.7109375" style="16" customWidth="1"/>
    <col min="10499" max="10499" width="7.7109375" style="16" customWidth="1"/>
    <col min="10500" max="10502" width="12.7109375" style="16" customWidth="1"/>
    <col min="10503" max="10503" width="16.7109375" style="16" customWidth="1"/>
    <col min="10504" max="10752" width="9.140625" style="16"/>
    <col min="10753" max="10753" width="4.42578125" style="16" bestFit="1" customWidth="1"/>
    <col min="10754" max="10754" width="15.7109375" style="16" customWidth="1"/>
    <col min="10755" max="10755" width="7.7109375" style="16" customWidth="1"/>
    <col min="10756" max="10758" width="12.7109375" style="16" customWidth="1"/>
    <col min="10759" max="10759" width="16.7109375" style="16" customWidth="1"/>
    <col min="10760" max="11008" width="9.140625" style="16"/>
    <col min="11009" max="11009" width="4.42578125" style="16" bestFit="1" customWidth="1"/>
    <col min="11010" max="11010" width="15.7109375" style="16" customWidth="1"/>
    <col min="11011" max="11011" width="7.7109375" style="16" customWidth="1"/>
    <col min="11012" max="11014" width="12.7109375" style="16" customWidth="1"/>
    <col min="11015" max="11015" width="16.7109375" style="16" customWidth="1"/>
    <col min="11016" max="11264" width="9.140625" style="16"/>
    <col min="11265" max="11265" width="4.42578125" style="16" bestFit="1" customWidth="1"/>
    <col min="11266" max="11266" width="15.7109375" style="16" customWidth="1"/>
    <col min="11267" max="11267" width="7.7109375" style="16" customWidth="1"/>
    <col min="11268" max="11270" width="12.7109375" style="16" customWidth="1"/>
    <col min="11271" max="11271" width="16.7109375" style="16" customWidth="1"/>
    <col min="11272" max="11520" width="9.140625" style="16"/>
    <col min="11521" max="11521" width="4.42578125" style="16" bestFit="1" customWidth="1"/>
    <col min="11522" max="11522" width="15.7109375" style="16" customWidth="1"/>
    <col min="11523" max="11523" width="7.7109375" style="16" customWidth="1"/>
    <col min="11524" max="11526" width="12.7109375" style="16" customWidth="1"/>
    <col min="11527" max="11527" width="16.7109375" style="16" customWidth="1"/>
    <col min="11528" max="11776" width="9.140625" style="16"/>
    <col min="11777" max="11777" width="4.42578125" style="16" bestFit="1" customWidth="1"/>
    <col min="11778" max="11778" width="15.7109375" style="16" customWidth="1"/>
    <col min="11779" max="11779" width="7.7109375" style="16" customWidth="1"/>
    <col min="11780" max="11782" width="12.7109375" style="16" customWidth="1"/>
    <col min="11783" max="11783" width="16.7109375" style="16" customWidth="1"/>
    <col min="11784" max="12032" width="9.140625" style="16"/>
    <col min="12033" max="12033" width="4.42578125" style="16" bestFit="1" customWidth="1"/>
    <col min="12034" max="12034" width="15.7109375" style="16" customWidth="1"/>
    <col min="12035" max="12035" width="7.7109375" style="16" customWidth="1"/>
    <col min="12036" max="12038" width="12.7109375" style="16" customWidth="1"/>
    <col min="12039" max="12039" width="16.7109375" style="16" customWidth="1"/>
    <col min="12040" max="12288" width="9.140625" style="16"/>
    <col min="12289" max="12289" width="4.42578125" style="16" bestFit="1" customWidth="1"/>
    <col min="12290" max="12290" width="15.7109375" style="16" customWidth="1"/>
    <col min="12291" max="12291" width="7.7109375" style="16" customWidth="1"/>
    <col min="12292" max="12294" width="12.7109375" style="16" customWidth="1"/>
    <col min="12295" max="12295" width="16.7109375" style="16" customWidth="1"/>
    <col min="12296" max="12544" width="9.140625" style="16"/>
    <col min="12545" max="12545" width="4.42578125" style="16" bestFit="1" customWidth="1"/>
    <col min="12546" max="12546" width="15.7109375" style="16" customWidth="1"/>
    <col min="12547" max="12547" width="7.7109375" style="16" customWidth="1"/>
    <col min="12548" max="12550" width="12.7109375" style="16" customWidth="1"/>
    <col min="12551" max="12551" width="16.7109375" style="16" customWidth="1"/>
    <col min="12552" max="12800" width="9.140625" style="16"/>
    <col min="12801" max="12801" width="4.42578125" style="16" bestFit="1" customWidth="1"/>
    <col min="12802" max="12802" width="15.7109375" style="16" customWidth="1"/>
    <col min="12803" max="12803" width="7.7109375" style="16" customWidth="1"/>
    <col min="12804" max="12806" width="12.7109375" style="16" customWidth="1"/>
    <col min="12807" max="12807" width="16.7109375" style="16" customWidth="1"/>
    <col min="12808" max="13056" width="9.140625" style="16"/>
    <col min="13057" max="13057" width="4.42578125" style="16" bestFit="1" customWidth="1"/>
    <col min="13058" max="13058" width="15.7109375" style="16" customWidth="1"/>
    <col min="13059" max="13059" width="7.7109375" style="16" customWidth="1"/>
    <col min="13060" max="13062" width="12.7109375" style="16" customWidth="1"/>
    <col min="13063" max="13063" width="16.7109375" style="16" customWidth="1"/>
    <col min="13064" max="13312" width="9.140625" style="16"/>
    <col min="13313" max="13313" width="4.42578125" style="16" bestFit="1" customWidth="1"/>
    <col min="13314" max="13314" width="15.7109375" style="16" customWidth="1"/>
    <col min="13315" max="13315" width="7.7109375" style="16" customWidth="1"/>
    <col min="13316" max="13318" width="12.7109375" style="16" customWidth="1"/>
    <col min="13319" max="13319" width="16.7109375" style="16" customWidth="1"/>
    <col min="13320" max="13568" width="9.140625" style="16"/>
    <col min="13569" max="13569" width="4.42578125" style="16" bestFit="1" customWidth="1"/>
    <col min="13570" max="13570" width="15.7109375" style="16" customWidth="1"/>
    <col min="13571" max="13571" width="7.7109375" style="16" customWidth="1"/>
    <col min="13572" max="13574" width="12.7109375" style="16" customWidth="1"/>
    <col min="13575" max="13575" width="16.7109375" style="16" customWidth="1"/>
    <col min="13576" max="13824" width="9.140625" style="16"/>
    <col min="13825" max="13825" width="4.42578125" style="16" bestFit="1" customWidth="1"/>
    <col min="13826" max="13826" width="15.7109375" style="16" customWidth="1"/>
    <col min="13827" max="13827" width="7.7109375" style="16" customWidth="1"/>
    <col min="13828" max="13830" width="12.7109375" style="16" customWidth="1"/>
    <col min="13831" max="13831" width="16.7109375" style="16" customWidth="1"/>
    <col min="13832" max="14080" width="9.140625" style="16"/>
    <col min="14081" max="14081" width="4.42578125" style="16" bestFit="1" customWidth="1"/>
    <col min="14082" max="14082" width="15.7109375" style="16" customWidth="1"/>
    <col min="14083" max="14083" width="7.7109375" style="16" customWidth="1"/>
    <col min="14084" max="14086" width="12.7109375" style="16" customWidth="1"/>
    <col min="14087" max="14087" width="16.7109375" style="16" customWidth="1"/>
    <col min="14088" max="14336" width="9.140625" style="16"/>
    <col min="14337" max="14337" width="4.42578125" style="16" bestFit="1" customWidth="1"/>
    <col min="14338" max="14338" width="15.7109375" style="16" customWidth="1"/>
    <col min="14339" max="14339" width="7.7109375" style="16" customWidth="1"/>
    <col min="14340" max="14342" width="12.7109375" style="16" customWidth="1"/>
    <col min="14343" max="14343" width="16.7109375" style="16" customWidth="1"/>
    <col min="14344" max="14592" width="9.140625" style="16"/>
    <col min="14593" max="14593" width="4.42578125" style="16" bestFit="1" customWidth="1"/>
    <col min="14594" max="14594" width="15.7109375" style="16" customWidth="1"/>
    <col min="14595" max="14595" width="7.7109375" style="16" customWidth="1"/>
    <col min="14596" max="14598" width="12.7109375" style="16" customWidth="1"/>
    <col min="14599" max="14599" width="16.7109375" style="16" customWidth="1"/>
    <col min="14600" max="14848" width="9.140625" style="16"/>
    <col min="14849" max="14849" width="4.42578125" style="16" bestFit="1" customWidth="1"/>
    <col min="14850" max="14850" width="15.7109375" style="16" customWidth="1"/>
    <col min="14851" max="14851" width="7.7109375" style="16" customWidth="1"/>
    <col min="14852" max="14854" width="12.7109375" style="16" customWidth="1"/>
    <col min="14855" max="14855" width="16.7109375" style="16" customWidth="1"/>
    <col min="14856" max="15104" width="9.140625" style="16"/>
    <col min="15105" max="15105" width="4.42578125" style="16" bestFit="1" customWidth="1"/>
    <col min="15106" max="15106" width="15.7109375" style="16" customWidth="1"/>
    <col min="15107" max="15107" width="7.7109375" style="16" customWidth="1"/>
    <col min="15108" max="15110" width="12.7109375" style="16" customWidth="1"/>
    <col min="15111" max="15111" width="16.7109375" style="16" customWidth="1"/>
    <col min="15112" max="15360" width="9.140625" style="16"/>
    <col min="15361" max="15361" width="4.42578125" style="16" bestFit="1" customWidth="1"/>
    <col min="15362" max="15362" width="15.7109375" style="16" customWidth="1"/>
    <col min="15363" max="15363" width="7.7109375" style="16" customWidth="1"/>
    <col min="15364" max="15366" width="12.7109375" style="16" customWidth="1"/>
    <col min="15367" max="15367" width="16.7109375" style="16" customWidth="1"/>
    <col min="15368" max="15616" width="9.140625" style="16"/>
    <col min="15617" max="15617" width="4.42578125" style="16" bestFit="1" customWidth="1"/>
    <col min="15618" max="15618" width="15.7109375" style="16" customWidth="1"/>
    <col min="15619" max="15619" width="7.7109375" style="16" customWidth="1"/>
    <col min="15620" max="15622" width="12.7109375" style="16" customWidth="1"/>
    <col min="15623" max="15623" width="16.7109375" style="16" customWidth="1"/>
    <col min="15624" max="15872" width="9.140625" style="16"/>
    <col min="15873" max="15873" width="4.42578125" style="16" bestFit="1" customWidth="1"/>
    <col min="15874" max="15874" width="15.7109375" style="16" customWidth="1"/>
    <col min="15875" max="15875" width="7.7109375" style="16" customWidth="1"/>
    <col min="15876" max="15878" width="12.7109375" style="16" customWidth="1"/>
    <col min="15879" max="15879" width="16.7109375" style="16" customWidth="1"/>
    <col min="15880" max="16128" width="9.140625" style="16"/>
    <col min="16129" max="16129" width="4.42578125" style="16" bestFit="1" customWidth="1"/>
    <col min="16130" max="16130" width="15.7109375" style="16" customWidth="1"/>
    <col min="16131" max="16131" width="7.7109375" style="16" customWidth="1"/>
    <col min="16132" max="16134" width="12.7109375" style="16" customWidth="1"/>
    <col min="16135" max="16135" width="16.7109375" style="16" customWidth="1"/>
    <col min="16136" max="16384" width="9.140625" style="16"/>
  </cols>
  <sheetData>
    <row r="1" spans="1:15" x14ac:dyDescent="0.2">
      <c r="A1" s="74"/>
      <c r="B1" s="129"/>
      <c r="C1" s="129"/>
      <c r="D1" s="130"/>
      <c r="E1" s="130"/>
      <c r="F1" s="77"/>
      <c r="G1" s="34"/>
      <c r="H1" s="78"/>
      <c r="I1" s="34"/>
      <c r="J1" s="34"/>
      <c r="K1" s="34"/>
      <c r="L1" s="34"/>
      <c r="M1" s="34"/>
      <c r="N1" s="34"/>
      <c r="O1" s="34"/>
    </row>
    <row r="2" spans="1:15" x14ac:dyDescent="0.2">
      <c r="A2" s="74"/>
      <c r="B2" s="129"/>
      <c r="C2" s="129"/>
      <c r="D2" s="130"/>
      <c r="E2" s="130"/>
      <c r="F2" s="77"/>
      <c r="G2" s="34"/>
      <c r="H2" s="78"/>
      <c r="I2" s="34"/>
      <c r="J2" s="34"/>
      <c r="K2" s="34"/>
      <c r="L2" s="34"/>
      <c r="M2" s="34"/>
      <c r="N2" s="34"/>
      <c r="O2" s="34"/>
    </row>
    <row r="3" spans="1:15" x14ac:dyDescent="0.2"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2">
      <c r="A4" s="79"/>
      <c r="B4" s="129"/>
      <c r="C4" s="129"/>
      <c r="D4" s="130"/>
      <c r="E4" s="130"/>
      <c r="F4" s="77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2">
      <c r="A5" s="74" t="str">
        <f>FactorInput!A10</f>
        <v>Customer Deposits - Account 235</v>
      </c>
      <c r="B5" s="129"/>
      <c r="C5" s="129"/>
      <c r="D5" s="130"/>
      <c r="E5" s="130"/>
      <c r="F5" s="77"/>
      <c r="G5" s="77"/>
      <c r="H5" s="77"/>
      <c r="I5" s="34"/>
      <c r="J5" s="34"/>
      <c r="K5" s="34"/>
      <c r="L5" s="34"/>
      <c r="M5" s="34"/>
      <c r="N5" s="34"/>
      <c r="O5" s="34"/>
    </row>
    <row r="6" spans="1:15" x14ac:dyDescent="0.2">
      <c r="A6" s="80"/>
      <c r="B6" s="81"/>
      <c r="C6" s="81"/>
      <c r="D6" s="34"/>
      <c r="E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">
      <c r="A7" s="82" t="s">
        <v>72</v>
      </c>
      <c r="B7" s="81"/>
      <c r="C7" s="81"/>
      <c r="D7" s="34"/>
      <c r="E7" s="33" t="s">
        <v>177</v>
      </c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2">
      <c r="A8" s="83" t="s">
        <v>2</v>
      </c>
      <c r="B8" s="131" t="s">
        <v>85</v>
      </c>
      <c r="C8" s="131"/>
      <c r="D8" s="34"/>
      <c r="E8" s="85" t="s">
        <v>86</v>
      </c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">
      <c r="A9" s="50"/>
      <c r="B9" s="132" t="s">
        <v>6</v>
      </c>
      <c r="C9" s="132"/>
      <c r="D9" s="33" t="s">
        <v>7</v>
      </c>
      <c r="E9" s="33" t="s">
        <v>8</v>
      </c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2">
      <c r="A10" s="50"/>
      <c r="B10" s="132"/>
      <c r="C10" s="132"/>
      <c r="D10" s="33"/>
      <c r="E10" s="33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">
      <c r="A11" s="80">
        <v>1</v>
      </c>
      <c r="B11" s="86">
        <f>FactorInput!O7</f>
        <v>45642</v>
      </c>
      <c r="C11" s="132"/>
      <c r="D11" s="33"/>
      <c r="E11" s="133">
        <v>2726089.27</v>
      </c>
      <c r="G11" s="34"/>
      <c r="H11" s="34"/>
      <c r="I11" s="34"/>
      <c r="J11" s="34"/>
      <c r="K11" s="34"/>
      <c r="L11" s="34"/>
      <c r="M11" s="34"/>
      <c r="N11" s="34"/>
      <c r="O11" s="34"/>
    </row>
    <row r="12" spans="1:15" x14ac:dyDescent="0.2">
      <c r="A12" s="80">
        <f t="shared" ref="A12:A44" si="0">A11+1</f>
        <v>2</v>
      </c>
      <c r="B12" s="86">
        <f>FactorInput!O8</f>
        <v>45672</v>
      </c>
      <c r="C12" s="86"/>
      <c r="D12" s="34"/>
      <c r="E12" s="133">
        <v>2692243.7</v>
      </c>
      <c r="G12" s="34"/>
      <c r="H12" s="34"/>
      <c r="I12" s="34"/>
      <c r="J12" s="34"/>
      <c r="K12" s="34"/>
      <c r="L12" s="34"/>
      <c r="M12" s="34"/>
      <c r="N12" s="34"/>
      <c r="O12" s="34"/>
    </row>
    <row r="13" spans="1:15" x14ac:dyDescent="0.2">
      <c r="A13" s="80">
        <f t="shared" si="0"/>
        <v>3</v>
      </c>
      <c r="B13" s="86">
        <f>FactorInput!O9</f>
        <v>45703</v>
      </c>
      <c r="C13" s="86"/>
      <c r="D13" s="34"/>
      <c r="E13" s="133">
        <v>2670196.7999999998</v>
      </c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">
      <c r="A14" s="80">
        <f t="shared" si="0"/>
        <v>4</v>
      </c>
      <c r="B14" s="86">
        <f>FactorInput!O10</f>
        <v>45734</v>
      </c>
      <c r="C14" s="86"/>
      <c r="D14" s="34"/>
      <c r="E14" s="133">
        <v>2682840.27</v>
      </c>
      <c r="G14" s="34"/>
      <c r="H14" s="34"/>
      <c r="I14" s="34"/>
      <c r="J14" s="34"/>
      <c r="K14" s="34"/>
      <c r="L14" s="34"/>
      <c r="M14" s="34"/>
      <c r="N14" s="34"/>
      <c r="O14" s="34"/>
    </row>
    <row r="15" spans="1:15" x14ac:dyDescent="0.2">
      <c r="A15" s="80">
        <f t="shared" si="0"/>
        <v>5</v>
      </c>
      <c r="B15" s="86">
        <f>FactorInput!O11</f>
        <v>45765</v>
      </c>
      <c r="C15" s="86"/>
      <c r="D15" s="34"/>
      <c r="E15" s="133">
        <v>2695049.51</v>
      </c>
      <c r="G15" s="34"/>
      <c r="H15" s="34"/>
      <c r="I15" s="34"/>
      <c r="J15" s="34"/>
      <c r="K15" s="34"/>
      <c r="L15" s="34"/>
      <c r="M15" s="34"/>
      <c r="N15" s="34"/>
      <c r="O15" s="34"/>
    </row>
    <row r="16" spans="1:15" x14ac:dyDescent="0.2">
      <c r="A16" s="80">
        <f t="shared" si="0"/>
        <v>6</v>
      </c>
      <c r="B16" s="86">
        <f>FactorInput!O12</f>
        <v>45796</v>
      </c>
      <c r="C16" s="86"/>
      <c r="D16" s="34"/>
      <c r="E16" s="133">
        <v>2718570.11</v>
      </c>
      <c r="G16" s="34"/>
      <c r="H16" s="34"/>
      <c r="I16" s="34"/>
      <c r="J16" s="34"/>
      <c r="K16" s="34"/>
      <c r="L16" s="34"/>
      <c r="M16" s="34"/>
      <c r="N16" s="34"/>
      <c r="O16" s="34"/>
    </row>
    <row r="17" spans="1:15" x14ac:dyDescent="0.2">
      <c r="A17" s="80">
        <f t="shared" si="0"/>
        <v>7</v>
      </c>
      <c r="B17" s="86">
        <f>FactorInput!O13</f>
        <v>45826</v>
      </c>
      <c r="C17" s="86"/>
      <c r="D17" s="34"/>
      <c r="E17" s="133">
        <v>2676965.2999999998</v>
      </c>
      <c r="G17" s="34"/>
      <c r="H17" s="34"/>
      <c r="I17" s="34"/>
      <c r="J17" s="34"/>
      <c r="K17" s="34"/>
      <c r="L17" s="34"/>
      <c r="M17" s="34"/>
      <c r="N17" s="34"/>
      <c r="O17" s="34"/>
    </row>
    <row r="18" spans="1:15" x14ac:dyDescent="0.2">
      <c r="A18" s="80">
        <f t="shared" si="0"/>
        <v>8</v>
      </c>
      <c r="B18" s="86">
        <f>FactorInput!Q7</f>
        <v>45857</v>
      </c>
      <c r="C18" s="86"/>
      <c r="D18" s="34"/>
      <c r="E18" s="133">
        <v>2686334.49</v>
      </c>
      <c r="G18" s="34"/>
      <c r="H18" s="34"/>
      <c r="I18" s="34"/>
      <c r="J18" s="34"/>
      <c r="K18" s="34"/>
      <c r="L18" s="34"/>
      <c r="M18" s="34"/>
      <c r="N18" s="34"/>
      <c r="O18" s="34"/>
    </row>
    <row r="19" spans="1:15" x14ac:dyDescent="0.2">
      <c r="A19" s="80">
        <f t="shared" si="0"/>
        <v>9</v>
      </c>
      <c r="B19" s="86">
        <f>FactorInput!Q8</f>
        <v>45887</v>
      </c>
      <c r="C19" s="86"/>
      <c r="D19" s="34"/>
      <c r="E19" s="133">
        <v>2689759.29</v>
      </c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">
      <c r="A20" s="80">
        <f t="shared" si="0"/>
        <v>10</v>
      </c>
      <c r="B20" s="86">
        <f>FactorInput!Q9</f>
        <v>45918</v>
      </c>
      <c r="C20" s="86"/>
      <c r="D20" s="34"/>
      <c r="E20" s="133">
        <v>2631489.0299999998</v>
      </c>
      <c r="G20" s="34"/>
      <c r="H20" s="34"/>
      <c r="I20" s="34"/>
      <c r="J20" s="34"/>
      <c r="K20" s="34"/>
      <c r="L20" s="34"/>
      <c r="M20" s="34"/>
      <c r="N20" s="34"/>
      <c r="O20" s="34"/>
    </row>
    <row r="21" spans="1:15" x14ac:dyDescent="0.2">
      <c r="A21" s="80">
        <f t="shared" si="0"/>
        <v>11</v>
      </c>
      <c r="B21" s="86">
        <f>FactorInput!Q10</f>
        <v>45949</v>
      </c>
      <c r="C21" s="86"/>
      <c r="D21" s="34"/>
      <c r="E21" s="133">
        <v>2610194.7200000002</v>
      </c>
      <c r="G21" s="34"/>
      <c r="H21" s="34"/>
      <c r="I21" s="34"/>
      <c r="J21" s="34"/>
      <c r="K21" s="34"/>
      <c r="L21" s="34"/>
      <c r="M21" s="34"/>
      <c r="N21" s="34"/>
      <c r="O21" s="34"/>
    </row>
    <row r="22" spans="1:15" x14ac:dyDescent="0.2">
      <c r="A22" s="80">
        <f t="shared" si="0"/>
        <v>12</v>
      </c>
      <c r="B22" s="86">
        <f>FactorInput!Q11</f>
        <v>45979</v>
      </c>
      <c r="C22" s="86"/>
      <c r="D22" s="34"/>
      <c r="E22" s="133">
        <v>2590435.64</v>
      </c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2">
      <c r="A23" s="80">
        <f t="shared" si="0"/>
        <v>13</v>
      </c>
      <c r="B23" s="86">
        <f>FactorInput!Q12</f>
        <v>46010</v>
      </c>
      <c r="C23" s="86"/>
      <c r="D23" s="34"/>
      <c r="E23" s="133">
        <v>2656111.4900000002</v>
      </c>
      <c r="G23" s="34"/>
      <c r="H23" s="34"/>
      <c r="I23" s="34"/>
      <c r="J23" s="34"/>
      <c r="K23" s="34"/>
      <c r="L23" s="34"/>
      <c r="M23" s="34"/>
      <c r="N23" s="34"/>
      <c r="O23" s="34"/>
    </row>
    <row r="24" spans="1:15" x14ac:dyDescent="0.2">
      <c r="A24" s="80">
        <f t="shared" si="0"/>
        <v>14</v>
      </c>
      <c r="B24" s="44"/>
      <c r="C24" s="44"/>
      <c r="D24" s="34"/>
      <c r="E24" s="1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x14ac:dyDescent="0.2">
      <c r="A25" s="80">
        <f t="shared" si="0"/>
        <v>15</v>
      </c>
      <c r="B25" s="89" t="s">
        <v>79</v>
      </c>
      <c r="C25" s="89"/>
      <c r="D25" s="34"/>
      <c r="E25" s="135">
        <f>SUM(E11:E23)</f>
        <v>34726279.620000005</v>
      </c>
      <c r="G25" s="34"/>
      <c r="H25" s="34"/>
      <c r="I25" s="34"/>
      <c r="J25" s="34"/>
      <c r="K25" s="34"/>
      <c r="L25" s="34"/>
      <c r="M25" s="34"/>
      <c r="N25" s="34"/>
      <c r="O25" s="34"/>
    </row>
    <row r="26" spans="1:15" ht="13.5" thickBot="1" x14ac:dyDescent="0.25">
      <c r="A26" s="80">
        <f t="shared" si="0"/>
        <v>16</v>
      </c>
      <c r="B26" s="44"/>
      <c r="C26" s="44"/>
      <c r="D26" s="34"/>
      <c r="E26" s="73"/>
      <c r="G26" s="34"/>
      <c r="H26" s="34"/>
      <c r="I26" s="34"/>
      <c r="J26" s="34"/>
      <c r="K26" s="34"/>
      <c r="L26" s="34"/>
      <c r="M26" s="34"/>
      <c r="N26" s="34"/>
      <c r="O26" s="34"/>
    </row>
    <row r="27" spans="1:15" ht="14.25" thickTop="1" thickBot="1" x14ac:dyDescent="0.25">
      <c r="A27" s="80">
        <f t="shared" si="0"/>
        <v>17</v>
      </c>
      <c r="B27" s="90" t="s">
        <v>247</v>
      </c>
      <c r="C27" s="90"/>
      <c r="D27" s="136"/>
      <c r="E27" s="137">
        <f>ROUND(+E25/13,2)</f>
        <v>2671252.2799999998</v>
      </c>
      <c r="G27" s="34"/>
      <c r="H27" s="34"/>
      <c r="I27" s="34"/>
      <c r="J27" s="34"/>
      <c r="K27" s="34"/>
      <c r="L27" s="34"/>
      <c r="M27" s="34"/>
      <c r="N27" s="34"/>
      <c r="O27" s="34"/>
    </row>
    <row r="28" spans="1:15" ht="13.5" thickTop="1" x14ac:dyDescent="0.2">
      <c r="A28" s="80">
        <f t="shared" si="0"/>
        <v>18</v>
      </c>
      <c r="B28" s="138"/>
      <c r="C28" s="138"/>
      <c r="D28" s="34"/>
      <c r="E28" s="34"/>
      <c r="F28" s="78" t="s">
        <v>76</v>
      </c>
      <c r="G28" s="34"/>
      <c r="H28" s="34"/>
      <c r="I28" s="34"/>
      <c r="J28" s="34"/>
      <c r="K28" s="34"/>
      <c r="L28" s="34"/>
      <c r="M28" s="34"/>
      <c r="N28" s="34"/>
      <c r="O28" s="34"/>
    </row>
    <row r="29" spans="1:15" x14ac:dyDescent="0.2">
      <c r="A29" s="80">
        <f t="shared" si="0"/>
        <v>19</v>
      </c>
      <c r="B29" s="44"/>
      <c r="C29" s="44"/>
      <c r="D29" s="33" t="s">
        <v>178</v>
      </c>
      <c r="E29" s="33"/>
      <c r="G29" s="34"/>
      <c r="H29" s="34"/>
      <c r="I29" s="34"/>
      <c r="J29" s="34"/>
      <c r="K29" s="34"/>
      <c r="L29" s="34"/>
      <c r="M29" s="34"/>
      <c r="N29" s="34"/>
      <c r="O29" s="34"/>
    </row>
    <row r="30" spans="1:15" ht="15.75" x14ac:dyDescent="0.2">
      <c r="A30" s="80">
        <f t="shared" si="0"/>
        <v>20</v>
      </c>
      <c r="B30" s="139" t="s">
        <v>268</v>
      </c>
      <c r="C30" s="139"/>
      <c r="D30" s="85" t="s">
        <v>179</v>
      </c>
      <c r="G30" s="34"/>
      <c r="H30" s="34"/>
      <c r="I30" s="34"/>
      <c r="J30" s="34"/>
      <c r="K30" s="34"/>
      <c r="L30" s="34"/>
      <c r="M30" s="34"/>
      <c r="N30" s="34"/>
      <c r="O30" s="34"/>
    </row>
    <row r="31" spans="1:15" x14ac:dyDescent="0.2">
      <c r="A31" s="80">
        <f t="shared" si="0"/>
        <v>21</v>
      </c>
      <c r="B31" s="44" t="s">
        <v>89</v>
      </c>
      <c r="C31" s="44"/>
      <c r="D31" s="96">
        <f>ROUND(+$E$27*FactorInput!K18,0)</f>
        <v>1728718</v>
      </c>
      <c r="G31" s="34"/>
      <c r="H31" s="34"/>
      <c r="I31" s="34"/>
      <c r="J31" s="34"/>
      <c r="K31" s="34"/>
      <c r="L31" s="34"/>
      <c r="M31" s="34"/>
      <c r="N31" s="34"/>
      <c r="O31" s="34"/>
    </row>
    <row r="32" spans="1:15" x14ac:dyDescent="0.2">
      <c r="A32" s="80">
        <f t="shared" si="0"/>
        <v>22</v>
      </c>
      <c r="B32" s="44" t="s">
        <v>90</v>
      </c>
      <c r="C32" s="44"/>
      <c r="D32" s="97">
        <f>ROUND(+$E$27*FactorInput!U18,0)</f>
        <v>942534</v>
      </c>
      <c r="G32" s="34"/>
      <c r="H32" s="34"/>
      <c r="I32" s="34"/>
      <c r="J32" s="34"/>
      <c r="K32" s="34"/>
      <c r="L32" s="34"/>
      <c r="M32" s="34"/>
      <c r="N32" s="34"/>
      <c r="O32" s="34"/>
    </row>
    <row r="33" spans="1:15" ht="13.5" thickBot="1" x14ac:dyDescent="0.25">
      <c r="A33" s="80">
        <f t="shared" si="0"/>
        <v>23</v>
      </c>
      <c r="B33" s="44" t="s">
        <v>180</v>
      </c>
      <c r="C33" s="44"/>
      <c r="D33" s="102">
        <f>+D31+D32</f>
        <v>2671252</v>
      </c>
      <c r="G33" s="34"/>
      <c r="H33" s="34"/>
      <c r="I33" s="34"/>
      <c r="J33" s="34"/>
      <c r="K33" s="34"/>
      <c r="L33" s="34"/>
      <c r="M33" s="34"/>
      <c r="N33" s="34"/>
      <c r="O33" s="34"/>
    </row>
    <row r="34" spans="1:15" ht="13.5" thickTop="1" x14ac:dyDescent="0.2">
      <c r="A34" s="80">
        <f t="shared" si="0"/>
        <v>24</v>
      </c>
      <c r="B34" s="44"/>
      <c r="C34" s="4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1:15" x14ac:dyDescent="0.2">
      <c r="A35" s="80">
        <f t="shared" si="0"/>
        <v>25</v>
      </c>
      <c r="B35" s="44"/>
      <c r="C35" s="44"/>
      <c r="D35" s="33" t="s">
        <v>76</v>
      </c>
      <c r="E35" s="33"/>
      <c r="G35" s="44"/>
      <c r="H35" s="34"/>
      <c r="I35" s="34"/>
      <c r="J35" s="34"/>
      <c r="K35" s="34"/>
      <c r="L35" s="34"/>
      <c r="M35" s="34"/>
      <c r="N35" s="34"/>
      <c r="O35" s="34"/>
    </row>
    <row r="36" spans="1:15" ht="15.75" x14ac:dyDescent="0.2">
      <c r="A36" s="80">
        <f t="shared" si="0"/>
        <v>26</v>
      </c>
      <c r="B36" s="139" t="s">
        <v>269</v>
      </c>
      <c r="C36" s="139"/>
      <c r="D36" s="85" t="s">
        <v>89</v>
      </c>
      <c r="E36" s="85" t="s">
        <v>90</v>
      </c>
      <c r="G36" s="34"/>
      <c r="H36" s="34"/>
      <c r="I36" s="34"/>
      <c r="J36" s="34"/>
      <c r="K36" s="34"/>
      <c r="L36" s="34"/>
      <c r="M36" s="34"/>
      <c r="N36" s="34"/>
      <c r="O36" s="34"/>
    </row>
    <row r="37" spans="1:15" x14ac:dyDescent="0.2">
      <c r="A37" s="80">
        <f t="shared" si="0"/>
        <v>27</v>
      </c>
      <c r="B37" s="94" t="s">
        <v>181</v>
      </c>
      <c r="C37" s="94"/>
      <c r="D37" s="14">
        <f>$D$31*FactorInput!C38</f>
        <v>1564217.5704724716</v>
      </c>
      <c r="E37" s="14">
        <f>$D$32*FactorInput!M38</f>
        <v>717399.7715622551</v>
      </c>
      <c r="G37" s="34"/>
      <c r="H37" s="34"/>
      <c r="I37" s="34"/>
      <c r="J37" s="34"/>
      <c r="K37" s="34"/>
      <c r="L37" s="34"/>
      <c r="M37" s="34"/>
      <c r="N37" s="34"/>
      <c r="O37" s="34"/>
    </row>
    <row r="38" spans="1:15" ht="13.5" thickBot="1" x14ac:dyDescent="0.25">
      <c r="A38" s="80">
        <f t="shared" si="0"/>
        <v>28</v>
      </c>
      <c r="B38" s="94" t="s">
        <v>182</v>
      </c>
      <c r="C38" s="94"/>
      <c r="D38" s="14">
        <f>$D$31*FactorInput!E38</f>
        <v>149802.57738057099</v>
      </c>
      <c r="E38" s="124">
        <f>$D$32*FactorInput!O38</f>
        <v>86808.540841565933</v>
      </c>
      <c r="G38" s="34"/>
      <c r="H38" s="34"/>
      <c r="I38" s="34"/>
      <c r="J38" s="34"/>
      <c r="K38" s="34"/>
      <c r="L38" s="34"/>
      <c r="M38" s="34"/>
      <c r="N38" s="34"/>
      <c r="O38" s="34"/>
    </row>
    <row r="39" spans="1:15" ht="13.5" thickBot="1" x14ac:dyDescent="0.25">
      <c r="A39" s="80">
        <f t="shared" si="0"/>
        <v>29</v>
      </c>
      <c r="B39" s="94" t="s">
        <v>183</v>
      </c>
      <c r="C39" s="94"/>
      <c r="D39" s="14">
        <f>$D$31*FactorInput!G38</f>
        <v>14697.852146957383</v>
      </c>
      <c r="E39" s="140">
        <f>$D$32*FactorInput!Q38</f>
        <v>131912.54848273392</v>
      </c>
      <c r="F39" s="14" t="s">
        <v>70</v>
      </c>
      <c r="G39" s="34"/>
      <c r="H39" s="34"/>
      <c r="I39" s="34"/>
      <c r="J39" s="34"/>
      <c r="K39" s="34"/>
      <c r="L39" s="34"/>
      <c r="M39" s="34"/>
      <c r="N39" s="34"/>
      <c r="O39" s="34"/>
    </row>
    <row r="40" spans="1:15" x14ac:dyDescent="0.2">
      <c r="A40" s="80">
        <f t="shared" si="0"/>
        <v>30</v>
      </c>
      <c r="B40" s="107" t="s">
        <v>184</v>
      </c>
      <c r="C40" s="107"/>
      <c r="D40" s="14">
        <f>$D$31*FactorInput!I38</f>
        <v>0</v>
      </c>
      <c r="E40" s="124">
        <f>$D$32*FactorInput!S38</f>
        <v>6413.1391134449823</v>
      </c>
      <c r="F40" s="10" t="s">
        <v>185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3.5" thickBot="1" x14ac:dyDescent="0.25">
      <c r="A41" s="80">
        <f t="shared" si="0"/>
        <v>31</v>
      </c>
      <c r="B41" s="94" t="s">
        <v>180</v>
      </c>
      <c r="C41" s="94"/>
      <c r="D41" s="109">
        <f>SUM(D37:D40)</f>
        <v>1728718</v>
      </c>
      <c r="E41" s="141">
        <f>SUM(E37:E40)</f>
        <v>942533.99999999988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3.5" thickTop="1" x14ac:dyDescent="0.2">
      <c r="A42" s="80">
        <f t="shared" si="0"/>
        <v>32</v>
      </c>
      <c r="B42" s="44"/>
      <c r="C42" s="4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.75" x14ac:dyDescent="0.2">
      <c r="A43" s="80">
        <f t="shared" si="0"/>
        <v>33</v>
      </c>
      <c r="B43" s="142" t="s">
        <v>270</v>
      </c>
      <c r="C43" s="142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.75" x14ac:dyDescent="0.2">
      <c r="A44" s="80">
        <f t="shared" si="0"/>
        <v>34</v>
      </c>
      <c r="B44" s="143" t="s">
        <v>271</v>
      </c>
      <c r="C44" s="143"/>
      <c r="G44" s="34"/>
      <c r="H44" s="34"/>
      <c r="I44" s="34"/>
      <c r="J44" s="34"/>
      <c r="K44" s="34"/>
      <c r="L44" s="34"/>
      <c r="M44" s="34"/>
      <c r="N44" s="34"/>
      <c r="O44" s="34"/>
    </row>
    <row r="45" spans="1:15" x14ac:dyDescent="0.2">
      <c r="G45" s="34"/>
      <c r="H45" s="34"/>
      <c r="I45" s="34"/>
      <c r="J45" s="34"/>
      <c r="K45" s="34"/>
      <c r="L45" s="34"/>
      <c r="M45" s="34"/>
      <c r="N45" s="34"/>
      <c r="O45" s="34"/>
    </row>
    <row r="46" spans="1:15" x14ac:dyDescent="0.2">
      <c r="G46" s="34"/>
      <c r="H46" s="34"/>
      <c r="I46" s="34"/>
      <c r="J46" s="34"/>
      <c r="K46" s="34"/>
      <c r="L46" s="34"/>
      <c r="M46" s="34"/>
      <c r="N46" s="34"/>
      <c r="O46" s="34"/>
    </row>
    <row r="47" spans="1:15" x14ac:dyDescent="0.2">
      <c r="G47" s="34"/>
      <c r="H47" s="34"/>
      <c r="I47" s="34"/>
      <c r="J47" s="34"/>
      <c r="K47" s="34"/>
      <c r="L47" s="34"/>
      <c r="M47" s="34"/>
      <c r="N47" s="34"/>
      <c r="O47" s="34"/>
    </row>
    <row r="48" spans="1:15" x14ac:dyDescent="0.2">
      <c r="G48" s="34"/>
      <c r="H48" s="34"/>
      <c r="I48" s="34"/>
      <c r="J48" s="34"/>
      <c r="K48" s="34"/>
      <c r="L48" s="34"/>
      <c r="M48" s="34"/>
      <c r="N48" s="34"/>
      <c r="O48" s="34"/>
    </row>
    <row r="49" spans="1:15" x14ac:dyDescent="0.2">
      <c r="G49" s="34"/>
      <c r="H49" s="34"/>
      <c r="I49" s="34"/>
      <c r="J49" s="34"/>
      <c r="K49" s="34"/>
      <c r="L49" s="34"/>
      <c r="M49" s="34"/>
      <c r="N49" s="34"/>
      <c r="O49" s="34"/>
    </row>
    <row r="50" spans="1:15" x14ac:dyDescent="0.2">
      <c r="G50" s="34"/>
      <c r="H50" s="34"/>
      <c r="I50" s="34"/>
      <c r="J50" s="34"/>
      <c r="K50" s="34"/>
      <c r="L50" s="34"/>
      <c r="M50" s="34"/>
      <c r="N50" s="34"/>
      <c r="O50" s="34"/>
    </row>
    <row r="51" spans="1:15" x14ac:dyDescent="0.2">
      <c r="A51" s="50"/>
      <c r="B51" s="44"/>
      <c r="C51" s="4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</row>
    <row r="52" spans="1:15" x14ac:dyDescent="0.2">
      <c r="A52" s="50"/>
      <c r="B52" s="44"/>
      <c r="C52" s="4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</row>
  </sheetData>
  <pageMargins left="0.75" right="0.75" top="1.255625" bottom="1" header="0.5" footer="0.5"/>
  <pageSetup scale="82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WP A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101-106 Plant</vt:lpstr>
      <vt:lpstr>Acc Depr Amort</vt:lpstr>
      <vt:lpstr>M&amp;S</vt:lpstr>
      <vt:lpstr>Fuel</vt:lpstr>
      <vt:lpstr>Prepaid</vt:lpstr>
      <vt:lpstr>Prepaid Maintenance</vt:lpstr>
      <vt:lpstr>Acct282</vt:lpstr>
      <vt:lpstr>CustAdv</vt:lpstr>
      <vt:lpstr>CustDeposit</vt:lpstr>
      <vt:lpstr>Uncollect</vt:lpstr>
      <vt:lpstr>I&amp;D</vt:lpstr>
      <vt:lpstr>FactorInput</vt:lpstr>
      <vt:lpstr>'101-106 Plant'!Print_Area</vt:lpstr>
      <vt:lpstr>Acct282!Print_Area</vt:lpstr>
      <vt:lpstr>CustAdv!Print_Area</vt:lpstr>
      <vt:lpstr>CustDeposit!Print_Area</vt:lpstr>
      <vt:lpstr>FactorInput!Print_Area</vt:lpstr>
      <vt:lpstr>Fuel!Print_Area</vt:lpstr>
      <vt:lpstr>'I&amp;D'!Print_Area</vt:lpstr>
      <vt:lpstr>'M&amp;S'!Print_Area</vt:lpstr>
      <vt:lpstr>Prepaid!Print_Area</vt:lpstr>
      <vt:lpstr>'Prepaid Maintenance'!Print_Area</vt:lpstr>
      <vt:lpstr>Uncollect!Print_Area</vt:lpstr>
      <vt:lpstr>'101-106 Plant'!Print_Titles</vt:lpstr>
      <vt:lpstr>'Acc Depr Amort'!Print_Titles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2026-08-18T14:57:35Z</dcterms:created>
  <dcterms:modified xsi:type="dcterms:W3CDTF">2026-08-18T14:58:31Z</dcterms:modified>
  <cp:category/>
  <cp:contentStatus/>
</cp:coreProperties>
</file>