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F3D715E-8424-4F3E-A11C-04D1A65529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sh Working Capital" sheetId="3" r:id="rId1"/>
    <sheet name="Advance Tax Collections" sheetId="14" r:id="rId2"/>
  </sheets>
  <definedNames>
    <definedName name="_xlnm.Print_Area" localSheetId="1">'Advance Tax Collections'!$A$1:$P$62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3" l="1"/>
  <c r="M21" i="14"/>
  <c r="A18" i="3" l="1"/>
  <c r="A19" i="14" l="1"/>
  <c r="A21" i="14" s="1"/>
  <c r="A23" i="14" s="1"/>
  <c r="A25" i="14" s="1"/>
  <c r="I28" i="3" l="1"/>
  <c r="K28" i="3" s="1"/>
  <c r="I31" i="3"/>
  <c r="K31" i="3" s="1"/>
  <c r="I32" i="3"/>
  <c r="K32" i="3" s="1"/>
  <c r="I29" i="3"/>
  <c r="K29" i="3" s="1"/>
  <c r="I17" i="3"/>
  <c r="K17" i="3" s="1"/>
  <c r="A19" i="3" l="1"/>
  <c r="A20" i="3" s="1"/>
  <c r="A21" i="3" s="1"/>
  <c r="A22" i="3" s="1"/>
  <c r="A23" i="3" l="1"/>
  <c r="A25" i="3" s="1"/>
  <c r="A28" i="3" s="1"/>
  <c r="O28" i="3"/>
  <c r="O29" i="3" l="1"/>
  <c r="A29" i="3"/>
  <c r="O31" i="3"/>
  <c r="O32" i="3"/>
  <c r="A30" i="3" l="1"/>
  <c r="A31" i="3" s="1"/>
  <c r="A32" i="3" s="1"/>
  <c r="A35" i="3" s="1"/>
  <c r="A36" i="3" s="1"/>
  <c r="A37" i="3" l="1"/>
  <c r="A39" i="3" s="1"/>
  <c r="A41" i="3" s="1"/>
  <c r="A43" i="3" s="1"/>
  <c r="A44" i="3" s="1"/>
  <c r="A45" i="3" s="1"/>
  <c r="A46" i="3" s="1"/>
  <c r="A47" i="3" s="1"/>
  <c r="O17" i="3"/>
  <c r="I21" i="3" l="1"/>
  <c r="K21" i="3" s="1"/>
  <c r="O21" i="3" s="1"/>
  <c r="I20" i="3" l="1"/>
  <c r="K20" i="3" s="1"/>
  <c r="O20" i="3" l="1"/>
  <c r="M19" i="14" l="1"/>
  <c r="M17" i="14"/>
  <c r="I21" i="14" l="1"/>
  <c r="K21" i="14" s="1"/>
  <c r="O21" i="14" s="1"/>
  <c r="I25" i="3" l="1"/>
  <c r="K25" i="3" s="1"/>
  <c r="I22" i="3"/>
  <c r="K22" i="3" s="1"/>
  <c r="O22" i="3" s="1"/>
  <c r="I19" i="3"/>
  <c r="K19" i="3" s="1"/>
  <c r="O19" i="3" s="1"/>
  <c r="I36" i="3"/>
  <c r="K36" i="3" s="1"/>
  <c r="O36" i="3" s="1"/>
  <c r="I35" i="3"/>
  <c r="K35" i="3" s="1"/>
  <c r="O35" i="3" s="1"/>
  <c r="I18" i="3" l="1"/>
  <c r="K18" i="3" s="1"/>
  <c r="I19" i="14"/>
  <c r="K19" i="14" s="1"/>
  <c r="O19" i="14" s="1"/>
  <c r="I17" i="14"/>
  <c r="K17" i="14" s="1"/>
  <c r="O17" i="14" s="1"/>
  <c r="I30" i="3"/>
  <c r="K30" i="3" s="1"/>
  <c r="O30" i="3" s="1"/>
  <c r="O23" i="14" l="1"/>
  <c r="O25" i="14" s="1"/>
  <c r="O18" i="3"/>
  <c r="I23" i="3" l="1"/>
  <c r="K23" i="3" s="1"/>
  <c r="O23" i="3" l="1"/>
  <c r="I37" i="3" l="1"/>
  <c r="K37" i="3" s="1"/>
  <c r="I39" i="3"/>
  <c r="K39" i="3" s="1"/>
  <c r="O39" i="3" s="1"/>
  <c r="O37" i="3" l="1"/>
  <c r="O41" i="3" s="1"/>
  <c r="K41" i="3"/>
  <c r="O46" i="3" s="1"/>
  <c r="M41" i="3" l="1"/>
  <c r="O44" i="3" s="1"/>
  <c r="O45" i="3" s="1"/>
  <c r="O47" i="3" s="1"/>
</calcChain>
</file>

<file path=xl/sharedStrings.xml><?xml version="1.0" encoding="utf-8"?>
<sst xmlns="http://schemas.openxmlformats.org/spreadsheetml/2006/main" count="118" uniqueCount="80">
  <si>
    <t>Rule 20:10:13:71</t>
  </si>
  <si>
    <t>South Dakota Gas - Cash Working Capital</t>
  </si>
  <si>
    <t>Utility: MidAmerican Energy Company</t>
  </si>
  <si>
    <t>Test</t>
  </si>
  <si>
    <t>Pro Forma</t>
  </si>
  <si>
    <t>Expense</t>
  </si>
  <si>
    <t>Line</t>
  </si>
  <si>
    <t>Period</t>
  </si>
  <si>
    <t>Per Day</t>
  </si>
  <si>
    <t>Days of</t>
  </si>
  <si>
    <t>Dollar Days</t>
  </si>
  <si>
    <t>No.</t>
  </si>
  <si>
    <t>Description of Expense</t>
  </si>
  <si>
    <t>Adjustments</t>
  </si>
  <si>
    <t>(Col b + Col c)</t>
  </si>
  <si>
    <t>(Col d/365)</t>
  </si>
  <si>
    <t>Lead Time</t>
  </si>
  <si>
    <t>(Col e x Col f)</t>
  </si>
  <si>
    <t>(a)</t>
  </si>
  <si>
    <t>(b)</t>
  </si>
  <si>
    <t>(c)</t>
  </si>
  <si>
    <t>(d)</t>
  </si>
  <si>
    <t>(e)</t>
  </si>
  <si>
    <t>(f)</t>
  </si>
  <si>
    <t>(g)</t>
  </si>
  <si>
    <t>OPER AND MAINT:</t>
  </si>
  <si>
    <t>(b) + (c)</t>
  </si>
  <si>
    <t>(e) * (f)</t>
  </si>
  <si>
    <t>Gas Purchased for Resale</t>
  </si>
  <si>
    <t>Labor - Salaried</t>
  </si>
  <si>
    <t>Labor - Union</t>
  </si>
  <si>
    <t>Gross Receipts Expense</t>
  </si>
  <si>
    <t>Depreciation Expense</t>
  </si>
  <si>
    <t>TAXES OTH THAN INCOME:</t>
  </si>
  <si>
    <t>Property Taxes - South Dakota</t>
  </si>
  <si>
    <t>Property Taxes - Kansas</t>
  </si>
  <si>
    <t>Payroll Tax - FICA</t>
  </si>
  <si>
    <t>Payroll Tax - FUTA</t>
  </si>
  <si>
    <t>Payroll Tax - SUTA</t>
  </si>
  <si>
    <t>INCOME TAXES:</t>
  </si>
  <si>
    <t>Federal Income Tax</t>
  </si>
  <si>
    <t>Deferred Income Taxes</t>
  </si>
  <si>
    <t xml:space="preserve">Long Term Interest </t>
  </si>
  <si>
    <t>TOTAL WORKING CAPITAL</t>
  </si>
  <si>
    <t>Revenue Lag Days</t>
  </si>
  <si>
    <t>Expense Lead Days</t>
  </si>
  <si>
    <t xml:space="preserve">Net Days </t>
  </si>
  <si>
    <t>Expense per Day</t>
  </si>
  <si>
    <t>x</t>
  </si>
  <si>
    <t>Cash Working Capital (Lag)</t>
  </si>
  <si>
    <t>=</t>
  </si>
  <si>
    <t>Sources:</t>
  </si>
  <si>
    <t>Col. (c):  Workpapers for Schedule F-3, Page 3, Col. (c).</t>
  </si>
  <si>
    <t>South Dakota Gas - Advance Tax Collections</t>
  </si>
  <si>
    <t>Tax Collections</t>
  </si>
  <si>
    <t>Employee FICA</t>
  </si>
  <si>
    <t>Federal Withholding</t>
  </si>
  <si>
    <t>Sales Tax</t>
  </si>
  <si>
    <t xml:space="preserve">TOTAL </t>
  </si>
  <si>
    <t>Rate Base Lead Adjustment</t>
  </si>
  <si>
    <t>Col. (b) Line 1:  Workpapers for Schedule F-3, Page 2, Line 6.</t>
  </si>
  <si>
    <t>Col. (b) Line 2:  Workpapers for Schedule F-3, Page 2, Line 16.</t>
  </si>
  <si>
    <t>Col. (b) Line 3:  Workpapers for Schedule F-3, Page 2, Line 17.</t>
  </si>
  <si>
    <t>Vacation Pay</t>
  </si>
  <si>
    <t>Incentive Compensation</t>
  </si>
  <si>
    <t>Col. (f):  Workpapers for Schedule F-3, Pages 4 - 14.</t>
  </si>
  <si>
    <t>Col. (f) Lines 1 &amp; 2: Workpapers for Schedule F-3, Page 11</t>
  </si>
  <si>
    <t>Col. (b):  Workpapers for Schedule F-3, Pages 1, 2 and 6.</t>
  </si>
  <si>
    <t>SCHEDULE F-3</t>
  </si>
  <si>
    <t>Test Year Ending December 31, 2025</t>
  </si>
  <si>
    <t>Individual Responsible: Stephen P. Stratton</t>
  </si>
  <si>
    <t>Investment Tax Credit</t>
  </si>
  <si>
    <t>Col. (g), Line 19:  Workpapers for Schedule F-3, Page 15, Col. (b), Line 4.</t>
  </si>
  <si>
    <r>
      <t xml:space="preserve">Other Oper &amp; Mtc Exp </t>
    </r>
    <r>
      <rPr>
        <vertAlign val="superscript"/>
        <sz val="11"/>
        <rFont val="Calibri"/>
        <family val="2"/>
        <scheme val="minor"/>
      </rPr>
      <t>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</si>
  <si>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sz val="11"/>
        <rFont val="Calibri"/>
        <family val="2"/>
        <scheme val="minor"/>
      </rPr>
      <t>Excludes Uncollectible Accounts Expenses, Injuries &amp; Damages and Prepaid Insurance.</t>
    </r>
  </si>
  <si>
    <t>Col. (f) Line 3: [(365 / 12 ) / 2] + 30.42 (1 month) - 35.91 (revenue lag)</t>
  </si>
  <si>
    <t>Docket No. NG26-___</t>
  </si>
  <si>
    <t>Col. (c) Line 1:  Exhibit BMG 1.1, Workpaper BMG 5, Page 1, Line 26.</t>
  </si>
  <si>
    <t>Col. (c) Line 2:  Exhibit BMG 1.1, Workpaper BMG 5, Page 1, Line 29 multiplied by Workpapers for Statement F-3, Page 19, Line 9.</t>
  </si>
  <si>
    <t>Col. (c) Line 3:  Exhibit BMG 1.1, Schedule 2, Line 2, Columns c &amp; e +  Exh. BMG 1.1, Sch. 3, Col (o), Line 2) multiplied by 6%. (i.e., total of revenue pro formas less PGA pro forma plus proposed increase, times 6% tax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</si>
</sst>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5" formatCode="_(&quot;$&quot;* #,##0.000_);_(&quot;$&quot;* \(#,##0.000\);_(&quot;$&quot;* &quot;-&quot;???_);_(@_)"/>
    <numFmt numFmtId="166" formatCode="_(* #,##0.00_);_(* \(#,##0.00\);_(* &quot;-&quot;_);_(@_)"/>
    <numFmt numFmtId="167" formatCode="_(* #,##0.000_);_(* \(#,##0.000\);_(* &quot;-&quot;??_);_(@_)"/>
    <numFmt numFmtId="168" formatCode="_(&quot;$&quot;* #,##0_);_(&quot;$&quot;* \(#,##0\);_(&quot;$&quot;* &quot;-&quot;???_);_(@_)"/>
    <numFmt numFmtId="169" formatCode="_(* #,##0_);_(* \(#,##0\);_(* &quot;-&quot;??_);_(@_)"/>
    <numFmt numFmtId="170" formatCode="_(* #,##0.0000_);_(* \(#,##0.0000\);_(* &quot;-&quot;_);_(@_)"/>
    <numFmt numFmtId="171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quotePrefix="1" applyFont="1" applyAlignment="1">
      <alignment horizontal="center" vertical="top"/>
    </xf>
    <xf numFmtId="42" fontId="0" fillId="0" borderId="0" xfId="0" applyNumberFormat="1"/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1" fontId="0" fillId="0" borderId="1" xfId="0" applyNumberFormat="1" applyBorder="1"/>
    <xf numFmtId="42" fontId="0" fillId="0" borderId="3" xfId="0" applyNumberFormat="1" applyBorder="1"/>
    <xf numFmtId="165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1" fillId="0" borderId="2" xfId="0" quotePrefix="1" applyFont="1" applyBorder="1" applyAlignment="1">
      <alignment horizontal="center" vertical="top"/>
    </xf>
    <xf numFmtId="43" fontId="0" fillId="0" borderId="0" xfId="1" applyFont="1" applyBorder="1"/>
    <xf numFmtId="0" fontId="3" fillId="0" borderId="0" xfId="0" applyFont="1"/>
    <xf numFmtId="4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quotePrefix="1" applyFont="1" applyBorder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42" fontId="3" fillId="0" borderId="0" xfId="0" applyNumberFormat="1" applyFont="1"/>
    <xf numFmtId="168" fontId="3" fillId="0" borderId="0" xfId="0" applyNumberFormat="1" applyFont="1"/>
    <xf numFmtId="165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7" fontId="3" fillId="0" borderId="0" xfId="1" applyNumberFormat="1" applyFont="1" applyBorder="1"/>
    <xf numFmtId="170" fontId="3" fillId="0" borderId="0" xfId="0" applyNumberFormat="1" applyFont="1"/>
    <xf numFmtId="168" fontId="3" fillId="0" borderId="1" xfId="0" applyNumberFormat="1" applyFont="1" applyBorder="1"/>
    <xf numFmtId="43" fontId="3" fillId="0" borderId="1" xfId="0" applyNumberFormat="1" applyFont="1" applyBorder="1"/>
    <xf numFmtId="41" fontId="3" fillId="0" borderId="1" xfId="0" applyNumberFormat="1" applyFont="1" applyBorder="1"/>
    <xf numFmtId="168" fontId="3" fillId="0" borderId="3" xfId="0" applyNumberFormat="1" applyFont="1" applyBorder="1"/>
    <xf numFmtId="2" fontId="3" fillId="0" borderId="3" xfId="1" applyNumberFormat="1" applyFont="1" applyBorder="1"/>
    <xf numFmtId="42" fontId="3" fillId="0" borderId="3" xfId="0" applyNumberFormat="1" applyFont="1" applyBorder="1"/>
    <xf numFmtId="166" fontId="3" fillId="0" borderId="0" xfId="0" applyNumberFormat="1" applyFont="1"/>
    <xf numFmtId="166" fontId="3" fillId="0" borderId="1" xfId="0" applyNumberFormat="1" applyFont="1" applyBorder="1"/>
    <xf numFmtId="42" fontId="3" fillId="0" borderId="1" xfId="0" applyNumberFormat="1" applyFont="1" applyBorder="1"/>
    <xf numFmtId="171" fontId="3" fillId="0" borderId="4" xfId="2" applyNumberFormat="1" applyFont="1" applyBorder="1"/>
    <xf numFmtId="44" fontId="0" fillId="0" borderId="0" xfId="2" applyFont="1"/>
    <xf numFmtId="171" fontId="1" fillId="0" borderId="0" xfId="2" quotePrefix="1" applyNumberFormat="1" applyFont="1" applyAlignment="1">
      <alignment horizontal="center" vertical="top"/>
    </xf>
    <xf numFmtId="171" fontId="0" fillId="0" borderId="0" xfId="2" applyNumberFormat="1" applyFont="1"/>
    <xf numFmtId="171" fontId="3" fillId="0" borderId="0" xfId="2" applyNumberFormat="1" applyFont="1"/>
    <xf numFmtId="169" fontId="4" fillId="0" borderId="0" xfId="1" applyNumberFormat="1" applyFont="1" applyBorder="1"/>
    <xf numFmtId="171" fontId="4" fillId="0" borderId="0" xfId="2" applyNumberFormat="1" applyFont="1"/>
    <xf numFmtId="0" fontId="7" fillId="0" borderId="0" xfId="0" applyFont="1" applyAlignment="1">
      <alignment horizontal="center"/>
    </xf>
    <xf numFmtId="16" fontId="7" fillId="0" borderId="0" xfId="0" applyNumberFormat="1" applyFont="1" applyAlignment="1">
      <alignment horizontal="center"/>
    </xf>
    <xf numFmtId="169" fontId="0" fillId="0" borderId="0" xfId="1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102"/>
  <sheetViews>
    <sheetView tabSelected="1" view="pageLayout" zoomScaleNormal="100" workbookViewId="0"/>
  </sheetViews>
  <sheetFormatPr defaultRowHeight="15" x14ac:dyDescent="0.25"/>
  <cols>
    <col min="1" max="1" width="5.7109375" style="13" customWidth="1"/>
    <col min="2" max="2" width="2.42578125" style="13" customWidth="1"/>
    <col min="3" max="3" width="26.7109375" style="13" customWidth="1"/>
    <col min="4" max="4" width="1.7109375" style="13" customWidth="1"/>
    <col min="5" max="5" width="12.7109375" style="13" customWidth="1"/>
    <col min="6" max="6" width="1.7109375" style="13" customWidth="1"/>
    <col min="7" max="7" width="12.7109375" style="13" customWidth="1"/>
    <col min="8" max="8" width="1.7109375" style="13" customWidth="1"/>
    <col min="9" max="9" width="12.7109375" style="13" customWidth="1"/>
    <col min="10" max="10" width="1.7109375" style="13" customWidth="1"/>
    <col min="11" max="11" width="12.7109375" style="13" customWidth="1"/>
    <col min="12" max="12" width="1.7109375" style="13" customWidth="1"/>
    <col min="13" max="13" width="12.7109375" style="13" customWidth="1"/>
    <col min="14" max="14" width="1.85546875" style="13" customWidth="1"/>
    <col min="15" max="15" width="12.7109375" style="13" customWidth="1"/>
    <col min="16" max="16" width="9.28515625" style="13" customWidth="1"/>
    <col min="17" max="16384" width="9.140625" style="13"/>
  </cols>
  <sheetData>
    <row r="3" spans="1:16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15"/>
    </row>
    <row r="4" spans="1:16" x14ac:dyDescent="0.25">
      <c r="A4" s="45" t="s">
        <v>68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15"/>
    </row>
    <row r="5" spans="1:16" x14ac:dyDescent="0.25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15"/>
    </row>
    <row r="6" spans="1:16" x14ac:dyDescent="0.25">
      <c r="A6" s="45" t="s">
        <v>69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15"/>
    </row>
    <row r="7" spans="1:16" x14ac:dyDescent="0.25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15"/>
    </row>
    <row r="8" spans="1:16" x14ac:dyDescent="0.25">
      <c r="A8" s="45" t="s">
        <v>76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15"/>
    </row>
    <row r="9" spans="1:16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x14ac:dyDescent="0.2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15"/>
    </row>
    <row r="12" spans="1:16" x14ac:dyDescent="0.25">
      <c r="E12" s="15" t="s">
        <v>3</v>
      </c>
      <c r="G12" s="15"/>
      <c r="I12" s="15" t="s">
        <v>4</v>
      </c>
      <c r="K12" s="15" t="s">
        <v>5</v>
      </c>
      <c r="L12" s="15"/>
      <c r="M12" s="15"/>
      <c r="O12" s="15" t="s">
        <v>5</v>
      </c>
      <c r="P12" s="15"/>
    </row>
    <row r="13" spans="1:16" x14ac:dyDescent="0.25">
      <c r="A13" s="15" t="s">
        <v>6</v>
      </c>
      <c r="E13" s="15" t="s">
        <v>7</v>
      </c>
      <c r="G13" s="15" t="s">
        <v>4</v>
      </c>
      <c r="H13" s="15"/>
      <c r="I13" s="15" t="s">
        <v>5</v>
      </c>
      <c r="K13" s="15" t="s">
        <v>8</v>
      </c>
      <c r="L13" s="15"/>
      <c r="M13" s="15" t="s">
        <v>9</v>
      </c>
      <c r="O13" s="15" t="s">
        <v>10</v>
      </c>
      <c r="P13" s="15"/>
    </row>
    <row r="14" spans="1:16" x14ac:dyDescent="0.25">
      <c r="A14" s="16" t="s">
        <v>11</v>
      </c>
      <c r="C14" s="16" t="s">
        <v>12</v>
      </c>
      <c r="D14" s="15"/>
      <c r="E14" s="16" t="s">
        <v>5</v>
      </c>
      <c r="F14" s="15"/>
      <c r="G14" s="16" t="s">
        <v>13</v>
      </c>
      <c r="H14" s="15"/>
      <c r="I14" s="16" t="s">
        <v>14</v>
      </c>
      <c r="J14" s="15"/>
      <c r="K14" s="16" t="s">
        <v>15</v>
      </c>
      <c r="L14" s="15"/>
      <c r="M14" s="16" t="s">
        <v>16</v>
      </c>
      <c r="N14" s="15"/>
      <c r="O14" s="16" t="s">
        <v>17</v>
      </c>
      <c r="P14" s="15"/>
    </row>
    <row r="15" spans="1:16" x14ac:dyDescent="0.25">
      <c r="C15" s="17" t="s">
        <v>18</v>
      </c>
      <c r="D15" s="18"/>
      <c r="E15" s="17" t="s">
        <v>19</v>
      </c>
      <c r="F15" s="18"/>
      <c r="G15" s="17" t="s">
        <v>20</v>
      </c>
      <c r="H15" s="18"/>
      <c r="I15" s="17" t="s">
        <v>21</v>
      </c>
      <c r="K15" s="18" t="s">
        <v>22</v>
      </c>
      <c r="L15" s="18"/>
      <c r="M15" s="18" t="s">
        <v>23</v>
      </c>
      <c r="O15" s="18" t="s">
        <v>24</v>
      </c>
      <c r="P15" s="18"/>
    </row>
    <row r="16" spans="1:16" x14ac:dyDescent="0.25">
      <c r="A16" s="15"/>
      <c r="C16" s="13" t="s">
        <v>25</v>
      </c>
      <c r="D16" s="18"/>
      <c r="E16" s="18"/>
      <c r="F16" s="18"/>
      <c r="G16" s="18"/>
      <c r="H16" s="18"/>
      <c r="I16" s="18" t="s">
        <v>26</v>
      </c>
      <c r="K16" s="18"/>
      <c r="L16" s="18"/>
      <c r="M16" s="18"/>
      <c r="O16" s="18" t="s">
        <v>27</v>
      </c>
      <c r="P16" s="18"/>
    </row>
    <row r="17" spans="1:16" x14ac:dyDescent="0.25">
      <c r="A17" s="15">
        <v>1</v>
      </c>
      <c r="C17" s="13" t="s">
        <v>28</v>
      </c>
      <c r="D17" s="18"/>
      <c r="E17" s="19">
        <v>67160.31753</v>
      </c>
      <c r="F17" s="18"/>
      <c r="G17" s="19">
        <v>0</v>
      </c>
      <c r="H17" s="19"/>
      <c r="I17" s="19">
        <f t="shared" ref="I17:I23" si="0">E17+G17</f>
        <v>67160.31753</v>
      </c>
      <c r="J17" s="14"/>
      <c r="K17" s="20">
        <f>+I17/365</f>
        <v>184.00086994520549</v>
      </c>
      <c r="L17" s="21"/>
      <c r="M17" s="22">
        <v>37.079462308594891</v>
      </c>
      <c r="N17" s="14"/>
      <c r="O17" s="19">
        <f>ROUND(K17*M17,0)</f>
        <v>6823</v>
      </c>
      <c r="P17" s="19"/>
    </row>
    <row r="18" spans="1:16" x14ac:dyDescent="0.25">
      <c r="A18" s="15">
        <f>A17+1</f>
        <v>2</v>
      </c>
      <c r="C18" s="13" t="s">
        <v>29</v>
      </c>
      <c r="E18" s="14">
        <v>3057.5463237565177</v>
      </c>
      <c r="F18" s="19"/>
      <c r="G18" s="14">
        <v>73.100372359801668</v>
      </c>
      <c r="H18" s="14"/>
      <c r="I18" s="14">
        <f t="shared" si="0"/>
        <v>3130.6466961163196</v>
      </c>
      <c r="J18" s="14"/>
      <c r="K18" s="20">
        <f>+I18/365</f>
        <v>8.577114235935122</v>
      </c>
      <c r="L18" s="23"/>
      <c r="M18" s="22">
        <v>7</v>
      </c>
      <c r="N18" s="14"/>
      <c r="O18" s="14">
        <f t="shared" ref="O18:O22" si="1">ROUND(K18*M18,0)</f>
        <v>60</v>
      </c>
      <c r="P18" s="14"/>
    </row>
    <row r="19" spans="1:16" x14ac:dyDescent="0.25">
      <c r="A19" s="15">
        <f t="shared" ref="A19:A23" si="2">A18+1</f>
        <v>3</v>
      </c>
      <c r="C19" s="13" t="s">
        <v>30</v>
      </c>
      <c r="E19" s="14">
        <v>4182.5745953295163</v>
      </c>
      <c r="F19" s="14"/>
      <c r="G19" s="14">
        <v>79.510008349596376</v>
      </c>
      <c r="H19" s="14"/>
      <c r="I19" s="14">
        <f t="shared" si="0"/>
        <v>4262.0846036791127</v>
      </c>
      <c r="J19" s="14"/>
      <c r="K19" s="20">
        <f t="shared" ref="K19:K23" si="3">+I19/365</f>
        <v>11.676944119668802</v>
      </c>
      <c r="L19" s="23"/>
      <c r="M19" s="22">
        <v>12</v>
      </c>
      <c r="N19" s="14"/>
      <c r="O19" s="14">
        <f t="shared" si="1"/>
        <v>140</v>
      </c>
      <c r="P19" s="14"/>
    </row>
    <row r="20" spans="1:16" x14ac:dyDescent="0.25">
      <c r="A20" s="15">
        <f>+A19+1</f>
        <v>4</v>
      </c>
      <c r="B20" s="15"/>
      <c r="C20" s="13" t="s">
        <v>63</v>
      </c>
      <c r="E20" s="14">
        <v>1232.1053144871219</v>
      </c>
      <c r="F20" s="14"/>
      <c r="G20" s="14">
        <v>0</v>
      </c>
      <c r="H20" s="14"/>
      <c r="I20" s="14">
        <f t="shared" ref="I20:I21" si="4">E20+G20</f>
        <v>1232.1053144871219</v>
      </c>
      <c r="J20" s="14"/>
      <c r="K20" s="20">
        <f t="shared" ref="K20:K21" si="5">+I20/365</f>
        <v>3.3756309985948545</v>
      </c>
      <c r="L20" s="23"/>
      <c r="M20" s="22">
        <v>475.76494587225898</v>
      </c>
      <c r="N20" s="14"/>
      <c r="O20" s="14">
        <f t="shared" ref="O20:O21" si="6">ROUND(K20*M20,0)</f>
        <v>1606</v>
      </c>
      <c r="P20" s="14"/>
    </row>
    <row r="21" spans="1:16" x14ac:dyDescent="0.25">
      <c r="A21" s="15">
        <f>+A20+1</f>
        <v>5</v>
      </c>
      <c r="B21" s="15"/>
      <c r="C21" s="13" t="s">
        <v>64</v>
      </c>
      <c r="E21" s="14">
        <v>452.47961642647482</v>
      </c>
      <c r="F21" s="14"/>
      <c r="G21" s="14">
        <v>0</v>
      </c>
      <c r="H21" s="14"/>
      <c r="I21" s="14">
        <f t="shared" si="4"/>
        <v>452.47961642647482</v>
      </c>
      <c r="J21" s="14"/>
      <c r="K21" s="20">
        <f t="shared" si="5"/>
        <v>1.239670181990342</v>
      </c>
      <c r="L21" s="23"/>
      <c r="M21" s="22">
        <v>170.5</v>
      </c>
      <c r="N21" s="14"/>
      <c r="O21" s="14">
        <f t="shared" si="6"/>
        <v>211</v>
      </c>
      <c r="P21" s="14"/>
    </row>
    <row r="22" spans="1:16" x14ac:dyDescent="0.25">
      <c r="A22" s="15">
        <f>+A21+1</f>
        <v>6</v>
      </c>
      <c r="B22" s="15"/>
      <c r="C22" s="13" t="s">
        <v>31</v>
      </c>
      <c r="E22" s="14">
        <v>186.43199999999999</v>
      </c>
      <c r="F22" s="14"/>
      <c r="G22" s="14">
        <v>33.725094518871785</v>
      </c>
      <c r="H22" s="14"/>
      <c r="I22" s="14">
        <f t="shared" si="0"/>
        <v>220.15709451887176</v>
      </c>
      <c r="J22" s="14"/>
      <c r="K22" s="20">
        <f t="shared" si="3"/>
        <v>0.6031701219695117</v>
      </c>
      <c r="L22" s="23"/>
      <c r="M22" s="22">
        <v>379.29166666666669</v>
      </c>
      <c r="N22" s="14"/>
      <c r="O22" s="14">
        <f t="shared" si="1"/>
        <v>229</v>
      </c>
      <c r="P22" s="14"/>
    </row>
    <row r="23" spans="1:16" ht="17.25" x14ac:dyDescent="0.25">
      <c r="A23" s="15">
        <f t="shared" si="2"/>
        <v>7</v>
      </c>
      <c r="B23" s="15"/>
      <c r="C23" s="13" t="s">
        <v>73</v>
      </c>
      <c r="E23" s="14">
        <v>6500.9114207334787</v>
      </c>
      <c r="G23" s="14">
        <v>20.424338230176936</v>
      </c>
      <c r="H23" s="14"/>
      <c r="I23" s="14">
        <f t="shared" si="0"/>
        <v>6521.3357589636553</v>
      </c>
      <c r="J23" s="14"/>
      <c r="K23" s="20">
        <f t="shared" si="3"/>
        <v>17.866673312229192</v>
      </c>
      <c r="L23" s="23"/>
      <c r="M23" s="22">
        <v>21.175149004940042</v>
      </c>
      <c r="N23" s="14"/>
      <c r="O23" s="14">
        <f>ROUND(K23*M23,0)</f>
        <v>378</v>
      </c>
      <c r="P23" s="14"/>
    </row>
    <row r="24" spans="1:16" x14ac:dyDescent="0.25">
      <c r="A24" s="15"/>
      <c r="B24" s="15"/>
      <c r="E24" s="19"/>
      <c r="G24" s="19"/>
      <c r="H24" s="19"/>
      <c r="I24" s="19"/>
      <c r="J24" s="14"/>
      <c r="K24" s="20"/>
      <c r="L24" s="14"/>
      <c r="M24" s="22"/>
      <c r="N24" s="14"/>
      <c r="O24" s="19"/>
      <c r="P24" s="19"/>
    </row>
    <row r="25" spans="1:16" x14ac:dyDescent="0.25">
      <c r="A25" s="15">
        <f>A23+1</f>
        <v>8</v>
      </c>
      <c r="B25" s="15"/>
      <c r="C25" s="13" t="s">
        <v>32</v>
      </c>
      <c r="E25" s="14">
        <v>9511.9874299999992</v>
      </c>
      <c r="G25" s="14">
        <v>1263.9010000000001</v>
      </c>
      <c r="H25" s="19"/>
      <c r="I25" s="14">
        <f>E25+G25</f>
        <v>10775.888429999999</v>
      </c>
      <c r="J25" s="19"/>
      <c r="K25" s="20">
        <f>+I25/365</f>
        <v>29.522981999999999</v>
      </c>
      <c r="L25" s="24"/>
      <c r="M25" s="22">
        <v>0</v>
      </c>
      <c r="N25" s="14"/>
      <c r="O25" s="14">
        <v>0</v>
      </c>
      <c r="P25" s="14"/>
    </row>
    <row r="26" spans="1:16" x14ac:dyDescent="0.25">
      <c r="G26" s="14"/>
      <c r="H26" s="14"/>
      <c r="I26" s="14"/>
      <c r="J26" s="14"/>
      <c r="K26" s="20"/>
      <c r="L26" s="14"/>
      <c r="M26" s="22"/>
      <c r="N26" s="14"/>
      <c r="O26" s="14"/>
      <c r="P26" s="14"/>
    </row>
    <row r="27" spans="1:16" x14ac:dyDescent="0.25">
      <c r="C27" s="13" t="s">
        <v>33</v>
      </c>
      <c r="G27" s="14"/>
      <c r="H27" s="14"/>
      <c r="I27" s="14"/>
      <c r="J27" s="14"/>
      <c r="K27" s="20"/>
      <c r="L27" s="14"/>
      <c r="M27" s="22"/>
      <c r="N27" s="14"/>
      <c r="O27" s="14"/>
      <c r="P27" s="14"/>
    </row>
    <row r="28" spans="1:16" x14ac:dyDescent="0.25">
      <c r="A28" s="15">
        <f>A25+1</f>
        <v>9</v>
      </c>
      <c r="B28" s="15"/>
      <c r="C28" s="13" t="s">
        <v>34</v>
      </c>
      <c r="E28" s="14">
        <v>1651.50749</v>
      </c>
      <c r="G28" s="14">
        <v>0</v>
      </c>
      <c r="H28" s="19"/>
      <c r="I28" s="14">
        <f t="shared" ref="I28:I32" si="7">E28+G28</f>
        <v>1651.50749</v>
      </c>
      <c r="J28" s="14"/>
      <c r="K28" s="20">
        <f t="shared" ref="K28:K32" si="8">+I28/365</f>
        <v>4.5246780547945207</v>
      </c>
      <c r="L28" s="21"/>
      <c r="M28" s="22">
        <v>395.29166666666663</v>
      </c>
      <c r="N28" s="14"/>
      <c r="O28" s="14">
        <f>ROUND(K28*M28,0)</f>
        <v>1789</v>
      </c>
      <c r="P28" s="14"/>
    </row>
    <row r="29" spans="1:16" x14ac:dyDescent="0.25">
      <c r="A29" s="15">
        <f>A28+1</f>
        <v>10</v>
      </c>
      <c r="B29" s="15"/>
      <c r="C29" s="13" t="s">
        <v>35</v>
      </c>
      <c r="E29" s="14">
        <v>99.848690000000005</v>
      </c>
      <c r="G29" s="14">
        <v>0</v>
      </c>
      <c r="H29" s="14"/>
      <c r="I29" s="14">
        <f t="shared" si="7"/>
        <v>99.848690000000005</v>
      </c>
      <c r="J29" s="14"/>
      <c r="K29" s="20">
        <f t="shared" si="8"/>
        <v>0.27355805479452056</v>
      </c>
      <c r="L29" s="23"/>
      <c r="M29" s="22">
        <v>0</v>
      </c>
      <c r="N29" s="14"/>
      <c r="O29" s="14">
        <f>ROUND(K29*M29,0)</f>
        <v>0</v>
      </c>
      <c r="P29" s="14"/>
    </row>
    <row r="30" spans="1:16" x14ac:dyDescent="0.25">
      <c r="A30" s="15">
        <f t="shared" ref="A30:A32" si="9">A29+1</f>
        <v>11</v>
      </c>
      <c r="B30" s="15"/>
      <c r="C30" s="13" t="s">
        <v>36</v>
      </c>
      <c r="E30" s="14">
        <v>791.846</v>
      </c>
      <c r="G30" s="14">
        <v>13.551801806994547</v>
      </c>
      <c r="H30" s="14"/>
      <c r="I30" s="14">
        <f t="shared" si="7"/>
        <v>805.39780180699449</v>
      </c>
      <c r="J30" s="14"/>
      <c r="K30" s="20">
        <f t="shared" si="8"/>
        <v>2.2065693200191632</v>
      </c>
      <c r="L30" s="23"/>
      <c r="M30" s="22">
        <v>10.754743651511795</v>
      </c>
      <c r="N30" s="14"/>
      <c r="O30" s="14">
        <f t="shared" ref="O30" si="10">ROUND(K30*M30,0)</f>
        <v>24</v>
      </c>
      <c r="P30" s="14"/>
    </row>
    <row r="31" spans="1:16" x14ac:dyDescent="0.25">
      <c r="A31" s="15">
        <f t="shared" si="9"/>
        <v>12</v>
      </c>
      <c r="B31" s="15"/>
      <c r="C31" s="13" t="s">
        <v>37</v>
      </c>
      <c r="E31" s="14">
        <v>2.992</v>
      </c>
      <c r="G31" s="14">
        <v>0</v>
      </c>
      <c r="H31" s="14"/>
      <c r="I31" s="14">
        <f t="shared" si="7"/>
        <v>2.992</v>
      </c>
      <c r="J31" s="14"/>
      <c r="K31" s="20">
        <f t="shared" si="8"/>
        <v>8.1972602739726029E-3</v>
      </c>
      <c r="L31" s="23"/>
      <c r="M31" s="22">
        <v>76.291666666666671</v>
      </c>
      <c r="N31" s="14"/>
      <c r="O31" s="14">
        <f>ROUND(K31*M31,0)</f>
        <v>1</v>
      </c>
      <c r="P31" s="14"/>
    </row>
    <row r="32" spans="1:16" x14ac:dyDescent="0.25">
      <c r="A32" s="15">
        <f t="shared" si="9"/>
        <v>13</v>
      </c>
      <c r="B32" s="15"/>
      <c r="C32" s="13" t="s">
        <v>38</v>
      </c>
      <c r="E32" s="14">
        <v>7.67</v>
      </c>
      <c r="G32" s="14">
        <v>0</v>
      </c>
      <c r="H32" s="14"/>
      <c r="I32" s="14">
        <f t="shared" si="7"/>
        <v>7.67</v>
      </c>
      <c r="J32" s="14"/>
      <c r="K32" s="20">
        <f t="shared" si="8"/>
        <v>2.1013698630136985E-2</v>
      </c>
      <c r="L32" s="23"/>
      <c r="M32" s="22">
        <v>76.291666666666671</v>
      </c>
      <c r="N32" s="14"/>
      <c r="O32" s="14">
        <f>ROUND(K32*M32,0)</f>
        <v>2</v>
      </c>
      <c r="P32" s="14"/>
    </row>
    <row r="33" spans="1:16" x14ac:dyDescent="0.25">
      <c r="A33" s="15"/>
      <c r="B33" s="15"/>
      <c r="G33" s="14"/>
      <c r="H33" s="14"/>
      <c r="I33" s="14"/>
      <c r="J33" s="14"/>
      <c r="K33" s="20"/>
      <c r="L33" s="14"/>
      <c r="M33" s="22"/>
      <c r="N33" s="14"/>
      <c r="O33" s="14"/>
      <c r="P33" s="14"/>
    </row>
    <row r="34" spans="1:16" x14ac:dyDescent="0.25">
      <c r="A34" s="15"/>
      <c r="B34" s="15"/>
      <c r="C34" s="13" t="s">
        <v>39</v>
      </c>
      <c r="G34" s="14"/>
      <c r="H34" s="14"/>
      <c r="I34" s="14"/>
      <c r="J34" s="14"/>
      <c r="K34" s="20"/>
      <c r="L34" s="14"/>
      <c r="M34" s="22"/>
      <c r="N34" s="14"/>
      <c r="O34" s="14"/>
      <c r="P34" s="14"/>
    </row>
    <row r="35" spans="1:16" x14ac:dyDescent="0.25">
      <c r="A35" s="15">
        <f>A32+1</f>
        <v>14</v>
      </c>
      <c r="B35" s="15"/>
      <c r="C35" s="13" t="s">
        <v>40</v>
      </c>
      <c r="E35" s="14">
        <v>484.91750999999999</v>
      </c>
      <c r="G35" s="14">
        <v>1668.6787667721424</v>
      </c>
      <c r="H35" s="19"/>
      <c r="I35" s="14">
        <f>E35+G35</f>
        <v>2153.5962767721421</v>
      </c>
      <c r="J35" s="14"/>
      <c r="K35" s="20">
        <f t="shared" ref="K35:K36" si="11">+I35/365</f>
        <v>5.9002637719784712</v>
      </c>
      <c r="L35" s="21"/>
      <c r="M35" s="22">
        <v>37</v>
      </c>
      <c r="N35" s="14"/>
      <c r="O35" s="14">
        <f>ROUND(K35*M35,0)</f>
        <v>218</v>
      </c>
      <c r="P35" s="14"/>
    </row>
    <row r="36" spans="1:16" x14ac:dyDescent="0.25">
      <c r="A36" s="15">
        <f>A35+1</f>
        <v>15</v>
      </c>
      <c r="B36" s="15"/>
      <c r="C36" s="13" t="s">
        <v>41</v>
      </c>
      <c r="E36" s="14">
        <v>564.08030999999937</v>
      </c>
      <c r="G36" s="14">
        <v>0</v>
      </c>
      <c r="H36" s="14"/>
      <c r="I36" s="14">
        <f>E36+G36</f>
        <v>564.08030999999937</v>
      </c>
      <c r="J36" s="14"/>
      <c r="K36" s="20">
        <f t="shared" si="11"/>
        <v>1.5454255068493135</v>
      </c>
      <c r="L36" s="23"/>
      <c r="M36" s="22">
        <v>0</v>
      </c>
      <c r="N36" s="14"/>
      <c r="O36" s="14">
        <f>ROUND(K36*M36,0)</f>
        <v>0</v>
      </c>
      <c r="P36" s="14"/>
    </row>
    <row r="37" spans="1:16" x14ac:dyDescent="0.25">
      <c r="A37" s="15">
        <f>+A36+1</f>
        <v>16</v>
      </c>
      <c r="B37" s="15"/>
      <c r="C37" s="13" t="s">
        <v>71</v>
      </c>
      <c r="E37" s="14">
        <v>-0.86007</v>
      </c>
      <c r="G37" s="14">
        <v>0</v>
      </c>
      <c r="H37" s="14"/>
      <c r="I37" s="14">
        <f>E37+G37</f>
        <v>-0.86007</v>
      </c>
      <c r="J37" s="14"/>
      <c r="K37" s="20">
        <f t="shared" ref="K37" si="12">+I37/365</f>
        <v>-2.3563561643835614E-3</v>
      </c>
      <c r="L37" s="23"/>
      <c r="M37" s="22">
        <f>+M35</f>
        <v>37</v>
      </c>
      <c r="N37" s="14"/>
      <c r="O37" s="25">
        <f>ROUND(K37*M37,0)</f>
        <v>0</v>
      </c>
      <c r="P37" s="25"/>
    </row>
    <row r="38" spans="1:16" x14ac:dyDescent="0.25">
      <c r="A38" s="15"/>
      <c r="B38" s="15"/>
      <c r="E38" s="14"/>
      <c r="G38" s="14"/>
      <c r="H38" s="14"/>
      <c r="I38" s="14"/>
      <c r="J38" s="14"/>
      <c r="K38" s="20"/>
      <c r="L38" s="23"/>
      <c r="M38" s="22"/>
      <c r="N38" s="14"/>
      <c r="O38" s="14"/>
      <c r="P38" s="14"/>
    </row>
    <row r="39" spans="1:16" x14ac:dyDescent="0.25">
      <c r="A39" s="15">
        <f>+A37+1</f>
        <v>17</v>
      </c>
      <c r="B39" s="15"/>
      <c r="C39" s="13" t="s">
        <v>42</v>
      </c>
      <c r="E39" s="14">
        <v>3795.94886</v>
      </c>
      <c r="G39" s="14">
        <v>296.12761361064202</v>
      </c>
      <c r="H39" s="14"/>
      <c r="I39" s="14">
        <f>E39+G39</f>
        <v>4092.0764736106421</v>
      </c>
      <c r="J39" s="14"/>
      <c r="K39" s="20">
        <f>+I39/365</f>
        <v>11.211168420851074</v>
      </c>
      <c r="L39" s="23"/>
      <c r="M39" s="22">
        <v>91.291666666666671</v>
      </c>
      <c r="N39" s="14"/>
      <c r="O39" s="14">
        <f>ROUND(K39*M39,0)</f>
        <v>1023</v>
      </c>
      <c r="P39" s="14"/>
    </row>
    <row r="40" spans="1:16" x14ac:dyDescent="0.25">
      <c r="A40" s="15"/>
      <c r="B40" s="15"/>
      <c r="E40" s="14"/>
      <c r="G40" s="14"/>
      <c r="H40" s="14"/>
      <c r="I40" s="14"/>
      <c r="J40" s="14"/>
      <c r="K40" s="26"/>
      <c r="L40" s="23"/>
      <c r="M40" s="27"/>
      <c r="N40" s="14"/>
      <c r="O40" s="28"/>
      <c r="P40" s="14"/>
    </row>
    <row r="41" spans="1:16" ht="15.75" thickBot="1" x14ac:dyDescent="0.3">
      <c r="A41" s="15">
        <f>+A39+1</f>
        <v>18</v>
      </c>
      <c r="B41" s="15"/>
      <c r="C41" s="13" t="s">
        <v>43</v>
      </c>
      <c r="G41" s="19"/>
      <c r="H41" s="19"/>
      <c r="I41" s="19"/>
      <c r="J41" s="19"/>
      <c r="K41" s="29">
        <f>SUM(K17:K40)</f>
        <v>282.55157264762011</v>
      </c>
      <c r="L41" s="19"/>
      <c r="M41" s="30">
        <f>+O41/K41</f>
        <v>44.253868003043017</v>
      </c>
      <c r="N41" s="14"/>
      <c r="O41" s="31">
        <f>SUM(O17:O40)</f>
        <v>12504</v>
      </c>
      <c r="P41" s="19"/>
    </row>
    <row r="42" spans="1:16" ht="15.75" thickTop="1" x14ac:dyDescent="0.25"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A43" s="15">
        <f>A41+1</f>
        <v>19</v>
      </c>
      <c r="B43" s="15"/>
      <c r="C43" s="13" t="s">
        <v>44</v>
      </c>
      <c r="G43" s="14"/>
      <c r="H43" s="14"/>
      <c r="I43" s="32"/>
      <c r="J43" s="14"/>
      <c r="K43" s="14"/>
      <c r="L43" s="14"/>
      <c r="M43" s="14"/>
      <c r="N43" s="14"/>
      <c r="O43" s="32">
        <v>35.909999999999997</v>
      </c>
      <c r="P43" s="32"/>
    </row>
    <row r="44" spans="1:16" x14ac:dyDescent="0.25">
      <c r="A44" s="15">
        <f>A43+1</f>
        <v>20</v>
      </c>
      <c r="B44" s="15"/>
      <c r="C44" s="13" t="s">
        <v>45</v>
      </c>
      <c r="G44" s="14"/>
      <c r="H44" s="14"/>
      <c r="I44" s="32"/>
      <c r="J44" s="14"/>
      <c r="K44" s="14"/>
      <c r="L44" s="14"/>
      <c r="M44" s="14"/>
      <c r="N44" s="14"/>
      <c r="O44" s="33">
        <f>M41</f>
        <v>44.253868003043017</v>
      </c>
      <c r="P44" s="32"/>
    </row>
    <row r="45" spans="1:16" x14ac:dyDescent="0.25">
      <c r="A45" s="15">
        <f t="shared" ref="A45:A47" si="13">A44+1</f>
        <v>21</v>
      </c>
      <c r="B45" s="15"/>
      <c r="C45" s="13" t="s">
        <v>46</v>
      </c>
      <c r="G45" s="14"/>
      <c r="H45" s="14"/>
      <c r="I45" s="32"/>
      <c r="J45" s="14"/>
      <c r="K45" s="14"/>
      <c r="L45" s="14"/>
      <c r="M45" s="14"/>
      <c r="N45" s="14"/>
      <c r="O45" s="32">
        <f>O43-O44</f>
        <v>-8.3438680030430206</v>
      </c>
      <c r="P45" s="32"/>
    </row>
    <row r="46" spans="1:16" x14ac:dyDescent="0.25">
      <c r="A46" s="15">
        <f t="shared" si="13"/>
        <v>22</v>
      </c>
      <c r="B46" s="15"/>
      <c r="C46" s="13" t="s">
        <v>47</v>
      </c>
      <c r="G46" s="14"/>
      <c r="H46" s="14"/>
      <c r="I46" s="19"/>
      <c r="J46" s="14"/>
      <c r="K46" s="14"/>
      <c r="L46" s="14"/>
      <c r="M46" s="14"/>
      <c r="N46" s="14" t="s">
        <v>48</v>
      </c>
      <c r="O46" s="34">
        <f>K41</f>
        <v>282.55157264762011</v>
      </c>
      <c r="P46" s="19"/>
    </row>
    <row r="47" spans="1:16" ht="15.75" thickBot="1" x14ac:dyDescent="0.3">
      <c r="A47" s="15">
        <f t="shared" si="13"/>
        <v>23</v>
      </c>
      <c r="B47" s="15"/>
      <c r="C47" s="13" t="s">
        <v>49</v>
      </c>
      <c r="G47" s="14"/>
      <c r="H47" s="14"/>
      <c r="I47" s="19"/>
      <c r="J47" s="14"/>
      <c r="K47" s="14"/>
      <c r="L47" s="14"/>
      <c r="M47" s="14"/>
      <c r="N47" s="14" t="s">
        <v>50</v>
      </c>
      <c r="O47" s="35">
        <f>+O45*O46</f>
        <v>-2357.5730262239631</v>
      </c>
      <c r="P47" s="40"/>
    </row>
    <row r="48" spans="1:16" ht="15.75" thickTop="1" x14ac:dyDescent="0.25"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7.25" x14ac:dyDescent="0.25">
      <c r="C49" s="13" t="s">
        <v>74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25"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25">
      <c r="C51" s="13" t="s">
        <v>51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25">
      <c r="C52" s="13" t="s">
        <v>67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25">
      <c r="C53" s="13" t="s">
        <v>52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25">
      <c r="C54" s="13" t="s">
        <v>65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25">
      <c r="C55" s="13" t="s">
        <v>72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25"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P61" s="15"/>
    </row>
    <row r="62" spans="1:16" x14ac:dyDescent="0.25">
      <c r="P62" s="15"/>
    </row>
    <row r="63" spans="1:16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15"/>
    </row>
    <row r="64" spans="1:16" x14ac:dyDescent="0.25"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7:16" x14ac:dyDescent="0.25"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7:16" x14ac:dyDescent="0.25"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7:16" x14ac:dyDescent="0.25"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7:16" x14ac:dyDescent="0.25"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7:16" x14ac:dyDescent="0.25"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7:16" x14ac:dyDescent="0.25"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7:16" x14ac:dyDescent="0.25"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7:16" x14ac:dyDescent="0.25"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7:16" x14ac:dyDescent="0.25"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7:16" x14ac:dyDescent="0.25"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7:16" x14ac:dyDescent="0.25"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7:16" x14ac:dyDescent="0.25"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7:16" x14ac:dyDescent="0.25"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7:16" x14ac:dyDescent="0.25"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7:16" x14ac:dyDescent="0.25"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7:16" x14ac:dyDescent="0.25"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7:16" x14ac:dyDescent="0.25"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7:16" x14ac:dyDescent="0.25"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7:16" x14ac:dyDescent="0.25"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7:16" x14ac:dyDescent="0.25"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7:16" x14ac:dyDescent="0.25"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7:16" x14ac:dyDescent="0.25"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7:16" x14ac:dyDescent="0.25"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7:16" x14ac:dyDescent="0.25"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7:16" x14ac:dyDescent="0.25"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7:16" x14ac:dyDescent="0.25"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7:16" x14ac:dyDescent="0.25"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7:16" x14ac:dyDescent="0.25"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7:16" x14ac:dyDescent="0.25"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7:16" x14ac:dyDescent="0.25"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7:16" x14ac:dyDescent="0.25"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7:16" x14ac:dyDescent="0.25"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7:16" x14ac:dyDescent="0.25"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7:16" x14ac:dyDescent="0.25"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7:16" x14ac:dyDescent="0.25"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7:16" x14ac:dyDescent="0.25"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7:16" x14ac:dyDescent="0.25"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7:16" x14ac:dyDescent="0.25"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</sheetData>
  <mergeCells count="8">
    <mergeCell ref="A63:O63"/>
    <mergeCell ref="A10:O10"/>
    <mergeCell ref="A3:O3"/>
    <mergeCell ref="A4:O4"/>
    <mergeCell ref="A6:O6"/>
    <mergeCell ref="A7:O7"/>
    <mergeCell ref="A8:O8"/>
    <mergeCell ref="A5:O5"/>
  </mergeCells>
  <pageMargins left="0.7" right="0.7" top="0.75" bottom="0.75" header="0.3" footer="0.75"/>
  <pageSetup scale="73" orientation="portrait" r:id="rId1"/>
  <headerFooter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74"/>
  <sheetViews>
    <sheetView view="pageLayout" zoomScaleNormal="100" workbookViewId="0"/>
  </sheetViews>
  <sheetFormatPr defaultRowHeight="15" x14ac:dyDescent="0.25"/>
  <cols>
    <col min="1" max="1" width="5.7109375" customWidth="1"/>
    <col min="2" max="2" width="1.7109375" customWidth="1"/>
    <col min="3" max="3" width="24.7109375" bestFit="1" customWidth="1"/>
    <col min="4" max="4" width="1.7109375" customWidth="1"/>
    <col min="5" max="5" width="14.7109375" customWidth="1"/>
    <col min="6" max="6" width="1.7109375" customWidth="1"/>
    <col min="7" max="7" width="12.7109375" customWidth="1"/>
    <col min="8" max="8" width="1.7109375" customWidth="1"/>
    <col min="9" max="9" width="14.7109375" customWidth="1"/>
    <col min="10" max="10" width="1.7109375" customWidth="1"/>
    <col min="11" max="11" width="14.7109375" customWidth="1"/>
    <col min="12" max="12" width="1.7109375" customWidth="1"/>
    <col min="13" max="13" width="12.7109375" customWidth="1"/>
    <col min="14" max="14" width="3" customWidth="1"/>
    <col min="15" max="15" width="14.7109375" customWidth="1"/>
    <col min="16" max="16" width="13" customWidth="1"/>
    <col min="17" max="17" width="11.7109375" customWidth="1"/>
    <col min="18" max="18" width="10" customWidth="1"/>
  </cols>
  <sheetData>
    <row r="3" spans="1:1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x14ac:dyDescent="0.25">
      <c r="A4" s="48" t="s">
        <v>68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x14ac:dyDescent="0.25">
      <c r="A5" s="48" t="s">
        <v>53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x14ac:dyDescent="0.25">
      <c r="A6" s="45" t="s">
        <v>69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x14ac:dyDescent="0.25">
      <c r="A7" s="48" t="s">
        <v>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x14ac:dyDescent="0.25">
      <c r="A8" s="48" t="s">
        <v>76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2" spans="1:15" x14ac:dyDescent="0.25">
      <c r="E12" s="5" t="s">
        <v>3</v>
      </c>
      <c r="G12" s="5"/>
      <c r="I12" s="5" t="s">
        <v>4</v>
      </c>
      <c r="K12" s="5" t="s">
        <v>54</v>
      </c>
      <c r="L12" s="5"/>
      <c r="M12" s="5"/>
      <c r="O12" s="5" t="s">
        <v>54</v>
      </c>
    </row>
    <row r="13" spans="1:15" x14ac:dyDescent="0.25">
      <c r="A13" s="5" t="s">
        <v>6</v>
      </c>
      <c r="E13" s="5" t="s">
        <v>7</v>
      </c>
      <c r="G13" s="5" t="s">
        <v>4</v>
      </c>
      <c r="H13" s="5"/>
      <c r="I13" s="5" t="s">
        <v>54</v>
      </c>
      <c r="K13" s="5" t="s">
        <v>8</v>
      </c>
      <c r="L13" s="5"/>
      <c r="M13" s="5" t="s">
        <v>9</v>
      </c>
      <c r="O13" s="5" t="s">
        <v>10</v>
      </c>
    </row>
    <row r="14" spans="1:15" x14ac:dyDescent="0.25">
      <c r="A14" s="4" t="s">
        <v>11</v>
      </c>
      <c r="C14" s="4" t="s">
        <v>12</v>
      </c>
      <c r="D14" s="5"/>
      <c r="E14" s="4" t="s">
        <v>54</v>
      </c>
      <c r="F14" s="5"/>
      <c r="G14" s="4" t="s">
        <v>13</v>
      </c>
      <c r="H14" s="5"/>
      <c r="I14" s="4" t="s">
        <v>14</v>
      </c>
      <c r="J14" s="5"/>
      <c r="K14" s="4" t="s">
        <v>15</v>
      </c>
      <c r="L14" s="5"/>
      <c r="M14" s="4" t="s">
        <v>16</v>
      </c>
      <c r="N14" s="5"/>
      <c r="O14" s="4" t="s">
        <v>17</v>
      </c>
    </row>
    <row r="15" spans="1:15" x14ac:dyDescent="0.25">
      <c r="C15" s="11" t="s">
        <v>18</v>
      </c>
      <c r="D15" s="1"/>
      <c r="E15" s="11" t="s">
        <v>19</v>
      </c>
      <c r="F15" s="1"/>
      <c r="G15" s="11" t="s">
        <v>20</v>
      </c>
      <c r="H15" s="1"/>
      <c r="I15" s="11" t="s">
        <v>21</v>
      </c>
      <c r="K15" s="1" t="s">
        <v>22</v>
      </c>
      <c r="L15" s="1"/>
      <c r="M15" s="1" t="s">
        <v>23</v>
      </c>
      <c r="O15" s="1" t="s">
        <v>24</v>
      </c>
    </row>
    <row r="16" spans="1:15" x14ac:dyDescent="0.25">
      <c r="C16" s="1"/>
      <c r="D16" s="1"/>
      <c r="E16" s="1"/>
      <c r="F16" s="1"/>
      <c r="G16" s="1"/>
      <c r="H16" s="1"/>
      <c r="I16" s="1" t="s">
        <v>26</v>
      </c>
      <c r="K16" s="1"/>
      <c r="L16" s="1"/>
      <c r="M16" s="1"/>
      <c r="O16" s="1" t="s">
        <v>27</v>
      </c>
    </row>
    <row r="17" spans="1:16" x14ac:dyDescent="0.25">
      <c r="A17" s="5">
        <v>1</v>
      </c>
      <c r="C17" t="s">
        <v>55</v>
      </c>
      <c r="D17" s="1"/>
      <c r="E17" s="19">
        <v>791.846</v>
      </c>
      <c r="F17" s="1"/>
      <c r="G17" s="2">
        <v>13.551801806994547</v>
      </c>
      <c r="H17" s="2"/>
      <c r="I17" s="2">
        <f t="shared" ref="I17:I21" si="0">E17+G17</f>
        <v>805.39780180699449</v>
      </c>
      <c r="J17" s="3"/>
      <c r="K17" s="8">
        <f>+I17/365</f>
        <v>2.2065693200191632</v>
      </c>
      <c r="L17" s="8"/>
      <c r="M17" s="10">
        <f>+'Cash Working Capital'!M30</f>
        <v>10.754743651511795</v>
      </c>
      <c r="N17" s="3"/>
      <c r="O17" s="2">
        <f>ROUND(K17*M17,0)</f>
        <v>24</v>
      </c>
    </row>
    <row r="18" spans="1:16" x14ac:dyDescent="0.25">
      <c r="A18" s="5"/>
      <c r="D18" s="1"/>
      <c r="E18" s="19"/>
      <c r="F18" s="1"/>
      <c r="G18" s="2"/>
      <c r="H18" s="2"/>
      <c r="I18" s="2"/>
      <c r="J18" s="3"/>
      <c r="K18" s="8"/>
      <c r="L18" s="8"/>
      <c r="M18" s="10"/>
      <c r="N18" s="3"/>
      <c r="O18" s="2"/>
    </row>
    <row r="19" spans="1:16" x14ac:dyDescent="0.25">
      <c r="A19" s="5">
        <f>A17+1</f>
        <v>2</v>
      </c>
      <c r="C19" t="s">
        <v>56</v>
      </c>
      <c r="D19" s="1"/>
      <c r="E19" s="39">
        <v>2117.6219999999998</v>
      </c>
      <c r="F19" s="37"/>
      <c r="G19" s="38">
        <v>36.214443342340161</v>
      </c>
      <c r="H19" s="38"/>
      <c r="I19" s="38">
        <f t="shared" si="0"/>
        <v>2153.8364433423399</v>
      </c>
      <c r="J19" s="36"/>
      <c r="K19" s="36">
        <f>+I19/365</f>
        <v>5.9009217625817527</v>
      </c>
      <c r="L19" s="9"/>
      <c r="M19" s="10">
        <f>+'Cash Working Capital'!M30</f>
        <v>10.754743651511795</v>
      </c>
      <c r="N19" s="3"/>
      <c r="O19" s="3">
        <f>ROUND(K19*M19,0)</f>
        <v>63</v>
      </c>
    </row>
    <row r="20" spans="1:16" x14ac:dyDescent="0.25">
      <c r="A20" s="5"/>
      <c r="D20" s="1"/>
      <c r="E20" s="39"/>
      <c r="F20" s="37"/>
      <c r="G20" s="38"/>
      <c r="H20" s="38"/>
      <c r="I20" s="38"/>
      <c r="J20" s="36"/>
      <c r="K20" s="36"/>
      <c r="L20" s="9"/>
      <c r="M20" s="10"/>
      <c r="N20" s="3"/>
      <c r="O20" s="3"/>
    </row>
    <row r="21" spans="1:16" x14ac:dyDescent="0.25">
      <c r="A21" s="5">
        <f>A19+1</f>
        <v>3</v>
      </c>
      <c r="C21" t="s">
        <v>57</v>
      </c>
      <c r="D21" s="1"/>
      <c r="E21" s="39">
        <v>5735.9989999999998</v>
      </c>
      <c r="F21" s="37"/>
      <c r="G21" s="39">
        <v>-6.7365254526861094</v>
      </c>
      <c r="H21" s="38"/>
      <c r="I21" s="38">
        <f t="shared" si="0"/>
        <v>5729.262474547314</v>
      </c>
      <c r="J21" s="36"/>
      <c r="K21" s="36">
        <f>+I21/365</f>
        <v>15.69660951930771</v>
      </c>
      <c r="L21" s="9"/>
      <c r="M21" s="10">
        <f>+((30.4166666666667)/2)+30.42-'Cash Working Capital'!O43</f>
        <v>9.718333333333355</v>
      </c>
      <c r="N21" s="3"/>
      <c r="O21" s="6">
        <f>ROUND(K21*M21,0)</f>
        <v>153</v>
      </c>
    </row>
    <row r="22" spans="1:16" x14ac:dyDescent="0.25">
      <c r="G22" s="3"/>
      <c r="H22" s="3"/>
      <c r="I22" s="3"/>
      <c r="J22" s="3"/>
      <c r="K22" s="3"/>
      <c r="L22" s="3"/>
      <c r="M22" s="10"/>
      <c r="N22" s="3"/>
      <c r="O22" s="3"/>
    </row>
    <row r="23" spans="1:16" ht="15.75" thickBot="1" x14ac:dyDescent="0.3">
      <c r="A23" s="5">
        <f>A21+1</f>
        <v>4</v>
      </c>
      <c r="C23" t="s">
        <v>58</v>
      </c>
      <c r="G23" s="2"/>
      <c r="H23" s="2"/>
      <c r="I23" s="2"/>
      <c r="J23" s="2"/>
      <c r="K23" s="2"/>
      <c r="L23" s="2"/>
      <c r="M23" s="12"/>
      <c r="N23" s="3"/>
      <c r="O23" s="7">
        <f>SUM(O17:O21)</f>
        <v>240</v>
      </c>
    </row>
    <row r="24" spans="1:16" ht="15.75" thickTop="1" x14ac:dyDescent="0.25">
      <c r="A24" s="5"/>
      <c r="G24" s="2"/>
      <c r="H24" s="2"/>
      <c r="I24" s="2"/>
      <c r="J24" s="2"/>
      <c r="K24" s="2"/>
      <c r="L24" s="2"/>
      <c r="M24" s="12"/>
      <c r="N24" s="3"/>
      <c r="O24" s="2"/>
    </row>
    <row r="25" spans="1:16" ht="15.75" thickBot="1" x14ac:dyDescent="0.3">
      <c r="A25" s="5">
        <f>A23+1</f>
        <v>5</v>
      </c>
      <c r="C25" t="s">
        <v>59</v>
      </c>
      <c r="G25" s="2"/>
      <c r="H25" s="2"/>
      <c r="I25" s="2"/>
      <c r="J25" s="2"/>
      <c r="K25" s="2"/>
      <c r="L25" s="2"/>
      <c r="M25" s="12"/>
      <c r="N25" s="3"/>
      <c r="O25" s="7">
        <f>-O23</f>
        <v>-240</v>
      </c>
      <c r="P25" s="41"/>
    </row>
    <row r="26" spans="1:16" ht="15.75" thickTop="1" x14ac:dyDescent="0.25">
      <c r="G26" s="3"/>
      <c r="H26" s="3"/>
      <c r="I26" s="3"/>
      <c r="J26" s="3"/>
      <c r="K26" s="3"/>
      <c r="L26" s="3"/>
      <c r="M26" s="3"/>
      <c r="N26" s="3"/>
      <c r="O26" s="3"/>
    </row>
    <row r="27" spans="1:16" x14ac:dyDescent="0.25">
      <c r="C27" t="s">
        <v>51</v>
      </c>
      <c r="G27" s="3"/>
      <c r="H27" s="3"/>
      <c r="I27" s="3"/>
      <c r="J27" s="3"/>
      <c r="K27" s="3"/>
      <c r="L27" s="3"/>
      <c r="M27" s="3"/>
      <c r="N27" s="3"/>
      <c r="O27" s="3"/>
    </row>
    <row r="28" spans="1:16" x14ac:dyDescent="0.25">
      <c r="C28" t="s">
        <v>60</v>
      </c>
      <c r="G28" s="3"/>
      <c r="H28" s="3"/>
      <c r="I28" s="3"/>
      <c r="J28" s="3"/>
      <c r="K28" s="3"/>
      <c r="L28" s="3"/>
      <c r="M28" s="3"/>
      <c r="N28" s="3"/>
      <c r="O28" s="3"/>
    </row>
    <row r="29" spans="1:16" x14ac:dyDescent="0.25">
      <c r="C29" t="s">
        <v>61</v>
      </c>
      <c r="G29" s="3"/>
      <c r="H29" s="3"/>
      <c r="I29" s="3"/>
      <c r="J29" s="3"/>
      <c r="K29" s="3"/>
      <c r="L29" s="3"/>
      <c r="M29" s="3"/>
      <c r="N29" s="3"/>
      <c r="O29" s="3"/>
    </row>
    <row r="30" spans="1:16" x14ac:dyDescent="0.25">
      <c r="C30" t="s">
        <v>62</v>
      </c>
      <c r="G30" s="3"/>
      <c r="H30" s="3"/>
      <c r="I30" s="3"/>
      <c r="J30" s="3"/>
      <c r="K30" s="3"/>
      <c r="L30" s="3"/>
      <c r="M30" s="3"/>
      <c r="N30" s="3"/>
      <c r="O30" s="3"/>
    </row>
    <row r="31" spans="1:16" x14ac:dyDescent="0.25">
      <c r="C31" s="13" t="s">
        <v>77</v>
      </c>
      <c r="G31" s="3"/>
      <c r="H31" s="3"/>
      <c r="I31" s="3"/>
      <c r="J31" s="3"/>
      <c r="K31" s="3"/>
      <c r="L31" s="3"/>
      <c r="M31" s="3"/>
      <c r="N31" s="3"/>
      <c r="O31" s="3"/>
    </row>
    <row r="32" spans="1:16" x14ac:dyDescent="0.25">
      <c r="C32" s="13" t="s">
        <v>78</v>
      </c>
      <c r="G32" s="3"/>
      <c r="H32" s="3"/>
      <c r="I32" s="3"/>
      <c r="J32" s="3"/>
      <c r="K32" s="3"/>
      <c r="L32" s="3"/>
      <c r="M32" s="3"/>
      <c r="N32" s="3"/>
      <c r="O32" s="3"/>
    </row>
    <row r="33" spans="3:18" ht="30" customHeight="1" x14ac:dyDescent="0.25">
      <c r="C33" s="47" t="s">
        <v>79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3:18" x14ac:dyDescent="0.25">
      <c r="C34" t="s">
        <v>66</v>
      </c>
      <c r="G34" s="3"/>
      <c r="H34" s="3"/>
      <c r="I34" s="3"/>
      <c r="J34" s="3"/>
      <c r="K34" s="3"/>
      <c r="L34" s="3"/>
      <c r="M34" s="3"/>
      <c r="N34" s="3"/>
      <c r="O34" s="3"/>
    </row>
    <row r="35" spans="3:18" x14ac:dyDescent="0.25">
      <c r="C35" s="13" t="s">
        <v>75</v>
      </c>
      <c r="G35" s="3"/>
      <c r="H35" s="3"/>
      <c r="I35" s="3"/>
      <c r="J35" s="3"/>
      <c r="K35" s="3"/>
      <c r="L35" s="3"/>
      <c r="M35" s="3"/>
      <c r="N35" s="3"/>
      <c r="O35" s="3"/>
    </row>
    <row r="36" spans="3:18" x14ac:dyDescent="0.25">
      <c r="G36" s="3"/>
      <c r="H36" s="3"/>
      <c r="I36" s="3"/>
      <c r="J36" s="3"/>
      <c r="K36" s="3"/>
      <c r="L36" s="3"/>
      <c r="M36" s="3"/>
      <c r="N36" s="3"/>
      <c r="O36" s="3"/>
    </row>
    <row r="37" spans="3:18" x14ac:dyDescent="0.25">
      <c r="G37" s="3"/>
      <c r="H37" s="3"/>
      <c r="I37" s="3"/>
      <c r="J37" s="3"/>
      <c r="K37" s="3"/>
      <c r="L37" s="3"/>
      <c r="M37" s="3"/>
      <c r="N37" s="3"/>
      <c r="O37" s="3"/>
    </row>
    <row r="38" spans="3:18" x14ac:dyDescent="0.25">
      <c r="G38" s="3"/>
      <c r="H38" s="3"/>
      <c r="I38" s="3"/>
      <c r="J38" s="3"/>
      <c r="K38" s="3"/>
      <c r="L38" s="3"/>
      <c r="M38" s="3"/>
      <c r="N38" s="3"/>
      <c r="O38" s="3"/>
    </row>
    <row r="39" spans="3:18" x14ac:dyDescent="0.25">
      <c r="G39" s="3"/>
      <c r="H39" s="3"/>
      <c r="I39" s="3"/>
      <c r="J39" s="3"/>
      <c r="K39" s="3"/>
      <c r="L39" s="3"/>
      <c r="M39" s="3"/>
      <c r="N39" s="3"/>
      <c r="O39" s="3"/>
    </row>
    <row r="40" spans="3:18" x14ac:dyDescent="0.25">
      <c r="G40" s="3"/>
      <c r="H40" s="3"/>
      <c r="I40" s="3"/>
      <c r="J40" s="3"/>
      <c r="K40" s="3"/>
      <c r="L40" s="3"/>
      <c r="M40" s="3"/>
      <c r="N40" s="3"/>
      <c r="O40" s="3"/>
    </row>
    <row r="41" spans="3:18" x14ac:dyDescent="0.25">
      <c r="G41" s="3"/>
      <c r="H41" s="3"/>
      <c r="I41" s="3"/>
      <c r="J41" s="3"/>
      <c r="K41" s="3"/>
      <c r="L41" s="3"/>
      <c r="M41" s="3"/>
      <c r="N41" s="3"/>
      <c r="O41" s="3"/>
      <c r="P41" s="42"/>
      <c r="Q41" s="43"/>
      <c r="R41" s="42"/>
    </row>
    <row r="42" spans="3:18" x14ac:dyDescent="0.25">
      <c r="G42" s="3"/>
      <c r="H42" s="3"/>
      <c r="I42" s="3"/>
      <c r="J42" s="3"/>
      <c r="K42" s="3"/>
      <c r="L42" s="3"/>
      <c r="M42" s="3"/>
      <c r="N42" s="3"/>
      <c r="O42" s="3"/>
      <c r="P42" s="44"/>
      <c r="Q42" s="44"/>
      <c r="R42" s="44"/>
    </row>
    <row r="43" spans="3:18" x14ac:dyDescent="0.25">
      <c r="G43" s="3"/>
      <c r="H43" s="3"/>
      <c r="I43" s="3"/>
      <c r="J43" s="3"/>
      <c r="K43" s="3"/>
      <c r="L43" s="3"/>
      <c r="M43" s="3"/>
      <c r="N43" s="3"/>
      <c r="O43" s="3"/>
      <c r="P43" s="44"/>
      <c r="Q43" s="44"/>
      <c r="R43" s="44"/>
    </row>
    <row r="44" spans="3:18" x14ac:dyDescent="0.25">
      <c r="G44" s="3"/>
      <c r="H44" s="3"/>
      <c r="I44" s="3"/>
      <c r="J44" s="3"/>
      <c r="K44" s="3"/>
      <c r="L44" s="3"/>
      <c r="M44" s="3"/>
      <c r="N44" s="3"/>
      <c r="O44" s="3"/>
      <c r="P44" s="44"/>
      <c r="Q44" s="44"/>
      <c r="R44" s="44"/>
    </row>
    <row r="45" spans="3:18" x14ac:dyDescent="0.25">
      <c r="G45" s="3"/>
      <c r="H45" s="3"/>
      <c r="I45" s="3"/>
      <c r="J45" s="3"/>
      <c r="K45" s="3"/>
      <c r="L45" s="3"/>
      <c r="M45" s="3"/>
      <c r="N45" s="3"/>
      <c r="O45" s="3"/>
    </row>
    <row r="46" spans="3:18" x14ac:dyDescent="0.25">
      <c r="G46" s="3"/>
      <c r="H46" s="3"/>
      <c r="I46" s="3"/>
      <c r="J46" s="3"/>
      <c r="K46" s="3"/>
      <c r="L46" s="3"/>
      <c r="M46" s="3"/>
      <c r="N46" s="3"/>
      <c r="O46" s="3"/>
    </row>
    <row r="47" spans="3:18" x14ac:dyDescent="0.25">
      <c r="G47" s="3"/>
      <c r="H47" s="3"/>
      <c r="I47" s="3"/>
      <c r="J47" s="3"/>
      <c r="K47" s="3"/>
      <c r="L47" s="3"/>
      <c r="M47" s="3"/>
      <c r="N47" s="3"/>
      <c r="O47" s="3"/>
    </row>
    <row r="48" spans="3:18" x14ac:dyDescent="0.25">
      <c r="G48" s="3"/>
      <c r="H48" s="3"/>
      <c r="I48" s="3"/>
      <c r="J48" s="3"/>
      <c r="K48" s="3"/>
      <c r="L48" s="3"/>
      <c r="M48" s="3"/>
      <c r="N48" s="3"/>
      <c r="O48" s="3"/>
    </row>
    <row r="49" spans="7:15" x14ac:dyDescent="0.25">
      <c r="G49" s="3"/>
      <c r="H49" s="3"/>
      <c r="I49" s="3"/>
      <c r="J49" s="3"/>
      <c r="K49" s="3"/>
      <c r="L49" s="3"/>
      <c r="M49" s="3"/>
      <c r="N49" s="3"/>
      <c r="O49" s="3"/>
    </row>
    <row r="50" spans="7:15" x14ac:dyDescent="0.25">
      <c r="G50" s="3"/>
      <c r="H50" s="3"/>
      <c r="I50" s="3"/>
      <c r="J50" s="3"/>
      <c r="K50" s="3"/>
      <c r="L50" s="3"/>
      <c r="M50" s="3"/>
      <c r="N50" s="3"/>
      <c r="O50" s="3"/>
    </row>
    <row r="51" spans="7:15" x14ac:dyDescent="0.25">
      <c r="G51" s="3"/>
      <c r="H51" s="3"/>
      <c r="I51" s="3"/>
      <c r="J51" s="3"/>
      <c r="K51" s="3"/>
      <c r="L51" s="3"/>
      <c r="M51" s="3"/>
      <c r="N51" s="3"/>
      <c r="O51" s="3"/>
    </row>
    <row r="52" spans="7:15" x14ac:dyDescent="0.25">
      <c r="G52" s="3"/>
      <c r="H52" s="3"/>
      <c r="I52" s="3"/>
      <c r="J52" s="3"/>
      <c r="K52" s="3"/>
      <c r="L52" s="3"/>
      <c r="M52" s="3"/>
      <c r="N52" s="3"/>
      <c r="O52" s="3"/>
    </row>
    <row r="53" spans="7:15" x14ac:dyDescent="0.25">
      <c r="G53" s="3"/>
      <c r="H53" s="3"/>
      <c r="I53" s="3"/>
      <c r="J53" s="3"/>
      <c r="K53" s="3"/>
      <c r="L53" s="3"/>
      <c r="M53" s="3"/>
      <c r="N53" s="3"/>
      <c r="O53" s="3"/>
    </row>
    <row r="54" spans="7:15" x14ac:dyDescent="0.25">
      <c r="G54" s="3"/>
      <c r="H54" s="3"/>
      <c r="I54" s="3"/>
      <c r="J54" s="3"/>
      <c r="K54" s="3"/>
      <c r="L54" s="3"/>
      <c r="M54" s="3"/>
      <c r="N54" s="3"/>
      <c r="O54" s="3"/>
    </row>
    <row r="55" spans="7:15" x14ac:dyDescent="0.25">
      <c r="G55" s="3"/>
      <c r="H55" s="3"/>
      <c r="I55" s="3"/>
      <c r="J55" s="3"/>
      <c r="K55" s="3"/>
      <c r="L55" s="3"/>
      <c r="M55" s="3"/>
      <c r="N55" s="3"/>
      <c r="O55" s="3"/>
    </row>
    <row r="56" spans="7:15" x14ac:dyDescent="0.25">
      <c r="G56" s="3"/>
      <c r="H56" s="3"/>
      <c r="I56" s="3"/>
      <c r="J56" s="3"/>
      <c r="K56" s="3"/>
      <c r="L56" s="3"/>
      <c r="M56" s="3"/>
      <c r="N56" s="3"/>
      <c r="O56" s="3"/>
    </row>
    <row r="57" spans="7:15" x14ac:dyDescent="0.25">
      <c r="G57" s="3"/>
      <c r="H57" s="3"/>
      <c r="I57" s="3"/>
      <c r="J57" s="3"/>
      <c r="K57" s="3"/>
      <c r="L57" s="3"/>
      <c r="M57" s="3"/>
      <c r="N57" s="3"/>
      <c r="O57" s="3"/>
    </row>
    <row r="58" spans="7:15" x14ac:dyDescent="0.25">
      <c r="G58" s="3"/>
      <c r="H58" s="3"/>
      <c r="I58" s="3"/>
      <c r="J58" s="3"/>
      <c r="K58" s="3"/>
      <c r="L58" s="3"/>
      <c r="M58" s="3"/>
      <c r="N58" s="3"/>
      <c r="O58" s="3"/>
    </row>
    <row r="59" spans="7:15" x14ac:dyDescent="0.25">
      <c r="G59" s="3"/>
      <c r="H59" s="3"/>
      <c r="I59" s="3"/>
      <c r="J59" s="3"/>
      <c r="K59" s="3"/>
      <c r="L59" s="3"/>
      <c r="M59" s="3"/>
      <c r="N59" s="3"/>
      <c r="O59" s="3"/>
    </row>
    <row r="63" spans="7:15" x14ac:dyDescent="0.25">
      <c r="G63" s="3"/>
      <c r="H63" s="3"/>
      <c r="I63" s="3"/>
      <c r="J63" s="3"/>
      <c r="K63" s="3"/>
      <c r="L63" s="3"/>
      <c r="M63" s="3"/>
      <c r="N63" s="3"/>
      <c r="O63" s="3"/>
    </row>
    <row r="64" spans="7:15" x14ac:dyDescent="0.25">
      <c r="G64" s="3"/>
      <c r="H64" s="3"/>
      <c r="I64" s="3"/>
      <c r="J64" s="3"/>
      <c r="K64" s="3"/>
      <c r="L64" s="3"/>
      <c r="M64" s="3"/>
      <c r="N64" s="3"/>
      <c r="O64" s="3"/>
    </row>
    <row r="65" spans="7:15" x14ac:dyDescent="0.25">
      <c r="G65" s="3"/>
      <c r="H65" s="3"/>
      <c r="I65" s="3"/>
      <c r="J65" s="3"/>
      <c r="K65" s="3"/>
      <c r="L65" s="3"/>
      <c r="M65" s="3"/>
      <c r="N65" s="3"/>
      <c r="O65" s="3"/>
    </row>
    <row r="66" spans="7:15" x14ac:dyDescent="0.25">
      <c r="G66" s="3"/>
      <c r="H66" s="3"/>
      <c r="I66" s="3"/>
      <c r="J66" s="3"/>
      <c r="K66" s="3"/>
      <c r="L66" s="3"/>
      <c r="M66" s="3"/>
      <c r="N66" s="3"/>
      <c r="O66" s="3"/>
    </row>
    <row r="67" spans="7:15" x14ac:dyDescent="0.25">
      <c r="G67" s="3"/>
      <c r="H67" s="3"/>
      <c r="I67" s="3"/>
      <c r="J67" s="3"/>
      <c r="K67" s="3"/>
      <c r="L67" s="3"/>
      <c r="M67" s="3"/>
      <c r="N67" s="3"/>
      <c r="O67" s="3"/>
    </row>
    <row r="68" spans="7:15" x14ac:dyDescent="0.25">
      <c r="G68" s="3"/>
      <c r="H68" s="3"/>
      <c r="I68" s="3"/>
      <c r="J68" s="3"/>
      <c r="K68" s="3"/>
      <c r="L68" s="3"/>
      <c r="M68" s="3"/>
      <c r="N68" s="3"/>
      <c r="O68" s="3"/>
    </row>
    <row r="69" spans="7:15" x14ac:dyDescent="0.25">
      <c r="G69" s="3"/>
      <c r="H69" s="3"/>
      <c r="I69" s="3"/>
      <c r="J69" s="3"/>
      <c r="K69" s="3"/>
      <c r="L69" s="3"/>
      <c r="M69" s="3"/>
      <c r="N69" s="3"/>
      <c r="O69" s="3"/>
    </row>
    <row r="70" spans="7:15" x14ac:dyDescent="0.25">
      <c r="G70" s="3"/>
      <c r="H70" s="3"/>
      <c r="I70" s="3"/>
      <c r="J70" s="3"/>
      <c r="K70" s="3"/>
      <c r="L70" s="3"/>
      <c r="M70" s="3"/>
      <c r="N70" s="3"/>
      <c r="O70" s="3"/>
    </row>
    <row r="71" spans="7:15" x14ac:dyDescent="0.25">
      <c r="G71" s="3"/>
      <c r="H71" s="3"/>
      <c r="I71" s="3"/>
      <c r="J71" s="3"/>
      <c r="K71" s="3"/>
      <c r="L71" s="3"/>
      <c r="M71" s="3"/>
      <c r="N71" s="3"/>
      <c r="O71" s="3"/>
    </row>
    <row r="72" spans="7:15" x14ac:dyDescent="0.25">
      <c r="G72" s="3"/>
      <c r="H72" s="3"/>
      <c r="I72" s="3"/>
      <c r="J72" s="3"/>
      <c r="K72" s="3"/>
      <c r="L72" s="3"/>
      <c r="M72" s="3"/>
      <c r="N72" s="3"/>
      <c r="O72" s="3"/>
    </row>
    <row r="73" spans="7:15" x14ac:dyDescent="0.25">
      <c r="G73" s="3"/>
      <c r="H73" s="3"/>
      <c r="I73" s="3"/>
      <c r="J73" s="3"/>
      <c r="K73" s="3"/>
      <c r="L73" s="3"/>
      <c r="M73" s="3"/>
      <c r="N73" s="3"/>
      <c r="O73" s="3"/>
    </row>
    <row r="74" spans="7:15" x14ac:dyDescent="0.25">
      <c r="G74" s="3"/>
      <c r="H74" s="3"/>
      <c r="I74" s="3"/>
      <c r="J74" s="3"/>
      <c r="K74" s="3"/>
      <c r="L74" s="3"/>
      <c r="M74" s="3"/>
      <c r="N74" s="3"/>
      <c r="O74" s="3"/>
    </row>
  </sheetData>
  <mergeCells count="8">
    <mergeCell ref="C33:O33"/>
    <mergeCell ref="A10:O10"/>
    <mergeCell ref="A3:O3"/>
    <mergeCell ref="A4:O4"/>
    <mergeCell ref="A6:O6"/>
    <mergeCell ref="A7:O7"/>
    <mergeCell ref="A8:O8"/>
    <mergeCell ref="A5:O5"/>
  </mergeCells>
  <pageMargins left="0.7" right="0.7" top="0.75" bottom="0.75" header="0.3" footer="0.75"/>
  <pageSetup scale="71" orientation="portrait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Working Capital</vt:lpstr>
      <vt:lpstr>Advance Tax Collections</vt:lpstr>
      <vt:lpstr>'Advance Tax Collections'!Print_Area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2026-08-17T19:12:37Z</dcterms:created>
  <dcterms:modified xsi:type="dcterms:W3CDTF">2026-08-17T19:12:46Z</dcterms:modified>
  <cp:category/>
  <cp:contentStatus/>
</cp:coreProperties>
</file>