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A6645D3A-A7C4-4CEF-A853-C50B7BC91B3E}" xr6:coauthVersionLast="47" xr6:coauthVersionMax="47" xr10:uidLastSave="{00000000-0000-0000-0000-000000000000}"/>
  <bookViews>
    <workbookView xWindow="-120" yWindow="-120" windowWidth="29040" windowHeight="15720" activeTab="4" xr2:uid="{C1DF518B-1F29-43C0-A758-5082C339EC4C}"/>
  </bookViews>
  <sheets>
    <sheet name="M&amp;S" sheetId="16" r:id="rId1"/>
    <sheet name="Fuel" sheetId="15" r:id="rId2"/>
    <sheet name="Prepaid" sheetId="17" r:id="rId3"/>
    <sheet name="Prepaid Maintenance" sheetId="82" r:id="rId4"/>
    <sheet name="FactorInput" sheetId="6" r:id="rId5"/>
  </sheets>
  <definedNames>
    <definedName name="\a">#REF!</definedName>
    <definedName name="\b">#REF!</definedName>
    <definedName name="_a1">#REF!</definedName>
    <definedName name="ab">#REF!</definedName>
    <definedName name="b">#REF!</definedName>
    <definedName name="LINE">#REF!</definedName>
    <definedName name="_xlnm.Print_Area" localSheetId="4">FactorInput!$A$1:$X$52</definedName>
    <definedName name="_xlnm.Print_Area" localSheetId="1">Fuel!$A$1:$M$48</definedName>
    <definedName name="_xlnm.Print_Area" localSheetId="0">'M&amp;S'!$A$1:$F$51</definedName>
    <definedName name="_xlnm.Print_Area" localSheetId="2">Prepaid!$A$1:$I$50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82" l="1"/>
  <c r="C31" i="82"/>
  <c r="D29" i="82"/>
  <c r="D31" i="82"/>
  <c r="E29" i="82"/>
  <c r="F29" i="82"/>
  <c r="F31" i="82"/>
  <c r="C29" i="82"/>
  <c r="A17" i="82"/>
  <c r="A18" i="82"/>
  <c r="A19" i="82"/>
  <c r="A20" i="82"/>
  <c r="A21" i="82"/>
  <c r="A22" i="82"/>
  <c r="A23" i="82"/>
  <c r="A24" i="82"/>
  <c r="A25" i="82"/>
  <c r="A26" i="82"/>
  <c r="A27" i="82"/>
  <c r="A28" i="82"/>
  <c r="A29" i="82"/>
  <c r="A30" i="82"/>
  <c r="A31" i="82"/>
  <c r="A32" i="82"/>
  <c r="A33" i="82"/>
  <c r="A34" i="82"/>
  <c r="A35" i="82"/>
  <c r="A36" i="82"/>
  <c r="A37" i="82"/>
  <c r="A38" i="82"/>
  <c r="A39" i="82"/>
  <c r="A40" i="82"/>
  <c r="A41" i="82"/>
  <c r="A42" i="82"/>
  <c r="A16" i="82"/>
  <c r="B15" i="82"/>
  <c r="D33" i="17"/>
  <c r="F33" i="17"/>
  <c r="G33" i="17"/>
  <c r="D31" i="17"/>
  <c r="F31" i="17"/>
  <c r="G31" i="17"/>
  <c r="C31" i="17"/>
  <c r="C33" i="17"/>
  <c r="H17" i="17"/>
  <c r="E17" i="17"/>
  <c r="I17" i="17"/>
  <c r="B17" i="17"/>
  <c r="F34" i="15"/>
  <c r="C34" i="15"/>
  <c r="G40" i="15"/>
  <c r="D32" i="15"/>
  <c r="D34" i="15"/>
  <c r="E32" i="15"/>
  <c r="E34" i="15"/>
  <c r="F32" i="15"/>
  <c r="I32" i="15"/>
  <c r="I34" i="15"/>
  <c r="J32" i="15"/>
  <c r="J34" i="15"/>
  <c r="K32" i="15"/>
  <c r="K34" i="15"/>
  <c r="C32" i="15"/>
  <c r="L18" i="15"/>
  <c r="G18" i="15"/>
  <c r="G32" i="15"/>
  <c r="G34" i="15"/>
  <c r="M18" i="15"/>
  <c r="B18" i="15"/>
  <c r="C33" i="16"/>
  <c r="D31" i="16"/>
  <c r="D33" i="16"/>
  <c r="F31" i="16"/>
  <c r="F33" i="16"/>
  <c r="C31" i="16"/>
  <c r="E17" i="16"/>
  <c r="E31" i="16"/>
  <c r="E33" i="16"/>
  <c r="B17" i="16"/>
  <c r="F40" i="16"/>
  <c r="F38" i="16"/>
  <c r="H29" i="17"/>
  <c r="B18" i="16"/>
  <c r="B19" i="15"/>
  <c r="B16" i="82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F40" i="15"/>
  <c r="I40" i="15"/>
  <c r="K40" i="15"/>
  <c r="F41" i="15"/>
  <c r="I41" i="15"/>
  <c r="K41" i="15"/>
  <c r="F42" i="15"/>
  <c r="I42" i="15"/>
  <c r="K42" i="15"/>
  <c r="F43" i="15"/>
  <c r="I43" i="15"/>
  <c r="K43" i="15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H22" i="17"/>
  <c r="I22" i="17"/>
  <c r="H25" i="17"/>
  <c r="G29" i="15"/>
  <c r="M29" i="15"/>
  <c r="E28" i="17"/>
  <c r="H28" i="17"/>
  <c r="I28" i="17"/>
  <c r="L29" i="15"/>
  <c r="G28" i="15"/>
  <c r="H27" i="17"/>
  <c r="G25" i="15"/>
  <c r="M25" i="15"/>
  <c r="E24" i="17"/>
  <c r="I24" i="17"/>
  <c r="L25" i="15"/>
  <c r="H24" i="17"/>
  <c r="H23" i="17"/>
  <c r="G24" i="15"/>
  <c r="G27" i="15"/>
  <c r="H26" i="17"/>
  <c r="L27" i="15"/>
  <c r="M27" i="15"/>
  <c r="E27" i="17"/>
  <c r="I27" i="17"/>
  <c r="E23" i="17"/>
  <c r="I23" i="17"/>
  <c r="E28" i="16"/>
  <c r="E22" i="16"/>
  <c r="E27" i="16"/>
  <c r="E26" i="16"/>
  <c r="L24" i="15"/>
  <c r="E26" i="17"/>
  <c r="I26" i="17"/>
  <c r="E29" i="17"/>
  <c r="I29" i="17"/>
  <c r="E29" i="16"/>
  <c r="L28" i="15"/>
  <c r="M28" i="15"/>
  <c r="L26" i="15"/>
  <c r="E25" i="16"/>
  <c r="E24" i="16"/>
  <c r="E23" i="16"/>
  <c r="E22" i="17"/>
  <c r="L23" i="15"/>
  <c r="M23" i="15"/>
  <c r="E21" i="17"/>
  <c r="I21" i="17"/>
  <c r="E21" i="16"/>
  <c r="H21" i="17"/>
  <c r="E20" i="16"/>
  <c r="E20" i="17"/>
  <c r="H20" i="17"/>
  <c r="I20" i="17"/>
  <c r="H19" i="17"/>
  <c r="E19" i="16"/>
  <c r="H18" i="17"/>
  <c r="H31" i="17"/>
  <c r="H33" i="17"/>
  <c r="G30" i="15"/>
  <c r="L30" i="15"/>
  <c r="M30" i="15"/>
  <c r="G26" i="15"/>
  <c r="M26" i="15"/>
  <c r="E25" i="17"/>
  <c r="I25" i="17"/>
  <c r="G23" i="15"/>
  <c r="G22" i="15"/>
  <c r="L21" i="15"/>
  <c r="M21" i="15"/>
  <c r="G21" i="15"/>
  <c r="E19" i="17"/>
  <c r="I19" i="17"/>
  <c r="L20" i="15"/>
  <c r="L32" i="15"/>
  <c r="L34" i="15"/>
  <c r="G20" i="15"/>
  <c r="M20" i="15"/>
  <c r="E18" i="16"/>
  <c r="E18" i="17"/>
  <c r="E31" i="17"/>
  <c r="E33" i="17"/>
  <c r="L22" i="15"/>
  <c r="M22" i="15"/>
  <c r="G19" i="15"/>
  <c r="M19" i="15"/>
  <c r="L19" i="15"/>
  <c r="P43" i="6"/>
  <c r="B19" i="17"/>
  <c r="B18" i="17"/>
  <c r="B19" i="16"/>
  <c r="B20" i="15"/>
  <c r="B17" i="82"/>
  <c r="I18" i="17"/>
  <c r="M24" i="15"/>
  <c r="P44" i="6"/>
  <c r="I44" i="15"/>
  <c r="F44" i="15"/>
  <c r="E40" i="82"/>
  <c r="E37" i="82"/>
  <c r="E38" i="82"/>
  <c r="C40" i="82"/>
  <c r="C38" i="82"/>
  <c r="C39" i="82"/>
  <c r="D39" i="82"/>
  <c r="C37" i="82"/>
  <c r="C42" i="82"/>
  <c r="D40" i="82"/>
  <c r="E39" i="82"/>
  <c r="D38" i="82"/>
  <c r="F41" i="82"/>
  <c r="F42" i="82"/>
  <c r="D37" i="82"/>
  <c r="I31" i="17"/>
  <c r="I33" i="17"/>
  <c r="H39" i="17"/>
  <c r="H40" i="17"/>
  <c r="H38" i="17"/>
  <c r="H41" i="17"/>
  <c r="G38" i="17"/>
  <c r="G39" i="17"/>
  <c r="G41" i="17"/>
  <c r="G40" i="17"/>
  <c r="G41" i="15"/>
  <c r="G43" i="15"/>
  <c r="G42" i="15"/>
  <c r="J40" i="15"/>
  <c r="J42" i="15"/>
  <c r="J43" i="15"/>
  <c r="J41" i="15"/>
  <c r="M32" i="15"/>
  <c r="M34" i="15"/>
  <c r="G44" i="15"/>
  <c r="K44" i="15"/>
  <c r="D39" i="16"/>
  <c r="C38" i="16"/>
  <c r="D38" i="16"/>
  <c r="D37" i="16"/>
  <c r="D40" i="16"/>
  <c r="C39" i="16"/>
  <c r="C37" i="16"/>
  <c r="C40" i="16"/>
  <c r="E37" i="16"/>
  <c r="E39" i="16"/>
  <c r="F39" i="16"/>
  <c r="E40" i="16"/>
  <c r="E38" i="16"/>
  <c r="F37" i="16"/>
  <c r="B21" i="15"/>
  <c r="P45" i="6"/>
  <c r="B18" i="82"/>
  <c r="B20" i="17"/>
  <c r="B20" i="16"/>
  <c r="E42" i="82"/>
  <c r="D42" i="82"/>
  <c r="G42" i="17"/>
  <c r="H42" i="17"/>
  <c r="L43" i="15"/>
  <c r="L41" i="15"/>
  <c r="L42" i="15"/>
  <c r="J44" i="15"/>
  <c r="L40" i="15"/>
  <c r="C41" i="16"/>
  <c r="F41" i="16"/>
  <c r="E41" i="16"/>
  <c r="D41" i="16"/>
  <c r="L44" i="15"/>
  <c r="B21" i="17"/>
  <c r="B22" i="15"/>
  <c r="B19" i="82"/>
  <c r="B21" i="16"/>
  <c r="P46" i="6"/>
  <c r="B22" i="17"/>
  <c r="P47" i="6"/>
  <c r="B20" i="82"/>
  <c r="B23" i="15"/>
  <c r="B22" i="16"/>
  <c r="B21" i="82"/>
  <c r="B23" i="17"/>
  <c r="B24" i="15"/>
  <c r="R41" i="6"/>
  <c r="B23" i="16"/>
  <c r="B24" i="17"/>
  <c r="B25" i="17"/>
  <c r="B26" i="17"/>
  <c r="B27" i="17"/>
  <c r="B28" i="17"/>
  <c r="B29" i="17"/>
  <c r="B25" i="15"/>
  <c r="R42" i="6"/>
  <c r="B22" i="82"/>
  <c r="B24" i="16"/>
  <c r="B25" i="16"/>
  <c r="B26" i="16"/>
  <c r="B27" i="16"/>
  <c r="B28" i="16"/>
  <c r="B29" i="16"/>
  <c r="B23" i="82"/>
  <c r="R43" i="6"/>
  <c r="B26" i="15"/>
  <c r="R44" i="6"/>
  <c r="B24" i="82"/>
  <c r="B27" i="15"/>
  <c r="B25" i="82"/>
  <c r="R45" i="6"/>
  <c r="B28" i="15"/>
  <c r="R46" i="6"/>
  <c r="B29" i="15"/>
  <c r="B26" i="82"/>
  <c r="B27" i="82"/>
  <c r="B30" i="15"/>
</calcChain>
</file>

<file path=xl/sharedStrings.xml><?xml version="1.0" encoding="utf-8"?>
<sst xmlns="http://schemas.openxmlformats.org/spreadsheetml/2006/main" count="319" uniqueCount="132">
  <si>
    <t>MidAmerican Energy Company</t>
  </si>
  <si>
    <t>Line</t>
  </si>
  <si>
    <t>(a)</t>
  </si>
  <si>
    <t>(b)</t>
  </si>
  <si>
    <t>South Dakota</t>
  </si>
  <si>
    <t>(c)</t>
  </si>
  <si>
    <t>Total</t>
  </si>
  <si>
    <t>Test Year Ending</t>
  </si>
  <si>
    <t>WorkSheet Title:</t>
  </si>
  <si>
    <t>Month / Year:</t>
  </si>
  <si>
    <t>Fuel Stocks and Expense</t>
  </si>
  <si>
    <t>Materials and Supplies</t>
  </si>
  <si>
    <t>Prepayments</t>
  </si>
  <si>
    <t>Electric</t>
  </si>
  <si>
    <t>Gas</t>
  </si>
  <si>
    <t>Iowa</t>
  </si>
  <si>
    <t>Illinois</t>
  </si>
  <si>
    <t>FERC</t>
  </si>
  <si>
    <t>Nebraska</t>
  </si>
  <si>
    <t xml:space="preserve"> </t>
  </si>
  <si>
    <t xml:space="preserve">       (%)</t>
  </si>
  <si>
    <t xml:space="preserve">       (%) - Jurisdiction</t>
  </si>
  <si>
    <t xml:space="preserve">       (%) - Utility</t>
  </si>
  <si>
    <t>Gross Plant</t>
  </si>
  <si>
    <t>Net Plant</t>
  </si>
  <si>
    <t>(d)</t>
  </si>
  <si>
    <t>(e)</t>
  </si>
  <si>
    <t>(f)</t>
  </si>
  <si>
    <t>(g)</t>
  </si>
  <si>
    <t>(h)</t>
  </si>
  <si>
    <t>No.</t>
  </si>
  <si>
    <t>Month / Year</t>
  </si>
  <si>
    <t>(-$-)</t>
  </si>
  <si>
    <t>(i)</t>
  </si>
  <si>
    <t>(j)</t>
  </si>
  <si>
    <t>FERC/Nebraska</t>
  </si>
  <si>
    <t>MidAmerican Energy - Electric</t>
  </si>
  <si>
    <t>MidAmerican Energy - Gas</t>
  </si>
  <si>
    <t>Coal</t>
  </si>
  <si>
    <t>Fuel Oil/Diesel</t>
  </si>
  <si>
    <t>Natural Gas</t>
  </si>
  <si>
    <t>LPG</t>
  </si>
  <si>
    <t xml:space="preserve">Prepaid </t>
  </si>
  <si>
    <t>Fuel Stock</t>
  </si>
  <si>
    <t>Jurisdictional Allocation -</t>
  </si>
  <si>
    <t>A &amp; E Allocator</t>
  </si>
  <si>
    <t>Peak Day</t>
  </si>
  <si>
    <t>Materials</t>
  </si>
  <si>
    <t>Stores Exp</t>
  </si>
  <si>
    <t>&amp; Supplies</t>
  </si>
  <si>
    <t>Undistributed</t>
  </si>
  <si>
    <t>Mat &amp; Supplies</t>
  </si>
  <si>
    <t>Insurance</t>
  </si>
  <si>
    <t>Miscellaneous</t>
  </si>
  <si>
    <t>Rent</t>
  </si>
  <si>
    <t>Column (d): Col (b) + Col (c)</t>
  </si>
  <si>
    <t>Column (g): Col (e) + Col (f)</t>
  </si>
  <si>
    <t>Column (h): Col (d) + Col (g)</t>
  </si>
  <si>
    <t>Other</t>
  </si>
  <si>
    <t>(Existing)</t>
  </si>
  <si>
    <t>(New)</t>
  </si>
  <si>
    <t>Existing</t>
  </si>
  <si>
    <t>New</t>
  </si>
  <si>
    <t>Column (f):  Col (b) + Col (c) + Col (d) + Col (e)</t>
  </si>
  <si>
    <t>Column (j):  Col (g) + Col (h) + Col (i)</t>
  </si>
  <si>
    <t>A &amp; E Allocation</t>
  </si>
  <si>
    <t xml:space="preserve">       (%) Existing Gen</t>
  </si>
  <si>
    <t xml:space="preserve">       (%) Traditional</t>
  </si>
  <si>
    <t xml:space="preserve">       (%) New Gen</t>
  </si>
  <si>
    <t>Allowance</t>
  </si>
  <si>
    <t>Inventory</t>
  </si>
  <si>
    <t>12 Month Average</t>
  </si>
  <si>
    <t>2-Factor</t>
  </si>
  <si>
    <t xml:space="preserve">Total  </t>
  </si>
  <si>
    <t>Utility: MidAmerican Energy Company</t>
  </si>
  <si>
    <t>PP GDMEC</t>
  </si>
  <si>
    <t>PP Maintenance</t>
  </si>
  <si>
    <t>Non-Utility</t>
  </si>
  <si>
    <t>Source - SEC - 001 Trial Balance</t>
  </si>
  <si>
    <t>Column (b): Acct 165.115 &amp; 186.115</t>
  </si>
  <si>
    <t>Prepaid Maintenance</t>
  </si>
  <si>
    <t>Column (b): Acct 165.001, 003, 004, 009, 011, 058</t>
  </si>
  <si>
    <t xml:space="preserve">Column (c): </t>
  </si>
  <si>
    <t>Column (e): Acct 165.062</t>
  </si>
  <si>
    <t xml:space="preserve">Column (f): </t>
  </si>
  <si>
    <t>Schedule F-2</t>
  </si>
  <si>
    <t>SCHEDULE F-2</t>
  </si>
  <si>
    <t>(k)</t>
  </si>
  <si>
    <t>(e )</t>
  </si>
  <si>
    <t>(b)+(c)+(d)+(e)</t>
  </si>
  <si>
    <t>(g)+(h)+(i)</t>
  </si>
  <si>
    <t>(f)+(j)</t>
  </si>
  <si>
    <t>(e) + (f)</t>
  </si>
  <si>
    <t>(d) + (g)</t>
  </si>
  <si>
    <t>RULE 20:10:13:70</t>
  </si>
  <si>
    <t>Monthly Balances for Material and Supplies - 2024</t>
  </si>
  <si>
    <t>Test Year Ending December 31, 2025</t>
  </si>
  <si>
    <t>Individual Responsible:  Kalyn Schooler</t>
  </si>
  <si>
    <t>Monthly Balances Allocation Factors - 2024</t>
  </si>
  <si>
    <t>Total @ 12/31/24</t>
  </si>
  <si>
    <t>Gas Peak Day (1/15/2024)</t>
  </si>
  <si>
    <t>Source - Trial Balance</t>
  </si>
  <si>
    <t>Column (b):  Acct 154.000, 154.600, 154.700, 154.700, 154.710, 163.011</t>
  </si>
  <si>
    <t>Column (c):  Acct 163.010</t>
  </si>
  <si>
    <t xml:space="preserve">Column (d): Col. (b) + Col. (c) </t>
  </si>
  <si>
    <t>Column (b):  Acct 151.100 Recon</t>
  </si>
  <si>
    <t>Column (c):  Acct 151.100 Recon</t>
  </si>
  <si>
    <t>Column (d):  Acct 151.800 Recon</t>
  </si>
  <si>
    <t>Column (e):  Acct 151.800 Recon</t>
  </si>
  <si>
    <t>Column (g):  Acct 164.100</t>
  </si>
  <si>
    <t>Column (k): Col (f) + Col (j)</t>
  </si>
  <si>
    <t>Monthly Balances for Prepayments - 2024</t>
  </si>
  <si>
    <t>Individual Responsible: Kalyn Schooler</t>
  </si>
  <si>
    <t>Column (c): Acct 165.100</t>
  </si>
  <si>
    <t>Column (d): Acct 165.021 &amp; 186.021</t>
  </si>
  <si>
    <t>Column (e): Acct 165.002</t>
  </si>
  <si>
    <t>Monthly Balances for Fuel Stocks - 2024</t>
  </si>
  <si>
    <t>13 Month Average</t>
  </si>
  <si>
    <r>
      <t>M &amp; S Allocated</t>
    </r>
    <r>
      <rPr>
        <b/>
        <vertAlign val="superscript"/>
        <sz val="10"/>
        <rFont val="Times New Roman"/>
        <family val="1"/>
      </rPr>
      <t>(1)</t>
    </r>
  </si>
  <si>
    <r>
      <t xml:space="preserve">Allowances Allocated 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</si>
  <si>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</t>
    </r>
  </si>
  <si>
    <r>
      <t xml:space="preserve">(1) </t>
    </r>
    <r>
      <rPr>
        <sz val="10"/>
        <rFont val="Times New Roman"/>
        <family val="1"/>
      </rPr>
      <t>Based on Gross Plant</t>
    </r>
  </si>
  <si>
    <r>
      <t xml:space="preserve">(2) </t>
    </r>
    <r>
      <rPr>
        <sz val="10"/>
        <rFont val="Times New Roman"/>
        <family val="1"/>
      </rPr>
      <t>Based on Traditional A&amp;E</t>
    </r>
  </si>
  <si>
    <r>
      <t>(1)</t>
    </r>
    <r>
      <rPr>
        <sz val="10"/>
        <rFont val="Times New Roman"/>
        <family val="1"/>
      </rPr>
      <t xml:space="preserve"> Based on Net Plant</t>
    </r>
  </si>
  <si>
    <r>
      <t>Maintenance</t>
    </r>
    <r>
      <rPr>
        <b/>
        <vertAlign val="superscript"/>
        <sz val="10"/>
        <rFont val="Times New Roman"/>
        <family val="1"/>
      </rPr>
      <t>(1)</t>
    </r>
  </si>
  <si>
    <r>
      <t>PP Wind</t>
    </r>
    <r>
      <rPr>
        <b/>
        <vertAlign val="superscript"/>
        <sz val="10"/>
        <rFont val="Times New Roman"/>
        <family val="1"/>
      </rPr>
      <t>(1)</t>
    </r>
  </si>
  <si>
    <r>
      <t>Agreement</t>
    </r>
    <r>
      <rPr>
        <b/>
        <vertAlign val="superscript"/>
        <sz val="10"/>
        <rFont val="Times New Roman"/>
        <family val="1"/>
      </rPr>
      <t>(2)</t>
    </r>
  </si>
  <si>
    <r>
      <t>Prepayments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</si>
  <si>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(1),(2)</t>
    </r>
  </si>
  <si>
    <r>
      <t>(1)</t>
    </r>
    <r>
      <rPr>
        <sz val="10"/>
        <rFont val="Times New Roman"/>
        <family val="1"/>
      </rPr>
      <t xml:space="preserve"> Based on New A&amp;E Allocator</t>
    </r>
  </si>
  <si>
    <r>
      <t>(2)</t>
    </r>
    <r>
      <rPr>
        <sz val="10"/>
        <rFont val="Times New Roman"/>
        <family val="1"/>
      </rPr>
      <t xml:space="preserve"> Based on 2-Factor</t>
    </r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</si>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</sst>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 d\,\ yyyy"/>
    <numFmt numFmtId="166" formatCode="&quot;$&quot;#,##0.0_);[Red]\(&quot;$&quot;#,##0.0\)"/>
  </numFmts>
  <fonts count="13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9">
    <xf numFmtId="0" fontId="0" fillId="0" borderId="0" xfId="0"/>
    <xf numFmtId="0" fontId="6" fillId="0" borderId="0" xfId="13" applyFont="1"/>
    <xf numFmtId="43" fontId="6" fillId="0" borderId="0" xfId="1" applyFont="1"/>
    <xf numFmtId="0" fontId="7" fillId="2" borderId="1" xfId="13" applyFont="1" applyFill="1" applyBorder="1" applyAlignment="1">
      <alignment horizontal="centerContinuous"/>
    </xf>
    <xf numFmtId="39" fontId="7" fillId="0" borderId="0" xfId="13" applyNumberFormat="1" applyFont="1" applyAlignment="1">
      <alignment horizontal="centerContinuous"/>
    </xf>
    <xf numFmtId="39" fontId="6" fillId="0" borderId="0" xfId="13" applyNumberFormat="1" applyFont="1"/>
    <xf numFmtId="1" fontId="6" fillId="0" borderId="0" xfId="13" applyNumberFormat="1" applyFont="1" applyAlignment="1">
      <alignment horizontal="center"/>
    </xf>
    <xf numFmtId="1" fontId="7" fillId="0" borderId="0" xfId="13" applyNumberFormat="1" applyFont="1" applyAlignment="1">
      <alignment horizontal="center"/>
    </xf>
    <xf numFmtId="15" fontId="6" fillId="0" borderId="0" xfId="13" applyNumberFormat="1" applyFont="1" applyAlignment="1">
      <alignment horizontal="centerContinuous"/>
    </xf>
    <xf numFmtId="15" fontId="7" fillId="0" borderId="0" xfId="13" applyNumberFormat="1" applyFont="1" applyAlignment="1">
      <alignment horizontal="center"/>
    </xf>
    <xf numFmtId="39" fontId="7" fillId="0" borderId="0" xfId="13" applyNumberFormat="1" applyFont="1" applyAlignment="1">
      <alignment horizontal="center"/>
    </xf>
    <xf numFmtId="0" fontId="7" fillId="0" borderId="0" xfId="13" applyFont="1" applyAlignment="1">
      <alignment horizontal="centerContinuous"/>
    </xf>
    <xf numFmtId="15" fontId="6" fillId="0" borderId="0" xfId="13" applyNumberFormat="1" applyFont="1"/>
    <xf numFmtId="39" fontId="7" fillId="0" borderId="0" xfId="13" quotePrefix="1" applyNumberFormat="1" applyFont="1" applyAlignment="1">
      <alignment horizontal="center"/>
    </xf>
    <xf numFmtId="1" fontId="7" fillId="0" borderId="1" xfId="13" applyNumberFormat="1" applyFont="1" applyBorder="1" applyAlignment="1">
      <alignment horizontal="center"/>
    </xf>
    <xf numFmtId="15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Continuous"/>
    </xf>
    <xf numFmtId="17" fontId="7" fillId="0" borderId="0" xfId="13" applyNumberFormat="1" applyFont="1" applyAlignment="1">
      <alignment horizontal="right"/>
    </xf>
    <xf numFmtId="43" fontId="6" fillId="0" borderId="0" xfId="4" applyNumberFormat="1" applyFont="1"/>
    <xf numFmtId="43" fontId="6" fillId="0" borderId="0" xfId="13" applyNumberFormat="1" applyFont="1"/>
    <xf numFmtId="0" fontId="6" fillId="0" borderId="0" xfId="0" applyFont="1" applyAlignment="1">
      <alignment vertical="center"/>
    </xf>
    <xf numFmtId="43" fontId="6" fillId="0" borderId="0" xfId="4" applyNumberFormat="1" applyFont="1" applyFill="1"/>
    <xf numFmtId="43" fontId="6" fillId="0" borderId="1" xfId="4" applyNumberFormat="1" applyFont="1" applyBorder="1"/>
    <xf numFmtId="43" fontId="6" fillId="0" borderId="1" xfId="13" applyNumberFormat="1" applyFont="1" applyBorder="1"/>
    <xf numFmtId="15" fontId="7" fillId="0" borderId="0" xfId="13" applyNumberFormat="1" applyFont="1"/>
    <xf numFmtId="43" fontId="6" fillId="0" borderId="0" xfId="6" applyNumberFormat="1" applyFont="1"/>
    <xf numFmtId="15" fontId="7" fillId="0" borderId="2" xfId="13" quotePrefix="1" applyNumberFormat="1" applyFont="1" applyBorder="1" applyAlignment="1">
      <alignment horizontal="left"/>
    </xf>
    <xf numFmtId="43" fontId="6" fillId="0" borderId="2" xfId="6" applyNumberFormat="1" applyFont="1" applyFill="1" applyBorder="1"/>
    <xf numFmtId="39" fontId="7" fillId="0" borderId="0" xfId="13" applyNumberFormat="1" applyFont="1"/>
    <xf numFmtId="4" fontId="6" fillId="0" borderId="1" xfId="13" applyNumberFormat="1" applyFont="1" applyBorder="1" applyAlignment="1">
      <alignment horizontal="center"/>
    </xf>
    <xf numFmtId="41" fontId="6" fillId="0" borderId="0" xfId="13" applyNumberFormat="1" applyFont="1"/>
    <xf numFmtId="41" fontId="6" fillId="0" borderId="3" xfId="13" applyNumberFormat="1" applyFont="1" applyBorder="1"/>
    <xf numFmtId="41" fontId="6" fillId="0" borderId="4" xfId="13" applyNumberFormat="1" applyFont="1" applyBorder="1"/>
    <xf numFmtId="4" fontId="6" fillId="0" borderId="0" xfId="13" applyNumberFormat="1" applyFont="1"/>
    <xf numFmtId="39" fontId="8" fillId="0" borderId="0" xfId="13" quotePrefix="1" applyNumberFormat="1" applyFont="1"/>
    <xf numFmtId="15" fontId="6" fillId="0" borderId="0" xfId="13" quotePrefix="1" applyNumberFormat="1" applyFont="1" applyAlignment="1">
      <alignment horizontal="left"/>
    </xf>
    <xf numFmtId="15" fontId="6" fillId="0" borderId="0" xfId="13" applyNumberFormat="1" applyFont="1" applyAlignment="1">
      <alignment horizontal="left"/>
    </xf>
    <xf numFmtId="39" fontId="6" fillId="0" borderId="0" xfId="4" applyNumberFormat="1" applyFont="1"/>
    <xf numFmtId="0" fontId="6" fillId="0" borderId="0" xfId="15" applyFont="1"/>
    <xf numFmtId="165" fontId="9" fillId="0" borderId="0" xfId="13" applyNumberFormat="1" applyFont="1" applyAlignment="1">
      <alignment horizontal="center"/>
    </xf>
    <xf numFmtId="1" fontId="6" fillId="0" borderId="0" xfId="13" applyNumberFormat="1" applyFont="1" applyAlignment="1">
      <alignment horizontal="centerContinuous"/>
    </xf>
    <xf numFmtId="1" fontId="6" fillId="0" borderId="0" xfId="13" applyNumberFormat="1" applyFont="1"/>
    <xf numFmtId="0" fontId="7" fillId="0" borderId="0" xfId="13" applyFont="1" applyAlignment="1">
      <alignment horizontal="center"/>
    </xf>
    <xf numFmtId="0" fontId="7" fillId="0" borderId="1" xfId="13" applyFont="1" applyBorder="1" applyAlignment="1">
      <alignment horizontal="centerContinuous"/>
    </xf>
    <xf numFmtId="0" fontId="6" fillId="0" borderId="1" xfId="13" applyFont="1" applyBorder="1" applyAlignment="1">
      <alignment horizontal="centerContinuous"/>
    </xf>
    <xf numFmtId="0" fontId="6" fillId="0" borderId="0" xfId="13" applyFont="1" applyAlignment="1">
      <alignment horizontal="centerContinuous"/>
    </xf>
    <xf numFmtId="39" fontId="6" fillId="0" borderId="1" xfId="13" applyNumberFormat="1" applyFont="1" applyBorder="1" applyAlignment="1">
      <alignment horizontal="centerContinuous"/>
    </xf>
    <xf numFmtId="0" fontId="6" fillId="0" borderId="1" xfId="13" applyFont="1" applyBorder="1"/>
    <xf numFmtId="0" fontId="7" fillId="0" borderId="1" xfId="13" applyFont="1" applyBorder="1" applyAlignment="1">
      <alignment horizontal="center"/>
    </xf>
    <xf numFmtId="43" fontId="6" fillId="0" borderId="0" xfId="4" applyNumberFormat="1" applyFont="1" applyBorder="1"/>
    <xf numFmtId="1" fontId="7" fillId="0" borderId="0" xfId="15" applyNumberFormat="1" applyFont="1" applyAlignment="1">
      <alignment horizontal="center"/>
    </xf>
    <xf numFmtId="15" fontId="6" fillId="0" borderId="0" xfId="15" applyNumberFormat="1" applyFont="1"/>
    <xf numFmtId="39" fontId="6" fillId="0" borderId="0" xfId="15" applyNumberFormat="1" applyFont="1"/>
    <xf numFmtId="39" fontId="7" fillId="0" borderId="0" xfId="15" applyNumberFormat="1" applyFont="1" applyAlignment="1">
      <alignment horizontal="centerContinuous"/>
    </xf>
    <xf numFmtId="39" fontId="7" fillId="0" borderId="0" xfId="15" applyNumberFormat="1" applyFont="1"/>
    <xf numFmtId="39" fontId="7" fillId="0" borderId="1" xfId="15" applyNumberFormat="1" applyFont="1" applyBorder="1"/>
    <xf numFmtId="0" fontId="6" fillId="0" borderId="1" xfId="15" applyFont="1" applyBorder="1"/>
    <xf numFmtId="0" fontId="7" fillId="3" borderId="5" xfId="15" applyFont="1" applyFill="1" applyBorder="1" applyAlignment="1">
      <alignment horizontal="centerContinuous"/>
    </xf>
    <xf numFmtId="0" fontId="7" fillId="3" borderId="6" xfId="15" applyFont="1" applyFill="1" applyBorder="1" applyAlignment="1">
      <alignment horizontal="centerContinuous"/>
    </xf>
    <xf numFmtId="0" fontId="7" fillId="0" borderId="7" xfId="15" applyFont="1" applyBorder="1" applyAlignment="1">
      <alignment horizontal="center"/>
    </xf>
    <xf numFmtId="0" fontId="6" fillId="0" borderId="7" xfId="15" applyFont="1" applyBorder="1"/>
    <xf numFmtId="39" fontId="7" fillId="0" borderId="0" xfId="15" applyNumberFormat="1" applyFont="1" applyAlignment="1">
      <alignment horizontal="center"/>
    </xf>
    <xf numFmtId="39" fontId="7" fillId="0" borderId="8" xfId="15" applyNumberFormat="1" applyFont="1" applyBorder="1" applyAlignment="1">
      <alignment horizontal="center"/>
    </xf>
    <xf numFmtId="15" fontId="6" fillId="0" borderId="0" xfId="15" quotePrefix="1" applyNumberFormat="1" applyFont="1" applyAlignment="1">
      <alignment horizontal="left"/>
    </xf>
    <xf numFmtId="39" fontId="7" fillId="0" borderId="9" xfId="15" applyNumberFormat="1" applyFont="1" applyBorder="1" applyAlignment="1">
      <alignment horizontal="center"/>
    </xf>
    <xf numFmtId="39" fontId="6" fillId="0" borderId="9" xfId="15" applyNumberFormat="1" applyFont="1" applyBorder="1"/>
    <xf numFmtId="39" fontId="7" fillId="0" borderId="10" xfId="15" applyNumberFormat="1" applyFont="1" applyBorder="1" applyAlignment="1">
      <alignment horizontal="center"/>
    </xf>
    <xf numFmtId="10" fontId="6" fillId="0" borderId="0" xfId="16" applyNumberFormat="1" applyFont="1"/>
    <xf numFmtId="41" fontId="6" fillId="0" borderId="11" xfId="15" applyNumberFormat="1" applyFont="1" applyBorder="1"/>
    <xf numFmtId="41" fontId="6" fillId="0" borderId="0" xfId="15" applyNumberFormat="1" applyFont="1"/>
    <xf numFmtId="41" fontId="6" fillId="0" borderId="12" xfId="15" applyNumberFormat="1" applyFont="1" applyBorder="1"/>
    <xf numFmtId="41" fontId="6" fillId="0" borderId="13" xfId="15" applyNumberFormat="1" applyFont="1" applyBorder="1"/>
    <xf numFmtId="41" fontId="6" fillId="0" borderId="14" xfId="15" applyNumberFormat="1" applyFont="1" applyBorder="1"/>
    <xf numFmtId="10" fontId="6" fillId="0" borderId="4" xfId="16" applyNumberFormat="1" applyFont="1" applyBorder="1"/>
    <xf numFmtId="41" fontId="6" fillId="0" borderId="15" xfId="15" applyNumberFormat="1" applyFont="1" applyBorder="1"/>
    <xf numFmtId="39" fontId="6" fillId="0" borderId="4" xfId="15" applyNumberFormat="1" applyFont="1" applyBorder="1"/>
    <xf numFmtId="41" fontId="6" fillId="0" borderId="4" xfId="15" applyNumberFormat="1" applyFont="1" applyBorder="1"/>
    <xf numFmtId="39" fontId="9" fillId="0" borderId="0" xfId="13" applyNumberFormat="1" applyFont="1" applyAlignment="1">
      <alignment horizontal="centerContinuous"/>
    </xf>
    <xf numFmtId="166" fontId="6" fillId="0" borderId="0" xfId="13" applyNumberFormat="1" applyFont="1"/>
    <xf numFmtId="39" fontId="7" fillId="0" borderId="0" xfId="13" applyNumberFormat="1" applyFont="1" applyAlignment="1">
      <alignment horizontal="left"/>
    </xf>
    <xf numFmtId="39" fontId="7" fillId="0" borderId="9" xfId="13" applyNumberFormat="1" applyFont="1" applyBorder="1" applyAlignment="1">
      <alignment horizontal="center"/>
    </xf>
    <xf numFmtId="39" fontId="6" fillId="0" borderId="0" xfId="13" applyNumberFormat="1" applyFont="1" applyAlignment="1">
      <alignment horizontal="centerContinuous" vertical="justify" wrapText="1"/>
    </xf>
    <xf numFmtId="39" fontId="6" fillId="0" borderId="0" xfId="13" applyNumberFormat="1" applyFont="1" applyAlignment="1">
      <alignment horizontal="left"/>
    </xf>
    <xf numFmtId="0" fontId="6" fillId="0" borderId="0" xfId="0" applyFont="1"/>
    <xf numFmtId="0" fontId="12" fillId="0" borderId="0" xfId="11" applyFont="1"/>
    <xf numFmtId="43" fontId="6" fillId="0" borderId="0" xfId="0" applyNumberFormat="1" applyFont="1"/>
    <xf numFmtId="39" fontId="7" fillId="0" borderId="0" xfId="9" applyNumberFormat="1" applyFont="1" applyAlignment="1">
      <alignment horizontal="center"/>
    </xf>
    <xf numFmtId="15" fontId="7" fillId="0" borderId="0" xfId="15" applyNumberFormat="1" applyFont="1" applyAlignment="1">
      <alignment horizontal="center"/>
    </xf>
    <xf numFmtId="1" fontId="7" fillId="0" borderId="1" xfId="15" applyNumberFormat="1" applyFont="1" applyBorder="1" applyAlignment="1">
      <alignment horizontal="center"/>
    </xf>
    <xf numFmtId="15" fontId="7" fillId="0" borderId="1" xfId="15" applyNumberFormat="1" applyFont="1" applyBorder="1" applyAlignment="1">
      <alignment horizontal="center"/>
    </xf>
    <xf numFmtId="39" fontId="7" fillId="0" borderId="1" xfId="9" applyNumberFormat="1" applyFont="1" applyBorder="1" applyAlignment="1">
      <alignment horizontal="center"/>
    </xf>
    <xf numFmtId="17" fontId="7" fillId="0" borderId="0" xfId="15" applyNumberFormat="1" applyFont="1" applyAlignment="1">
      <alignment horizontal="right"/>
    </xf>
    <xf numFmtId="15" fontId="7" fillId="0" borderId="0" xfId="15" applyNumberFormat="1" applyFont="1"/>
    <xf numFmtId="15" fontId="7" fillId="0" borderId="2" xfId="15" quotePrefix="1" applyNumberFormat="1" applyFont="1" applyBorder="1" applyAlignment="1">
      <alignment horizontal="left"/>
    </xf>
    <xf numFmtId="39" fontId="7" fillId="0" borderId="0" xfId="15" applyNumberFormat="1" applyFont="1" applyAlignment="1">
      <alignment horizontal="left"/>
    </xf>
    <xf numFmtId="0" fontId="6" fillId="0" borderId="0" xfId="15" applyFont="1" applyAlignment="1">
      <alignment horizontal="centerContinuous"/>
    </xf>
    <xf numFmtId="39" fontId="7" fillId="0" borderId="16" xfId="15" applyNumberFormat="1" applyFont="1" applyBorder="1" applyAlignment="1">
      <alignment horizontal="center"/>
    </xf>
    <xf numFmtId="39" fontId="7" fillId="0" borderId="17" xfId="9" applyNumberFormat="1" applyFont="1" applyBorder="1" applyAlignment="1">
      <alignment horizontal="center"/>
    </xf>
    <xf numFmtId="39" fontId="7" fillId="0" borderId="18" xfId="9" applyNumberFormat="1" applyFont="1" applyBorder="1" applyAlignment="1">
      <alignment horizontal="center"/>
    </xf>
    <xf numFmtId="39" fontId="7" fillId="0" borderId="19" xfId="9" applyNumberFormat="1" applyFont="1" applyBorder="1" applyAlignment="1">
      <alignment horizontal="center"/>
    </xf>
    <xf numFmtId="39" fontId="7" fillId="0" borderId="20" xfId="15" applyNumberFormat="1" applyFont="1" applyBorder="1" applyAlignment="1">
      <alignment horizontal="center"/>
    </xf>
    <xf numFmtId="39" fontId="7" fillId="0" borderId="21" xfId="15" applyNumberFormat="1" applyFont="1" applyBorder="1" applyAlignment="1">
      <alignment horizontal="center"/>
    </xf>
    <xf numFmtId="41" fontId="6" fillId="0" borderId="22" xfId="15" applyNumberFormat="1" applyFont="1" applyBorder="1"/>
    <xf numFmtId="41" fontId="6" fillId="0" borderId="23" xfId="15" applyNumberFormat="1" applyFont="1" applyBorder="1"/>
    <xf numFmtId="41" fontId="6" fillId="0" borderId="24" xfId="15" applyNumberFormat="1" applyFont="1" applyBorder="1"/>
    <xf numFmtId="41" fontId="6" fillId="0" borderId="3" xfId="15" applyNumberFormat="1" applyFont="1" applyBorder="1"/>
    <xf numFmtId="41" fontId="6" fillId="0" borderId="25" xfId="15" applyNumberFormat="1" applyFont="1" applyBorder="1"/>
    <xf numFmtId="41" fontId="6" fillId="0" borderId="26" xfId="15" applyNumberFormat="1" applyFont="1" applyBorder="1"/>
    <xf numFmtId="41" fontId="6" fillId="0" borderId="27" xfId="15" applyNumberFormat="1" applyFont="1" applyBorder="1"/>
    <xf numFmtId="39" fontId="8" fillId="0" borderId="0" xfId="15" quotePrefix="1" applyNumberFormat="1" applyFont="1"/>
    <xf numFmtId="15" fontId="6" fillId="0" borderId="0" xfId="9" applyNumberFormat="1" applyFont="1" applyAlignment="1">
      <alignment horizontal="left"/>
    </xf>
    <xf numFmtId="0" fontId="6" fillId="0" borderId="28" xfId="13" applyFont="1" applyBorder="1" applyAlignment="1">
      <alignment horizontal="centerContinuous"/>
    </xf>
    <xf numFmtId="37" fontId="6" fillId="0" borderId="0" xfId="13" applyNumberFormat="1" applyFont="1"/>
    <xf numFmtId="39" fontId="9" fillId="0" borderId="0" xfId="13" quotePrefix="1" applyNumberFormat="1" applyFont="1" applyAlignment="1">
      <alignment horizontal="center"/>
    </xf>
    <xf numFmtId="37" fontId="6" fillId="0" borderId="7" xfId="13" applyNumberFormat="1" applyFont="1" applyBorder="1"/>
    <xf numFmtId="37" fontId="6" fillId="0" borderId="0" xfId="13" applyNumberFormat="1" applyFont="1" applyAlignment="1">
      <alignment horizontal="left"/>
    </xf>
    <xf numFmtId="37" fontId="6" fillId="0" borderId="1" xfId="13" applyNumberFormat="1" applyFont="1" applyBorder="1"/>
    <xf numFmtId="39" fontId="6" fillId="0" borderId="1" xfId="13" applyNumberFormat="1" applyFont="1" applyBorder="1"/>
    <xf numFmtId="0" fontId="6" fillId="0" borderId="1" xfId="13" applyFont="1" applyBorder="1" applyAlignment="1">
      <alignment horizontal="center"/>
    </xf>
    <xf numFmtId="0" fontId="6" fillId="0" borderId="0" xfId="13" applyFont="1" applyAlignment="1">
      <alignment horizontal="center"/>
    </xf>
    <xf numFmtId="37" fontId="6" fillId="0" borderId="0" xfId="13" applyNumberFormat="1" applyFont="1" applyAlignment="1">
      <alignment horizontal="center"/>
    </xf>
    <xf numFmtId="0" fontId="6" fillId="0" borderId="0" xfId="12" applyFont="1"/>
    <xf numFmtId="10" fontId="7" fillId="0" borderId="0" xfId="13" applyNumberFormat="1" applyFont="1"/>
    <xf numFmtId="10" fontId="6" fillId="0" borderId="0" xfId="13" applyNumberFormat="1" applyFont="1"/>
    <xf numFmtId="41" fontId="7" fillId="0" borderId="0" xfId="13" applyNumberFormat="1" applyFont="1"/>
    <xf numFmtId="10" fontId="6" fillId="0" borderId="0" xfId="16" applyNumberFormat="1" applyFont="1" applyFill="1"/>
    <xf numFmtId="42" fontId="7" fillId="0" borderId="0" xfId="13" applyNumberFormat="1" applyFont="1"/>
    <xf numFmtId="42" fontId="6" fillId="0" borderId="0" xfId="13" applyNumberFormat="1" applyFont="1"/>
    <xf numFmtId="6" fontId="7" fillId="0" borderId="0" xfId="13" applyNumberFormat="1" applyFont="1"/>
    <xf numFmtId="6" fontId="6" fillId="0" borderId="0" xfId="13" applyNumberFormat="1" applyFont="1"/>
    <xf numFmtId="0" fontId="6" fillId="0" borderId="0" xfId="14" applyFont="1"/>
    <xf numFmtId="10" fontId="6" fillId="0" borderId="0" xfId="19" applyNumberFormat="1" applyFont="1" applyFill="1"/>
    <xf numFmtId="6" fontId="7" fillId="0" borderId="0" xfId="14" applyNumberFormat="1" applyFont="1"/>
    <xf numFmtId="42" fontId="6" fillId="0" borderId="0" xfId="14" applyNumberFormat="1" applyFont="1"/>
    <xf numFmtId="165" fontId="7" fillId="0" borderId="0" xfId="13" applyNumberFormat="1" applyFont="1" applyAlignment="1">
      <alignment horizontal="centerContinuous"/>
    </xf>
    <xf numFmtId="39" fontId="6" fillId="0" borderId="0" xfId="13" quotePrefix="1" applyNumberFormat="1" applyFont="1" applyAlignment="1">
      <alignment horizontal="left"/>
    </xf>
    <xf numFmtId="0" fontId="6" fillId="2" borderId="0" xfId="13" applyFont="1" applyFill="1"/>
    <xf numFmtId="39" fontId="10" fillId="0" borderId="1" xfId="13" applyNumberFormat="1" applyFont="1" applyBorder="1" applyAlignment="1">
      <alignment horizontal="right"/>
    </xf>
    <xf numFmtId="17" fontId="6" fillId="0" borderId="0" xfId="13" applyNumberFormat="1" applyFont="1" applyAlignment="1">
      <alignment horizontal="right"/>
    </xf>
    <xf numFmtId="10" fontId="7" fillId="0" borderId="0" xfId="16" applyNumberFormat="1" applyFont="1" applyFill="1"/>
    <xf numFmtId="164" fontId="7" fillId="0" borderId="0" xfId="7" applyNumberFormat="1" applyFont="1" applyFill="1"/>
    <xf numFmtId="10" fontId="7" fillId="0" borderId="0" xfId="7" applyNumberFormat="1" applyFont="1" applyFill="1"/>
    <xf numFmtId="1" fontId="6" fillId="0" borderId="0" xfId="13" applyNumberFormat="1" applyFont="1" applyAlignment="1">
      <alignment horizontal="center"/>
    </xf>
    <xf numFmtId="165" fontId="6" fillId="0" borderId="1" xfId="13" applyNumberFormat="1" applyFont="1" applyBorder="1" applyAlignment="1">
      <alignment horizontal="center"/>
    </xf>
    <xf numFmtId="0" fontId="6" fillId="0" borderId="0" xfId="13" applyFont="1" applyAlignment="1">
      <alignment horizontal="center"/>
    </xf>
    <xf numFmtId="0" fontId="7" fillId="0" borderId="5" xfId="15" applyFont="1" applyBorder="1" applyAlignment="1">
      <alignment horizontal="center"/>
    </xf>
    <xf numFmtId="39" fontId="7" fillId="0" borderId="13" xfId="15" applyNumberFormat="1" applyFont="1" applyBorder="1" applyAlignment="1">
      <alignment horizontal="center"/>
    </xf>
    <xf numFmtId="39" fontId="7" fillId="0" borderId="19" xfId="15" applyNumberFormat="1" applyFont="1" applyBorder="1" applyAlignment="1">
      <alignment horizontal="center"/>
    </xf>
  </cellXfs>
  <cellStyles count="20">
    <cellStyle name="Comma" xfId="1" builtinId="3"/>
    <cellStyle name="Comma 2" xfId="2" xr:uid="{69E0B337-873B-4A0F-A162-5D6889FCE0F1}"/>
    <cellStyle name="Comma 2 2" xfId="3" xr:uid="{73523683-E3B4-4994-AF20-7B4C38C4043A}"/>
    <cellStyle name="Comma_RateBase" xfId="4" xr:uid="{473EE76B-DF28-412A-B4F3-9AEC4E100885}"/>
    <cellStyle name="Currency 2" xfId="5" xr:uid="{52B2A0E5-DAA5-4497-9D03-7B7B497565E6}"/>
    <cellStyle name="Currency_RateBase" xfId="6" xr:uid="{F5675381-9F93-4F02-B6FA-660FF9F12A70}"/>
    <cellStyle name="Currency_RateBase 2" xfId="7" xr:uid="{6509A90D-3EAC-401F-B0F9-C3BDD39921FF}"/>
    <cellStyle name="Normal" xfId="0" builtinId="0"/>
    <cellStyle name="Normal 2" xfId="8" xr:uid="{A737AD78-F3A5-4E55-B687-192599897EA5}"/>
    <cellStyle name="Normal 2 2" xfId="9" xr:uid="{DB9DBE9C-C019-43C4-AA03-754692FB794C}"/>
    <cellStyle name="Normal 3" xfId="10" xr:uid="{AAB1EBAE-28E4-414C-BF7E-E9BD54628B70}"/>
    <cellStyle name="Normal 4" xfId="11" xr:uid="{70307A5C-F93D-47AC-8816-A87F098C5DDF}"/>
    <cellStyle name="Normal 5" xfId="12" xr:uid="{C2A91F66-AF7B-426C-95BB-BE8821157D06}"/>
    <cellStyle name="Normal_RateBase" xfId="13" xr:uid="{2DD0DED8-027D-4B1F-BFF6-4D3AA7717AE2}"/>
    <cellStyle name="Normal_RateBase 2" xfId="14" xr:uid="{210F2A51-24BB-4B8F-9F39-C3D275401905}"/>
    <cellStyle name="Normal_RateBase Spreadsheets" xfId="15" xr:uid="{DD154000-163F-482A-B7B9-45BC0398C77A}"/>
    <cellStyle name="Percent" xfId="16" builtinId="5"/>
    <cellStyle name="Percent 2" xfId="17" xr:uid="{0FA68FC9-DE7F-4F42-983D-231E798F0905}"/>
    <cellStyle name="Percent 2 2" xfId="18" xr:uid="{15E80EEA-136B-4870-85D3-AD88B50AF23D}"/>
    <cellStyle name="Percent 4" xfId="19" xr:uid="{1FD7C3B4-378E-4C65-AB33-2FA772AC78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4A33-498B-43F6-A434-18020B03C2C9}">
  <sheetPr codeName="Sheet11"/>
  <dimension ref="A1:N51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22.7109375" style="1" customWidth="1"/>
    <col min="3" max="3" width="14.5703125" style="1" bestFit="1" customWidth="1"/>
    <col min="4" max="4" width="17.85546875" style="1" bestFit="1" customWidth="1"/>
    <col min="5" max="5" width="18.42578125" style="1" customWidth="1"/>
    <col min="6" max="7" width="12.7109375" style="1" customWidth="1"/>
    <col min="8" max="8" width="9.140625" style="1"/>
    <col min="9" max="9" width="13.5703125" style="1" bestFit="1" customWidth="1"/>
    <col min="10" max="10" width="12.42578125" style="1" bestFit="1" customWidth="1"/>
    <col min="11" max="11" width="13.5703125" style="1" bestFit="1" customWidth="1"/>
    <col min="12" max="16384" width="9.140625" style="1"/>
  </cols>
  <sheetData>
    <row r="1" spans="1:14" x14ac:dyDescent="0.2">
      <c r="A1" s="145" t="s">
        <v>94</v>
      </c>
      <c r="B1" s="145"/>
      <c r="C1" s="145"/>
      <c r="D1" s="145"/>
      <c r="E1" s="145"/>
      <c r="F1" s="145"/>
      <c r="G1" s="4"/>
      <c r="H1" s="4" t="s">
        <v>19</v>
      </c>
      <c r="I1" s="4"/>
      <c r="J1" s="4"/>
      <c r="K1" s="4"/>
      <c r="L1" s="4"/>
      <c r="M1" s="5"/>
      <c r="N1" s="5"/>
    </row>
    <row r="2" spans="1:14" x14ac:dyDescent="0.2">
      <c r="A2" s="145" t="s">
        <v>86</v>
      </c>
      <c r="B2" s="145"/>
      <c r="C2" s="145"/>
      <c r="D2" s="145"/>
      <c r="E2" s="145"/>
      <c r="F2" s="145"/>
      <c r="G2" s="4"/>
      <c r="H2" s="4" t="s">
        <v>19</v>
      </c>
      <c r="I2" s="4"/>
      <c r="J2" s="4"/>
      <c r="K2" s="4"/>
      <c r="L2" s="4"/>
      <c r="M2" s="5"/>
      <c r="N2" s="5"/>
    </row>
    <row r="3" spans="1:14" x14ac:dyDescent="0.2">
      <c r="A3" s="145" t="s">
        <v>95</v>
      </c>
      <c r="B3" s="145"/>
      <c r="C3" s="145"/>
      <c r="D3" s="145"/>
      <c r="E3" s="145"/>
      <c r="F3" s="145"/>
      <c r="G3" s="4"/>
      <c r="H3" s="4" t="s">
        <v>19</v>
      </c>
      <c r="I3" s="4"/>
      <c r="J3" s="4"/>
      <c r="K3" s="4"/>
      <c r="L3" s="4"/>
      <c r="M3" s="5"/>
      <c r="N3" s="5"/>
    </row>
    <row r="4" spans="1:14" x14ac:dyDescent="0.2">
      <c r="A4" s="143" t="s">
        <v>96</v>
      </c>
      <c r="B4" s="143"/>
      <c r="C4" s="143"/>
      <c r="D4" s="143"/>
      <c r="E4" s="143"/>
      <c r="F4" s="143"/>
      <c r="G4" s="4"/>
      <c r="H4" s="4"/>
      <c r="I4" s="4"/>
      <c r="J4" s="4"/>
      <c r="K4" s="4"/>
      <c r="L4" s="4"/>
      <c r="M4" s="5"/>
      <c r="N4" s="5"/>
    </row>
    <row r="5" spans="1:14" x14ac:dyDescent="0.2">
      <c r="A5" s="143" t="s">
        <v>74</v>
      </c>
      <c r="B5" s="143"/>
      <c r="C5" s="143"/>
      <c r="D5" s="143"/>
      <c r="E5" s="143"/>
      <c r="F5" s="143"/>
      <c r="G5" s="4"/>
      <c r="H5" s="4"/>
      <c r="I5" s="4"/>
      <c r="J5" s="4"/>
      <c r="K5" s="4"/>
      <c r="L5" s="4"/>
      <c r="M5" s="5"/>
      <c r="N5" s="5"/>
    </row>
    <row r="6" spans="1:14" x14ac:dyDescent="0.2">
      <c r="A6" s="143" t="s">
        <v>131</v>
      </c>
      <c r="B6" s="143"/>
      <c r="C6" s="143"/>
      <c r="D6" s="143"/>
      <c r="E6" s="143"/>
      <c r="F6" s="143"/>
      <c r="G6" s="4"/>
      <c r="H6" s="4"/>
      <c r="I6" s="4"/>
      <c r="J6" s="4"/>
      <c r="K6" s="4"/>
      <c r="L6" s="4"/>
      <c r="M6" s="5"/>
      <c r="N6" s="5"/>
    </row>
    <row r="7" spans="1:14" x14ac:dyDescent="0.2">
      <c r="A7" s="6"/>
      <c r="B7" s="6"/>
      <c r="C7" s="6"/>
      <c r="D7" s="6"/>
      <c r="E7" s="6"/>
      <c r="F7" s="6"/>
      <c r="G7" s="4"/>
      <c r="H7" s="4"/>
      <c r="I7" s="4"/>
      <c r="J7" s="4"/>
      <c r="K7" s="4"/>
      <c r="L7" s="4"/>
      <c r="M7" s="5"/>
      <c r="N7" s="5"/>
    </row>
    <row r="8" spans="1:14" x14ac:dyDescent="0.2">
      <c r="A8" s="144" t="s">
        <v>97</v>
      </c>
      <c r="B8" s="144"/>
      <c r="C8" s="144"/>
      <c r="D8" s="144"/>
      <c r="E8" s="144"/>
      <c r="F8" s="144"/>
      <c r="G8" s="4"/>
      <c r="H8" s="4" t="s">
        <v>19</v>
      </c>
      <c r="I8" s="4"/>
      <c r="J8" s="4"/>
      <c r="K8" s="4"/>
      <c r="L8" s="4"/>
      <c r="M8" s="5"/>
      <c r="N8" s="5"/>
    </row>
    <row r="9" spans="1:14" x14ac:dyDescent="0.2">
      <c r="A9" s="7"/>
      <c r="B9" s="8"/>
      <c r="C9" s="5"/>
      <c r="D9" s="5"/>
      <c r="E9" s="5"/>
      <c r="F9" s="5"/>
      <c r="J9" s="5"/>
      <c r="K9" s="5"/>
      <c r="L9" s="5"/>
      <c r="M9" s="5"/>
      <c r="N9" s="5"/>
    </row>
    <row r="10" spans="1:14" x14ac:dyDescent="0.2">
      <c r="A10" s="7"/>
      <c r="B10" s="9" t="s">
        <v>2</v>
      </c>
      <c r="C10" s="10" t="s">
        <v>3</v>
      </c>
      <c r="D10" s="10" t="s">
        <v>5</v>
      </c>
      <c r="E10" s="10" t="s">
        <v>25</v>
      </c>
      <c r="F10" s="10" t="s">
        <v>88</v>
      </c>
      <c r="G10" s="11" t="s">
        <v>19</v>
      </c>
    </row>
    <row r="11" spans="1:14" x14ac:dyDescent="0.2">
      <c r="A11" s="7"/>
      <c r="B11" s="12"/>
      <c r="C11" s="5" t="s">
        <v>19</v>
      </c>
      <c r="D11" s="5"/>
      <c r="E11" s="5"/>
      <c r="F11" s="5"/>
      <c r="G11" s="5"/>
      <c r="M11" s="5"/>
      <c r="N11" s="5"/>
    </row>
    <row r="12" spans="1:14" x14ac:dyDescent="0.2">
      <c r="A12" s="7"/>
      <c r="B12" s="12"/>
      <c r="C12" s="5"/>
      <c r="D12" s="5"/>
      <c r="E12" s="5"/>
      <c r="F12" s="5"/>
      <c r="G12" s="5"/>
      <c r="M12" s="5"/>
      <c r="N12" s="5"/>
    </row>
    <row r="13" spans="1:14" x14ac:dyDescent="0.2">
      <c r="A13" s="7"/>
      <c r="B13" s="9"/>
      <c r="C13" s="4" t="s">
        <v>47</v>
      </c>
      <c r="D13" s="4" t="s">
        <v>48</v>
      </c>
      <c r="E13" s="4" t="s">
        <v>6</v>
      </c>
      <c r="F13" s="10" t="s">
        <v>69</v>
      </c>
      <c r="M13" s="5"/>
      <c r="N13" s="5"/>
    </row>
    <row r="14" spans="1:14" x14ac:dyDescent="0.2">
      <c r="A14" s="7" t="s">
        <v>1</v>
      </c>
      <c r="B14" s="9"/>
      <c r="C14" s="13" t="s">
        <v>49</v>
      </c>
      <c r="D14" s="4" t="s">
        <v>50</v>
      </c>
      <c r="E14" s="4" t="s">
        <v>51</v>
      </c>
      <c r="F14" s="10" t="s">
        <v>70</v>
      </c>
      <c r="M14" s="5"/>
      <c r="N14" s="5"/>
    </row>
    <row r="15" spans="1:14" x14ac:dyDescent="0.2">
      <c r="A15" s="14" t="s">
        <v>30</v>
      </c>
      <c r="B15" s="15" t="s">
        <v>31</v>
      </c>
      <c r="C15" s="16" t="s">
        <v>32</v>
      </c>
      <c r="D15" s="17" t="s">
        <v>32</v>
      </c>
      <c r="E15" s="17" t="s">
        <v>32</v>
      </c>
      <c r="F15" s="16" t="s">
        <v>32</v>
      </c>
      <c r="M15" s="5"/>
      <c r="N15" s="5"/>
    </row>
    <row r="16" spans="1:14" x14ac:dyDescent="0.2">
      <c r="A16" s="7"/>
      <c r="B16" s="18"/>
      <c r="C16" s="19"/>
      <c r="D16" s="19"/>
      <c r="E16" s="20"/>
      <c r="F16" s="10"/>
      <c r="G16" s="21"/>
      <c r="I16" s="2"/>
      <c r="J16" s="2"/>
      <c r="K16" s="2"/>
      <c r="M16" s="5"/>
      <c r="N16" s="5"/>
    </row>
    <row r="17" spans="1:14" x14ac:dyDescent="0.2">
      <c r="A17" s="7">
        <f t="shared" ref="A17:A49" si="0">A16+1</f>
        <v>1</v>
      </c>
      <c r="B17" s="18">
        <f>FactorInput!P41</f>
        <v>45261</v>
      </c>
      <c r="C17" s="22">
        <v>203240474.44999999</v>
      </c>
      <c r="D17" s="22">
        <v>22181075.129999999</v>
      </c>
      <c r="E17" s="20">
        <f>C17+D17</f>
        <v>225421549.57999998</v>
      </c>
      <c r="F17" s="22">
        <v>627873.11</v>
      </c>
      <c r="G17" s="21"/>
      <c r="I17" s="2"/>
      <c r="J17" s="2"/>
      <c r="K17" s="2"/>
      <c r="M17" s="5"/>
      <c r="N17" s="5"/>
    </row>
    <row r="18" spans="1:14" x14ac:dyDescent="0.2">
      <c r="A18" s="7">
        <f t="shared" si="0"/>
        <v>2</v>
      </c>
      <c r="B18" s="18">
        <f>FactorInput!P42</f>
        <v>45292</v>
      </c>
      <c r="C18" s="22">
        <v>206321626.00999999</v>
      </c>
      <c r="D18" s="22">
        <v>22319498.16</v>
      </c>
      <c r="E18" s="20">
        <f t="shared" ref="E18:E23" si="1">C18+D18</f>
        <v>228641124.16999999</v>
      </c>
      <c r="F18" s="22">
        <v>626993.16</v>
      </c>
      <c r="I18" s="2"/>
      <c r="J18" s="2"/>
      <c r="K18" s="2"/>
      <c r="M18" s="5"/>
      <c r="N18" s="5"/>
    </row>
    <row r="19" spans="1:14" x14ac:dyDescent="0.2">
      <c r="A19" s="7">
        <f t="shared" si="0"/>
        <v>3</v>
      </c>
      <c r="B19" s="18">
        <f>FactorInput!P43</f>
        <v>45323</v>
      </c>
      <c r="C19" s="22">
        <v>208217673.41999999</v>
      </c>
      <c r="D19" s="22">
        <v>22189871.34</v>
      </c>
      <c r="E19" s="20">
        <f t="shared" si="1"/>
        <v>230407544.75999999</v>
      </c>
      <c r="F19" s="22">
        <v>626656.93000000005</v>
      </c>
      <c r="I19" s="2"/>
      <c r="J19" s="2"/>
      <c r="K19" s="2"/>
      <c r="M19" s="5"/>
      <c r="N19" s="5"/>
    </row>
    <row r="20" spans="1:14" x14ac:dyDescent="0.2">
      <c r="A20" s="7">
        <f t="shared" si="0"/>
        <v>4</v>
      </c>
      <c r="B20" s="18">
        <f>FactorInput!P44</f>
        <v>45354</v>
      </c>
      <c r="C20" s="22">
        <v>204413939.47</v>
      </c>
      <c r="D20" s="22">
        <v>21781899.84</v>
      </c>
      <c r="E20" s="20">
        <f t="shared" si="1"/>
        <v>226195839.31</v>
      </c>
      <c r="F20" s="22">
        <v>626490.9</v>
      </c>
      <c r="I20" s="2"/>
      <c r="J20" s="2"/>
      <c r="K20" s="2"/>
      <c r="M20" s="5"/>
      <c r="N20" s="5"/>
    </row>
    <row r="21" spans="1:14" x14ac:dyDescent="0.2">
      <c r="A21" s="7">
        <f t="shared" si="0"/>
        <v>5</v>
      </c>
      <c r="B21" s="18">
        <f>FactorInput!P45</f>
        <v>45385</v>
      </c>
      <c r="C21" s="22">
        <v>225587034.57000002</v>
      </c>
      <c r="D21" s="22">
        <v>22474071.050000001</v>
      </c>
      <c r="E21" s="20">
        <f t="shared" si="1"/>
        <v>248061105.62000003</v>
      </c>
      <c r="F21" s="22">
        <v>626490.9</v>
      </c>
      <c r="I21" s="2"/>
      <c r="J21" s="2"/>
      <c r="K21" s="2"/>
      <c r="M21" s="5"/>
      <c r="N21" s="5"/>
    </row>
    <row r="22" spans="1:14" x14ac:dyDescent="0.2">
      <c r="A22" s="7">
        <f t="shared" si="0"/>
        <v>6</v>
      </c>
      <c r="B22" s="18">
        <f>FactorInput!P46</f>
        <v>45416</v>
      </c>
      <c r="C22" s="22">
        <v>227827298.34</v>
      </c>
      <c r="D22" s="22">
        <v>23394721.719999999</v>
      </c>
      <c r="E22" s="20">
        <f t="shared" si="1"/>
        <v>251222020.06</v>
      </c>
      <c r="F22" s="22">
        <v>626490.9</v>
      </c>
      <c r="I22" s="2"/>
      <c r="J22" s="2"/>
      <c r="K22" s="2"/>
      <c r="M22" s="5"/>
      <c r="N22" s="5"/>
    </row>
    <row r="23" spans="1:14" x14ac:dyDescent="0.2">
      <c r="A23" s="7">
        <f t="shared" si="0"/>
        <v>7</v>
      </c>
      <c r="B23" s="18">
        <f>FactorInput!P47</f>
        <v>45446</v>
      </c>
      <c r="C23" s="22">
        <v>230367784.43000004</v>
      </c>
      <c r="D23" s="22">
        <v>24252885</v>
      </c>
      <c r="E23" s="20">
        <f t="shared" si="1"/>
        <v>254620669.43000004</v>
      </c>
      <c r="F23" s="22">
        <v>626490.9</v>
      </c>
      <c r="I23" s="2"/>
      <c r="J23" s="2"/>
      <c r="K23" s="2"/>
      <c r="M23" s="5"/>
      <c r="N23" s="5"/>
    </row>
    <row r="24" spans="1:14" x14ac:dyDescent="0.2">
      <c r="A24" s="7">
        <f t="shared" si="0"/>
        <v>8</v>
      </c>
      <c r="B24" s="18">
        <f>FactorInput!R41</f>
        <v>45477</v>
      </c>
      <c r="C24" s="22">
        <v>234582390</v>
      </c>
      <c r="D24" s="22">
        <v>24465089.09</v>
      </c>
      <c r="E24" s="20">
        <f t="shared" ref="E24:E29" si="2">C24+D24</f>
        <v>259047479.09</v>
      </c>
      <c r="F24" s="22">
        <v>626490.9</v>
      </c>
      <c r="I24" s="2"/>
      <c r="J24" s="2"/>
      <c r="K24" s="2"/>
      <c r="M24" s="5"/>
      <c r="N24" s="5"/>
    </row>
    <row r="25" spans="1:14" x14ac:dyDescent="0.2">
      <c r="A25" s="7">
        <f t="shared" si="0"/>
        <v>9</v>
      </c>
      <c r="B25" s="18">
        <f>B24+30</f>
        <v>45507</v>
      </c>
      <c r="C25" s="22">
        <v>238049838.35000002</v>
      </c>
      <c r="D25" s="22">
        <v>25051114.289999999</v>
      </c>
      <c r="E25" s="20">
        <f t="shared" si="2"/>
        <v>263100952.64000002</v>
      </c>
      <c r="F25" s="22">
        <v>623547.36</v>
      </c>
      <c r="I25" s="2"/>
      <c r="J25" s="2"/>
      <c r="K25" s="2"/>
      <c r="M25" s="5"/>
      <c r="N25" s="5"/>
    </row>
    <row r="26" spans="1:14" x14ac:dyDescent="0.2">
      <c r="A26" s="7">
        <f t="shared" si="0"/>
        <v>10</v>
      </c>
      <c r="B26" s="18">
        <f>B25+30</f>
        <v>45537</v>
      </c>
      <c r="C26" s="22">
        <v>236574250.93000001</v>
      </c>
      <c r="D26" s="22">
        <v>24617567.800000001</v>
      </c>
      <c r="E26" s="20">
        <f t="shared" si="2"/>
        <v>261191818.73000002</v>
      </c>
      <c r="F26" s="22">
        <v>622978.16</v>
      </c>
      <c r="I26" s="2"/>
      <c r="J26" s="2"/>
      <c r="K26" s="2"/>
      <c r="M26" s="5"/>
      <c r="N26" s="5"/>
    </row>
    <row r="27" spans="1:14" x14ac:dyDescent="0.2">
      <c r="A27" s="7">
        <f t="shared" si="0"/>
        <v>11</v>
      </c>
      <c r="B27" s="18">
        <f>B26+30</f>
        <v>45567</v>
      </c>
      <c r="C27" s="22">
        <v>232479394.43000004</v>
      </c>
      <c r="D27" s="22">
        <v>24439299.699999999</v>
      </c>
      <c r="E27" s="20">
        <f t="shared" si="2"/>
        <v>256918694.13000003</v>
      </c>
      <c r="F27" s="22">
        <v>622978.16</v>
      </c>
      <c r="I27" s="2"/>
      <c r="J27" s="2"/>
      <c r="K27" s="2"/>
      <c r="M27" s="5"/>
      <c r="N27" s="5"/>
    </row>
    <row r="28" spans="1:14" x14ac:dyDescent="0.2">
      <c r="A28" s="7">
        <f t="shared" si="0"/>
        <v>12</v>
      </c>
      <c r="B28" s="18">
        <f>B27+30</f>
        <v>45597</v>
      </c>
      <c r="C28" s="22">
        <v>229057386.32000005</v>
      </c>
      <c r="D28" s="22">
        <v>24638236.550000001</v>
      </c>
      <c r="E28" s="20">
        <f t="shared" si="2"/>
        <v>253695622.87000006</v>
      </c>
      <c r="F28" s="22">
        <v>622978.16</v>
      </c>
      <c r="I28" s="2"/>
      <c r="J28" s="2"/>
      <c r="K28" s="2"/>
      <c r="M28" s="5"/>
      <c r="N28" s="5"/>
    </row>
    <row r="29" spans="1:14" x14ac:dyDescent="0.2">
      <c r="A29" s="7">
        <f t="shared" si="0"/>
        <v>13</v>
      </c>
      <c r="B29" s="18">
        <f>B28+30</f>
        <v>45627</v>
      </c>
      <c r="C29" s="22">
        <v>227412984.71000001</v>
      </c>
      <c r="D29" s="22">
        <v>21641084.75</v>
      </c>
      <c r="E29" s="20">
        <f t="shared" si="2"/>
        <v>249054069.46000001</v>
      </c>
      <c r="F29" s="22">
        <v>621329.89</v>
      </c>
      <c r="I29" s="2"/>
      <c r="J29" s="2"/>
      <c r="K29" s="2"/>
      <c r="M29" s="5"/>
      <c r="N29" s="5"/>
    </row>
    <row r="30" spans="1:14" x14ac:dyDescent="0.2">
      <c r="A30" s="7">
        <f t="shared" si="0"/>
        <v>14</v>
      </c>
      <c r="B30" s="12"/>
      <c r="C30" s="23"/>
      <c r="D30" s="23"/>
      <c r="E30" s="24"/>
      <c r="F30" s="24"/>
      <c r="M30" s="5"/>
      <c r="N30" s="5"/>
    </row>
    <row r="31" spans="1:14" x14ac:dyDescent="0.2">
      <c r="A31" s="7">
        <f t="shared" si="0"/>
        <v>15</v>
      </c>
      <c r="B31" s="25" t="s">
        <v>6</v>
      </c>
      <c r="C31" s="26">
        <f>SUM(C17:C29)</f>
        <v>2904132075.4299998</v>
      </c>
      <c r="D31" s="26">
        <f>SUM(D17:D29)</f>
        <v>303446414.42000002</v>
      </c>
      <c r="E31" s="26">
        <f>SUM(E17:E29)</f>
        <v>3207578489.8499999</v>
      </c>
      <c r="F31" s="26">
        <f>SUM(F17:F29)</f>
        <v>8127789.4300000006</v>
      </c>
      <c r="M31" s="5"/>
      <c r="N31" s="5"/>
    </row>
    <row r="32" spans="1:14" ht="13.5" thickBot="1" x14ac:dyDescent="0.25">
      <c r="A32" s="7">
        <f t="shared" si="0"/>
        <v>16</v>
      </c>
      <c r="B32" s="12"/>
      <c r="C32" s="19"/>
      <c r="D32" s="19"/>
      <c r="E32" s="19"/>
      <c r="M32" s="5"/>
      <c r="N32" s="5"/>
    </row>
    <row r="33" spans="1:14" ht="14.25" thickTop="1" thickBot="1" x14ac:dyDescent="0.25">
      <c r="A33" s="7">
        <f t="shared" si="0"/>
        <v>17</v>
      </c>
      <c r="B33" s="27" t="s">
        <v>117</v>
      </c>
      <c r="C33" s="28">
        <f>ROUND(C31/13,2)</f>
        <v>223394775.03</v>
      </c>
      <c r="D33" s="28">
        <f>ROUND(D31/13,2)</f>
        <v>23342031.879999999</v>
      </c>
      <c r="E33" s="28">
        <f>ROUND(E31/13,2)</f>
        <v>246736806.91</v>
      </c>
      <c r="F33" s="28">
        <f>ROUND(F31/13,2)</f>
        <v>625214.56999999995</v>
      </c>
      <c r="M33" s="5"/>
      <c r="N33" s="5"/>
    </row>
    <row r="34" spans="1:14" ht="13.5" thickTop="1" x14ac:dyDescent="0.2">
      <c r="A34" s="7">
        <f t="shared" si="0"/>
        <v>18</v>
      </c>
      <c r="B34" s="12"/>
      <c r="C34" s="5"/>
      <c r="D34" s="5"/>
      <c r="E34" s="5"/>
      <c r="F34" s="5"/>
      <c r="G34" s="5"/>
      <c r="J34" s="5"/>
      <c r="K34" s="5"/>
      <c r="L34" s="5"/>
      <c r="M34" s="5"/>
      <c r="N34" s="5"/>
    </row>
    <row r="35" spans="1:14" ht="15.75" x14ac:dyDescent="0.2">
      <c r="A35" s="7">
        <f t="shared" si="0"/>
        <v>19</v>
      </c>
      <c r="C35" s="3" t="s">
        <v>118</v>
      </c>
      <c r="D35" s="3"/>
      <c r="E35" s="3" t="s">
        <v>119</v>
      </c>
      <c r="F35" s="3"/>
      <c r="H35" s="5"/>
      <c r="M35" s="5"/>
      <c r="N35" s="5"/>
    </row>
    <row r="36" spans="1:14" ht="15.75" x14ac:dyDescent="0.2">
      <c r="A36" s="7">
        <f t="shared" si="0"/>
        <v>20</v>
      </c>
      <c r="B36" s="29" t="s">
        <v>120</v>
      </c>
      <c r="C36" s="30" t="s">
        <v>13</v>
      </c>
      <c r="D36" s="30" t="s">
        <v>14</v>
      </c>
      <c r="E36" s="30" t="s">
        <v>13</v>
      </c>
      <c r="F36" s="30" t="s">
        <v>14</v>
      </c>
      <c r="H36" s="5"/>
      <c r="M36" s="5"/>
      <c r="N36" s="5"/>
    </row>
    <row r="37" spans="1:14" x14ac:dyDescent="0.2">
      <c r="A37" s="7">
        <f t="shared" si="0"/>
        <v>21</v>
      </c>
      <c r="B37" s="5" t="s">
        <v>15</v>
      </c>
      <c r="C37" s="31">
        <f>($E$33*FactorInput!$L$24)*FactorInput!D23</f>
        <v>218150833.25978217</v>
      </c>
      <c r="D37" s="31">
        <f>($E$33*FactorInput!$V$24)*FactorInput!N23</f>
        <v>15448093.482736908</v>
      </c>
      <c r="E37" s="31">
        <f>$F$33*FactorInput!D15</f>
        <v>570383.25221099996</v>
      </c>
      <c r="F37" s="31">
        <f>F31*0</f>
        <v>0</v>
      </c>
      <c r="H37" s="5"/>
      <c r="M37" s="5"/>
      <c r="N37" s="5"/>
    </row>
    <row r="38" spans="1:14" ht="13.5" thickBot="1" x14ac:dyDescent="0.25">
      <c r="A38" s="7">
        <f t="shared" si="0"/>
        <v>22</v>
      </c>
      <c r="B38" s="5" t="s">
        <v>16</v>
      </c>
      <c r="C38" s="31">
        <f>($E$33*FactorInput!$L$24)*FactorInput!F23</f>
        <v>2230632.1676372713</v>
      </c>
      <c r="D38" s="31">
        <f>($E$33*FactorInput!$V$24)*FactorInput!P23</f>
        <v>1703247.4039527925</v>
      </c>
      <c r="E38" s="31">
        <f>$F$33*FactorInput!F15</f>
        <v>49016.822287999996</v>
      </c>
      <c r="F38" s="31">
        <f>F32*0</f>
        <v>0</v>
      </c>
      <c r="H38" s="5"/>
      <c r="M38" s="5"/>
      <c r="N38" s="5"/>
    </row>
    <row r="39" spans="1:14" ht="13.5" thickBot="1" x14ac:dyDescent="0.25">
      <c r="A39" s="7">
        <f t="shared" si="0"/>
        <v>23</v>
      </c>
      <c r="B39" s="5" t="s">
        <v>4</v>
      </c>
      <c r="C39" s="31">
        <f>($E$33*FactorInput!$L$24)*FactorInput!H23</f>
        <v>2035480.1333722407</v>
      </c>
      <c r="D39" s="32">
        <f>($E$33*FactorInput!$V$24)*FactorInput!R23</f>
        <v>2593722.6362652294</v>
      </c>
      <c r="E39" s="31">
        <f>$F$33*FactorInput!H15</f>
        <v>5814.4955009999994</v>
      </c>
      <c r="F39" s="31">
        <f>F33*0</f>
        <v>0</v>
      </c>
      <c r="H39" s="5"/>
      <c r="M39" s="5"/>
      <c r="N39" s="5"/>
    </row>
    <row r="40" spans="1:14" x14ac:dyDescent="0.2">
      <c r="A40" s="7">
        <f t="shared" si="0"/>
        <v>24</v>
      </c>
      <c r="B40" s="5" t="s">
        <v>35</v>
      </c>
      <c r="C40" s="31">
        <f>($E$33*FactorInput!$L$24)*FactorInput!J23</f>
        <v>4451244.49034872</v>
      </c>
      <c r="D40" s="31">
        <f>($E$33*FactorInput!$V$24)*FactorInput!T23</f>
        <v>123553.33590469246</v>
      </c>
      <c r="E40" s="31">
        <f>$F$33*FactorInput!J15</f>
        <v>0</v>
      </c>
      <c r="F40" s="31">
        <f>F34*0</f>
        <v>0</v>
      </c>
      <c r="H40" s="5"/>
      <c r="M40" s="5"/>
      <c r="N40" s="5"/>
    </row>
    <row r="41" spans="1:14" ht="13.5" thickBot="1" x14ac:dyDescent="0.25">
      <c r="A41" s="7">
        <f t="shared" si="0"/>
        <v>25</v>
      </c>
      <c r="B41" s="5"/>
      <c r="C41" s="33">
        <f>SUM(C37:C40)</f>
        <v>226868190.0511404</v>
      </c>
      <c r="D41" s="33">
        <f>SUM(D37:D40)</f>
        <v>19868616.858859621</v>
      </c>
      <c r="E41" s="33">
        <f>SUM(E37:E40)</f>
        <v>625214.56999999995</v>
      </c>
      <c r="F41" s="33">
        <f>SUM(F37:F40)</f>
        <v>0</v>
      </c>
      <c r="H41" s="5"/>
    </row>
    <row r="42" spans="1:14" ht="13.5" thickTop="1" x14ac:dyDescent="0.2">
      <c r="A42" s="7">
        <f t="shared" si="0"/>
        <v>26</v>
      </c>
      <c r="D42" s="31" t="s">
        <v>19</v>
      </c>
      <c r="E42" s="1" t="s">
        <v>19</v>
      </c>
      <c r="F42" s="34"/>
      <c r="G42" s="34"/>
      <c r="H42" s="34"/>
    </row>
    <row r="43" spans="1:14" ht="15.75" x14ac:dyDescent="0.2">
      <c r="A43" s="7">
        <f t="shared" si="0"/>
        <v>27</v>
      </c>
      <c r="B43" s="35" t="s">
        <v>121</v>
      </c>
      <c r="D43" s="5"/>
      <c r="H43" s="5"/>
    </row>
    <row r="44" spans="1:14" ht="15.75" x14ac:dyDescent="0.2">
      <c r="A44" s="7">
        <f t="shared" si="0"/>
        <v>28</v>
      </c>
      <c r="B44" s="35" t="s">
        <v>122</v>
      </c>
      <c r="D44" s="5"/>
      <c r="H44" s="5"/>
    </row>
    <row r="45" spans="1:14" x14ac:dyDescent="0.2">
      <c r="A45" s="7">
        <f t="shared" si="0"/>
        <v>29</v>
      </c>
      <c r="D45" s="5"/>
      <c r="H45" s="5"/>
      <c r="I45" s="5"/>
    </row>
    <row r="46" spans="1:14" x14ac:dyDescent="0.2">
      <c r="A46" s="7">
        <f t="shared" si="0"/>
        <v>30</v>
      </c>
      <c r="B46" s="25" t="s">
        <v>101</v>
      </c>
      <c r="D46" s="5"/>
      <c r="H46" s="5"/>
      <c r="I46" s="5"/>
    </row>
    <row r="47" spans="1:14" x14ac:dyDescent="0.2">
      <c r="A47" s="7">
        <f t="shared" si="0"/>
        <v>31</v>
      </c>
      <c r="B47" s="36" t="s">
        <v>102</v>
      </c>
      <c r="D47" s="5"/>
      <c r="H47" s="5"/>
      <c r="I47" s="5"/>
    </row>
    <row r="48" spans="1:14" x14ac:dyDescent="0.2">
      <c r="A48" s="7">
        <f t="shared" si="0"/>
        <v>32</v>
      </c>
      <c r="B48" s="37" t="s">
        <v>103</v>
      </c>
      <c r="D48" s="5"/>
      <c r="H48" s="5"/>
      <c r="I48" s="5"/>
    </row>
    <row r="49" spans="1:14" x14ac:dyDescent="0.2">
      <c r="A49" s="7">
        <f t="shared" si="0"/>
        <v>33</v>
      </c>
      <c r="B49" s="36" t="s">
        <v>104</v>
      </c>
      <c r="F49" s="5"/>
      <c r="G49" s="5"/>
      <c r="H49" s="5"/>
      <c r="I49" s="5"/>
    </row>
    <row r="50" spans="1:14" x14ac:dyDescent="0.2">
      <c r="A50" s="7"/>
      <c r="B50" s="12" t="s">
        <v>19</v>
      </c>
      <c r="F50" s="5"/>
      <c r="G50" s="5"/>
      <c r="H50" s="5"/>
      <c r="I50" s="5"/>
      <c r="J50" s="38"/>
      <c r="K50" s="5"/>
      <c r="L50" s="5"/>
      <c r="M50" s="5"/>
      <c r="N50" s="5"/>
    </row>
    <row r="51" spans="1:14" x14ac:dyDescent="0.2">
      <c r="A51" s="7"/>
      <c r="F51" s="5"/>
      <c r="G51" s="5"/>
      <c r="H51" s="5"/>
      <c r="I51" s="5"/>
      <c r="J51" s="38"/>
      <c r="K51" s="5"/>
      <c r="L51" s="5"/>
      <c r="M51" s="5"/>
      <c r="N51" s="5"/>
    </row>
  </sheetData>
  <mergeCells count="7">
    <mergeCell ref="A6:F6"/>
    <mergeCell ref="A8:F8"/>
    <mergeCell ref="A1:F1"/>
    <mergeCell ref="A2:F2"/>
    <mergeCell ref="A3:F3"/>
    <mergeCell ref="A4:F4"/>
    <mergeCell ref="A5:F5"/>
  </mergeCells>
  <phoneticPr fontId="0" type="noConversion"/>
  <pageMargins left="0.75" right="0.75" top="1" bottom="1" header="0.5" footer="0.5"/>
  <pageSetup scale="95" orientation="portrait" r:id="rId1"/>
  <headerFooter alignWithMargins="0">
    <oddHeader>&amp;R&amp;"Times New Roman,Regular"Page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E61B-B09B-404B-9960-06B94C1207F6}">
  <sheetPr codeName="Sheet10"/>
  <dimension ref="A1:Z169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3" width="14.42578125" style="1" customWidth="1"/>
    <col min="4" max="6" width="12.7109375" style="1" customWidth="1"/>
    <col min="7" max="7" width="14" style="1" customWidth="1"/>
    <col min="8" max="8" width="1" style="1" customWidth="1"/>
    <col min="9" max="9" width="13.5703125" style="1" bestFit="1" customWidth="1"/>
    <col min="10" max="11" width="12.7109375" style="1" customWidth="1"/>
    <col min="12" max="13" width="15.7109375" style="1" customWidth="1"/>
    <col min="14" max="14" width="12" style="1" bestFit="1" customWidth="1"/>
    <col min="15" max="15" width="9.140625" style="1"/>
    <col min="16" max="16" width="12" style="1" bestFit="1" customWidth="1"/>
    <col min="17" max="17" width="11.140625" style="1" bestFit="1" customWidth="1"/>
    <col min="18" max="19" width="12.42578125" style="1" bestFit="1" customWidth="1"/>
    <col min="20" max="20" width="13.5703125" style="1" bestFit="1" customWidth="1"/>
    <col min="21" max="21" width="9.140625" style="1"/>
    <col min="22" max="22" width="14.140625" style="1" bestFit="1" customWidth="1"/>
    <col min="23" max="23" width="12.42578125" style="1" bestFit="1" customWidth="1"/>
    <col min="24" max="24" width="11" style="1" bestFit="1" customWidth="1"/>
    <col min="25" max="25" width="14.140625" style="1" bestFit="1" customWidth="1"/>
    <col min="26" max="26" width="13.5703125" style="1" bestFit="1" customWidth="1"/>
    <col min="27" max="16384" width="9.140625" style="1"/>
  </cols>
  <sheetData>
    <row r="1" spans="1:17" x14ac:dyDescent="0.2">
      <c r="A1" s="145" t="s">
        <v>94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4"/>
      <c r="O1" s="4"/>
      <c r="P1" s="4"/>
    </row>
    <row r="2" spans="1:17" x14ac:dyDescent="0.2">
      <c r="A2" s="145" t="s">
        <v>86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5"/>
      <c r="O2" s="4"/>
      <c r="P2" s="4"/>
    </row>
    <row r="3" spans="1:17" x14ac:dyDescent="0.2">
      <c r="A3" s="145" t="s">
        <v>116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5"/>
      <c r="O3" s="4"/>
      <c r="P3" s="4"/>
    </row>
    <row r="4" spans="1:17" x14ac:dyDescent="0.2">
      <c r="A4" s="143" t="s">
        <v>96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5"/>
      <c r="O4" s="4"/>
      <c r="P4" s="4"/>
    </row>
    <row r="5" spans="1:17" x14ac:dyDescent="0.2">
      <c r="A5" s="143" t="s">
        <v>74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5"/>
      <c r="O5" s="4"/>
      <c r="P5" s="4"/>
    </row>
    <row r="6" spans="1:17" x14ac:dyDescent="0.2">
      <c r="A6" s="143" t="s">
        <v>131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5"/>
      <c r="O6" s="4"/>
      <c r="P6" s="4"/>
    </row>
    <row r="7" spans="1:17" x14ac:dyDescent="0.2">
      <c r="A7" s="6"/>
      <c r="B7" s="6"/>
      <c r="C7" s="6"/>
      <c r="D7" s="6"/>
      <c r="E7" s="6"/>
      <c r="F7" s="6"/>
      <c r="G7" s="40"/>
      <c r="H7" s="40"/>
      <c r="I7" s="40"/>
      <c r="J7" s="40"/>
      <c r="K7" s="40"/>
      <c r="L7" s="40"/>
      <c r="M7" s="40"/>
      <c r="N7" s="5"/>
      <c r="O7" s="4"/>
      <c r="P7" s="4"/>
    </row>
    <row r="8" spans="1:17" x14ac:dyDescent="0.2">
      <c r="A8" s="144" t="s">
        <v>97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5"/>
      <c r="O8" s="4"/>
      <c r="P8" s="4"/>
    </row>
    <row r="9" spans="1:17" x14ac:dyDescent="0.2">
      <c r="A9" s="41"/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7" x14ac:dyDescent="0.2">
      <c r="A10" s="42"/>
      <c r="B10" s="9" t="s">
        <v>2</v>
      </c>
      <c r="C10" s="10" t="s">
        <v>3</v>
      </c>
      <c r="D10" s="10" t="s">
        <v>5</v>
      </c>
      <c r="E10" s="10" t="s">
        <v>25</v>
      </c>
      <c r="F10" s="10" t="s">
        <v>26</v>
      </c>
      <c r="G10" s="10" t="s">
        <v>27</v>
      </c>
      <c r="H10" s="10"/>
      <c r="I10" s="10" t="s">
        <v>28</v>
      </c>
      <c r="J10" s="10" t="s">
        <v>29</v>
      </c>
      <c r="K10" s="10" t="s">
        <v>33</v>
      </c>
      <c r="L10" s="10" t="s">
        <v>34</v>
      </c>
      <c r="M10" s="43" t="s">
        <v>87</v>
      </c>
      <c r="O10" s="5"/>
      <c r="P10" s="5"/>
      <c r="Q10" s="5"/>
    </row>
    <row r="11" spans="1:17" x14ac:dyDescent="0.2">
      <c r="A11" s="42"/>
      <c r="B11" s="12"/>
      <c r="C11" s="5"/>
      <c r="D11" s="5"/>
      <c r="E11" s="5"/>
      <c r="F11" s="5"/>
      <c r="G11" s="10" t="s">
        <v>89</v>
      </c>
      <c r="H11" s="5"/>
      <c r="I11" s="5"/>
      <c r="J11" s="5"/>
      <c r="K11" s="5"/>
      <c r="L11" s="10" t="s">
        <v>90</v>
      </c>
      <c r="M11" s="43" t="s">
        <v>91</v>
      </c>
      <c r="O11" s="5"/>
      <c r="P11" s="5"/>
      <c r="Q11" s="5"/>
    </row>
    <row r="12" spans="1:17" x14ac:dyDescent="0.2">
      <c r="A12" s="7"/>
      <c r="B12" s="9"/>
      <c r="C12" s="17" t="s">
        <v>36</v>
      </c>
      <c r="D12" s="17"/>
      <c r="E12" s="44"/>
      <c r="F12" s="45"/>
      <c r="G12" s="45"/>
      <c r="H12" s="46" t="s">
        <v>19</v>
      </c>
      <c r="I12" s="17" t="s">
        <v>37</v>
      </c>
      <c r="J12" s="45"/>
      <c r="K12" s="47"/>
      <c r="L12" s="45"/>
      <c r="M12" s="48"/>
      <c r="O12" s="5"/>
      <c r="P12" s="5"/>
      <c r="Q12" s="5"/>
    </row>
    <row r="13" spans="1:17" x14ac:dyDescent="0.2">
      <c r="A13" s="7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O13" s="5"/>
      <c r="P13" s="5"/>
      <c r="Q13" s="5"/>
    </row>
    <row r="14" spans="1:17" x14ac:dyDescent="0.2">
      <c r="A14" s="7" t="s">
        <v>1</v>
      </c>
      <c r="B14" s="9"/>
      <c r="C14" s="10" t="s">
        <v>38</v>
      </c>
      <c r="D14" s="10" t="s">
        <v>38</v>
      </c>
      <c r="E14" s="10" t="s">
        <v>39</v>
      </c>
      <c r="F14" s="10" t="s">
        <v>39</v>
      </c>
      <c r="G14" s="10"/>
      <c r="H14" s="10"/>
      <c r="I14" s="10"/>
      <c r="J14" s="10"/>
      <c r="K14" s="10"/>
      <c r="L14" s="10"/>
      <c r="M14" s="43" t="s">
        <v>6</v>
      </c>
      <c r="O14" s="5"/>
      <c r="P14" s="5"/>
      <c r="Q14" s="5"/>
    </row>
    <row r="15" spans="1:17" x14ac:dyDescent="0.2">
      <c r="A15" s="7"/>
      <c r="B15" s="9"/>
      <c r="C15" s="10" t="s">
        <v>59</v>
      </c>
      <c r="D15" s="10" t="s">
        <v>60</v>
      </c>
      <c r="E15" s="10" t="s">
        <v>59</v>
      </c>
      <c r="F15" s="10" t="s">
        <v>60</v>
      </c>
      <c r="G15" s="10" t="s">
        <v>6</v>
      </c>
      <c r="H15" s="10"/>
      <c r="I15" s="10" t="s">
        <v>40</v>
      </c>
      <c r="J15" s="10" t="s">
        <v>41</v>
      </c>
      <c r="K15" s="10" t="s">
        <v>42</v>
      </c>
      <c r="L15" s="10" t="s">
        <v>6</v>
      </c>
      <c r="M15" s="43"/>
      <c r="O15" s="5"/>
      <c r="P15" s="5"/>
      <c r="Q15" s="5"/>
    </row>
    <row r="16" spans="1:17" x14ac:dyDescent="0.2">
      <c r="A16" s="14" t="s">
        <v>30</v>
      </c>
      <c r="B16" s="15" t="s">
        <v>31</v>
      </c>
      <c r="C16" s="16" t="s">
        <v>32</v>
      </c>
      <c r="D16" s="16" t="s">
        <v>32</v>
      </c>
      <c r="E16" s="16" t="s">
        <v>32</v>
      </c>
      <c r="F16" s="16" t="s">
        <v>32</v>
      </c>
      <c r="G16" s="16" t="s">
        <v>32</v>
      </c>
      <c r="H16" s="10"/>
      <c r="I16" s="16" t="s">
        <v>32</v>
      </c>
      <c r="J16" s="16" t="s">
        <v>32</v>
      </c>
      <c r="K16" s="16" t="s">
        <v>32</v>
      </c>
      <c r="L16" s="16" t="s">
        <v>32</v>
      </c>
      <c r="M16" s="49" t="s">
        <v>43</v>
      </c>
      <c r="N16" s="20"/>
      <c r="O16" s="5"/>
      <c r="P16" s="5"/>
      <c r="Q16" s="5"/>
    </row>
    <row r="17" spans="1:26" x14ac:dyDescent="0.2">
      <c r="A17" s="7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20"/>
      <c r="O17" s="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7">
        <f t="shared" ref="A18:A46" si="0">A17+1</f>
        <v>1</v>
      </c>
      <c r="B18" s="18">
        <f>FactorInput!P41</f>
        <v>45261</v>
      </c>
      <c r="C18" s="19">
        <v>78451867.730000004</v>
      </c>
      <c r="D18" s="19">
        <v>11162601.99</v>
      </c>
      <c r="E18" s="19">
        <v>4018173.54</v>
      </c>
      <c r="F18" s="19">
        <v>1161913.1000000001</v>
      </c>
      <c r="G18" s="19">
        <f>SUM(C18:F18)</f>
        <v>94794556.359999999</v>
      </c>
      <c r="H18" s="19"/>
      <c r="I18" s="19">
        <v>28520434.000000004</v>
      </c>
      <c r="J18" s="19">
        <v>0</v>
      </c>
      <c r="K18" s="19">
        <v>0</v>
      </c>
      <c r="L18" s="19">
        <f>SUM(I18:K18)</f>
        <v>28520434.000000004</v>
      </c>
      <c r="M18" s="20">
        <f>G18+L18</f>
        <v>123314990.36</v>
      </c>
      <c r="N18" s="20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7">
        <f t="shared" si="0"/>
        <v>2</v>
      </c>
      <c r="B19" s="18">
        <f>FactorInput!P42</f>
        <v>45292</v>
      </c>
      <c r="C19" s="19">
        <v>75729124.200000003</v>
      </c>
      <c r="D19" s="19">
        <v>9207682.5500000007</v>
      </c>
      <c r="E19" s="19">
        <v>3982615.5300000003</v>
      </c>
      <c r="F19" s="19">
        <v>856263.37</v>
      </c>
      <c r="G19" s="19">
        <f t="shared" ref="G19:G29" si="1">SUM(C19:F19)</f>
        <v>89775685.650000006</v>
      </c>
      <c r="H19" s="19"/>
      <c r="I19" s="19">
        <v>16098805.489999998</v>
      </c>
      <c r="J19" s="19">
        <v>0</v>
      </c>
      <c r="K19" s="19">
        <v>0</v>
      </c>
      <c r="L19" s="19">
        <f t="shared" ref="L19:L29" si="2">SUM(I19:K19)</f>
        <v>16098805.489999998</v>
      </c>
      <c r="M19" s="20">
        <f t="shared" ref="M19:M29" si="3">G19+L19</f>
        <v>105874491.14</v>
      </c>
      <c r="N19" s="20"/>
      <c r="O19" s="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7">
        <f t="shared" si="0"/>
        <v>3</v>
      </c>
      <c r="B20" s="18">
        <f>FactorInput!P43</f>
        <v>45323</v>
      </c>
      <c r="C20" s="19">
        <v>81726077.75</v>
      </c>
      <c r="D20" s="19">
        <v>11585065.83</v>
      </c>
      <c r="E20" s="19">
        <v>3310058.7999999993</v>
      </c>
      <c r="F20" s="19">
        <v>1221087.21</v>
      </c>
      <c r="G20" s="19">
        <f t="shared" si="1"/>
        <v>97842289.589999989</v>
      </c>
      <c r="H20" s="19"/>
      <c r="I20" s="19">
        <v>8966031.790000001</v>
      </c>
      <c r="J20" s="19">
        <v>0</v>
      </c>
      <c r="K20" s="19">
        <v>0</v>
      </c>
      <c r="L20" s="19">
        <f t="shared" si="2"/>
        <v>8966031.790000001</v>
      </c>
      <c r="M20" s="20">
        <f t="shared" si="3"/>
        <v>106808321.38</v>
      </c>
      <c r="N20" s="20"/>
      <c r="O20" s="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7">
        <f t="shared" si="0"/>
        <v>4</v>
      </c>
      <c r="B21" s="18">
        <f>FactorInput!P44</f>
        <v>45354</v>
      </c>
      <c r="C21" s="19">
        <v>90515782.329999983</v>
      </c>
      <c r="D21" s="19">
        <v>14397062.050000001</v>
      </c>
      <c r="E21" s="19">
        <v>3636975.69</v>
      </c>
      <c r="F21" s="19">
        <v>1221087.21</v>
      </c>
      <c r="G21" s="19">
        <f t="shared" si="1"/>
        <v>109770907.27999997</v>
      </c>
      <c r="H21" s="19"/>
      <c r="I21" s="19">
        <v>5204977.6400000006</v>
      </c>
      <c r="J21" s="19">
        <v>0</v>
      </c>
      <c r="K21" s="19">
        <v>0</v>
      </c>
      <c r="L21" s="19">
        <f t="shared" si="2"/>
        <v>5204977.6400000006</v>
      </c>
      <c r="M21" s="20">
        <f t="shared" si="3"/>
        <v>114975884.91999997</v>
      </c>
      <c r="N21" s="20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7">
        <f t="shared" si="0"/>
        <v>5</v>
      </c>
      <c r="B22" s="18">
        <f>FactorInput!P45</f>
        <v>45385</v>
      </c>
      <c r="C22" s="19">
        <v>96885455.939999998</v>
      </c>
      <c r="D22" s="19">
        <v>15205941.77</v>
      </c>
      <c r="E22" s="19">
        <v>3899892.33</v>
      </c>
      <c r="F22" s="19">
        <v>1221087.21</v>
      </c>
      <c r="G22" s="19">
        <f t="shared" si="1"/>
        <v>117212377.24999999</v>
      </c>
      <c r="H22" s="19"/>
      <c r="I22" s="19">
        <v>3523972.11</v>
      </c>
      <c r="J22" s="19">
        <v>0</v>
      </c>
      <c r="K22" s="19">
        <v>0</v>
      </c>
      <c r="L22" s="19">
        <f t="shared" si="2"/>
        <v>3523972.11</v>
      </c>
      <c r="M22" s="20">
        <f t="shared" si="3"/>
        <v>120736349.35999998</v>
      </c>
      <c r="N22" s="20"/>
      <c r="O22" s="5" t="s">
        <v>19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7">
        <f t="shared" si="0"/>
        <v>6</v>
      </c>
      <c r="B23" s="18">
        <f>FactorInput!P46</f>
        <v>45416</v>
      </c>
      <c r="C23" s="19">
        <v>102423965.47999999</v>
      </c>
      <c r="D23" s="19">
        <v>14596010.98</v>
      </c>
      <c r="E23" s="19">
        <v>3990461.14</v>
      </c>
      <c r="F23" s="19">
        <v>781988.51</v>
      </c>
      <c r="G23" s="19">
        <f t="shared" si="1"/>
        <v>121792426.11</v>
      </c>
      <c r="H23" s="19"/>
      <c r="I23" s="19">
        <v>1104150.99</v>
      </c>
      <c r="J23" s="19">
        <v>0</v>
      </c>
      <c r="K23" s="19">
        <v>0</v>
      </c>
      <c r="L23" s="19">
        <f t="shared" si="2"/>
        <v>1104150.99</v>
      </c>
      <c r="M23" s="20">
        <f t="shared" si="3"/>
        <v>122896577.09999999</v>
      </c>
      <c r="N23" s="20"/>
      <c r="O23" s="5" t="s">
        <v>19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7">
        <f t="shared" si="0"/>
        <v>7</v>
      </c>
      <c r="B24" s="18">
        <f>FactorInput!P47</f>
        <v>45446</v>
      </c>
      <c r="C24" s="19">
        <v>101258556.51000002</v>
      </c>
      <c r="D24" s="19">
        <v>14431561.689999999</v>
      </c>
      <c r="E24" s="19">
        <v>3293419.8299999996</v>
      </c>
      <c r="F24" s="19">
        <v>1225329.31</v>
      </c>
      <c r="G24" s="19">
        <f t="shared" si="1"/>
        <v>120208867.34000002</v>
      </c>
      <c r="H24" s="19"/>
      <c r="I24" s="19">
        <v>10124507.109999999</v>
      </c>
      <c r="J24" s="19">
        <v>0</v>
      </c>
      <c r="K24" s="19">
        <v>0</v>
      </c>
      <c r="L24" s="19">
        <f t="shared" si="2"/>
        <v>10124507.109999999</v>
      </c>
      <c r="M24" s="20">
        <f t="shared" si="3"/>
        <v>130333374.45000002</v>
      </c>
      <c r="N24" s="20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7">
        <f t="shared" si="0"/>
        <v>8</v>
      </c>
      <c r="B25" s="18">
        <f>FactorInput!R41</f>
        <v>45477</v>
      </c>
      <c r="C25" s="19">
        <v>92292974.579999998</v>
      </c>
      <c r="D25" s="19">
        <v>11888625.51</v>
      </c>
      <c r="E25" s="19">
        <v>3190680.5900000003</v>
      </c>
      <c r="F25" s="19">
        <v>1151363.57</v>
      </c>
      <c r="G25" s="19">
        <f t="shared" si="1"/>
        <v>108523644.25</v>
      </c>
      <c r="H25" s="19"/>
      <c r="I25" s="19">
        <v>15239433.93</v>
      </c>
      <c r="J25" s="19">
        <v>0</v>
      </c>
      <c r="K25" s="19">
        <v>0</v>
      </c>
      <c r="L25" s="19">
        <f t="shared" si="2"/>
        <v>15239433.93</v>
      </c>
      <c r="M25" s="20">
        <f t="shared" si="3"/>
        <v>123763078.18000001</v>
      </c>
      <c r="N25" s="20"/>
      <c r="O25" s="5" t="s">
        <v>19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7">
        <f t="shared" si="0"/>
        <v>9</v>
      </c>
      <c r="B26" s="18">
        <f>FactorInput!R42</f>
        <v>45507</v>
      </c>
      <c r="C26" s="19">
        <v>86767162.840000004</v>
      </c>
      <c r="D26" s="19">
        <v>9922148.4199999999</v>
      </c>
      <c r="E26" s="19">
        <v>3045627.66</v>
      </c>
      <c r="F26" s="19">
        <v>1031169.88</v>
      </c>
      <c r="G26" s="19">
        <f t="shared" si="1"/>
        <v>100766108.8</v>
      </c>
      <c r="H26" s="19"/>
      <c r="I26" s="19">
        <v>22185230.969999999</v>
      </c>
      <c r="J26" s="19">
        <v>0</v>
      </c>
      <c r="K26" s="19">
        <v>0</v>
      </c>
      <c r="L26" s="19">
        <f t="shared" si="2"/>
        <v>22185230.969999999</v>
      </c>
      <c r="M26" s="20">
        <f t="shared" si="3"/>
        <v>122951339.77</v>
      </c>
      <c r="N26" s="20"/>
      <c r="O26" s="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7">
        <f t="shared" si="0"/>
        <v>10</v>
      </c>
      <c r="B27" s="18">
        <f>FactorInput!R43</f>
        <v>45538</v>
      </c>
      <c r="C27" s="19">
        <v>86138614.269999996</v>
      </c>
      <c r="D27" s="19">
        <v>7882551.5499999998</v>
      </c>
      <c r="E27" s="19">
        <v>3356371.01</v>
      </c>
      <c r="F27" s="19">
        <v>1009843.2</v>
      </c>
      <c r="G27" s="19">
        <f t="shared" si="1"/>
        <v>98387380.030000001</v>
      </c>
      <c r="H27" s="19"/>
      <c r="I27" s="19">
        <v>25003977.77</v>
      </c>
      <c r="J27" s="19">
        <v>0</v>
      </c>
      <c r="K27" s="19">
        <v>0</v>
      </c>
      <c r="L27" s="19">
        <f t="shared" si="2"/>
        <v>25003977.77</v>
      </c>
      <c r="M27" s="20">
        <f t="shared" si="3"/>
        <v>123391357.8</v>
      </c>
      <c r="N27" s="20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7">
        <f t="shared" si="0"/>
        <v>11</v>
      </c>
      <c r="B28" s="18">
        <f>FactorInput!R44</f>
        <v>45569</v>
      </c>
      <c r="C28" s="19">
        <v>87362575.730000004</v>
      </c>
      <c r="D28" s="19">
        <v>8038547.7199999997</v>
      </c>
      <c r="E28" s="19">
        <v>3135812.7199999997</v>
      </c>
      <c r="F28" s="19">
        <v>1073950.07</v>
      </c>
      <c r="G28" s="19">
        <f t="shared" si="1"/>
        <v>99610886.239999995</v>
      </c>
      <c r="H28" s="19"/>
      <c r="I28" s="19">
        <v>30362346.710000001</v>
      </c>
      <c r="J28" s="19">
        <v>0</v>
      </c>
      <c r="K28" s="19">
        <v>0</v>
      </c>
      <c r="L28" s="19">
        <f t="shared" si="2"/>
        <v>30362346.710000001</v>
      </c>
      <c r="M28" s="20">
        <f t="shared" si="3"/>
        <v>129973232.94999999</v>
      </c>
      <c r="N28" s="20"/>
      <c r="O28" s="5" t="s">
        <v>19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7">
        <f t="shared" si="0"/>
        <v>12</v>
      </c>
      <c r="B29" s="18">
        <f>FactorInput!R45</f>
        <v>45599</v>
      </c>
      <c r="C29" s="19">
        <v>86125722.230000004</v>
      </c>
      <c r="D29" s="19">
        <v>7625522.8899999997</v>
      </c>
      <c r="E29" s="19">
        <v>3171130.2899999996</v>
      </c>
      <c r="F29" s="19">
        <v>1056264.06</v>
      </c>
      <c r="G29" s="19">
        <f t="shared" si="1"/>
        <v>97978639.470000014</v>
      </c>
      <c r="H29" s="19"/>
      <c r="I29" s="19">
        <v>27240037.23</v>
      </c>
      <c r="J29" s="19">
        <v>0</v>
      </c>
      <c r="K29" s="19">
        <v>0</v>
      </c>
      <c r="L29" s="19">
        <f t="shared" si="2"/>
        <v>27240037.23</v>
      </c>
      <c r="M29" s="20">
        <f t="shared" si="3"/>
        <v>125218676.70000002</v>
      </c>
      <c r="N29" s="20"/>
      <c r="O29" s="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7">
        <f t="shared" si="0"/>
        <v>13</v>
      </c>
      <c r="B30" s="18">
        <f>FactorInput!R46</f>
        <v>45630</v>
      </c>
      <c r="C30" s="19">
        <v>78288437.209999993</v>
      </c>
      <c r="D30" s="19">
        <v>7978002.2699999996</v>
      </c>
      <c r="E30" s="19">
        <v>3000211.67</v>
      </c>
      <c r="F30" s="19">
        <v>928384.67</v>
      </c>
      <c r="G30" s="19">
        <f>SUM(C30:F30)</f>
        <v>90195035.819999993</v>
      </c>
      <c r="H30" s="19"/>
      <c r="I30" s="19">
        <v>28625063</v>
      </c>
      <c r="J30" s="19">
        <v>0</v>
      </c>
      <c r="K30" s="19">
        <v>0</v>
      </c>
      <c r="L30" s="19">
        <f>SUM(I30:K30)</f>
        <v>28625063</v>
      </c>
      <c r="M30" s="20">
        <f>G30+L30</f>
        <v>118820098.81999999</v>
      </c>
      <c r="N30" s="20"/>
      <c r="O30" s="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7">
        <f t="shared" si="0"/>
        <v>14</v>
      </c>
      <c r="B31" s="12"/>
      <c r="C31" s="23"/>
      <c r="D31" s="23"/>
      <c r="E31" s="23"/>
      <c r="F31" s="23"/>
      <c r="G31" s="23"/>
      <c r="H31" s="50"/>
      <c r="I31" s="23"/>
      <c r="J31" s="23"/>
      <c r="K31" s="23"/>
      <c r="L31" s="23"/>
      <c r="M31" s="23"/>
      <c r="N31" s="20"/>
      <c r="O31" s="5"/>
      <c r="P31" s="5"/>
      <c r="Q31" s="5"/>
    </row>
    <row r="32" spans="1:26" x14ac:dyDescent="0.2">
      <c r="A32" s="7">
        <f t="shared" si="0"/>
        <v>15</v>
      </c>
      <c r="B32" s="25" t="s">
        <v>6</v>
      </c>
      <c r="C32" s="26">
        <f>SUM(C18:C30)</f>
        <v>1143966316.8</v>
      </c>
      <c r="D32" s="26">
        <f t="shared" ref="D32:M32" si="4">SUM(D18:D30)</f>
        <v>143921325.22</v>
      </c>
      <c r="E32" s="26">
        <f t="shared" si="4"/>
        <v>45031430.799999997</v>
      </c>
      <c r="F32" s="26">
        <f t="shared" si="4"/>
        <v>13939731.370000001</v>
      </c>
      <c r="G32" s="26">
        <f t="shared" si="4"/>
        <v>1346858804.1899998</v>
      </c>
      <c r="H32" s="26"/>
      <c r="I32" s="26">
        <f t="shared" si="4"/>
        <v>222198968.74000001</v>
      </c>
      <c r="J32" s="26">
        <f t="shared" si="4"/>
        <v>0</v>
      </c>
      <c r="K32" s="26">
        <f t="shared" si="4"/>
        <v>0</v>
      </c>
      <c r="L32" s="26">
        <f t="shared" si="4"/>
        <v>222198968.74000001</v>
      </c>
      <c r="M32" s="26">
        <f t="shared" si="4"/>
        <v>1569057772.9300001</v>
      </c>
      <c r="N32" s="20"/>
      <c r="O32" s="5"/>
      <c r="P32" s="5"/>
      <c r="Q32" s="5"/>
    </row>
    <row r="33" spans="1:17" ht="13.5" thickBot="1" x14ac:dyDescent="0.25">
      <c r="A33" s="7">
        <f t="shared" si="0"/>
        <v>16</v>
      </c>
      <c r="B33" s="12"/>
      <c r="C33" s="19"/>
      <c r="D33" s="19"/>
      <c r="E33" s="19"/>
      <c r="F33" s="50"/>
      <c r="G33" s="50"/>
      <c r="H33" s="50"/>
      <c r="I33" s="19"/>
      <c r="J33" s="19"/>
      <c r="K33" s="19"/>
      <c r="L33" s="19"/>
      <c r="M33" s="19"/>
      <c r="N33" s="20"/>
      <c r="O33" s="5"/>
      <c r="P33" s="5"/>
      <c r="Q33" s="5"/>
    </row>
    <row r="34" spans="1:17" ht="14.25" thickTop="1" thickBot="1" x14ac:dyDescent="0.25">
      <c r="A34" s="7">
        <f t="shared" si="0"/>
        <v>17</v>
      </c>
      <c r="B34" s="27" t="s">
        <v>117</v>
      </c>
      <c r="C34" s="28">
        <f>ROUND(C32/13,2)</f>
        <v>87997408.980000004</v>
      </c>
      <c r="D34" s="28">
        <f t="shared" ref="D34:M34" si="5">ROUND(D32/13,2)</f>
        <v>11070871.17</v>
      </c>
      <c r="E34" s="28">
        <f t="shared" si="5"/>
        <v>3463956.22</v>
      </c>
      <c r="F34" s="28">
        <f t="shared" si="5"/>
        <v>1072287.03</v>
      </c>
      <c r="G34" s="28">
        <f t="shared" si="5"/>
        <v>103604523.40000001</v>
      </c>
      <c r="H34" s="28"/>
      <c r="I34" s="28">
        <f t="shared" si="5"/>
        <v>17092228.359999999</v>
      </c>
      <c r="J34" s="28">
        <f t="shared" si="5"/>
        <v>0</v>
      </c>
      <c r="K34" s="28">
        <f t="shared" si="5"/>
        <v>0</v>
      </c>
      <c r="L34" s="28">
        <f t="shared" si="5"/>
        <v>17092228.359999999</v>
      </c>
      <c r="M34" s="28">
        <f t="shared" si="5"/>
        <v>120696751.76000001</v>
      </c>
      <c r="N34" s="5"/>
      <c r="O34" s="5"/>
      <c r="P34" s="5"/>
    </row>
    <row r="35" spans="1:17" ht="13.5" thickTop="1" x14ac:dyDescent="0.2">
      <c r="A35" s="51">
        <f t="shared" si="0"/>
        <v>18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4" t="s">
        <v>19</v>
      </c>
      <c r="M35" s="53"/>
      <c r="O35" s="5"/>
      <c r="P35" s="5"/>
    </row>
    <row r="36" spans="1:17" x14ac:dyDescent="0.2">
      <c r="A36" s="51">
        <f t="shared" si="0"/>
        <v>19</v>
      </c>
      <c r="B36" s="39"/>
      <c r="C36" s="39"/>
      <c r="D36" s="55" t="s">
        <v>44</v>
      </c>
      <c r="E36" s="55"/>
      <c r="F36" s="56"/>
      <c r="G36" s="56"/>
      <c r="H36" s="56"/>
      <c r="I36" s="57"/>
      <c r="J36" s="39"/>
      <c r="K36" s="39"/>
      <c r="L36" s="39"/>
      <c r="M36" s="39"/>
      <c r="O36" s="5"/>
      <c r="P36" s="5"/>
    </row>
    <row r="37" spans="1:17" x14ac:dyDescent="0.2">
      <c r="A37" s="51">
        <f t="shared" si="0"/>
        <v>20</v>
      </c>
      <c r="B37" s="39"/>
      <c r="C37" s="39"/>
      <c r="D37" s="39"/>
      <c r="E37" s="39"/>
      <c r="F37" s="146" t="s">
        <v>13</v>
      </c>
      <c r="G37" s="146"/>
      <c r="H37" s="146"/>
      <c r="I37" s="146"/>
      <c r="J37" s="146"/>
      <c r="K37" s="58" t="s">
        <v>14</v>
      </c>
      <c r="L37" s="59"/>
      <c r="M37" s="39"/>
      <c r="O37" s="5"/>
      <c r="P37" s="5"/>
    </row>
    <row r="38" spans="1:17" x14ac:dyDescent="0.2">
      <c r="A38" s="51">
        <f t="shared" si="0"/>
        <v>21</v>
      </c>
      <c r="B38" s="25" t="s">
        <v>101</v>
      </c>
      <c r="C38" s="53"/>
      <c r="D38" s="53"/>
      <c r="E38" s="39"/>
      <c r="F38" s="60" t="s">
        <v>61</v>
      </c>
      <c r="G38" s="60" t="s">
        <v>61</v>
      </c>
      <c r="H38" s="61"/>
      <c r="I38" s="62" t="s">
        <v>62</v>
      </c>
      <c r="J38" s="63" t="s">
        <v>62</v>
      </c>
      <c r="K38" s="62"/>
      <c r="L38" s="63"/>
      <c r="M38" s="39"/>
      <c r="O38" s="5"/>
      <c r="P38" s="5"/>
    </row>
    <row r="39" spans="1:17" ht="13.5" thickBot="1" x14ac:dyDescent="0.25">
      <c r="A39" s="51">
        <f t="shared" si="0"/>
        <v>22</v>
      </c>
      <c r="B39" s="64" t="s">
        <v>105</v>
      </c>
      <c r="C39" s="53"/>
      <c r="D39" s="53"/>
      <c r="E39" s="53"/>
      <c r="F39" s="65" t="s">
        <v>45</v>
      </c>
      <c r="G39" s="65" t="s">
        <v>43</v>
      </c>
      <c r="H39" s="66"/>
      <c r="I39" s="65" t="s">
        <v>45</v>
      </c>
      <c r="J39" s="67" t="s">
        <v>43</v>
      </c>
      <c r="K39" s="65" t="s">
        <v>46</v>
      </c>
      <c r="L39" s="67" t="s">
        <v>43</v>
      </c>
      <c r="M39" s="39"/>
      <c r="P39" s="5"/>
    </row>
    <row r="40" spans="1:17" x14ac:dyDescent="0.2">
      <c r="A40" s="51">
        <f t="shared" si="0"/>
        <v>23</v>
      </c>
      <c r="B40" s="64" t="s">
        <v>106</v>
      </c>
      <c r="C40" s="53"/>
      <c r="D40" s="53"/>
      <c r="E40" s="55" t="s">
        <v>15</v>
      </c>
      <c r="F40" s="68">
        <f>FactorInput!D14</f>
        <v>0.8821</v>
      </c>
      <c r="G40" s="69">
        <f>($C$34+$E$34)*F40</f>
        <v>80678070.242919996</v>
      </c>
      <c r="H40" s="55"/>
      <c r="I40" s="68">
        <f>FactorInput!D16</f>
        <v>0.99070000000000003</v>
      </c>
      <c r="J40" s="69">
        <f>(D34+F34)*I40</f>
        <v>12030226.828739999</v>
      </c>
      <c r="K40" s="70">
        <f>FactorInput!N18</f>
        <v>709223</v>
      </c>
      <c r="L40" s="70">
        <f>(K40/$K$44)*$L$34</f>
        <v>12937524.252560653</v>
      </c>
      <c r="M40" s="39"/>
      <c r="P40" s="5"/>
    </row>
    <row r="41" spans="1:17" ht="13.5" thickBot="1" x14ac:dyDescent="0.25">
      <c r="A41" s="51">
        <f t="shared" si="0"/>
        <v>24</v>
      </c>
      <c r="B41" s="64" t="s">
        <v>107</v>
      </c>
      <c r="C41" s="53"/>
      <c r="D41" s="53"/>
      <c r="E41" s="55" t="s">
        <v>16</v>
      </c>
      <c r="F41" s="68">
        <f>FactorInput!F14</f>
        <v>0.1086</v>
      </c>
      <c r="G41" s="71">
        <f>(C34+E34)*F41</f>
        <v>9932704.2607199997</v>
      </c>
      <c r="H41" s="55"/>
      <c r="I41" s="68">
        <f>FactorInput!F16</f>
        <v>0</v>
      </c>
      <c r="J41" s="71">
        <f>(D34+F34)*I41</f>
        <v>0</v>
      </c>
      <c r="K41" s="70">
        <f>FactorInput!P18</f>
        <v>90359</v>
      </c>
      <c r="L41" s="70">
        <f>(K41/$K$44)*$L$34</f>
        <v>1648313.3710231166</v>
      </c>
      <c r="M41" s="39"/>
      <c r="P41" s="5"/>
    </row>
    <row r="42" spans="1:17" ht="13.5" thickBot="1" x14ac:dyDescent="0.25">
      <c r="A42" s="51">
        <f t="shared" si="0"/>
        <v>25</v>
      </c>
      <c r="B42" s="64" t="s">
        <v>108</v>
      </c>
      <c r="C42" s="53"/>
      <c r="D42" s="53"/>
      <c r="E42" s="55" t="s">
        <v>4</v>
      </c>
      <c r="F42" s="68">
        <f>FactorInput!H14</f>
        <v>9.2999999999999992E-3</v>
      </c>
      <c r="G42" s="71">
        <f>(C34+E34)*F42</f>
        <v>850590.69635999994</v>
      </c>
      <c r="H42" s="55"/>
      <c r="I42" s="68">
        <f>FactorInput!H16</f>
        <v>9.2999999999999992E-3</v>
      </c>
      <c r="J42" s="70">
        <f>(D34+F34)*I42</f>
        <v>112931.37125999999</v>
      </c>
      <c r="K42" s="72">
        <f>FactorInput!R18</f>
        <v>130101</v>
      </c>
      <c r="L42" s="73">
        <f>(K42/$K$44)*$L$34</f>
        <v>2373280.1146922666</v>
      </c>
      <c r="M42" s="39"/>
      <c r="P42" s="5" t="s">
        <v>19</v>
      </c>
    </row>
    <row r="43" spans="1:17" x14ac:dyDescent="0.2">
      <c r="A43" s="51">
        <f t="shared" si="0"/>
        <v>26</v>
      </c>
      <c r="B43" s="64" t="s">
        <v>63</v>
      </c>
      <c r="C43" s="53"/>
      <c r="D43" s="53"/>
      <c r="E43" s="55" t="s">
        <v>35</v>
      </c>
      <c r="F43" s="68">
        <f>FactorInput!J14</f>
        <v>0</v>
      </c>
      <c r="G43" s="71">
        <f>(C34+E34)*F43</f>
        <v>0</v>
      </c>
      <c r="H43" s="55"/>
      <c r="I43" s="68">
        <f>FactorInput!J16</f>
        <v>0</v>
      </c>
      <c r="J43" s="71">
        <f>(D34+F34)*I43</f>
        <v>0</v>
      </c>
      <c r="K43" s="70">
        <f>FactorInput!T18</f>
        <v>7297</v>
      </c>
      <c r="L43" s="70">
        <f>(K43/$K$44)*$L$34</f>
        <v>133110.62172396423</v>
      </c>
      <c r="M43" s="39"/>
      <c r="P43" s="5" t="s">
        <v>19</v>
      </c>
    </row>
    <row r="44" spans="1:17" ht="13.5" thickBot="1" x14ac:dyDescent="0.25">
      <c r="A44" s="51">
        <f t="shared" si="0"/>
        <v>27</v>
      </c>
      <c r="B44" s="64" t="s">
        <v>109</v>
      </c>
      <c r="C44" s="53"/>
      <c r="D44" s="53"/>
      <c r="E44" s="53"/>
      <c r="F44" s="74">
        <f>SUM(F40:F43)</f>
        <v>1</v>
      </c>
      <c r="G44" s="75">
        <f>SUM(G40:G43)</f>
        <v>91461365.200000003</v>
      </c>
      <c r="H44" s="76"/>
      <c r="I44" s="74">
        <f>SUM(I40:I43)</f>
        <v>1</v>
      </c>
      <c r="J44" s="75">
        <f>SUM(J40:J43)</f>
        <v>12143158.199999999</v>
      </c>
      <c r="K44" s="77">
        <f>SUM(K40:K43)</f>
        <v>936980</v>
      </c>
      <c r="L44" s="77">
        <f>SUM(L40:L43)</f>
        <v>17092228.359999999</v>
      </c>
      <c r="M44" s="39"/>
      <c r="P44" s="5"/>
    </row>
    <row r="45" spans="1:17" ht="13.5" thickTop="1" x14ac:dyDescent="0.2">
      <c r="A45" s="51">
        <f t="shared" si="0"/>
        <v>28</v>
      </c>
      <c r="B45" s="64" t="s">
        <v>64</v>
      </c>
      <c r="C45" s="53"/>
      <c r="D45" s="53"/>
      <c r="E45" s="53"/>
      <c r="F45" s="53"/>
      <c r="G45" s="53"/>
      <c r="H45" s="53"/>
      <c r="I45" s="53"/>
      <c r="J45" s="39"/>
      <c r="K45" s="39"/>
      <c r="L45" s="39"/>
      <c r="M45" s="39"/>
      <c r="N45" s="5"/>
      <c r="O45" s="5"/>
      <c r="P45" s="5"/>
    </row>
    <row r="46" spans="1:17" x14ac:dyDescent="0.2">
      <c r="A46" s="51">
        <f t="shared" si="0"/>
        <v>29</v>
      </c>
      <c r="B46" s="64" t="s">
        <v>110</v>
      </c>
      <c r="C46" s="53"/>
      <c r="D46" s="39"/>
      <c r="E46" s="53"/>
      <c r="F46" s="53"/>
      <c r="G46" s="53"/>
      <c r="H46" s="53"/>
      <c r="I46" s="53"/>
      <c r="J46" s="39"/>
      <c r="K46" s="39" t="s">
        <v>19</v>
      </c>
      <c r="L46" s="39"/>
      <c r="M46" s="53"/>
      <c r="N46" s="5"/>
      <c r="O46" s="5"/>
      <c r="P46" s="5"/>
    </row>
    <row r="47" spans="1:17" x14ac:dyDescent="0.2">
      <c r="A47" s="51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"/>
      <c r="O47" s="5"/>
      <c r="P47" s="5"/>
    </row>
    <row r="48" spans="1:17" x14ac:dyDescent="0.2">
      <c r="A48" s="41"/>
      <c r="B48" s="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42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3" x14ac:dyDescent="0.2">
      <c r="A50" s="42"/>
      <c r="B50" s="12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3" x14ac:dyDescent="0.2">
      <c r="A51" s="7"/>
      <c r="B51" s="9"/>
      <c r="C51" s="5"/>
      <c r="D51" s="5"/>
      <c r="E51" s="5"/>
      <c r="F51" s="46"/>
      <c r="G51" s="46"/>
      <c r="H51" s="46"/>
      <c r="I51" s="10"/>
      <c r="J51" s="10"/>
      <c r="K51" s="10"/>
      <c r="L51" s="10"/>
    </row>
    <row r="52" spans="1:13" x14ac:dyDescent="0.2">
      <c r="A52" s="7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43"/>
    </row>
    <row r="53" spans="1:13" x14ac:dyDescent="0.2">
      <c r="A53" s="7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43"/>
    </row>
    <row r="169" spans="1:16" x14ac:dyDescent="0.2">
      <c r="A169" s="42"/>
      <c r="B169" s="12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</sheetData>
  <mergeCells count="8">
    <mergeCell ref="A8:M8"/>
    <mergeCell ref="F37:J37"/>
    <mergeCell ref="A1:M1"/>
    <mergeCell ref="A2:M2"/>
    <mergeCell ref="A3:M3"/>
    <mergeCell ref="A4:M4"/>
    <mergeCell ref="A5:M5"/>
    <mergeCell ref="A6:M6"/>
  </mergeCells>
  <phoneticPr fontId="0" type="noConversion"/>
  <pageMargins left="0.75" right="0.75" top="1" bottom="1" header="0.5" footer="0.5"/>
  <pageSetup scale="78" orientation="landscape" r:id="rId1"/>
  <headerFooter alignWithMargins="0">
    <oddHeader>&amp;R&amp;"Times New Roman,Regular"Page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718C-C63C-423F-A2F9-2AA41492C6A4}">
  <sheetPr codeName="Sheet12"/>
  <dimension ref="A1:N46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3" width="15.42578125" style="1" bestFit="1" customWidth="1"/>
    <col min="4" max="4" width="12.7109375" style="1" customWidth="1"/>
    <col min="5" max="5" width="15.42578125" style="1" bestFit="1" customWidth="1"/>
    <col min="6" max="7" width="12.7109375" style="1" customWidth="1"/>
    <col min="8" max="8" width="14.28515625" style="1" bestFit="1" customWidth="1"/>
    <col min="9" max="9" width="15.5703125" style="1" bestFit="1" customWidth="1"/>
    <col min="10" max="13" width="12.7109375" style="1" customWidth="1"/>
    <col min="14" max="16384" width="9.140625" style="1"/>
  </cols>
  <sheetData>
    <row r="1" spans="1:14" x14ac:dyDescent="0.2">
      <c r="A1" s="145" t="s">
        <v>94</v>
      </c>
      <c r="B1" s="145"/>
      <c r="C1" s="145"/>
      <c r="D1" s="145"/>
      <c r="E1" s="145"/>
      <c r="F1" s="145"/>
      <c r="G1" s="145"/>
      <c r="H1" s="145"/>
      <c r="I1" s="145"/>
      <c r="J1" s="4"/>
      <c r="N1" s="4" t="s">
        <v>19</v>
      </c>
    </row>
    <row r="2" spans="1:14" x14ac:dyDescent="0.2">
      <c r="A2" s="145" t="s">
        <v>86</v>
      </c>
      <c r="B2" s="145"/>
      <c r="C2" s="145"/>
      <c r="D2" s="145"/>
      <c r="E2" s="145"/>
      <c r="F2" s="145"/>
      <c r="G2" s="145"/>
      <c r="H2" s="145"/>
      <c r="I2" s="145"/>
      <c r="J2" s="46" t="s">
        <v>19</v>
      </c>
      <c r="N2" s="4" t="s">
        <v>19</v>
      </c>
    </row>
    <row r="3" spans="1:14" x14ac:dyDescent="0.2">
      <c r="A3" s="145" t="s">
        <v>111</v>
      </c>
      <c r="B3" s="145"/>
      <c r="C3" s="145"/>
      <c r="D3" s="145"/>
      <c r="E3" s="145"/>
      <c r="F3" s="145"/>
      <c r="G3" s="145"/>
      <c r="H3" s="145"/>
      <c r="I3" s="145"/>
      <c r="J3" s="46" t="s">
        <v>19</v>
      </c>
      <c r="N3" s="4" t="s">
        <v>19</v>
      </c>
    </row>
    <row r="4" spans="1:14" x14ac:dyDescent="0.2">
      <c r="A4" s="143" t="s">
        <v>96</v>
      </c>
      <c r="B4" s="143"/>
      <c r="C4" s="143"/>
      <c r="D4" s="143"/>
      <c r="E4" s="143"/>
      <c r="F4" s="143"/>
      <c r="G4" s="143"/>
      <c r="H4" s="143"/>
      <c r="I4" s="143"/>
      <c r="J4" s="46"/>
      <c r="N4" s="4"/>
    </row>
    <row r="5" spans="1:14" x14ac:dyDescent="0.2">
      <c r="A5" s="143" t="s">
        <v>74</v>
      </c>
      <c r="B5" s="143"/>
      <c r="C5" s="143"/>
      <c r="D5" s="143"/>
      <c r="E5" s="143"/>
      <c r="F5" s="143"/>
      <c r="G5" s="143"/>
      <c r="H5" s="143"/>
      <c r="I5" s="143"/>
      <c r="J5" s="46"/>
      <c r="N5" s="4"/>
    </row>
    <row r="6" spans="1:14" x14ac:dyDescent="0.2">
      <c r="A6" s="143" t="s">
        <v>131</v>
      </c>
      <c r="B6" s="143"/>
      <c r="C6" s="143"/>
      <c r="D6" s="143"/>
      <c r="E6" s="143"/>
      <c r="F6" s="143"/>
      <c r="G6" s="143"/>
      <c r="H6" s="143"/>
      <c r="I6" s="143"/>
      <c r="J6" s="46"/>
      <c r="N6" s="4"/>
    </row>
    <row r="7" spans="1:14" x14ac:dyDescent="0.2">
      <c r="A7" s="6"/>
      <c r="B7" s="6"/>
      <c r="C7" s="6"/>
      <c r="D7" s="6"/>
      <c r="E7" s="6"/>
      <c r="F7" s="6"/>
      <c r="G7" s="78"/>
      <c r="H7" s="78"/>
      <c r="I7" s="5"/>
      <c r="J7" s="46"/>
      <c r="N7" s="4"/>
    </row>
    <row r="8" spans="1:14" x14ac:dyDescent="0.2">
      <c r="A8" s="144" t="s">
        <v>97</v>
      </c>
      <c r="B8" s="144"/>
      <c r="C8" s="144"/>
      <c r="D8" s="144"/>
      <c r="E8" s="144"/>
      <c r="F8" s="144"/>
      <c r="G8" s="144"/>
      <c r="H8" s="144"/>
      <c r="I8" s="144"/>
      <c r="J8" s="46" t="s">
        <v>19</v>
      </c>
      <c r="N8" s="4" t="s">
        <v>19</v>
      </c>
    </row>
    <row r="9" spans="1:14" x14ac:dyDescent="0.2">
      <c r="A9" s="41"/>
      <c r="B9" s="8"/>
      <c r="C9" s="5"/>
      <c r="D9" s="5"/>
      <c r="E9" s="5"/>
      <c r="F9" s="5"/>
      <c r="G9" s="5"/>
      <c r="H9" s="5"/>
      <c r="I9" s="5"/>
      <c r="J9" s="5"/>
      <c r="N9" s="5"/>
    </row>
    <row r="10" spans="1:14" x14ac:dyDescent="0.2">
      <c r="A10" s="42"/>
      <c r="B10" s="9" t="s">
        <v>2</v>
      </c>
      <c r="C10" s="10" t="s">
        <v>3</v>
      </c>
      <c r="D10" s="10" t="s">
        <v>5</v>
      </c>
      <c r="E10" s="10" t="s">
        <v>25</v>
      </c>
      <c r="F10" s="10" t="s">
        <v>26</v>
      </c>
      <c r="G10" s="10" t="s">
        <v>27</v>
      </c>
      <c r="H10" s="10" t="s">
        <v>28</v>
      </c>
      <c r="I10" s="13" t="s">
        <v>29</v>
      </c>
      <c r="J10" s="10" t="s">
        <v>19</v>
      </c>
      <c r="N10" s="10" t="s">
        <v>19</v>
      </c>
    </row>
    <row r="11" spans="1:14" x14ac:dyDescent="0.2">
      <c r="A11" s="42"/>
      <c r="B11" s="12"/>
      <c r="H11" s="10" t="s">
        <v>92</v>
      </c>
      <c r="I11" s="13" t="s">
        <v>93</v>
      </c>
      <c r="N11" s="5"/>
    </row>
    <row r="12" spans="1:14" x14ac:dyDescent="0.2">
      <c r="A12" s="42"/>
      <c r="B12" s="12"/>
      <c r="C12" s="17" t="s">
        <v>13</v>
      </c>
      <c r="D12" s="47"/>
      <c r="E12" s="46" t="s">
        <v>19</v>
      </c>
      <c r="F12" s="17" t="s">
        <v>14</v>
      </c>
      <c r="G12" s="47"/>
      <c r="H12" s="10"/>
      <c r="I12" s="10"/>
      <c r="N12" s="5"/>
    </row>
    <row r="13" spans="1:14" x14ac:dyDescent="0.2">
      <c r="A13" s="7"/>
      <c r="B13" s="9"/>
      <c r="C13" s="10"/>
      <c r="D13" s="10" t="s">
        <v>19</v>
      </c>
      <c r="E13" s="10" t="s">
        <v>6</v>
      </c>
      <c r="F13" s="10"/>
      <c r="G13" s="10"/>
      <c r="H13" s="10" t="s">
        <v>6</v>
      </c>
      <c r="I13" s="10" t="s">
        <v>6</v>
      </c>
      <c r="N13" s="5"/>
    </row>
    <row r="14" spans="1:14" x14ac:dyDescent="0.2">
      <c r="A14" s="7" t="s">
        <v>1</v>
      </c>
      <c r="B14" s="9"/>
      <c r="C14" s="10" t="s">
        <v>52</v>
      </c>
      <c r="D14" s="10" t="s">
        <v>53</v>
      </c>
      <c r="E14" s="10" t="s">
        <v>13</v>
      </c>
      <c r="F14" s="10" t="s">
        <v>52</v>
      </c>
      <c r="G14" s="10" t="s">
        <v>54</v>
      </c>
      <c r="H14" s="10" t="s">
        <v>14</v>
      </c>
      <c r="I14" s="10" t="s">
        <v>12</v>
      </c>
      <c r="N14" s="5"/>
    </row>
    <row r="15" spans="1:14" x14ac:dyDescent="0.2">
      <c r="A15" s="14" t="s">
        <v>30</v>
      </c>
      <c r="B15" s="15" t="s">
        <v>31</v>
      </c>
      <c r="C15" s="16" t="s">
        <v>32</v>
      </c>
      <c r="D15" s="16" t="s">
        <v>32</v>
      </c>
      <c r="E15" s="16" t="s">
        <v>32</v>
      </c>
      <c r="F15" s="16" t="s">
        <v>32</v>
      </c>
      <c r="G15" s="16" t="s">
        <v>32</v>
      </c>
      <c r="H15" s="16" t="s">
        <v>32</v>
      </c>
      <c r="I15" s="16" t="s">
        <v>32</v>
      </c>
      <c r="N15" s="5"/>
    </row>
    <row r="16" spans="1:14" x14ac:dyDescent="0.2">
      <c r="A16" s="7"/>
      <c r="B16" s="18"/>
      <c r="C16" s="19"/>
      <c r="D16" s="19"/>
      <c r="E16" s="19"/>
      <c r="F16" s="19"/>
      <c r="G16" s="19"/>
      <c r="H16" s="20"/>
      <c r="I16" s="19"/>
      <c r="N16" s="5"/>
    </row>
    <row r="17" spans="1:14" x14ac:dyDescent="0.2">
      <c r="A17" s="7">
        <f t="shared" ref="A17:A46" si="0">A16+1</f>
        <v>1</v>
      </c>
      <c r="B17" s="18">
        <f>FactorInput!P41</f>
        <v>45261</v>
      </c>
      <c r="C17" s="19">
        <v>6096128.04</v>
      </c>
      <c r="D17" s="19">
        <v>0</v>
      </c>
      <c r="E17" s="19">
        <f>SUM(C17:D17)</f>
        <v>6096128.04</v>
      </c>
      <c r="F17" s="19">
        <v>32268.75</v>
      </c>
      <c r="G17" s="19">
        <v>0</v>
      </c>
      <c r="H17" s="20">
        <f>SUM(F17:G17)</f>
        <v>32268.75</v>
      </c>
      <c r="I17" s="19">
        <f>E17+H17</f>
        <v>6128396.79</v>
      </c>
      <c r="N17" s="5"/>
    </row>
    <row r="18" spans="1:14" x14ac:dyDescent="0.2">
      <c r="A18" s="7">
        <f t="shared" si="0"/>
        <v>2</v>
      </c>
      <c r="B18" s="18">
        <f>FactorInput!P42</f>
        <v>45292</v>
      </c>
      <c r="C18" s="19">
        <v>5239636.540000001</v>
      </c>
      <c r="D18" s="19">
        <v>0</v>
      </c>
      <c r="E18" s="19">
        <f t="shared" ref="E18:E28" si="1">SUM(C18:D18)</f>
        <v>5239636.540000001</v>
      </c>
      <c r="F18" s="19">
        <v>28146.48</v>
      </c>
      <c r="G18" s="19">
        <v>0</v>
      </c>
      <c r="H18" s="20">
        <f t="shared" ref="H18:H28" si="2">SUM(F18:G18)</f>
        <v>28146.48</v>
      </c>
      <c r="I18" s="19">
        <f t="shared" ref="I18:I28" si="3">E18+H18</f>
        <v>5267783.0200000014</v>
      </c>
      <c r="N18" s="5"/>
    </row>
    <row r="19" spans="1:14" x14ac:dyDescent="0.2">
      <c r="A19" s="7">
        <f t="shared" si="0"/>
        <v>3</v>
      </c>
      <c r="B19" s="18">
        <f>FactorInput!P43</f>
        <v>45323</v>
      </c>
      <c r="C19" s="19">
        <v>4340580.13</v>
      </c>
      <c r="D19" s="19">
        <v>0</v>
      </c>
      <c r="E19" s="19">
        <f t="shared" si="1"/>
        <v>4340580.13</v>
      </c>
      <c r="F19" s="19">
        <v>23842.43</v>
      </c>
      <c r="G19" s="19">
        <v>0</v>
      </c>
      <c r="H19" s="20">
        <f t="shared" si="2"/>
        <v>23842.43</v>
      </c>
      <c r="I19" s="19">
        <f t="shared" si="3"/>
        <v>4364422.5599999996</v>
      </c>
      <c r="N19" s="5"/>
    </row>
    <row r="20" spans="1:14" x14ac:dyDescent="0.2">
      <c r="A20" s="7">
        <f t="shared" si="0"/>
        <v>4</v>
      </c>
      <c r="B20" s="18">
        <f>FactorInput!P44</f>
        <v>45354</v>
      </c>
      <c r="C20" s="19">
        <v>4186835.81</v>
      </c>
      <c r="D20" s="19">
        <v>0</v>
      </c>
      <c r="E20" s="19">
        <f t="shared" si="1"/>
        <v>4186835.81</v>
      </c>
      <c r="F20" s="19">
        <v>19468.98</v>
      </c>
      <c r="G20" s="19">
        <v>0</v>
      </c>
      <c r="H20" s="20">
        <f t="shared" si="2"/>
        <v>19468.98</v>
      </c>
      <c r="I20" s="19">
        <f t="shared" si="3"/>
        <v>4206304.79</v>
      </c>
      <c r="N20" s="5"/>
    </row>
    <row r="21" spans="1:14" x14ac:dyDescent="0.2">
      <c r="A21" s="7">
        <f t="shared" si="0"/>
        <v>5</v>
      </c>
      <c r="B21" s="18">
        <f>FactorInput!P45</f>
        <v>45385</v>
      </c>
      <c r="C21" s="19">
        <v>3891851.34</v>
      </c>
      <c r="D21" s="19">
        <v>0</v>
      </c>
      <c r="E21" s="19">
        <f t="shared" si="1"/>
        <v>3891851.34</v>
      </c>
      <c r="F21" s="19">
        <v>14950.95</v>
      </c>
      <c r="G21" s="19">
        <v>0</v>
      </c>
      <c r="H21" s="20">
        <f t="shared" si="2"/>
        <v>14950.95</v>
      </c>
      <c r="I21" s="19">
        <f t="shared" si="3"/>
        <v>3906802.29</v>
      </c>
      <c r="N21" s="5"/>
    </row>
    <row r="22" spans="1:14" x14ac:dyDescent="0.2">
      <c r="A22" s="7">
        <f t="shared" si="0"/>
        <v>6</v>
      </c>
      <c r="B22" s="18">
        <f>FactorInput!P46</f>
        <v>45416</v>
      </c>
      <c r="C22" s="19">
        <v>3514654.7300000004</v>
      </c>
      <c r="D22" s="19">
        <v>0</v>
      </c>
      <c r="E22" s="19">
        <f t="shared" si="1"/>
        <v>3514654.7300000004</v>
      </c>
      <c r="F22" s="19">
        <v>10619.38</v>
      </c>
      <c r="G22" s="19">
        <v>0</v>
      </c>
      <c r="H22" s="20">
        <f t="shared" si="2"/>
        <v>10619.38</v>
      </c>
      <c r="I22" s="19">
        <f t="shared" si="3"/>
        <v>3525274.1100000003</v>
      </c>
      <c r="J22" s="20"/>
      <c r="N22" s="5"/>
    </row>
    <row r="23" spans="1:14" x14ac:dyDescent="0.2">
      <c r="A23" s="7">
        <f t="shared" si="0"/>
        <v>7</v>
      </c>
      <c r="B23" s="18">
        <f>FactorInput!P47</f>
        <v>45446</v>
      </c>
      <c r="C23" s="19">
        <v>2088614.2199999997</v>
      </c>
      <c r="D23" s="19">
        <v>0</v>
      </c>
      <c r="E23" s="19">
        <f t="shared" si="1"/>
        <v>2088614.2199999997</v>
      </c>
      <c r="F23" s="19">
        <v>6287.81</v>
      </c>
      <c r="G23" s="19">
        <v>0</v>
      </c>
      <c r="H23" s="20">
        <f t="shared" si="2"/>
        <v>6287.81</v>
      </c>
      <c r="I23" s="19">
        <f t="shared" si="3"/>
        <v>2094902.0299999998</v>
      </c>
      <c r="N23" s="5"/>
    </row>
    <row r="24" spans="1:14" x14ac:dyDescent="0.2">
      <c r="A24" s="7">
        <f t="shared" si="0"/>
        <v>8</v>
      </c>
      <c r="B24" s="18">
        <f>FactorInput!R41</f>
        <v>45477</v>
      </c>
      <c r="C24" s="19">
        <v>1555333.1400000001</v>
      </c>
      <c r="D24" s="19">
        <v>0</v>
      </c>
      <c r="E24" s="19">
        <f t="shared" si="1"/>
        <v>1555333.1400000001</v>
      </c>
      <c r="F24" s="19">
        <v>1956.24</v>
      </c>
      <c r="G24" s="19">
        <v>0</v>
      </c>
      <c r="H24" s="20">
        <f t="shared" si="2"/>
        <v>1956.24</v>
      </c>
      <c r="I24" s="19">
        <f t="shared" si="3"/>
        <v>1557289.3800000001</v>
      </c>
      <c r="N24" s="5"/>
    </row>
    <row r="25" spans="1:14" x14ac:dyDescent="0.2">
      <c r="A25" s="7">
        <f t="shared" si="0"/>
        <v>9</v>
      </c>
      <c r="B25" s="18">
        <f>B24+30</f>
        <v>45507</v>
      </c>
      <c r="C25" s="19">
        <v>14991194.18</v>
      </c>
      <c r="D25" s="19">
        <v>0</v>
      </c>
      <c r="E25" s="19">
        <f t="shared" si="1"/>
        <v>14991194.18</v>
      </c>
      <c r="F25" s="19">
        <v>0</v>
      </c>
      <c r="G25" s="19">
        <v>0</v>
      </c>
      <c r="H25" s="20">
        <f t="shared" si="2"/>
        <v>0</v>
      </c>
      <c r="I25" s="19">
        <f t="shared" si="3"/>
        <v>14991194.18</v>
      </c>
      <c r="N25" s="5"/>
    </row>
    <row r="26" spans="1:14" x14ac:dyDescent="0.2">
      <c r="A26" s="7">
        <f t="shared" si="0"/>
        <v>10</v>
      </c>
      <c r="B26" s="18">
        <f>B25+30</f>
        <v>45537</v>
      </c>
      <c r="C26" s="19">
        <v>14917290.33</v>
      </c>
      <c r="D26" s="19">
        <v>0</v>
      </c>
      <c r="E26" s="19">
        <f t="shared" si="1"/>
        <v>14917290.33</v>
      </c>
      <c r="F26" s="19">
        <v>0</v>
      </c>
      <c r="G26" s="19">
        <v>0</v>
      </c>
      <c r="H26" s="20">
        <f t="shared" si="2"/>
        <v>0</v>
      </c>
      <c r="I26" s="19">
        <f t="shared" si="3"/>
        <v>14917290.33</v>
      </c>
      <c r="N26" s="5"/>
    </row>
    <row r="27" spans="1:14" x14ac:dyDescent="0.2">
      <c r="A27" s="7">
        <f t="shared" si="0"/>
        <v>11</v>
      </c>
      <c r="B27" s="18">
        <f>B26+30</f>
        <v>45567</v>
      </c>
      <c r="C27" s="19">
        <v>13275691.709999999</v>
      </c>
      <c r="D27" s="19">
        <v>0</v>
      </c>
      <c r="E27" s="19">
        <f t="shared" si="1"/>
        <v>13275691.709999999</v>
      </c>
      <c r="F27" s="19">
        <v>15349.8</v>
      </c>
      <c r="G27" s="19">
        <v>0</v>
      </c>
      <c r="H27" s="20">
        <f t="shared" si="2"/>
        <v>15349.8</v>
      </c>
      <c r="I27" s="19">
        <f t="shared" si="3"/>
        <v>13291041.51</v>
      </c>
      <c r="N27" s="5"/>
    </row>
    <row r="28" spans="1:14" x14ac:dyDescent="0.2">
      <c r="A28" s="7">
        <f t="shared" si="0"/>
        <v>12</v>
      </c>
      <c r="B28" s="18">
        <f>B27+30</f>
        <v>45597</v>
      </c>
      <c r="C28" s="19">
        <v>11957320.330000002</v>
      </c>
      <c r="D28" s="19">
        <v>0</v>
      </c>
      <c r="E28" s="19">
        <f t="shared" si="1"/>
        <v>11957320.330000002</v>
      </c>
      <c r="F28" s="19">
        <v>11100.88</v>
      </c>
      <c r="G28" s="19">
        <v>0</v>
      </c>
      <c r="H28" s="20">
        <f t="shared" si="2"/>
        <v>11100.88</v>
      </c>
      <c r="I28" s="19">
        <f t="shared" si="3"/>
        <v>11968421.210000003</v>
      </c>
      <c r="N28" s="5"/>
    </row>
    <row r="29" spans="1:14" x14ac:dyDescent="0.2">
      <c r="A29" s="7">
        <f t="shared" si="0"/>
        <v>13</v>
      </c>
      <c r="B29" s="18">
        <f>B28+30</f>
        <v>45627</v>
      </c>
      <c r="C29" s="19">
        <v>12469681.02</v>
      </c>
      <c r="D29" s="19">
        <v>0</v>
      </c>
      <c r="E29" s="19">
        <f>SUM(C29:D29)</f>
        <v>12469681.02</v>
      </c>
      <c r="F29" s="19">
        <v>6631.69</v>
      </c>
      <c r="G29" s="19">
        <v>0</v>
      </c>
      <c r="H29" s="20">
        <f>SUM(F29:G29)</f>
        <v>6631.69</v>
      </c>
      <c r="I29" s="19">
        <f>E29+H29</f>
        <v>12476312.709999999</v>
      </c>
      <c r="N29" s="5"/>
    </row>
    <row r="30" spans="1:14" x14ac:dyDescent="0.2">
      <c r="A30" s="7">
        <f t="shared" si="0"/>
        <v>14</v>
      </c>
      <c r="B30" s="12"/>
      <c r="C30" s="23" t="s">
        <v>19</v>
      </c>
      <c r="D30" s="23"/>
      <c r="E30" s="23"/>
      <c r="F30" s="23"/>
      <c r="G30" s="23"/>
      <c r="H30" s="23"/>
      <c r="I30" s="23"/>
      <c r="N30" s="5"/>
    </row>
    <row r="31" spans="1:14" x14ac:dyDescent="0.2">
      <c r="A31" s="7">
        <f t="shared" si="0"/>
        <v>15</v>
      </c>
      <c r="B31" s="25" t="s">
        <v>6</v>
      </c>
      <c r="C31" s="26">
        <f>SUM(C17:C29)</f>
        <v>98524811.519999981</v>
      </c>
      <c r="D31" s="26">
        <f t="shared" ref="D31:I31" si="4">SUM(D17:D29)</f>
        <v>0</v>
      </c>
      <c r="E31" s="26">
        <f t="shared" si="4"/>
        <v>98524811.519999981</v>
      </c>
      <c r="F31" s="26">
        <f t="shared" si="4"/>
        <v>170623.38999999998</v>
      </c>
      <c r="G31" s="26">
        <f t="shared" si="4"/>
        <v>0</v>
      </c>
      <c r="H31" s="26">
        <f t="shared" si="4"/>
        <v>170623.38999999998</v>
      </c>
      <c r="I31" s="26">
        <f t="shared" si="4"/>
        <v>98695434.909999996</v>
      </c>
      <c r="N31" s="5"/>
    </row>
    <row r="32" spans="1:14" ht="13.5" thickBot="1" x14ac:dyDescent="0.25">
      <c r="A32" s="7">
        <f t="shared" si="0"/>
        <v>16</v>
      </c>
      <c r="B32" s="12"/>
      <c r="C32" s="19"/>
      <c r="D32" s="19"/>
      <c r="E32" s="19"/>
      <c r="F32" s="19"/>
      <c r="G32" s="19"/>
      <c r="H32" s="19"/>
      <c r="I32" s="19"/>
      <c r="N32" s="5"/>
    </row>
    <row r="33" spans="1:14" ht="14.25" thickTop="1" thickBot="1" x14ac:dyDescent="0.25">
      <c r="A33" s="7">
        <f t="shared" si="0"/>
        <v>17</v>
      </c>
      <c r="B33" s="27" t="s">
        <v>117</v>
      </c>
      <c r="C33" s="28">
        <f>ROUND(C31/13,2)</f>
        <v>7578831.6600000001</v>
      </c>
      <c r="D33" s="28">
        <f t="shared" ref="D33:I33" si="5">ROUND(D31/13,2)</f>
        <v>0</v>
      </c>
      <c r="E33" s="28">
        <f t="shared" si="5"/>
        <v>7578831.6600000001</v>
      </c>
      <c r="F33" s="28">
        <f t="shared" si="5"/>
        <v>13124.88</v>
      </c>
      <c r="G33" s="28">
        <f t="shared" si="5"/>
        <v>0</v>
      </c>
      <c r="H33" s="28">
        <f t="shared" si="5"/>
        <v>13124.88</v>
      </c>
      <c r="I33" s="28">
        <f t="shared" si="5"/>
        <v>7591956.5300000003</v>
      </c>
      <c r="N33" s="5"/>
    </row>
    <row r="34" spans="1:14" ht="13.5" thickTop="1" x14ac:dyDescent="0.2">
      <c r="A34" s="7">
        <f t="shared" si="0"/>
        <v>18</v>
      </c>
      <c r="B34" s="12"/>
      <c r="C34" s="5"/>
      <c r="D34" s="5"/>
      <c r="E34" s="5"/>
      <c r="F34" s="5"/>
      <c r="G34" s="5"/>
      <c r="H34" s="5"/>
      <c r="I34" s="4" t="s">
        <v>19</v>
      </c>
      <c r="N34" s="5"/>
    </row>
    <row r="35" spans="1:14" x14ac:dyDescent="0.2">
      <c r="A35" s="7">
        <f t="shared" si="0"/>
        <v>19</v>
      </c>
      <c r="B35" s="12"/>
      <c r="C35" s="79" t="s">
        <v>19</v>
      </c>
      <c r="N35" s="5"/>
    </row>
    <row r="36" spans="1:14" ht="15.75" x14ac:dyDescent="0.2">
      <c r="A36" s="7">
        <f t="shared" si="0"/>
        <v>20</v>
      </c>
      <c r="B36" s="12"/>
      <c r="F36" s="80" t="s">
        <v>120</v>
      </c>
      <c r="H36" s="46"/>
      <c r="N36" s="5"/>
    </row>
    <row r="37" spans="1:14" ht="13.5" thickBot="1" x14ac:dyDescent="0.25">
      <c r="A37" s="7">
        <f t="shared" si="0"/>
        <v>21</v>
      </c>
      <c r="B37" s="25" t="s">
        <v>78</v>
      </c>
      <c r="C37" s="5"/>
      <c r="D37" s="5"/>
      <c r="G37" s="81" t="s">
        <v>13</v>
      </c>
      <c r="H37" s="81" t="s">
        <v>14</v>
      </c>
      <c r="I37" s="82"/>
      <c r="N37" s="5"/>
    </row>
    <row r="38" spans="1:14" x14ac:dyDescent="0.2">
      <c r="A38" s="7">
        <f t="shared" si="0"/>
        <v>22</v>
      </c>
      <c r="B38" s="36" t="s">
        <v>81</v>
      </c>
      <c r="C38" s="5"/>
      <c r="D38" s="5"/>
      <c r="F38" s="29" t="s">
        <v>15</v>
      </c>
      <c r="G38" s="31">
        <f>$E$33*FactorInput!D28</f>
        <v>7096102.3663894702</v>
      </c>
      <c r="H38" s="31">
        <f>$H$33*FactorInput!N28</f>
        <v>10159.687993885209</v>
      </c>
      <c r="N38" s="5"/>
    </row>
    <row r="39" spans="1:14" ht="13.5" thickBot="1" x14ac:dyDescent="0.25">
      <c r="A39" s="7">
        <f t="shared" si="0"/>
        <v>23</v>
      </c>
      <c r="B39" s="36" t="s">
        <v>82</v>
      </c>
      <c r="C39" s="5"/>
      <c r="D39" s="5"/>
      <c r="F39" s="29" t="s">
        <v>16</v>
      </c>
      <c r="G39" s="31">
        <f>$E$33*FactorInput!F28</f>
        <v>249160.6448203749</v>
      </c>
      <c r="H39" s="31">
        <f>$H$33*FactorInput!P28</f>
        <v>941.63710544696619</v>
      </c>
      <c r="N39" s="5"/>
    </row>
    <row r="40" spans="1:14" ht="13.5" thickBot="1" x14ac:dyDescent="0.25">
      <c r="A40" s="7">
        <f t="shared" si="0"/>
        <v>24</v>
      </c>
      <c r="B40" s="36" t="s">
        <v>55</v>
      </c>
      <c r="C40" s="5"/>
      <c r="D40" s="5"/>
      <c r="F40" s="29" t="s">
        <v>4</v>
      </c>
      <c r="G40" s="31">
        <f>$E$33*FactorInput!H28</f>
        <v>67494.029995741497</v>
      </c>
      <c r="H40" s="32">
        <f>$H$33*FactorInput!R28</f>
        <v>1944.8906073555695</v>
      </c>
      <c r="I40" s="31"/>
      <c r="N40" s="5"/>
    </row>
    <row r="41" spans="1:14" x14ac:dyDescent="0.2">
      <c r="A41" s="7">
        <f t="shared" si="0"/>
        <v>25</v>
      </c>
      <c r="B41" s="36" t="s">
        <v>83</v>
      </c>
      <c r="C41" s="5"/>
      <c r="D41" s="5"/>
      <c r="F41" s="29" t="s">
        <v>35</v>
      </c>
      <c r="G41" s="31">
        <f>$E$33*FactorInput!J28</f>
        <v>166074.61879441474</v>
      </c>
      <c r="H41" s="31">
        <f>$H$33*FactorInput!T28</f>
        <v>78.664293312255296</v>
      </c>
      <c r="N41" s="5"/>
    </row>
    <row r="42" spans="1:14" ht="13.5" thickBot="1" x14ac:dyDescent="0.25">
      <c r="A42" s="7">
        <f t="shared" si="0"/>
        <v>26</v>
      </c>
      <c r="B42" s="36" t="s">
        <v>84</v>
      </c>
      <c r="C42" s="5"/>
      <c r="D42" s="5"/>
      <c r="G42" s="33">
        <f>SUM(G38:G41)</f>
        <v>7578831.660000002</v>
      </c>
      <c r="H42" s="33">
        <f>SUM(H38:H41)</f>
        <v>13124.88</v>
      </c>
      <c r="N42" s="5"/>
    </row>
    <row r="43" spans="1:14" ht="13.5" thickTop="1" x14ac:dyDescent="0.2">
      <c r="A43" s="7">
        <f t="shared" si="0"/>
        <v>27</v>
      </c>
      <c r="B43" s="36" t="s">
        <v>56</v>
      </c>
      <c r="C43" s="5"/>
      <c r="D43" s="5"/>
      <c r="N43" s="5"/>
    </row>
    <row r="44" spans="1:14" ht="15.75" x14ac:dyDescent="0.2">
      <c r="A44" s="7">
        <f t="shared" si="0"/>
        <v>28</v>
      </c>
      <c r="B44" s="36" t="s">
        <v>57</v>
      </c>
      <c r="C44" s="5"/>
      <c r="D44" s="5"/>
      <c r="E44" s="5"/>
      <c r="F44" s="35" t="s">
        <v>123</v>
      </c>
      <c r="N44" s="5"/>
    </row>
    <row r="45" spans="1:14" x14ac:dyDescent="0.2">
      <c r="A45" s="7">
        <f t="shared" si="0"/>
        <v>29</v>
      </c>
      <c r="B45" s="83" t="s">
        <v>19</v>
      </c>
      <c r="N45" s="5"/>
    </row>
    <row r="46" spans="1:14" x14ac:dyDescent="0.2">
      <c r="A46" s="7">
        <f t="shared" si="0"/>
        <v>30</v>
      </c>
      <c r="N46" s="5"/>
    </row>
  </sheetData>
  <mergeCells count="7">
    <mergeCell ref="A8:I8"/>
    <mergeCell ref="A1:I1"/>
    <mergeCell ref="A2:I2"/>
    <mergeCell ref="A3:I3"/>
    <mergeCell ref="A4:I4"/>
    <mergeCell ref="A5:I5"/>
    <mergeCell ref="A6:I6"/>
  </mergeCells>
  <phoneticPr fontId="0" type="noConversion"/>
  <pageMargins left="0.75" right="0.75" top="1" bottom="1" header="0.5" footer="0.5"/>
  <pageSetup scale="76" orientation="portrait" r:id="rId1"/>
  <headerFooter alignWithMargins="0">
    <oddHeader>&amp;R&amp;"Times New Roman,Regular"Page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91BA-A94F-4166-BD1C-5C302AF59190}">
  <dimension ref="A1:H49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4.42578125" style="84" bestFit="1" customWidth="1"/>
    <col min="2" max="2" width="23.140625" style="84" bestFit="1" customWidth="1"/>
    <col min="3" max="3" width="12.85546875" style="84" bestFit="1" customWidth="1"/>
    <col min="4" max="4" width="16.7109375" style="84" customWidth="1"/>
    <col min="5" max="5" width="13.5703125" style="84" bestFit="1" customWidth="1"/>
    <col min="6" max="6" width="14.5703125" style="84" customWidth="1"/>
    <col min="7" max="7" width="9.140625" style="84"/>
    <col min="8" max="8" width="14.5703125" style="84" bestFit="1" customWidth="1"/>
    <col min="9" max="16384" width="9.140625" style="84"/>
  </cols>
  <sheetData>
    <row r="1" spans="1:6" x14ac:dyDescent="0.2">
      <c r="A1" s="145" t="s">
        <v>94</v>
      </c>
      <c r="B1" s="145"/>
      <c r="C1" s="145"/>
      <c r="D1" s="145"/>
      <c r="E1" s="145"/>
      <c r="F1" s="145"/>
    </row>
    <row r="2" spans="1:6" x14ac:dyDescent="0.2">
      <c r="A2" s="145" t="s">
        <v>86</v>
      </c>
      <c r="B2" s="145"/>
      <c r="C2" s="145"/>
      <c r="D2" s="145"/>
      <c r="E2" s="145"/>
      <c r="F2" s="145"/>
    </row>
    <row r="3" spans="1:6" x14ac:dyDescent="0.2">
      <c r="A3" s="145" t="s">
        <v>111</v>
      </c>
      <c r="B3" s="145"/>
      <c r="C3" s="145"/>
      <c r="D3" s="145"/>
      <c r="E3" s="145"/>
      <c r="F3" s="145"/>
    </row>
    <row r="4" spans="1:6" x14ac:dyDescent="0.2">
      <c r="A4" s="143" t="s">
        <v>96</v>
      </c>
      <c r="B4" s="143"/>
      <c r="C4" s="143"/>
      <c r="D4" s="143"/>
      <c r="E4" s="143"/>
      <c r="F4" s="143"/>
    </row>
    <row r="5" spans="1:6" x14ac:dyDescent="0.2">
      <c r="A5" s="143" t="s">
        <v>74</v>
      </c>
      <c r="B5" s="143"/>
      <c r="C5" s="143"/>
      <c r="D5" s="143"/>
      <c r="E5" s="143"/>
      <c r="F5" s="143"/>
    </row>
    <row r="6" spans="1:6" x14ac:dyDescent="0.2">
      <c r="A6" s="143" t="s">
        <v>131</v>
      </c>
      <c r="B6" s="143"/>
      <c r="C6" s="143"/>
      <c r="D6" s="143"/>
      <c r="E6" s="143"/>
      <c r="F6" s="143"/>
    </row>
    <row r="7" spans="1:6" x14ac:dyDescent="0.2">
      <c r="A7" s="6"/>
      <c r="B7" s="6"/>
      <c r="C7" s="6"/>
      <c r="D7" s="6"/>
      <c r="E7" s="6"/>
      <c r="F7" s="6"/>
    </row>
    <row r="8" spans="1:6" x14ac:dyDescent="0.2">
      <c r="A8" s="144" t="s">
        <v>112</v>
      </c>
      <c r="B8" s="144"/>
      <c r="C8" s="144"/>
      <c r="D8" s="144"/>
      <c r="E8" s="144"/>
      <c r="F8" s="144"/>
    </row>
    <row r="9" spans="1:6" x14ac:dyDescent="0.2">
      <c r="A9" s="42"/>
      <c r="B9" s="85"/>
      <c r="C9" s="85"/>
      <c r="D9" s="85"/>
      <c r="E9" s="85"/>
      <c r="F9" s="85"/>
    </row>
    <row r="10" spans="1:6" x14ac:dyDescent="0.2">
      <c r="A10" s="39"/>
      <c r="B10" s="39"/>
      <c r="C10" s="87" t="s">
        <v>75</v>
      </c>
      <c r="D10" s="85"/>
      <c r="E10" s="87" t="s">
        <v>76</v>
      </c>
      <c r="F10" s="87" t="s">
        <v>58</v>
      </c>
    </row>
    <row r="11" spans="1:6" ht="15.75" x14ac:dyDescent="0.2">
      <c r="A11" s="51" t="s">
        <v>1</v>
      </c>
      <c r="B11" s="88"/>
      <c r="C11" s="87" t="s">
        <v>124</v>
      </c>
      <c r="D11" s="87" t="s">
        <v>125</v>
      </c>
      <c r="E11" s="87" t="s">
        <v>126</v>
      </c>
      <c r="F11" s="87" t="s">
        <v>127</v>
      </c>
    </row>
    <row r="12" spans="1:6" x14ac:dyDescent="0.2">
      <c r="A12" s="89" t="s">
        <v>30</v>
      </c>
      <c r="B12" s="90" t="s">
        <v>31</v>
      </c>
      <c r="C12" s="91" t="s">
        <v>32</v>
      </c>
      <c r="D12" s="91" t="s">
        <v>32</v>
      </c>
      <c r="E12" s="91" t="s">
        <v>32</v>
      </c>
      <c r="F12" s="91" t="s">
        <v>32</v>
      </c>
    </row>
    <row r="13" spans="1:6" x14ac:dyDescent="0.2">
      <c r="A13" s="51"/>
      <c r="B13" s="88" t="s">
        <v>2</v>
      </c>
      <c r="C13" s="62" t="s">
        <v>3</v>
      </c>
      <c r="D13" s="62" t="s">
        <v>5</v>
      </c>
      <c r="E13" s="62" t="s">
        <v>25</v>
      </c>
      <c r="F13" s="62" t="s">
        <v>26</v>
      </c>
    </row>
    <row r="14" spans="1:6" x14ac:dyDescent="0.2">
      <c r="A14" s="51"/>
      <c r="B14" s="88"/>
      <c r="C14" s="62"/>
      <c r="D14" s="62"/>
      <c r="E14" s="62"/>
      <c r="F14" s="62"/>
    </row>
    <row r="15" spans="1:6" x14ac:dyDescent="0.2">
      <c r="A15" s="51">
        <v>1</v>
      </c>
      <c r="B15" s="18">
        <f>FactorInput!P41</f>
        <v>45261</v>
      </c>
      <c r="C15" s="19">
        <v>4280627.4000000004</v>
      </c>
      <c r="D15" s="19">
        <v>98131976.25</v>
      </c>
      <c r="E15" s="19">
        <v>5287500.95</v>
      </c>
      <c r="F15" s="19">
        <v>0</v>
      </c>
    </row>
    <row r="16" spans="1:6" x14ac:dyDescent="0.2">
      <c r="A16" s="51">
        <f>A15+1</f>
        <v>2</v>
      </c>
      <c r="B16" s="18">
        <f>FactorInput!P42</f>
        <v>45292</v>
      </c>
      <c r="C16" s="19">
        <v>4236902.4000000004</v>
      </c>
      <c r="D16" s="19">
        <v>120581093.24000001</v>
      </c>
      <c r="E16" s="19">
        <v>4986078.0299999993</v>
      </c>
      <c r="F16" s="19">
        <v>0</v>
      </c>
    </row>
    <row r="17" spans="1:8" x14ac:dyDescent="0.2">
      <c r="A17" s="51">
        <f t="shared" ref="A17:A42" si="0">A16+1</f>
        <v>3</v>
      </c>
      <c r="B17" s="18">
        <f>FactorInput!P43</f>
        <v>45323</v>
      </c>
      <c r="C17" s="19">
        <v>4165352.4000000004</v>
      </c>
      <c r="D17" s="19">
        <v>117684461.64999999</v>
      </c>
      <c r="E17" s="19">
        <v>5437639.0800000001</v>
      </c>
      <c r="F17" s="19">
        <v>0</v>
      </c>
    </row>
    <row r="18" spans="1:8" x14ac:dyDescent="0.2">
      <c r="A18" s="51">
        <f t="shared" si="0"/>
        <v>4</v>
      </c>
      <c r="B18" s="18">
        <f>FactorInput!P44</f>
        <v>45354</v>
      </c>
      <c r="C18" s="19">
        <v>4097777.4000000004</v>
      </c>
      <c r="D18" s="19">
        <v>117097462.69</v>
      </c>
      <c r="E18" s="19">
        <v>6938022.4299999997</v>
      </c>
      <c r="F18" s="19">
        <v>0</v>
      </c>
    </row>
    <row r="19" spans="1:8" x14ac:dyDescent="0.2">
      <c r="A19" s="51">
        <f t="shared" si="0"/>
        <v>5</v>
      </c>
      <c r="B19" s="18">
        <f>FactorInput!P45</f>
        <v>45385</v>
      </c>
      <c r="C19" s="19">
        <v>4054052.4000000004</v>
      </c>
      <c r="D19" s="19">
        <v>120938322.59</v>
      </c>
      <c r="E19" s="19">
        <v>6248310.2799999993</v>
      </c>
      <c r="F19" s="19">
        <v>0</v>
      </c>
    </row>
    <row r="20" spans="1:8" x14ac:dyDescent="0.2">
      <c r="A20" s="51">
        <f t="shared" si="0"/>
        <v>6</v>
      </c>
      <c r="B20" s="18">
        <f>FactorInput!P46</f>
        <v>45416</v>
      </c>
      <c r="C20" s="19">
        <v>3934802.4000000004</v>
      </c>
      <c r="D20" s="19">
        <v>135922385.42999998</v>
      </c>
      <c r="E20" s="19">
        <v>5549957.8599999994</v>
      </c>
      <c r="F20" s="19">
        <v>0</v>
      </c>
    </row>
    <row r="21" spans="1:8" x14ac:dyDescent="0.2">
      <c r="A21" s="51">
        <f t="shared" si="0"/>
        <v>7</v>
      </c>
      <c r="B21" s="18">
        <f>FactorInput!P47</f>
        <v>45446</v>
      </c>
      <c r="C21" s="19">
        <v>3847352.4000000004</v>
      </c>
      <c r="D21" s="19">
        <v>106099779.45999998</v>
      </c>
      <c r="E21" s="19">
        <v>4844017.57</v>
      </c>
      <c r="F21" s="19">
        <v>0</v>
      </c>
    </row>
    <row r="22" spans="1:8" x14ac:dyDescent="0.2">
      <c r="A22" s="51">
        <f t="shared" si="0"/>
        <v>8</v>
      </c>
      <c r="B22" s="18">
        <f>FactorInput!R41</f>
        <v>45477</v>
      </c>
      <c r="C22" s="19">
        <v>3779777.4000000004</v>
      </c>
      <c r="D22" s="19">
        <v>112199685.28</v>
      </c>
      <c r="E22" s="19">
        <v>4313931.4800000004</v>
      </c>
      <c r="F22" s="19">
        <v>0</v>
      </c>
    </row>
    <row r="23" spans="1:8" x14ac:dyDescent="0.2">
      <c r="A23" s="51">
        <f t="shared" si="0"/>
        <v>9</v>
      </c>
      <c r="B23" s="18">
        <f>FactorInput!R42</f>
        <v>45507</v>
      </c>
      <c r="C23" s="19">
        <v>3767852.4000000004</v>
      </c>
      <c r="D23" s="19">
        <v>104034268.59</v>
      </c>
      <c r="E23" s="19">
        <v>3815595.63</v>
      </c>
      <c r="F23" s="19">
        <v>0</v>
      </c>
    </row>
    <row r="24" spans="1:8" x14ac:dyDescent="0.2">
      <c r="A24" s="51">
        <f t="shared" si="0"/>
        <v>10</v>
      </c>
      <c r="B24" s="18">
        <f>FactorInput!R43</f>
        <v>45538</v>
      </c>
      <c r="C24" s="19">
        <v>3652577.4000000004</v>
      </c>
      <c r="D24" s="19">
        <v>105337275.72</v>
      </c>
      <c r="E24" s="19">
        <v>3365761.97</v>
      </c>
      <c r="F24" s="19">
        <v>0</v>
      </c>
    </row>
    <row r="25" spans="1:8" x14ac:dyDescent="0.2">
      <c r="A25" s="51">
        <f t="shared" si="0"/>
        <v>11</v>
      </c>
      <c r="B25" s="18">
        <f>FactorInput!R44</f>
        <v>45569</v>
      </c>
      <c r="C25" s="19">
        <v>3545252.4000000004</v>
      </c>
      <c r="D25" s="19">
        <v>102298061.66000001</v>
      </c>
      <c r="E25" s="19">
        <v>3174584.12</v>
      </c>
      <c r="F25" s="19">
        <v>0</v>
      </c>
    </row>
    <row r="26" spans="1:8" x14ac:dyDescent="0.2">
      <c r="A26" s="51">
        <f t="shared" si="0"/>
        <v>12</v>
      </c>
      <c r="B26" s="18">
        <f>FactorInput!R45</f>
        <v>45599</v>
      </c>
      <c r="C26" s="19">
        <v>3481652.4000000004</v>
      </c>
      <c r="D26" s="19">
        <v>95778069.720000014</v>
      </c>
      <c r="E26" s="19">
        <v>2737422.4699999997</v>
      </c>
      <c r="F26" s="19">
        <v>0</v>
      </c>
    </row>
    <row r="27" spans="1:8" x14ac:dyDescent="0.2">
      <c r="A27" s="51">
        <f t="shared" si="0"/>
        <v>13</v>
      </c>
      <c r="B27" s="18">
        <f>FactorInput!R46</f>
        <v>45630</v>
      </c>
      <c r="C27" s="19">
        <v>3406127.4000000004</v>
      </c>
      <c r="D27" s="19">
        <v>97068396.520000026</v>
      </c>
      <c r="E27" s="19">
        <v>2372679.9299999997</v>
      </c>
      <c r="F27" s="19">
        <v>0</v>
      </c>
    </row>
    <row r="28" spans="1:8" x14ac:dyDescent="0.2">
      <c r="A28" s="51">
        <f t="shared" si="0"/>
        <v>14</v>
      </c>
      <c r="B28" s="92"/>
      <c r="C28" s="23" t="s">
        <v>19</v>
      </c>
      <c r="D28" s="23"/>
      <c r="E28" s="23" t="s">
        <v>19</v>
      </c>
      <c r="F28" s="23"/>
    </row>
    <row r="29" spans="1:8" x14ac:dyDescent="0.2">
      <c r="A29" s="51">
        <f t="shared" si="0"/>
        <v>15</v>
      </c>
      <c r="B29" s="93" t="s">
        <v>6</v>
      </c>
      <c r="C29" s="26">
        <f>SUM(C15:C27)</f>
        <v>50250106.199999988</v>
      </c>
      <c r="D29" s="26">
        <f>SUM(D15:D27)</f>
        <v>1433171238.8</v>
      </c>
      <c r="E29" s="26">
        <f>SUM(E15:E27)</f>
        <v>59071501.800000004</v>
      </c>
      <c r="F29" s="26">
        <f>SUM(F15:F27)</f>
        <v>0</v>
      </c>
    </row>
    <row r="30" spans="1:8" ht="13.5" thickBot="1" x14ac:dyDescent="0.25">
      <c r="A30" s="51">
        <f t="shared" si="0"/>
        <v>16</v>
      </c>
      <c r="B30" s="85"/>
      <c r="C30" s="19"/>
      <c r="D30" s="19"/>
      <c r="E30" s="19"/>
      <c r="F30" s="19"/>
    </row>
    <row r="31" spans="1:8" ht="14.25" thickTop="1" thickBot="1" x14ac:dyDescent="0.25">
      <c r="A31" s="51">
        <f t="shared" si="0"/>
        <v>17</v>
      </c>
      <c r="B31" s="94" t="s">
        <v>117</v>
      </c>
      <c r="C31" s="28">
        <f>ROUND(C29/13,2)</f>
        <v>3865392.78</v>
      </c>
      <c r="D31" s="28">
        <f>ROUND(D29/13,2)</f>
        <v>110243941.45</v>
      </c>
      <c r="E31" s="28">
        <f>ROUND(E29/13,2)</f>
        <v>4543961.68</v>
      </c>
      <c r="F31" s="28">
        <f>ROUND(F29/13,2)</f>
        <v>0</v>
      </c>
      <c r="H31" s="86"/>
    </row>
    <row r="32" spans="1:8" ht="13.5" thickTop="1" x14ac:dyDescent="0.2">
      <c r="A32" s="51">
        <f t="shared" si="0"/>
        <v>18</v>
      </c>
      <c r="B32" s="39"/>
      <c r="C32" s="39"/>
      <c r="D32" s="39"/>
      <c r="E32" s="39"/>
      <c r="F32" s="39"/>
    </row>
    <row r="33" spans="1:6" ht="16.5" thickBot="1" x14ac:dyDescent="0.25">
      <c r="A33" s="51">
        <f t="shared" si="0"/>
        <v>19</v>
      </c>
      <c r="B33" s="95" t="s">
        <v>128</v>
      </c>
      <c r="C33" s="39"/>
      <c r="D33" s="96"/>
      <c r="E33" s="39"/>
      <c r="F33" s="39"/>
    </row>
    <row r="34" spans="1:6" ht="13.5" thickBot="1" x14ac:dyDescent="0.25">
      <c r="A34" s="51">
        <f t="shared" si="0"/>
        <v>20</v>
      </c>
      <c r="B34" s="95"/>
      <c r="C34" s="147" t="s">
        <v>13</v>
      </c>
      <c r="D34" s="148"/>
      <c r="E34" s="97" t="s">
        <v>14</v>
      </c>
      <c r="F34" s="97" t="s">
        <v>77</v>
      </c>
    </row>
    <row r="35" spans="1:6" x14ac:dyDescent="0.2">
      <c r="A35" s="51">
        <f t="shared" si="0"/>
        <v>21</v>
      </c>
      <c r="B35" s="95"/>
      <c r="C35" s="98" t="s">
        <v>75</v>
      </c>
      <c r="D35" s="98" t="s">
        <v>76</v>
      </c>
      <c r="E35" s="99" t="s">
        <v>76</v>
      </c>
      <c r="F35" s="100" t="s">
        <v>76</v>
      </c>
    </row>
    <row r="36" spans="1:6" ht="13.5" thickBot="1" x14ac:dyDescent="0.25">
      <c r="A36" s="51">
        <f t="shared" si="0"/>
        <v>22</v>
      </c>
      <c r="B36" s="39"/>
      <c r="C36" s="101" t="s">
        <v>13</v>
      </c>
      <c r="D36" s="101" t="s">
        <v>13</v>
      </c>
      <c r="E36" s="65" t="s">
        <v>14</v>
      </c>
      <c r="F36" s="102" t="s">
        <v>77</v>
      </c>
    </row>
    <row r="37" spans="1:6" x14ac:dyDescent="0.2">
      <c r="A37" s="51">
        <f t="shared" si="0"/>
        <v>23</v>
      </c>
      <c r="B37" s="55" t="s">
        <v>15</v>
      </c>
      <c r="C37" s="103">
        <f>ROUND(($C$31+$D$31)*FactorInput!D16,2)</f>
        <v>113048117.42</v>
      </c>
      <c r="D37" s="104">
        <f>ROUND(($E$31+$F$31)*FactorInput!D33*FactorInput!$L$34,2)</f>
        <v>3905526.89</v>
      </c>
      <c r="E37" s="104">
        <f>ROUND(($E$31+$F$31)*FactorInput!N33*FactorInput!$V$34,2)</f>
        <v>271187.05</v>
      </c>
      <c r="F37" s="104">
        <v>0</v>
      </c>
    </row>
    <row r="38" spans="1:6" ht="13.5" thickBot="1" x14ac:dyDescent="0.25">
      <c r="A38" s="51">
        <f t="shared" si="0"/>
        <v>24</v>
      </c>
      <c r="B38" s="55" t="s">
        <v>16</v>
      </c>
      <c r="C38" s="103">
        <f>ROUND(($C$31+$D$31)*FactorInput!F16,2)</f>
        <v>0</v>
      </c>
      <c r="D38" s="103">
        <f>ROUND(($E$31+$F$31)*FactorInput!F33*FactorInput!$L$34,2)</f>
        <v>173364.33</v>
      </c>
      <c r="E38" s="103">
        <f>ROUND(($E$31+$F$31)*FactorInput!P33*FactorInput!$V$34,2)</f>
        <v>29538.2</v>
      </c>
      <c r="F38" s="103">
        <v>0</v>
      </c>
    </row>
    <row r="39" spans="1:6" ht="13.5" thickBot="1" x14ac:dyDescent="0.25">
      <c r="A39" s="51">
        <f t="shared" si="0"/>
        <v>25</v>
      </c>
      <c r="B39" s="55" t="s">
        <v>4</v>
      </c>
      <c r="C39" s="103">
        <f>ROUND(($C$31+$D$31)*FactorInput!H16,2)</f>
        <v>1061216.81</v>
      </c>
      <c r="D39" s="105">
        <f>ROUND(($E$31+$F$31)*FactorInput!H33*FactorInput!$L$34,2)</f>
        <v>35472.74</v>
      </c>
      <c r="E39" s="106">
        <f>ROUND(($E$31+$F$31)*FactorInput!R33*FactorInput!$V$34,2)</f>
        <v>46805.55</v>
      </c>
      <c r="F39" s="71">
        <v>0</v>
      </c>
    </row>
    <row r="40" spans="1:6" x14ac:dyDescent="0.2">
      <c r="A40" s="51">
        <f t="shared" si="0"/>
        <v>26</v>
      </c>
      <c r="B40" s="55" t="s">
        <v>35</v>
      </c>
      <c r="C40" s="103">
        <f>ROUND(($C$31+$D$31)*FactorInput!J15,2)</f>
        <v>0</v>
      </c>
      <c r="D40" s="103">
        <f>ROUND(($E$31+$F$31)*FactorInput!J33*FactorInput!$L$34,2)</f>
        <v>78754.36</v>
      </c>
      <c r="E40" s="103">
        <f>ROUND(($E$31+$F$31)*FactorInput!T33*FactorInput!$V$34,2)</f>
        <v>2185</v>
      </c>
      <c r="F40" s="103">
        <v>0</v>
      </c>
    </row>
    <row r="41" spans="1:6" x14ac:dyDescent="0.2">
      <c r="A41" s="51">
        <f t="shared" si="0"/>
        <v>27</v>
      </c>
      <c r="B41" s="55" t="s">
        <v>77</v>
      </c>
      <c r="C41" s="107">
        <v>0</v>
      </c>
      <c r="D41" s="107">
        <v>0</v>
      </c>
      <c r="E41" s="107">
        <v>0</v>
      </c>
      <c r="F41" s="103">
        <f>ROUND(($E$31+$F$31)*FactorInput!X34,2)</f>
        <v>1127.55</v>
      </c>
    </row>
    <row r="42" spans="1:6" ht="13.5" thickBot="1" x14ac:dyDescent="0.25">
      <c r="A42" s="51">
        <f t="shared" si="0"/>
        <v>28</v>
      </c>
      <c r="B42" s="39"/>
      <c r="C42" s="108">
        <f>SUM(C37:C41)</f>
        <v>114109334.23</v>
      </c>
      <c r="D42" s="108">
        <f>SUM(D37:D41)</f>
        <v>4193118.3200000003</v>
      </c>
      <c r="E42" s="108">
        <f>SUM(E37:E41)</f>
        <v>349715.8</v>
      </c>
      <c r="F42" s="109">
        <f>SUM(F37:F41)</f>
        <v>1127.55</v>
      </c>
    </row>
    <row r="43" spans="1:6" ht="13.5" thickTop="1" x14ac:dyDescent="0.2">
      <c r="A43" s="85"/>
      <c r="B43" s="39"/>
      <c r="C43" s="39"/>
      <c r="D43" s="70"/>
      <c r="E43" s="70"/>
      <c r="F43" s="70"/>
    </row>
    <row r="44" spans="1:6" ht="15.75" x14ac:dyDescent="0.2">
      <c r="A44" s="85"/>
      <c r="B44" s="110" t="s">
        <v>129</v>
      </c>
      <c r="C44" s="70"/>
      <c r="D44" s="25" t="s">
        <v>101</v>
      </c>
      <c r="E44" s="70"/>
      <c r="F44" s="70"/>
    </row>
    <row r="45" spans="1:6" ht="15.75" x14ac:dyDescent="0.2">
      <c r="A45" s="85"/>
      <c r="B45" s="110" t="s">
        <v>130</v>
      </c>
      <c r="C45" s="39"/>
      <c r="D45" s="111" t="s">
        <v>79</v>
      </c>
      <c r="E45" s="39"/>
      <c r="F45" s="39"/>
    </row>
    <row r="46" spans="1:6" ht="15.75" x14ac:dyDescent="0.2">
      <c r="A46" s="85"/>
      <c r="B46" s="110"/>
      <c r="C46" s="39"/>
      <c r="D46" s="111" t="s">
        <v>113</v>
      </c>
      <c r="E46" s="39"/>
      <c r="F46" s="39"/>
    </row>
    <row r="47" spans="1:6" x14ac:dyDescent="0.2">
      <c r="A47" s="85"/>
      <c r="B47" s="85"/>
      <c r="C47" s="39"/>
      <c r="D47" s="111" t="s">
        <v>114</v>
      </c>
      <c r="E47" s="39"/>
      <c r="F47" s="39"/>
    </row>
    <row r="48" spans="1:6" x14ac:dyDescent="0.2">
      <c r="A48" s="85"/>
      <c r="B48" s="85"/>
      <c r="C48" s="85"/>
      <c r="D48" s="111" t="s">
        <v>115</v>
      </c>
      <c r="E48" s="85"/>
      <c r="F48" s="85"/>
    </row>
    <row r="49" spans="1:6" x14ac:dyDescent="0.2">
      <c r="A49" s="85"/>
      <c r="B49" s="85"/>
      <c r="C49" s="85"/>
      <c r="D49" s="111"/>
      <c r="E49" s="85"/>
      <c r="F49" s="85"/>
    </row>
  </sheetData>
  <mergeCells count="8">
    <mergeCell ref="A8:F8"/>
    <mergeCell ref="C34:D34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  <pageSetup scale="95" orientation="portrait" r:id="rId1"/>
  <headerFooter alignWithMargins="0">
    <oddHeader>&amp;R&amp;"Times New Roman,Regular"Page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9B25-17EE-4008-B551-004C27223544}">
  <sheetPr codeName="Sheet1"/>
  <dimension ref="A1:DN578"/>
  <sheetViews>
    <sheetView tabSelected="1" view="pageLayout" zoomScaleNormal="100" workbookViewId="0">
      <selection activeCell="A20" sqref="A20"/>
    </sheetView>
  </sheetViews>
  <sheetFormatPr defaultRowHeight="12.75" x14ac:dyDescent="0.2"/>
  <cols>
    <col min="1" max="1" width="9.140625" style="5"/>
    <col min="2" max="2" width="19" style="5" customWidth="1"/>
    <col min="3" max="3" width="0.42578125" style="5" customWidth="1"/>
    <col min="4" max="4" width="15.5703125" style="42" bestFit="1" customWidth="1"/>
    <col min="5" max="5" width="0.42578125" style="12" customWidth="1"/>
    <col min="6" max="6" width="14.5703125" style="5" bestFit="1" customWidth="1"/>
    <col min="7" max="7" width="0.42578125" style="5" customWidth="1"/>
    <col min="8" max="8" width="12.7109375" style="5" customWidth="1"/>
    <col min="9" max="9" width="0.42578125" style="5" customWidth="1"/>
    <col min="10" max="10" width="12.7109375" style="5" customWidth="1"/>
    <col min="11" max="11" width="0.42578125" style="5" customWidth="1"/>
    <col min="12" max="12" width="14" style="5" customWidth="1"/>
    <col min="13" max="13" width="0.85546875" style="5" customWidth="1"/>
    <col min="14" max="14" width="14.5703125" style="5" bestFit="1" customWidth="1"/>
    <col min="15" max="15" width="0.42578125" style="5" customWidth="1"/>
    <col min="16" max="16" width="12.7109375" style="5" customWidth="1"/>
    <col min="17" max="17" width="0.42578125" style="5" customWidth="1"/>
    <col min="18" max="18" width="12.7109375" style="5" customWidth="1"/>
    <col min="19" max="19" width="0.42578125" style="5" customWidth="1"/>
    <col min="20" max="20" width="12.7109375" style="5" customWidth="1"/>
    <col min="21" max="21" width="0.42578125" style="5" customWidth="1"/>
    <col min="22" max="22" width="12.7109375" style="5" customWidth="1"/>
    <col min="23" max="23" width="2.42578125" style="5" customWidth="1"/>
    <col min="24" max="30" width="15.7109375" style="5" customWidth="1"/>
    <col min="31" max="16384" width="9.140625" style="5"/>
  </cols>
  <sheetData>
    <row r="1" spans="1:118" x14ac:dyDescent="0.2">
      <c r="A1" s="113"/>
      <c r="B1" s="145" t="s">
        <v>94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118" x14ac:dyDescent="0.2">
      <c r="A2" s="113"/>
      <c r="B2" s="145" t="s">
        <v>85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118" x14ac:dyDescent="0.2">
      <c r="A3" s="113"/>
      <c r="B3" s="145" t="s">
        <v>98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</row>
    <row r="4" spans="1:118" x14ac:dyDescent="0.2">
      <c r="A4" s="113"/>
      <c r="B4" s="143" t="s">
        <v>96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</row>
    <row r="5" spans="1:118" x14ac:dyDescent="0.2">
      <c r="A5" s="113"/>
      <c r="B5" s="143" t="s">
        <v>74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118" x14ac:dyDescent="0.2">
      <c r="A6" s="113"/>
      <c r="B6" s="143" t="s">
        <v>131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118" x14ac:dyDescent="0.2">
      <c r="A7" s="113"/>
      <c r="B7" s="6"/>
      <c r="C7" s="6"/>
      <c r="D7" s="6"/>
      <c r="E7" s="6"/>
      <c r="F7" s="6"/>
      <c r="G7" s="6"/>
      <c r="H7" s="40"/>
      <c r="I7" s="40"/>
      <c r="J7" s="40"/>
      <c r="K7" s="40"/>
      <c r="L7" s="40"/>
      <c r="M7" s="40"/>
      <c r="N7" s="40"/>
      <c r="O7" s="114"/>
      <c r="P7" s="114"/>
      <c r="Q7" s="114"/>
      <c r="R7" s="114"/>
      <c r="S7" s="114"/>
      <c r="T7" s="114"/>
      <c r="U7" s="114"/>
      <c r="V7" s="114"/>
    </row>
    <row r="8" spans="1:118" x14ac:dyDescent="0.2">
      <c r="A8" s="113"/>
      <c r="B8" s="144" t="s">
        <v>97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</row>
    <row r="9" spans="1:118" ht="6" customHeight="1" x14ac:dyDescent="0.2">
      <c r="A9" s="11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3.5" thickBot="1" x14ac:dyDescent="0.25">
      <c r="A10" s="116" t="s">
        <v>1</v>
      </c>
      <c r="B10" s="46"/>
      <c r="C10" s="46"/>
      <c r="D10" s="112" t="s">
        <v>13</v>
      </c>
      <c r="E10" s="112"/>
      <c r="F10" s="112"/>
      <c r="G10" s="112"/>
      <c r="H10" s="112"/>
      <c r="I10" s="112"/>
      <c r="J10" s="112"/>
      <c r="K10" s="112"/>
      <c r="L10" s="112"/>
      <c r="M10" s="1"/>
      <c r="N10" s="112" t="s">
        <v>14</v>
      </c>
      <c r="O10" s="112"/>
      <c r="P10" s="112"/>
      <c r="Q10" s="112"/>
      <c r="R10" s="112"/>
      <c r="S10" s="112"/>
      <c r="T10" s="112"/>
      <c r="U10" s="112"/>
      <c r="V10" s="11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5.75" customHeight="1" thickTop="1" x14ac:dyDescent="0.2">
      <c r="A11" s="117" t="s">
        <v>30</v>
      </c>
      <c r="B11" s="118"/>
      <c r="C11" s="118"/>
      <c r="D11" s="119" t="s">
        <v>15</v>
      </c>
      <c r="E11" s="1"/>
      <c r="F11" s="119" t="s">
        <v>16</v>
      </c>
      <c r="G11" s="1"/>
      <c r="H11" s="119" t="s">
        <v>4</v>
      </c>
      <c r="J11" s="119" t="s">
        <v>17</v>
      </c>
      <c r="K11" s="1"/>
      <c r="L11" s="119" t="s">
        <v>6</v>
      </c>
      <c r="M11" s="1"/>
      <c r="N11" s="119" t="s">
        <v>15</v>
      </c>
      <c r="O11" s="1"/>
      <c r="P11" s="119" t="s">
        <v>16</v>
      </c>
      <c r="Q11" s="1"/>
      <c r="R11" s="119" t="s">
        <v>4</v>
      </c>
      <c r="T11" s="119" t="s">
        <v>18</v>
      </c>
      <c r="U11" s="1"/>
      <c r="V11" s="119" t="s">
        <v>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6" customHeight="1" x14ac:dyDescent="0.2">
      <c r="A12" s="113"/>
      <c r="D12" s="120"/>
      <c r="E12" s="1"/>
      <c r="F12" s="120"/>
      <c r="G12" s="1"/>
      <c r="H12" s="120"/>
      <c r="J12" s="120"/>
      <c r="K12" s="1"/>
      <c r="L12" s="120"/>
      <c r="M12" s="1"/>
      <c r="N12" s="120"/>
      <c r="O12" s="1"/>
      <c r="P12" s="120"/>
      <c r="Q12" s="1"/>
      <c r="R12" s="120"/>
      <c r="T12" s="120"/>
      <c r="U12" s="1"/>
      <c r="V12" s="120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0.5" customHeight="1" x14ac:dyDescent="0.2">
      <c r="A13" s="121">
        <v>1</v>
      </c>
      <c r="B13" s="5" t="s">
        <v>65</v>
      </c>
      <c r="D13" s="1"/>
      <c r="E13" s="1"/>
      <c r="F13" s="1"/>
      <c r="G13" s="1"/>
      <c r="H13" s="1"/>
      <c r="I13" s="1"/>
      <c r="J13" s="1"/>
      <c r="K13" s="1"/>
      <c r="L13" s="1"/>
      <c r="W13" s="1"/>
      <c r="Z13" s="1"/>
      <c r="AA13" s="1"/>
      <c r="AB13" s="1"/>
      <c r="AC13" s="1"/>
      <c r="AD13" s="1"/>
      <c r="AE13" s="1"/>
      <c r="AF13" s="1"/>
      <c r="AG13" s="1"/>
      <c r="AH13" s="1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x14ac:dyDescent="0.2">
      <c r="A14" s="121">
        <v>2</v>
      </c>
      <c r="B14" s="5" t="s">
        <v>66</v>
      </c>
      <c r="D14" s="123">
        <v>0.8821</v>
      </c>
      <c r="E14" s="1"/>
      <c r="F14" s="123">
        <v>0.1086</v>
      </c>
      <c r="G14" s="1"/>
      <c r="H14" s="123">
        <v>9.2999999999999992E-3</v>
      </c>
      <c r="I14" s="1"/>
      <c r="J14" s="123">
        <v>0</v>
      </c>
      <c r="K14" s="1"/>
      <c r="L14" s="124">
        <v>1</v>
      </c>
      <c r="W14" s="1"/>
      <c r="Z14" s="123"/>
      <c r="AA14" s="123"/>
      <c r="AB14" s="123"/>
      <c r="AC14" s="123"/>
      <c r="AD14" s="123"/>
      <c r="AE14" s="123"/>
      <c r="AF14" s="123"/>
      <c r="AG14" s="123"/>
      <c r="AH14" s="124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x14ac:dyDescent="0.2">
      <c r="A15" s="121">
        <v>3</v>
      </c>
      <c r="B15" s="5" t="s">
        <v>67</v>
      </c>
      <c r="D15" s="123">
        <v>0.9123</v>
      </c>
      <c r="E15" s="1"/>
      <c r="F15" s="123">
        <v>7.8399999999999997E-2</v>
      </c>
      <c r="G15" s="1"/>
      <c r="H15" s="123">
        <v>9.2999999999999992E-3</v>
      </c>
      <c r="I15" s="1"/>
      <c r="J15" s="123">
        <v>0</v>
      </c>
      <c r="K15" s="1"/>
      <c r="L15" s="124">
        <v>1</v>
      </c>
      <c r="W15" s="1"/>
      <c r="Z15" s="123"/>
      <c r="AA15" s="123"/>
      <c r="AB15" s="123"/>
      <c r="AC15" s="123"/>
      <c r="AD15" s="123"/>
      <c r="AE15" s="123"/>
      <c r="AF15" s="123"/>
      <c r="AG15" s="123"/>
      <c r="AH15" s="124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x14ac:dyDescent="0.2">
      <c r="A16" s="121">
        <v>4</v>
      </c>
      <c r="B16" s="5" t="s">
        <v>68</v>
      </c>
      <c r="D16" s="123">
        <v>0.99070000000000003</v>
      </c>
      <c r="E16" s="1"/>
      <c r="F16" s="123">
        <v>0</v>
      </c>
      <c r="G16" s="1"/>
      <c r="H16" s="123">
        <v>9.2999999999999992E-3</v>
      </c>
      <c r="I16" s="1"/>
      <c r="J16" s="123">
        <v>0</v>
      </c>
      <c r="K16" s="1"/>
      <c r="L16" s="124">
        <v>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Z16" s="123"/>
      <c r="AA16" s="123"/>
      <c r="AB16" s="123"/>
      <c r="AC16" s="123"/>
      <c r="AD16" s="123"/>
      <c r="AE16" s="123"/>
      <c r="AF16" s="123"/>
      <c r="AG16" s="123"/>
      <c r="AH16" s="124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x14ac:dyDescent="0.2">
      <c r="A17" s="121"/>
      <c r="D17" s="123"/>
      <c r="E17" s="1"/>
      <c r="F17" s="123"/>
      <c r="G17" s="1"/>
      <c r="H17" s="123"/>
      <c r="I17" s="1"/>
      <c r="J17" s="123"/>
      <c r="K17" s="1"/>
      <c r="L17" s="12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22"/>
      <c r="Y17" s="122"/>
      <c r="Z17" s="123"/>
      <c r="AA17" s="123"/>
      <c r="AB17" s="123"/>
      <c r="AC17" s="123"/>
      <c r="AD17" s="123"/>
      <c r="AE17" s="123"/>
      <c r="AF17" s="123"/>
      <c r="AG17" s="123"/>
      <c r="AH17" s="124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x14ac:dyDescent="0.2">
      <c r="A18" s="121">
        <v>5</v>
      </c>
      <c r="B18" s="5" t="s">
        <v>100</v>
      </c>
      <c r="M18" s="1"/>
      <c r="N18" s="125">
        <v>709223</v>
      </c>
      <c r="O18" s="31"/>
      <c r="P18" s="125">
        <v>90359</v>
      </c>
      <c r="Q18" s="31"/>
      <c r="R18" s="125">
        <v>130101</v>
      </c>
      <c r="S18" s="31"/>
      <c r="T18" s="125">
        <v>7297</v>
      </c>
      <c r="U18" s="31"/>
      <c r="V18" s="31">
        <v>936980</v>
      </c>
      <c r="W18" s="1"/>
      <c r="Z18" s="122"/>
      <c r="AA18" s="122"/>
      <c r="AB18" s="122"/>
      <c r="AC18" s="122"/>
      <c r="AD18" s="122"/>
      <c r="AE18" s="122"/>
      <c r="AF18" s="122"/>
      <c r="AG18" s="122"/>
      <c r="AH18" s="122"/>
      <c r="AI18" s="1"/>
      <c r="AJ18" s="125"/>
      <c r="AK18" s="125"/>
      <c r="AL18" s="125"/>
      <c r="AM18" s="125"/>
      <c r="AN18" s="125"/>
      <c r="AO18" s="125"/>
      <c r="AP18" s="125"/>
      <c r="AQ18" s="125"/>
      <c r="AR18" s="31"/>
      <c r="AS18" s="31"/>
      <c r="AT18" s="3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x14ac:dyDescent="0.2">
      <c r="A19" s="121">
        <v>6</v>
      </c>
      <c r="B19" s="5" t="s">
        <v>20</v>
      </c>
      <c r="M19" s="1"/>
      <c r="N19" s="124">
        <v>0.75692437405280799</v>
      </c>
      <c r="O19" s="1"/>
      <c r="P19" s="124">
        <v>9.6436423402847443E-2</v>
      </c>
      <c r="Q19" s="1"/>
      <c r="R19" s="124">
        <v>0.13885141625221456</v>
      </c>
      <c r="S19" s="1"/>
      <c r="T19" s="124">
        <v>7.7877862921300351E-3</v>
      </c>
      <c r="U19" s="1"/>
      <c r="V19" s="124">
        <v>1</v>
      </c>
      <c r="W19" s="1"/>
      <c r="Z19" s="122"/>
      <c r="AA19" s="122"/>
      <c r="AB19" s="122"/>
      <c r="AC19" s="122"/>
      <c r="AD19" s="122"/>
      <c r="AE19" s="122"/>
      <c r="AF19" s="122"/>
      <c r="AG19" s="122"/>
      <c r="AH19" s="122"/>
      <c r="AI19" s="1"/>
      <c r="AJ19" s="124"/>
      <c r="AK19" s="124"/>
      <c r="AL19" s="124"/>
      <c r="AM19" s="124"/>
      <c r="AN19" s="124"/>
      <c r="AO19" s="124"/>
      <c r="AP19" s="124"/>
      <c r="AQ19" s="124"/>
      <c r="AR19" s="126"/>
      <c r="AS19" s="1"/>
      <c r="AT19" s="12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6" customHeight="1" x14ac:dyDescent="0.2">
      <c r="A20" s="1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x14ac:dyDescent="0.2">
      <c r="A21" s="121">
        <v>7</v>
      </c>
      <c r="B21" s="5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x14ac:dyDescent="0.2">
      <c r="A22" s="121">
        <v>8</v>
      </c>
      <c r="B22" s="5" t="s">
        <v>99</v>
      </c>
      <c r="D22" s="127">
        <v>24706721144.383461</v>
      </c>
      <c r="E22" s="128"/>
      <c r="F22" s="127">
        <v>252630742.30789998</v>
      </c>
      <c r="G22" s="128"/>
      <c r="H22" s="127">
        <v>230528755.25931704</v>
      </c>
      <c r="I22" s="128"/>
      <c r="J22" s="127">
        <v>504126684.85000002</v>
      </c>
      <c r="K22" s="128"/>
      <c r="L22" s="128">
        <v>25694007326.800674</v>
      </c>
      <c r="M22" s="1"/>
      <c r="N22" s="127">
        <v>1749577263.5250001</v>
      </c>
      <c r="O22" s="128"/>
      <c r="P22" s="127">
        <v>192901663.59000003</v>
      </c>
      <c r="Q22" s="128"/>
      <c r="R22" s="127">
        <v>293752634.09500003</v>
      </c>
      <c r="S22" s="128"/>
      <c r="T22" s="127">
        <v>13993060.539999999</v>
      </c>
      <c r="U22" s="1"/>
      <c r="V22" s="128">
        <v>2250224621.75</v>
      </c>
      <c r="W22" s="1"/>
      <c r="Z22" s="129"/>
      <c r="AA22" s="127"/>
      <c r="AB22" s="129"/>
      <c r="AC22" s="127"/>
      <c r="AD22" s="129"/>
      <c r="AE22" s="127"/>
      <c r="AF22" s="129"/>
      <c r="AG22" s="127"/>
      <c r="AH22" s="130"/>
      <c r="AI22" s="131"/>
      <c r="AJ22" s="129"/>
      <c r="AK22" s="127"/>
      <c r="AL22" s="129"/>
      <c r="AM22" s="127"/>
      <c r="AN22" s="129"/>
      <c r="AO22" s="127"/>
      <c r="AP22" s="129"/>
      <c r="AQ22" s="127"/>
      <c r="AR22" s="130"/>
      <c r="AS22" s="1"/>
      <c r="AT22" s="12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x14ac:dyDescent="0.2">
      <c r="A23" s="121">
        <v>9</v>
      </c>
      <c r="B23" s="5" t="s">
        <v>21</v>
      </c>
      <c r="D23" s="68">
        <v>0.96157523542902534</v>
      </c>
      <c r="E23" s="68"/>
      <c r="F23" s="68">
        <v>9.8322826445366579E-3</v>
      </c>
      <c r="G23" s="68"/>
      <c r="H23" s="68">
        <v>8.9720825687964675E-3</v>
      </c>
      <c r="I23" s="68"/>
      <c r="J23" s="68">
        <v>1.962039935764166E-2</v>
      </c>
      <c r="K23" s="68"/>
      <c r="L23" s="68">
        <v>1</v>
      </c>
      <c r="M23" s="68"/>
      <c r="N23" s="68">
        <v>0.77751227438101433</v>
      </c>
      <c r="O23" s="68"/>
      <c r="P23" s="68">
        <v>8.572551456662153E-2</v>
      </c>
      <c r="Q23" s="68"/>
      <c r="R23" s="68">
        <v>0.13054369384090578</v>
      </c>
      <c r="S23" s="68"/>
      <c r="T23" s="68">
        <v>6.2185172114584695E-3</v>
      </c>
      <c r="U23" s="68"/>
      <c r="V23" s="68">
        <v>1.0000000000000002</v>
      </c>
      <c r="W23" s="1"/>
      <c r="Z23" s="126"/>
      <c r="AA23" s="126"/>
      <c r="AB23" s="126"/>
      <c r="AC23" s="126"/>
      <c r="AD23" s="126"/>
      <c r="AE23" s="126"/>
      <c r="AF23" s="126"/>
      <c r="AG23" s="124"/>
      <c r="AH23" s="124"/>
      <c r="AI23" s="131"/>
      <c r="AJ23" s="126"/>
      <c r="AK23" s="126"/>
      <c r="AL23" s="126"/>
      <c r="AM23" s="126"/>
      <c r="AN23" s="126"/>
      <c r="AO23" s="126"/>
      <c r="AP23" s="126"/>
      <c r="AQ23" s="126"/>
      <c r="AR23" s="124"/>
      <c r="AS23" s="1"/>
      <c r="AT23" s="124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x14ac:dyDescent="0.2">
      <c r="A24" s="121">
        <v>10</v>
      </c>
      <c r="B24" s="5" t="s">
        <v>22</v>
      </c>
      <c r="D24" s="68"/>
      <c r="E24" s="68"/>
      <c r="F24" s="68"/>
      <c r="G24" s="68"/>
      <c r="H24" s="68"/>
      <c r="I24" s="68"/>
      <c r="J24" s="68"/>
      <c r="K24" s="68"/>
      <c r="L24" s="68">
        <v>0.91947445090303481</v>
      </c>
      <c r="M24" s="68"/>
      <c r="N24" s="68"/>
      <c r="O24" s="68"/>
      <c r="P24" s="68"/>
      <c r="Q24" s="68"/>
      <c r="R24" s="68"/>
      <c r="S24" s="68"/>
      <c r="T24" s="68"/>
      <c r="U24" s="68"/>
      <c r="V24" s="68">
        <v>8.0525549096965174E-2</v>
      </c>
      <c r="W24" s="1"/>
      <c r="Z24" s="132"/>
      <c r="AA24" s="132"/>
      <c r="AB24" s="132"/>
      <c r="AC24" s="132"/>
      <c r="AD24" s="132"/>
      <c r="AE24" s="132"/>
      <c r="AF24" s="132"/>
      <c r="AG24" s="132"/>
      <c r="AH24" s="132"/>
      <c r="AI24" s="1"/>
      <c r="AJ24" s="132"/>
      <c r="AK24" s="132"/>
      <c r="AL24" s="132"/>
      <c r="AM24" s="132"/>
      <c r="AN24" s="132"/>
      <c r="AO24" s="132"/>
      <c r="AP24" s="132"/>
      <c r="AQ24" s="132"/>
      <c r="AR24" s="132"/>
      <c r="AS24" s="1"/>
      <c r="AT24" s="124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6" customHeight="1" x14ac:dyDescent="0.2">
      <c r="A25" s="121"/>
      <c r="B25" s="5" t="s">
        <v>19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Z25" s="132"/>
      <c r="AA25" s="132"/>
      <c r="AB25" s="132"/>
      <c r="AC25" s="132"/>
      <c r="AD25" s="132"/>
      <c r="AE25" s="132"/>
      <c r="AF25" s="132"/>
      <c r="AG25" s="132"/>
      <c r="AH25" s="1"/>
      <c r="AI25" s="1"/>
      <c r="AJ25" s="132"/>
      <c r="AK25" s="132"/>
      <c r="AL25" s="132"/>
      <c r="AM25" s="132"/>
      <c r="AN25" s="132"/>
      <c r="AO25" s="132"/>
      <c r="AP25" s="132"/>
      <c r="AQ25" s="13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x14ac:dyDescent="0.2">
      <c r="A26" s="121">
        <v>11</v>
      </c>
      <c r="B26" s="5" t="s">
        <v>24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x14ac:dyDescent="0.2">
      <c r="A27" s="121">
        <v>12</v>
      </c>
      <c r="B27" s="5" t="s">
        <v>99</v>
      </c>
      <c r="D27" s="127">
        <v>18182504054.823524</v>
      </c>
      <c r="E27" s="128"/>
      <c r="F27" s="127">
        <v>638429971.95289636</v>
      </c>
      <c r="G27" s="128"/>
      <c r="H27" s="127">
        <v>172941484.03024814</v>
      </c>
      <c r="I27" s="128"/>
      <c r="J27" s="127">
        <v>425536762.82000005</v>
      </c>
      <c r="K27" s="128"/>
      <c r="L27" s="128">
        <v>19419412273.626667</v>
      </c>
      <c r="M27" s="1"/>
      <c r="N27" s="127">
        <v>1106472420.2999995</v>
      </c>
      <c r="O27" s="128"/>
      <c r="P27" s="127">
        <v>102551917.70999998</v>
      </c>
      <c r="Q27" s="128"/>
      <c r="R27" s="127">
        <v>211814360.71999985</v>
      </c>
      <c r="S27" s="128"/>
      <c r="T27" s="127">
        <v>8567179.5300000049</v>
      </c>
      <c r="U27" s="1"/>
      <c r="V27" s="128">
        <v>1429405878.2599993</v>
      </c>
      <c r="W27" s="1"/>
      <c r="Z27" s="133"/>
      <c r="AA27" s="134"/>
      <c r="AB27" s="133"/>
      <c r="AC27" s="134"/>
      <c r="AD27" s="133"/>
      <c r="AE27" s="134"/>
      <c r="AF27" s="133"/>
      <c r="AG27" s="134"/>
      <c r="AH27" s="130"/>
      <c r="AI27" s="131"/>
      <c r="AJ27" s="133"/>
      <c r="AK27" s="134"/>
      <c r="AL27" s="133"/>
      <c r="AM27" s="134"/>
      <c r="AN27" s="133"/>
      <c r="AO27" s="134"/>
      <c r="AP27" s="133"/>
      <c r="AQ27" s="131"/>
      <c r="AR27" s="130"/>
      <c r="AS27" s="1"/>
      <c r="AT27" s="12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x14ac:dyDescent="0.2">
      <c r="A28" s="121">
        <v>13</v>
      </c>
      <c r="B28" s="5" t="s">
        <v>21</v>
      </c>
      <c r="D28" s="68">
        <v>0.93630557910946788</v>
      </c>
      <c r="E28" s="68"/>
      <c r="F28" s="68">
        <v>3.2875864776811113E-2</v>
      </c>
      <c r="G28" s="68"/>
      <c r="H28" s="68">
        <v>8.9055982536154522E-3</v>
      </c>
      <c r="I28" s="68"/>
      <c r="J28" s="68">
        <v>2.1912957860105674E-2</v>
      </c>
      <c r="K28" s="68"/>
      <c r="L28" s="68">
        <v>1</v>
      </c>
      <c r="M28" s="68"/>
      <c r="N28" s="68">
        <v>0.77407854349031835</v>
      </c>
      <c r="O28" s="68"/>
      <c r="P28" s="68">
        <v>7.1744435411749768E-2</v>
      </c>
      <c r="Q28" s="68"/>
      <c r="R28" s="68">
        <v>0.14818349633334321</v>
      </c>
      <c r="S28" s="68"/>
      <c r="T28" s="68">
        <v>5.9935247645887275E-3</v>
      </c>
      <c r="U28" s="68"/>
      <c r="V28" s="68">
        <v>1</v>
      </c>
      <c r="W28" s="1"/>
      <c r="Z28" s="126"/>
      <c r="AA28" s="126"/>
      <c r="AB28" s="126"/>
      <c r="AC28" s="126"/>
      <c r="AD28" s="126"/>
      <c r="AE28" s="126"/>
      <c r="AF28" s="126"/>
      <c r="AG28" s="124"/>
      <c r="AH28" s="124"/>
      <c r="AI28" s="131"/>
      <c r="AJ28" s="126"/>
      <c r="AK28" s="126"/>
      <c r="AL28" s="126"/>
      <c r="AM28" s="126"/>
      <c r="AN28" s="126"/>
      <c r="AO28" s="126"/>
      <c r="AP28" s="126"/>
      <c r="AQ28" s="126"/>
      <c r="AR28" s="124"/>
      <c r="AS28" s="1"/>
      <c r="AT28" s="124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x14ac:dyDescent="0.2">
      <c r="A29" s="121">
        <v>14</v>
      </c>
      <c r="B29" s="5" t="s">
        <v>22</v>
      </c>
      <c r="D29" s="68"/>
      <c r="E29" s="68"/>
      <c r="F29" s="68"/>
      <c r="G29" s="68"/>
      <c r="H29" s="68"/>
      <c r="I29" s="68"/>
      <c r="J29" s="68"/>
      <c r="K29" s="68"/>
      <c r="L29" s="68">
        <v>0.93143947691199713</v>
      </c>
      <c r="M29" s="68"/>
      <c r="N29" s="68"/>
      <c r="O29" s="68"/>
      <c r="P29" s="68"/>
      <c r="Q29" s="68"/>
      <c r="R29" s="68"/>
      <c r="S29" s="68"/>
      <c r="T29" s="68"/>
      <c r="U29" s="68"/>
      <c r="V29" s="68">
        <v>6.8560523088002881E-2</v>
      </c>
      <c r="W29" s="1"/>
      <c r="Z29" s="132"/>
      <c r="AA29" s="132"/>
      <c r="AB29" s="132"/>
      <c r="AC29" s="132"/>
      <c r="AD29" s="132"/>
      <c r="AE29" s="132"/>
      <c r="AF29" s="132"/>
      <c r="AG29" s="132"/>
      <c r="AH29" s="132"/>
      <c r="AI29" s="1"/>
      <c r="AJ29" s="132"/>
      <c r="AK29" s="132"/>
      <c r="AL29" s="132"/>
      <c r="AM29" s="132"/>
      <c r="AN29" s="132"/>
      <c r="AO29" s="132"/>
      <c r="AP29" s="132"/>
      <c r="AQ29" s="132"/>
      <c r="AR29" s="132"/>
      <c r="AS29" s="1"/>
      <c r="AT29" s="124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6" customHeight="1" x14ac:dyDescent="0.2">
      <c r="A30" s="121"/>
      <c r="D30" s="5"/>
      <c r="E30" s="5"/>
      <c r="W30" s="1"/>
      <c r="X30" s="122"/>
      <c r="Y30" s="122"/>
      <c r="Z30" s="84"/>
      <c r="AA30" s="84"/>
      <c r="AB30" s="84"/>
      <c r="AC30" s="84"/>
      <c r="AD30" s="84"/>
      <c r="AE30" s="132"/>
      <c r="AF30" s="132"/>
      <c r="AG30" s="132"/>
      <c r="AH30" s="122"/>
      <c r="AI30" s="122"/>
      <c r="AJ30" s="84"/>
      <c r="AK30" s="84"/>
      <c r="AL30" s="84"/>
      <c r="AM30" s="84"/>
      <c r="AN30" s="84"/>
      <c r="AO30" s="84"/>
      <c r="AP30" s="84"/>
      <c r="AQ30" s="132"/>
      <c r="AR30" s="122"/>
      <c r="AS30" s="122"/>
      <c r="AT30" s="122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x14ac:dyDescent="0.2">
      <c r="A31" s="121">
        <v>15</v>
      </c>
      <c r="B31" s="5" t="s">
        <v>72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x14ac:dyDescent="0.2">
      <c r="A32" s="121">
        <v>16</v>
      </c>
      <c r="B32" s="5" t="s">
        <v>73</v>
      </c>
      <c r="D32" s="127">
        <v>26563504097.84</v>
      </c>
      <c r="E32" s="128"/>
      <c r="F32" s="127">
        <v>1179140250.1700001</v>
      </c>
      <c r="G32" s="128"/>
      <c r="H32" s="127">
        <v>241268436.62</v>
      </c>
      <c r="I32" s="128"/>
      <c r="J32" s="127">
        <v>535649028.50999999</v>
      </c>
      <c r="K32" s="128"/>
      <c r="L32" s="128">
        <v>28519561813.139999</v>
      </c>
      <c r="M32" s="1"/>
      <c r="N32" s="127">
        <v>1844483085.0799999</v>
      </c>
      <c r="O32" s="128"/>
      <c r="P32" s="127">
        <v>200904569.89399999</v>
      </c>
      <c r="Q32" s="128"/>
      <c r="R32" s="127">
        <v>318348692.61000001</v>
      </c>
      <c r="S32" s="128"/>
      <c r="T32" s="127">
        <v>14861341.09</v>
      </c>
      <c r="U32" s="1"/>
      <c r="V32" s="128">
        <v>2378597688.6740003</v>
      </c>
      <c r="X32" s="128">
        <v>7669079.0300000003</v>
      </c>
      <c r="Z32" s="129"/>
      <c r="AA32" s="127"/>
      <c r="AB32" s="129"/>
      <c r="AC32" s="127"/>
      <c r="AD32" s="129"/>
      <c r="AE32" s="127"/>
      <c r="AF32" s="129"/>
      <c r="AG32" s="127"/>
      <c r="AH32" s="130"/>
      <c r="AI32" s="131"/>
      <c r="AJ32" s="129"/>
      <c r="AK32" s="127"/>
      <c r="AL32" s="129"/>
      <c r="AM32" s="127"/>
      <c r="AN32" s="129"/>
      <c r="AO32" s="127"/>
      <c r="AP32" s="129"/>
      <c r="AQ32" s="127"/>
      <c r="AR32" s="130"/>
      <c r="AS32" s="1"/>
      <c r="AT32" s="12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x14ac:dyDescent="0.2">
      <c r="A33" s="121">
        <v>17</v>
      </c>
      <c r="B33" s="5" t="s">
        <v>21</v>
      </c>
      <c r="D33" s="68">
        <v>0.93141347233467053</v>
      </c>
      <c r="E33" s="68"/>
      <c r="F33" s="68">
        <v>4.1344963779447949E-2</v>
      </c>
      <c r="G33" s="68"/>
      <c r="H33" s="68">
        <v>8.4597525796780947E-3</v>
      </c>
      <c r="I33" s="68"/>
      <c r="J33" s="68">
        <v>1.8781811306203416E-2</v>
      </c>
      <c r="K33" s="68"/>
      <c r="L33" s="68">
        <v>1</v>
      </c>
      <c r="M33" s="68"/>
      <c r="N33" s="68">
        <v>0.77544979290223992</v>
      </c>
      <c r="O33" s="68"/>
      <c r="P33" s="68">
        <v>8.4463451238783682E-2</v>
      </c>
      <c r="Q33" s="68"/>
      <c r="R33" s="68">
        <v>0.13383881356896057</v>
      </c>
      <c r="S33" s="68"/>
      <c r="T33" s="68">
        <v>6.2479422900157486E-3</v>
      </c>
      <c r="U33" s="68"/>
      <c r="V33" s="68">
        <v>0.99999999999999989</v>
      </c>
      <c r="X33" s="68">
        <v>1</v>
      </c>
      <c r="Z33" s="126"/>
      <c r="AA33" s="126"/>
      <c r="AB33" s="126"/>
      <c r="AC33" s="126"/>
      <c r="AD33" s="126"/>
      <c r="AE33" s="126"/>
      <c r="AF33" s="126"/>
      <c r="AG33" s="124"/>
      <c r="AH33" s="124"/>
      <c r="AI33" s="131"/>
      <c r="AJ33" s="126"/>
      <c r="AK33" s="126"/>
      <c r="AL33" s="126"/>
      <c r="AM33" s="126"/>
      <c r="AN33" s="126"/>
      <c r="AO33" s="126"/>
      <c r="AP33" s="126"/>
      <c r="AQ33" s="126"/>
      <c r="AR33" s="124"/>
      <c r="AS33" s="1"/>
      <c r="AT33" s="124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x14ac:dyDescent="0.2">
      <c r="A34" s="121">
        <v>18</v>
      </c>
      <c r="B34" s="5" t="s">
        <v>22</v>
      </c>
      <c r="D34" s="68">
        <v>0.85949820204155747</v>
      </c>
      <c r="E34" s="68"/>
      <c r="F34" s="68">
        <v>3.8152682012248418E-2</v>
      </c>
      <c r="G34" s="68"/>
      <c r="H34" s="68">
        <v>7.8065674890057018E-3</v>
      </c>
      <c r="I34" s="68"/>
      <c r="J34" s="68">
        <v>1.7331650795539746E-2</v>
      </c>
      <c r="K34" s="68"/>
      <c r="L34" s="68">
        <v>0.92278910233835132</v>
      </c>
      <c r="M34" s="68"/>
      <c r="N34" s="68">
        <v>5.9680751812078721E-2</v>
      </c>
      <c r="O34" s="68"/>
      <c r="P34" s="68">
        <v>6.5005398372824834E-3</v>
      </c>
      <c r="Q34" s="68"/>
      <c r="R34" s="68">
        <v>1.0300603712249876E-2</v>
      </c>
      <c r="S34" s="68"/>
      <c r="T34" s="68">
        <v>4.8085884677466083E-4</v>
      </c>
      <c r="U34" s="68"/>
      <c r="V34" s="68">
        <v>7.6962754208385747E-2</v>
      </c>
      <c r="X34" s="68">
        <v>2.4814345326283974E-4</v>
      </c>
      <c r="Z34" s="132"/>
      <c r="AA34" s="132"/>
      <c r="AB34" s="132"/>
      <c r="AC34" s="132"/>
      <c r="AD34" s="132"/>
      <c r="AE34" s="132"/>
      <c r="AF34" s="132"/>
      <c r="AG34" s="132"/>
      <c r="AH34" s="132"/>
      <c r="AI34" s="1"/>
      <c r="AJ34" s="132"/>
      <c r="AK34" s="132"/>
      <c r="AL34" s="132"/>
      <c r="AM34" s="132"/>
      <c r="AN34" s="132"/>
      <c r="AO34" s="132"/>
      <c r="AP34" s="132"/>
      <c r="AQ34" s="132"/>
      <c r="AR34" s="132"/>
      <c r="AS34" s="1"/>
      <c r="AT34" s="124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x14ac:dyDescent="0.2"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1"/>
      <c r="X35" s="68"/>
      <c r="Z35" s="132"/>
      <c r="AA35" s="132"/>
      <c r="AB35" s="132"/>
      <c r="AC35" s="132"/>
      <c r="AD35" s="132"/>
      <c r="AE35" s="132"/>
      <c r="AF35" s="132"/>
      <c r="AG35" s="132"/>
      <c r="AH35" s="132"/>
      <c r="AI35" s="1"/>
      <c r="AJ35" s="132"/>
      <c r="AK35" s="132"/>
      <c r="AL35" s="132"/>
      <c r="AM35" s="132"/>
      <c r="AN35" s="132"/>
      <c r="AO35" s="132"/>
      <c r="AP35" s="132"/>
      <c r="AQ35" s="132"/>
      <c r="AR35" s="132"/>
      <c r="AS35" s="1"/>
      <c r="AT35" s="124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idden="1" x14ac:dyDescent="0.2">
      <c r="B36" s="5" t="s">
        <v>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idden="1" x14ac:dyDescent="0.2">
      <c r="B37" s="5" t="s">
        <v>7</v>
      </c>
      <c r="D37" s="135">
        <v>46022</v>
      </c>
      <c r="E37" s="46"/>
      <c r="F37" s="46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idden="1" x14ac:dyDescent="0.2">
      <c r="B38" s="136" t="s">
        <v>71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idden="1" x14ac:dyDescent="0.2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idden="1" x14ac:dyDescent="0.2">
      <c r="B40" s="118" t="s">
        <v>8</v>
      </c>
      <c r="C40" s="118"/>
      <c r="D40" s="118"/>
      <c r="E40" s="48"/>
      <c r="F40" s="48"/>
      <c r="G40" s="118"/>
      <c r="H40" s="118"/>
      <c r="I40" s="48"/>
      <c r="J40" s="118"/>
      <c r="K40" s="118"/>
      <c r="L40" s="118"/>
      <c r="M40" s="1"/>
      <c r="N40" s="1"/>
      <c r="O40" s="137"/>
      <c r="P40" s="138" t="s">
        <v>9</v>
      </c>
      <c r="Q40" s="48"/>
      <c r="R40" s="48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idden="1" x14ac:dyDescent="0.2">
      <c r="B41" s="5" t="s">
        <v>10</v>
      </c>
      <c r="D41" s="5"/>
      <c r="E41" s="1"/>
      <c r="F41" s="1"/>
      <c r="I41" s="1"/>
      <c r="M41" s="1"/>
      <c r="N41" s="1"/>
      <c r="O41" s="137"/>
      <c r="P41" s="139">
        <v>45261</v>
      </c>
      <c r="Q41" s="1"/>
      <c r="R41" s="139">
        <f>P47+31</f>
        <v>45477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idden="1" x14ac:dyDescent="0.2">
      <c r="B42" s="5" t="s">
        <v>11</v>
      </c>
      <c r="D42" s="5"/>
      <c r="E42" s="1"/>
      <c r="F42" s="1"/>
      <c r="I42" s="1"/>
      <c r="M42" s="1"/>
      <c r="N42" s="1"/>
      <c r="O42" s="137"/>
      <c r="P42" s="139">
        <v>45292</v>
      </c>
      <c r="Q42" s="1"/>
      <c r="R42" s="139">
        <f>R41+30</f>
        <v>45507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idden="1" x14ac:dyDescent="0.2">
      <c r="B43" s="5" t="s">
        <v>12</v>
      </c>
      <c r="D43" s="5"/>
      <c r="E43" s="1"/>
      <c r="F43" s="1"/>
      <c r="I43" s="1"/>
      <c r="M43" s="1"/>
      <c r="N43" s="1"/>
      <c r="O43" s="137"/>
      <c r="P43" s="139">
        <f>P42+31</f>
        <v>45323</v>
      </c>
      <c r="Q43" s="1"/>
      <c r="R43" s="139">
        <f>+R42+31</f>
        <v>45538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idden="1" x14ac:dyDescent="0.2">
      <c r="B44" s="5" t="s">
        <v>80</v>
      </c>
      <c r="D44" s="5"/>
      <c r="E44" s="1"/>
      <c r="F44" s="1"/>
      <c r="I44" s="1"/>
      <c r="M44" s="1"/>
      <c r="N44" s="1"/>
      <c r="O44" s="137"/>
      <c r="P44" s="139">
        <f>P43+31</f>
        <v>45354</v>
      </c>
      <c r="Q44" s="1"/>
      <c r="R44" s="139">
        <f>R43+31</f>
        <v>45569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idden="1" x14ac:dyDescent="0.2">
      <c r="D45" s="5"/>
      <c r="E45" s="1"/>
      <c r="F45" s="1"/>
      <c r="I45" s="1"/>
      <c r="M45" s="1"/>
      <c r="N45" s="1"/>
      <c r="O45" s="137"/>
      <c r="P45" s="139">
        <f>P44+31</f>
        <v>45385</v>
      </c>
      <c r="Q45" s="1"/>
      <c r="R45" s="139">
        <f>R44+30</f>
        <v>45599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idden="1" x14ac:dyDescent="0.2">
      <c r="D46" s="5"/>
      <c r="E46" s="1"/>
      <c r="F46" s="1"/>
      <c r="I46" s="1"/>
      <c r="M46" s="1"/>
      <c r="N46" s="1"/>
      <c r="O46" s="137"/>
      <c r="P46" s="139">
        <f>P45+31</f>
        <v>45416</v>
      </c>
      <c r="Q46" s="1"/>
      <c r="R46" s="139">
        <f>+R45+31</f>
        <v>45630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idden="1" x14ac:dyDescent="0.2">
      <c r="D47" s="5"/>
      <c r="E47" s="1"/>
      <c r="F47" s="1"/>
      <c r="I47" s="1"/>
      <c r="M47" s="1"/>
      <c r="N47" s="1"/>
      <c r="O47" s="137"/>
      <c r="P47" s="139">
        <f>P46+30</f>
        <v>45446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idden="1" x14ac:dyDescent="0.2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Z48" s="140"/>
      <c r="AA48" s="141"/>
      <c r="AB48" s="140"/>
      <c r="AC48" s="1"/>
      <c r="AD48" s="140"/>
      <c r="AE48" s="141"/>
      <c r="AF48" s="140"/>
      <c r="AG48" s="1"/>
      <c r="AH48" s="1"/>
      <c r="AI48" s="1"/>
      <c r="AJ48" s="140"/>
      <c r="AK48" s="1"/>
      <c r="AL48" s="140"/>
      <c r="AM48" s="1"/>
      <c r="AN48" s="140"/>
      <c r="AO48" s="1"/>
      <c r="AP48" s="140"/>
      <c r="AQ48" s="1"/>
      <c r="AR48" s="1"/>
      <c r="AS48" s="1"/>
      <c r="AT48" s="140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4:118" x14ac:dyDescent="0.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Z49" s="140"/>
      <c r="AA49" s="141"/>
      <c r="AB49" s="140"/>
      <c r="AC49" s="1"/>
      <c r="AD49" s="140"/>
      <c r="AE49" s="141"/>
      <c r="AF49" s="140"/>
      <c r="AG49" s="1"/>
      <c r="AH49" s="1"/>
      <c r="AI49" s="1"/>
      <c r="AJ49" s="140"/>
      <c r="AK49" s="1"/>
      <c r="AL49" s="140"/>
      <c r="AM49" s="1"/>
      <c r="AN49" s="140"/>
      <c r="AO49" s="1"/>
      <c r="AP49" s="140"/>
      <c r="AQ49" s="1"/>
      <c r="AR49" s="1"/>
      <c r="AS49" s="1"/>
      <c r="AT49" s="140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4:118" x14ac:dyDescent="0.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Z50" s="140"/>
      <c r="AA50" s="141"/>
      <c r="AB50" s="140"/>
      <c r="AC50" s="1"/>
      <c r="AD50" s="140"/>
      <c r="AE50" s="141"/>
      <c r="AF50" s="140"/>
      <c r="AG50" s="1"/>
      <c r="AH50" s="1"/>
      <c r="AI50" s="1"/>
      <c r="AJ50" s="140"/>
      <c r="AK50" s="1"/>
      <c r="AL50" s="140"/>
      <c r="AM50" s="1"/>
      <c r="AN50" s="140"/>
      <c r="AO50" s="1"/>
      <c r="AP50" s="140"/>
      <c r="AQ50" s="1"/>
      <c r="AR50" s="1"/>
      <c r="AS50" s="1"/>
      <c r="AT50" s="140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4:118" x14ac:dyDescent="0.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Z51" s="140"/>
      <c r="AA51" s="141"/>
      <c r="AB51" s="140"/>
      <c r="AC51" s="1"/>
      <c r="AD51" s="140"/>
      <c r="AE51" s="141"/>
      <c r="AF51" s="140"/>
      <c r="AG51" s="1"/>
      <c r="AH51" s="1"/>
      <c r="AI51" s="1"/>
      <c r="AJ51" s="140"/>
      <c r="AK51" s="1"/>
      <c r="AL51" s="140"/>
      <c r="AM51" s="1"/>
      <c r="AN51" s="140"/>
      <c r="AO51" s="1"/>
      <c r="AP51" s="140"/>
      <c r="AQ51" s="1"/>
      <c r="AR51" s="1"/>
      <c r="AS51" s="1"/>
      <c r="AT51" s="140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4:118" x14ac:dyDescent="0.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4:118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Z53" s="140"/>
      <c r="AA53" s="142"/>
      <c r="AB53" s="140"/>
      <c r="AC53" s="142"/>
      <c r="AD53" s="140"/>
      <c r="AE53" s="142"/>
      <c r="AF53" s="140"/>
      <c r="AG53" s="142"/>
      <c r="AH53" s="142"/>
      <c r="AI53" s="142"/>
      <c r="AJ53" s="140"/>
      <c r="AK53" s="142"/>
      <c r="AL53" s="140"/>
      <c r="AM53" s="142"/>
      <c r="AN53" s="140"/>
      <c r="AO53" s="142"/>
      <c r="AP53" s="140"/>
      <c r="AQ53" s="142"/>
      <c r="AR53" s="142"/>
      <c r="AS53" s="142"/>
      <c r="AT53" s="140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4:118" x14ac:dyDescent="0.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Z54" s="140"/>
      <c r="AA54" s="142"/>
      <c r="AB54" s="140"/>
      <c r="AC54" s="124"/>
      <c r="AD54" s="140"/>
      <c r="AE54" s="142"/>
      <c r="AF54" s="140"/>
      <c r="AG54" s="124"/>
      <c r="AH54" s="124"/>
      <c r="AI54" s="124"/>
      <c r="AJ54" s="140"/>
      <c r="AK54" s="124"/>
      <c r="AL54" s="140"/>
      <c r="AM54" s="124"/>
      <c r="AN54" s="140"/>
      <c r="AO54" s="124"/>
      <c r="AP54" s="140"/>
      <c r="AQ54" s="124"/>
      <c r="AR54" s="124"/>
      <c r="AS54" s="124"/>
      <c r="AT54" s="140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4:118" x14ac:dyDescent="0.2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Z55" s="140"/>
      <c r="AA55" s="141"/>
      <c r="AB55" s="140"/>
      <c r="AC55" s="1"/>
      <c r="AD55" s="140"/>
      <c r="AE55" s="141"/>
      <c r="AF55" s="140"/>
      <c r="AG55" s="1"/>
      <c r="AH55" s="1"/>
      <c r="AI55" s="1"/>
      <c r="AJ55" s="140"/>
      <c r="AK55" s="1"/>
      <c r="AL55" s="140"/>
      <c r="AM55" s="1"/>
      <c r="AN55" s="140"/>
      <c r="AO55" s="1"/>
      <c r="AP55" s="140"/>
      <c r="AQ55" s="1"/>
      <c r="AR55" s="1"/>
      <c r="AS55" s="1"/>
      <c r="AT55" s="140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4:118" x14ac:dyDescent="0.2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Z56" s="140"/>
      <c r="AA56" s="141"/>
      <c r="AB56" s="140"/>
      <c r="AC56" s="1"/>
      <c r="AD56" s="140"/>
      <c r="AE56" s="141"/>
      <c r="AF56" s="140"/>
      <c r="AG56" s="1"/>
      <c r="AH56" s="1"/>
      <c r="AI56" s="1"/>
      <c r="AJ56" s="140"/>
      <c r="AK56" s="1"/>
      <c r="AL56" s="140"/>
      <c r="AM56" s="1"/>
      <c r="AN56" s="140"/>
      <c r="AO56" s="1"/>
      <c r="AP56" s="140"/>
      <c r="AQ56" s="1"/>
      <c r="AR56" s="1"/>
      <c r="AS56" s="1"/>
      <c r="AT56" s="140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4:118" x14ac:dyDescent="0.2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4:118" x14ac:dyDescent="0.2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4:118" x14ac:dyDescent="0.2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4:118" x14ac:dyDescent="0.2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4:118" x14ac:dyDescent="0.2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4:118" x14ac:dyDescent="0.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4:118" x14ac:dyDescent="0.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4:118" x14ac:dyDescent="0.2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4:118" x14ac:dyDescent="0.2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4:118" x14ac:dyDescent="0.2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4:118" x14ac:dyDescent="0.2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4:118" x14ac:dyDescent="0.2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4:118" x14ac:dyDescent="0.2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4:118" x14ac:dyDescent="0.2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4:118" x14ac:dyDescent="0.2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4:118" x14ac:dyDescent="0.2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4:118" x14ac:dyDescent="0.2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4:118" x14ac:dyDescent="0.2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4:118" x14ac:dyDescent="0.2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4:118" x14ac:dyDescent="0.2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4:118" x14ac:dyDescent="0.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4:118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4:118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4:118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4:118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4:118" x14ac:dyDescent="0.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4:118" x14ac:dyDescent="0.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4:118" x14ac:dyDescent="0.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4:118" x14ac:dyDescent="0.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4:118" x14ac:dyDescent="0.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4:118" x14ac:dyDescent="0.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4:118" x14ac:dyDescent="0.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4:118" x14ac:dyDescent="0.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4:118" x14ac:dyDescent="0.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4:118" x14ac:dyDescent="0.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4:118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4:118" x14ac:dyDescent="0.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4:118" x14ac:dyDescent="0.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4:118" x14ac:dyDescent="0.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4:118" x14ac:dyDescent="0.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4:118" x14ac:dyDescent="0.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4:118" x14ac:dyDescent="0.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4:118" x14ac:dyDescent="0.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4:118" x14ac:dyDescent="0.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4:118" x14ac:dyDescent="0.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4:118" x14ac:dyDescent="0.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4:118" x14ac:dyDescent="0.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4:118" x14ac:dyDescent="0.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4:118" x14ac:dyDescent="0.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4:118" x14ac:dyDescent="0.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4:118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4:118" x14ac:dyDescent="0.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4:118" x14ac:dyDescent="0.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4:118" x14ac:dyDescent="0.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4:118" x14ac:dyDescent="0.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4:118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4:118" x14ac:dyDescent="0.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4:118" x14ac:dyDescent="0.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4:118" x14ac:dyDescent="0.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4:118" x14ac:dyDescent="0.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4:118" x14ac:dyDescent="0.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4:118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4:118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4:118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4:118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4:118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4:118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4:118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4:118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4:118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4:118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4:118" x14ac:dyDescent="0.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4:118" x14ac:dyDescent="0.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4:118" x14ac:dyDescent="0.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4:118" x14ac:dyDescent="0.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4:118" x14ac:dyDescent="0.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4:118" x14ac:dyDescent="0.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4:118" x14ac:dyDescent="0.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4:118" x14ac:dyDescent="0.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4:118" x14ac:dyDescent="0.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4:118" x14ac:dyDescent="0.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4:118" x14ac:dyDescent="0.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4:118" x14ac:dyDescent="0.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4:118" x14ac:dyDescent="0.2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4:118" x14ac:dyDescent="0.2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4:118" x14ac:dyDescent="0.2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4:118" x14ac:dyDescent="0.2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4:118" x14ac:dyDescent="0.2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4:118" x14ac:dyDescent="0.2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4:118" x14ac:dyDescent="0.2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4:118" x14ac:dyDescent="0.2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4:118" x14ac:dyDescent="0.2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4:118" x14ac:dyDescent="0.2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4:118" x14ac:dyDescent="0.2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4:118" x14ac:dyDescent="0.2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4:118" x14ac:dyDescent="0.2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4:118" x14ac:dyDescent="0.2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4:118" x14ac:dyDescent="0.2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4:118" x14ac:dyDescent="0.2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4:118" x14ac:dyDescent="0.2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4:118" x14ac:dyDescent="0.2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4:118" x14ac:dyDescent="0.2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4:118" x14ac:dyDescent="0.2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4:118" x14ac:dyDescent="0.2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4:118" x14ac:dyDescent="0.2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4:118" x14ac:dyDescent="0.2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4:118" x14ac:dyDescent="0.2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4:118" x14ac:dyDescent="0.2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4:118" x14ac:dyDescent="0.2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4:118" x14ac:dyDescent="0.2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4:118" x14ac:dyDescent="0.2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4:118" x14ac:dyDescent="0.2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4:118" x14ac:dyDescent="0.2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4:118" x14ac:dyDescent="0.2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4:118" x14ac:dyDescent="0.2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4:118" x14ac:dyDescent="0.2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4:118" x14ac:dyDescent="0.2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4:118" x14ac:dyDescent="0.2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4:118" x14ac:dyDescent="0.2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4:118" x14ac:dyDescent="0.2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4:118" x14ac:dyDescent="0.2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4:118" x14ac:dyDescent="0.2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4:118" x14ac:dyDescent="0.2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4:118" x14ac:dyDescent="0.2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4:118" x14ac:dyDescent="0.2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4:118" x14ac:dyDescent="0.2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4:118" x14ac:dyDescent="0.2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4:118" x14ac:dyDescent="0.2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4:118" x14ac:dyDescent="0.2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4:118" x14ac:dyDescent="0.2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4:118" x14ac:dyDescent="0.2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4:118" x14ac:dyDescent="0.2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4:118" x14ac:dyDescent="0.2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4:118" x14ac:dyDescent="0.2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4:118" x14ac:dyDescent="0.2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4:118" x14ac:dyDescent="0.2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4:118" x14ac:dyDescent="0.2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4:118" x14ac:dyDescent="0.2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4:118" x14ac:dyDescent="0.2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4:118" x14ac:dyDescent="0.2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4:118" x14ac:dyDescent="0.2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4:118" x14ac:dyDescent="0.2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4:118" x14ac:dyDescent="0.2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4:118" x14ac:dyDescent="0.2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4:118" x14ac:dyDescent="0.2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4:118" x14ac:dyDescent="0.2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4:118" x14ac:dyDescent="0.2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4:118" x14ac:dyDescent="0.2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4:118" x14ac:dyDescent="0.2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4:118" x14ac:dyDescent="0.2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4:118" x14ac:dyDescent="0.2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4:118" x14ac:dyDescent="0.2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3:118" x14ac:dyDescent="0.2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3:118" x14ac:dyDescent="0.2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3:118" x14ac:dyDescent="0.2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3:118" x14ac:dyDescent="0.2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3:118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3:118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3:118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3:118" x14ac:dyDescent="0.2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3:118" x14ac:dyDescent="0.2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3:118" ht="12.75" customHeight="1" x14ac:dyDescent="0.2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3:118" ht="12.75" customHeight="1" x14ac:dyDescent="0.2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3:118" x14ac:dyDescent="0.2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3:118" x14ac:dyDescent="0.2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3:118" x14ac:dyDescent="0.2">
      <c r="C222" s="19" t="s">
        <v>19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3:118" x14ac:dyDescent="0.2">
      <c r="C223" s="1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3:118" x14ac:dyDescent="0.2">
      <c r="C224" s="1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3:118" x14ac:dyDescent="0.2">
      <c r="C225" s="1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3:118" x14ac:dyDescent="0.2">
      <c r="C226" s="1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3:118" x14ac:dyDescent="0.2">
      <c r="C227" s="1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3:118" x14ac:dyDescent="0.2">
      <c r="C228" s="1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3:118" x14ac:dyDescent="0.2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3:118" x14ac:dyDescent="0.2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3:118" x14ac:dyDescent="0.2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3:118" x14ac:dyDescent="0.2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3:118" x14ac:dyDescent="0.2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3:118" x14ac:dyDescent="0.2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3:118" x14ac:dyDescent="0.2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3:118" x14ac:dyDescent="0.2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3:118" x14ac:dyDescent="0.2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3:118" x14ac:dyDescent="0.2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3:118" x14ac:dyDescent="0.2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3:118" x14ac:dyDescent="0.2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4:118" x14ac:dyDescent="0.2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4:118" x14ac:dyDescent="0.2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4:118" x14ac:dyDescent="0.2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4:118" x14ac:dyDescent="0.2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4:118" x14ac:dyDescent="0.2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4:118" x14ac:dyDescent="0.2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4:118" x14ac:dyDescent="0.2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4:118" x14ac:dyDescent="0.2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4:118" x14ac:dyDescent="0.2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4:118" x14ac:dyDescent="0.2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4:118" x14ac:dyDescent="0.2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4:118" x14ac:dyDescent="0.2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4:118" x14ac:dyDescent="0.2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4:118" x14ac:dyDescent="0.2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4:118" x14ac:dyDescent="0.2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4:118" x14ac:dyDescent="0.2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4:118" x14ac:dyDescent="0.2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4:118" x14ac:dyDescent="0.2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4:118" x14ac:dyDescent="0.2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4:118" x14ac:dyDescent="0.2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4:118" x14ac:dyDescent="0.2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4:118" x14ac:dyDescent="0.2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4:118" x14ac:dyDescent="0.2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4:118" x14ac:dyDescent="0.2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4:118" x14ac:dyDescent="0.2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4:118" x14ac:dyDescent="0.2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4:118" x14ac:dyDescent="0.2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4:118" x14ac:dyDescent="0.2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4:118" x14ac:dyDescent="0.2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4:118" x14ac:dyDescent="0.2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4:118" x14ac:dyDescent="0.2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4:118" x14ac:dyDescent="0.2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4:118" x14ac:dyDescent="0.2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4:118" x14ac:dyDescent="0.2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4:118" x14ac:dyDescent="0.2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4:118" x14ac:dyDescent="0.2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4:118" x14ac:dyDescent="0.2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4:118" x14ac:dyDescent="0.2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4:118" x14ac:dyDescent="0.2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4:118" x14ac:dyDescent="0.2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4:118" x14ac:dyDescent="0.2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4:118" x14ac:dyDescent="0.2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4:118" x14ac:dyDescent="0.2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4:118" x14ac:dyDescent="0.2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4:118" x14ac:dyDescent="0.2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4:118" x14ac:dyDescent="0.2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4:118" x14ac:dyDescent="0.2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4:118" x14ac:dyDescent="0.2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4:118" x14ac:dyDescent="0.2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4:118" x14ac:dyDescent="0.2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4:118" x14ac:dyDescent="0.2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4:118" x14ac:dyDescent="0.2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4:118" x14ac:dyDescent="0.2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4:118" x14ac:dyDescent="0.2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4:118" x14ac:dyDescent="0.2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4:118" x14ac:dyDescent="0.2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4:118" x14ac:dyDescent="0.2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4:118" x14ac:dyDescent="0.2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4:118" x14ac:dyDescent="0.2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4:118" x14ac:dyDescent="0.2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4:118" x14ac:dyDescent="0.2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4:118" x14ac:dyDescent="0.2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4:118" x14ac:dyDescent="0.2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4:118" x14ac:dyDescent="0.2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4:118" x14ac:dyDescent="0.2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4:118" x14ac:dyDescent="0.2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4:118" x14ac:dyDescent="0.2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4:118" x14ac:dyDescent="0.2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4:118" x14ac:dyDescent="0.2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4:118" x14ac:dyDescent="0.2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4:118" x14ac:dyDescent="0.2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4:118" x14ac:dyDescent="0.2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4:118" x14ac:dyDescent="0.2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4:118" x14ac:dyDescent="0.2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4:118" x14ac:dyDescent="0.2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4:118" x14ac:dyDescent="0.2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4:118" x14ac:dyDescent="0.2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4:118" x14ac:dyDescent="0.2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4:118" x14ac:dyDescent="0.2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4:118" x14ac:dyDescent="0.2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4:118" x14ac:dyDescent="0.2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4:118" x14ac:dyDescent="0.2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4:118" x14ac:dyDescent="0.2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4:118" x14ac:dyDescent="0.2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4:118" x14ac:dyDescent="0.2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4:118" x14ac:dyDescent="0.2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4:118" x14ac:dyDescent="0.2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4:118" x14ac:dyDescent="0.2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4:118" x14ac:dyDescent="0.2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4:118" x14ac:dyDescent="0.2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4:118" x14ac:dyDescent="0.2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4:118" x14ac:dyDescent="0.2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4:118" x14ac:dyDescent="0.2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4:118" x14ac:dyDescent="0.2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4:118" x14ac:dyDescent="0.2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4:118" x14ac:dyDescent="0.2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4:118" x14ac:dyDescent="0.2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4:118" x14ac:dyDescent="0.2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4:118" x14ac:dyDescent="0.2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4:118" x14ac:dyDescent="0.2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4:118" x14ac:dyDescent="0.2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4:118" x14ac:dyDescent="0.2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4:118" x14ac:dyDescent="0.2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4:118" x14ac:dyDescent="0.2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4:118" x14ac:dyDescent="0.2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4:118" x14ac:dyDescent="0.2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4:118" x14ac:dyDescent="0.2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4:118" x14ac:dyDescent="0.2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4:118" x14ac:dyDescent="0.2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4:118" x14ac:dyDescent="0.2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4:118" x14ac:dyDescent="0.2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4:118" x14ac:dyDescent="0.2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4:118" x14ac:dyDescent="0.2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4:118" x14ac:dyDescent="0.2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4:118" x14ac:dyDescent="0.2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4:118" x14ac:dyDescent="0.2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4:118" x14ac:dyDescent="0.2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4:118" x14ac:dyDescent="0.2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4:118" x14ac:dyDescent="0.2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4:118" x14ac:dyDescent="0.2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4:118" x14ac:dyDescent="0.2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4:118" x14ac:dyDescent="0.2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4:118" x14ac:dyDescent="0.2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4:118" ht="12.75" customHeight="1" x14ac:dyDescent="0.2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4:118" x14ac:dyDescent="0.2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4:118" x14ac:dyDescent="0.2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4:118" x14ac:dyDescent="0.2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4:118" x14ac:dyDescent="0.2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2:118" x14ac:dyDescent="0.2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2:118" x14ac:dyDescent="0.2">
      <c r="B370" s="38" t="s">
        <v>19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2:118" x14ac:dyDescent="0.2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2:118" x14ac:dyDescent="0.2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2:118" x14ac:dyDescent="0.2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2:118" x14ac:dyDescent="0.2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2:118" x14ac:dyDescent="0.2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2:118" x14ac:dyDescent="0.2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2:118" x14ac:dyDescent="0.2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2:118" x14ac:dyDescent="0.2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2:118" x14ac:dyDescent="0.2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2:118" x14ac:dyDescent="0.2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2:118" x14ac:dyDescent="0.2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2:118" x14ac:dyDescent="0.2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2:118" x14ac:dyDescent="0.2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2:118" x14ac:dyDescent="0.2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4:118" x14ac:dyDescent="0.2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4:118" x14ac:dyDescent="0.2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4:118" x14ac:dyDescent="0.2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4:118" x14ac:dyDescent="0.2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4:118" x14ac:dyDescent="0.2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4:118" x14ac:dyDescent="0.2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4:118" x14ac:dyDescent="0.2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4:118" x14ac:dyDescent="0.2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4:118" x14ac:dyDescent="0.2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4:118" x14ac:dyDescent="0.2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4:118" x14ac:dyDescent="0.2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4:118" x14ac:dyDescent="0.2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4:118" x14ac:dyDescent="0.2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4:118" x14ac:dyDescent="0.2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4:118" x14ac:dyDescent="0.2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4:118" x14ac:dyDescent="0.2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4:118" x14ac:dyDescent="0.2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4:118" x14ac:dyDescent="0.2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4:118" x14ac:dyDescent="0.2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4:118" x14ac:dyDescent="0.2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4:118" x14ac:dyDescent="0.2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4:118" x14ac:dyDescent="0.2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4:118" x14ac:dyDescent="0.2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4:118" x14ac:dyDescent="0.2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4:118" x14ac:dyDescent="0.2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4:118" x14ac:dyDescent="0.2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4:118" x14ac:dyDescent="0.2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4:118" x14ac:dyDescent="0.2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4:118" x14ac:dyDescent="0.2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4:118" x14ac:dyDescent="0.2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4:118" x14ac:dyDescent="0.2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4:118" x14ac:dyDescent="0.2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4:118" x14ac:dyDescent="0.2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4:118" x14ac:dyDescent="0.2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4:118" x14ac:dyDescent="0.2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4:118" x14ac:dyDescent="0.2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4:118" x14ac:dyDescent="0.2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4:118" x14ac:dyDescent="0.2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4:118" x14ac:dyDescent="0.2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4:118" x14ac:dyDescent="0.2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4:118" x14ac:dyDescent="0.2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4:118" x14ac:dyDescent="0.2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4:118" x14ac:dyDescent="0.2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4:118" x14ac:dyDescent="0.2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4:118" x14ac:dyDescent="0.2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4:118" x14ac:dyDescent="0.2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4:118" x14ac:dyDescent="0.2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4:118" x14ac:dyDescent="0.2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4:118" x14ac:dyDescent="0.2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4:118" x14ac:dyDescent="0.2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4:118" x14ac:dyDescent="0.2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4:118" x14ac:dyDescent="0.2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4:118" x14ac:dyDescent="0.2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4:118" x14ac:dyDescent="0.2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4:118" x14ac:dyDescent="0.2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4:118" x14ac:dyDescent="0.2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4:118" x14ac:dyDescent="0.2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4:118" x14ac:dyDescent="0.2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4:118" x14ac:dyDescent="0.2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4:118" x14ac:dyDescent="0.2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4:118" x14ac:dyDescent="0.2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4:118" x14ac:dyDescent="0.2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4:118" x14ac:dyDescent="0.2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4:118" x14ac:dyDescent="0.2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4:118" x14ac:dyDescent="0.2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4:118" x14ac:dyDescent="0.2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4:118" x14ac:dyDescent="0.2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4:118" x14ac:dyDescent="0.2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4:118" x14ac:dyDescent="0.2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4:118" x14ac:dyDescent="0.2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4:118" x14ac:dyDescent="0.2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4:118" x14ac:dyDescent="0.2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4:118" x14ac:dyDescent="0.2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4:118" x14ac:dyDescent="0.2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4:118" x14ac:dyDescent="0.2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4:118" x14ac:dyDescent="0.2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4:118" x14ac:dyDescent="0.2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4:118" x14ac:dyDescent="0.2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4:118" x14ac:dyDescent="0.2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4:118" x14ac:dyDescent="0.2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4:118" x14ac:dyDescent="0.2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4:118" x14ac:dyDescent="0.2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4:118" x14ac:dyDescent="0.2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4:118" x14ac:dyDescent="0.2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4:118" x14ac:dyDescent="0.2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4:118" x14ac:dyDescent="0.2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4:118" x14ac:dyDescent="0.2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4:118" x14ac:dyDescent="0.2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4:118" x14ac:dyDescent="0.2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4:118" x14ac:dyDescent="0.2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4:118" x14ac:dyDescent="0.2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4:118" x14ac:dyDescent="0.2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4:118" x14ac:dyDescent="0.2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4:118" x14ac:dyDescent="0.2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4:118" x14ac:dyDescent="0.2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4:118" x14ac:dyDescent="0.2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4:118" x14ac:dyDescent="0.2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4:118" x14ac:dyDescent="0.2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4:118" x14ac:dyDescent="0.2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4:118" x14ac:dyDescent="0.2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4:118" x14ac:dyDescent="0.2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4:118" x14ac:dyDescent="0.2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4:118" x14ac:dyDescent="0.2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4:118" x14ac:dyDescent="0.2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4:118" x14ac:dyDescent="0.2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4:118" x14ac:dyDescent="0.2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4:118" x14ac:dyDescent="0.2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4:118" x14ac:dyDescent="0.2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4:118" x14ac:dyDescent="0.2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4:118" x14ac:dyDescent="0.2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4:118" x14ac:dyDescent="0.2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4:118" x14ac:dyDescent="0.2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 spans="4:118" x14ac:dyDescent="0.2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 spans="4:118" x14ac:dyDescent="0.2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  <row r="499" spans="4:118" x14ac:dyDescent="0.2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</row>
    <row r="500" spans="4:118" x14ac:dyDescent="0.2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</row>
    <row r="501" spans="4:118" x14ac:dyDescent="0.2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</row>
    <row r="502" spans="4:118" x14ac:dyDescent="0.2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</row>
    <row r="503" spans="4:118" x14ac:dyDescent="0.2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</row>
    <row r="504" spans="4:118" x14ac:dyDescent="0.2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</row>
    <row r="505" spans="4:118" x14ac:dyDescent="0.2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</row>
    <row r="506" spans="4:118" x14ac:dyDescent="0.2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</row>
    <row r="507" spans="4:118" x14ac:dyDescent="0.2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</row>
    <row r="508" spans="4:118" x14ac:dyDescent="0.2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</row>
    <row r="509" spans="4:118" x14ac:dyDescent="0.2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</row>
    <row r="510" spans="4:118" x14ac:dyDescent="0.2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</row>
    <row r="511" spans="4:118" x14ac:dyDescent="0.2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</row>
    <row r="512" spans="4:118" x14ac:dyDescent="0.2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</row>
    <row r="513" spans="4:118" x14ac:dyDescent="0.2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</row>
    <row r="514" spans="4:118" x14ac:dyDescent="0.2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</row>
    <row r="515" spans="4:118" x14ac:dyDescent="0.2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</row>
    <row r="516" spans="4:118" x14ac:dyDescent="0.2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</row>
    <row r="517" spans="4:118" x14ac:dyDescent="0.2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</row>
    <row r="518" spans="4:118" x14ac:dyDescent="0.2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</row>
    <row r="519" spans="4:118" x14ac:dyDescent="0.2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</row>
    <row r="520" spans="4:118" x14ac:dyDescent="0.2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</row>
    <row r="521" spans="4:118" x14ac:dyDescent="0.2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</row>
    <row r="522" spans="4:118" x14ac:dyDescent="0.2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</row>
    <row r="523" spans="4:118" x14ac:dyDescent="0.2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</row>
    <row r="524" spans="4:118" x14ac:dyDescent="0.2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</row>
    <row r="525" spans="4:118" x14ac:dyDescent="0.2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</row>
    <row r="526" spans="4:118" x14ac:dyDescent="0.2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</row>
    <row r="527" spans="4:118" x14ac:dyDescent="0.2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</row>
    <row r="528" spans="4:118" x14ac:dyDescent="0.2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</row>
    <row r="529" spans="4:118" x14ac:dyDescent="0.2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</row>
    <row r="530" spans="4:118" x14ac:dyDescent="0.2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</row>
    <row r="531" spans="4:118" x14ac:dyDescent="0.2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</row>
    <row r="532" spans="4:118" x14ac:dyDescent="0.2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</row>
    <row r="533" spans="4:118" x14ac:dyDescent="0.2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</row>
    <row r="534" spans="4:118" x14ac:dyDescent="0.2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</row>
    <row r="535" spans="4:118" x14ac:dyDescent="0.2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</row>
    <row r="536" spans="4:118" x14ac:dyDescent="0.2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</row>
    <row r="537" spans="4:118" x14ac:dyDescent="0.2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</row>
    <row r="538" spans="4:118" x14ac:dyDescent="0.2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</row>
    <row r="539" spans="4:118" x14ac:dyDescent="0.2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</row>
    <row r="540" spans="4:118" x14ac:dyDescent="0.2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</row>
    <row r="541" spans="4:118" x14ac:dyDescent="0.2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</row>
    <row r="542" spans="4:118" x14ac:dyDescent="0.2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</row>
    <row r="543" spans="4:118" x14ac:dyDescent="0.2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</row>
    <row r="544" spans="4:118" x14ac:dyDescent="0.2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</row>
    <row r="545" spans="4:118" x14ac:dyDescent="0.2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</row>
    <row r="546" spans="4:118" x14ac:dyDescent="0.2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</row>
    <row r="547" spans="4:118" x14ac:dyDescent="0.2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</row>
    <row r="548" spans="4:118" x14ac:dyDescent="0.2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</row>
    <row r="549" spans="4:118" x14ac:dyDescent="0.2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</row>
    <row r="550" spans="4:118" x14ac:dyDescent="0.2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</row>
    <row r="551" spans="4:118" x14ac:dyDescent="0.2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</row>
    <row r="552" spans="4:118" x14ac:dyDescent="0.2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</row>
    <row r="553" spans="4:118" x14ac:dyDescent="0.2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</row>
    <row r="554" spans="4:118" x14ac:dyDescent="0.2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</row>
    <row r="555" spans="4:118" x14ac:dyDescent="0.2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</row>
    <row r="556" spans="4:118" x14ac:dyDescent="0.2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</row>
    <row r="557" spans="4:118" x14ac:dyDescent="0.2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</row>
    <row r="558" spans="4:118" x14ac:dyDescent="0.2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</row>
    <row r="559" spans="4:118" x14ac:dyDescent="0.2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</row>
    <row r="560" spans="4:118" x14ac:dyDescent="0.2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</row>
    <row r="561" spans="4:118" x14ac:dyDescent="0.2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</row>
    <row r="562" spans="4:118" x14ac:dyDescent="0.2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</row>
    <row r="563" spans="4:118" x14ac:dyDescent="0.2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</row>
    <row r="564" spans="4:118" x14ac:dyDescent="0.2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</row>
    <row r="565" spans="4:118" x14ac:dyDescent="0.2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</row>
    <row r="566" spans="4:118" x14ac:dyDescent="0.2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</row>
    <row r="567" spans="4:118" x14ac:dyDescent="0.2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</row>
    <row r="568" spans="4:118" x14ac:dyDescent="0.2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</row>
    <row r="569" spans="4:118" x14ac:dyDescent="0.2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</row>
    <row r="570" spans="4:118" x14ac:dyDescent="0.2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</row>
    <row r="571" spans="4:118" x14ac:dyDescent="0.2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</row>
    <row r="572" spans="4:118" x14ac:dyDescent="0.2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</row>
    <row r="573" spans="4:118" x14ac:dyDescent="0.2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</row>
    <row r="574" spans="4:118" x14ac:dyDescent="0.2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</row>
    <row r="575" spans="4:118" x14ac:dyDescent="0.2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</row>
    <row r="576" spans="4:118" x14ac:dyDescent="0.2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</row>
    <row r="577" spans="4:118" x14ac:dyDescent="0.2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</row>
    <row r="578" spans="4:118" x14ac:dyDescent="0.2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</row>
  </sheetData>
  <mergeCells count="7">
    <mergeCell ref="B8:V8"/>
    <mergeCell ref="B1:V1"/>
    <mergeCell ref="B2:V2"/>
    <mergeCell ref="B3:V3"/>
    <mergeCell ref="B4:V4"/>
    <mergeCell ref="B5:V5"/>
    <mergeCell ref="B6:V6"/>
  </mergeCells>
  <phoneticPr fontId="0" type="noConversion"/>
  <pageMargins left="0.75" right="0.75" top="1" bottom="1" header="0.5" footer="0.5"/>
  <pageSetup scale="66" orientation="landscape" r:id="rId1"/>
  <headerFooter alignWithMargins="0">
    <oddHeader>&amp;R&amp;"Times New Roman,Regular"Page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0F18655-7213-4F23-8C8B-969C191AF2F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M&amp;S</vt:lpstr>
      <vt:lpstr>Fuel</vt:lpstr>
      <vt:lpstr>Prepaid</vt:lpstr>
      <vt:lpstr>Prepaid Maintenance</vt:lpstr>
      <vt:lpstr>FactorInput</vt:lpstr>
      <vt:lpstr>FactorInput!Print_Area</vt:lpstr>
      <vt:lpstr>Fuel!Print_Area</vt:lpstr>
      <vt:lpstr>'M&amp;S'!Print_Area</vt:lpstr>
      <vt:lpstr>Prepaid!Print_Area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2026-08-17T19:40:13Z</dcterms:created>
  <dcterms:modified xsi:type="dcterms:W3CDTF">2026-08-17T19:45:53Z</dcterms:modified>
</cp:coreProperties>
</file>