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06418744-F81D-4EE6-BE9A-A0AAAD90509D}" xr6:coauthVersionLast="47" xr6:coauthVersionMax="47" xr10:uidLastSave="{00000000-0000-0000-0000-000000000000}"/>
  <bookViews>
    <workbookView xWindow="28680" yWindow="-120" windowWidth="29040" windowHeight="15720" xr2:uid="{574D4401-B7D3-48D5-A179-5F14FBA6C1C4}"/>
  </bookViews>
  <sheets>
    <sheet name="M&amp;S" sheetId="16" r:id="rId1"/>
    <sheet name="Fuel" sheetId="15" r:id="rId2"/>
    <sheet name="Prepaid" sheetId="17" r:id="rId3"/>
    <sheet name="Prepaid Maintenance" sheetId="82" r:id="rId4"/>
    <sheet name="FactorInput" sheetId="6" r:id="rId5"/>
  </sheets>
  <definedNames>
    <definedName name="\a">#REF!</definedName>
    <definedName name="\b">#REF!</definedName>
    <definedName name="_a1">#REF!</definedName>
    <definedName name="ab">#REF!</definedName>
    <definedName name="b">#REF!</definedName>
    <definedName name="LINE">#REF!</definedName>
    <definedName name="_xlnm.Print_Area" localSheetId="4">FactorInput!$A$1:$X$52</definedName>
    <definedName name="_xlnm.Print_Area" localSheetId="1">Fuel!$A$1:$M$53</definedName>
    <definedName name="_xlnm.Print_Area" localSheetId="0">'M&amp;S'!$A$1:$F$54</definedName>
    <definedName name="_xlnm.Print_Area" localSheetId="2">Prepaid!$A$1:$K$48</definedName>
    <definedName name="_xlnm.Print_Area" localSheetId="3">'Prepaid Maintenance'!$A$1:$F$52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82" l="1"/>
  <c r="E31" i="82"/>
  <c r="D39" i="82"/>
  <c r="D29" i="82"/>
  <c r="E29" i="82"/>
  <c r="F29" i="82"/>
  <c r="F31" i="82"/>
  <c r="C29" i="82"/>
  <c r="C31" i="82"/>
  <c r="B15" i="82"/>
  <c r="D33" i="17"/>
  <c r="G33" i="17"/>
  <c r="D31" i="17"/>
  <c r="F31" i="17"/>
  <c r="F33" i="17"/>
  <c r="G31" i="17"/>
  <c r="C31" i="17"/>
  <c r="C33" i="17"/>
  <c r="H17" i="17"/>
  <c r="E17" i="17"/>
  <c r="I17" i="17"/>
  <c r="B17" i="17"/>
  <c r="D32" i="15"/>
  <c r="D34" i="15"/>
  <c r="E32" i="15"/>
  <c r="E34" i="15"/>
  <c r="G42" i="15"/>
  <c r="F32" i="15"/>
  <c r="F34" i="15"/>
  <c r="I32" i="15"/>
  <c r="I34" i="15"/>
  <c r="J32" i="15"/>
  <c r="J34" i="15"/>
  <c r="K32" i="15"/>
  <c r="K34" i="15"/>
  <c r="C32" i="15"/>
  <c r="C34" i="15"/>
  <c r="G40" i="15"/>
  <c r="L18" i="15"/>
  <c r="G18" i="15"/>
  <c r="G32" i="15"/>
  <c r="G34" i="15"/>
  <c r="B18" i="15"/>
  <c r="D31" i="16"/>
  <c r="D33" i="16"/>
  <c r="F31" i="16"/>
  <c r="F37" i="16"/>
  <c r="C31" i="16"/>
  <c r="C33" i="16"/>
  <c r="E17" i="16"/>
  <c r="E31" i="16"/>
  <c r="E33" i="16"/>
  <c r="B17" i="16"/>
  <c r="A4" i="82"/>
  <c r="A4" i="15"/>
  <c r="F40" i="16"/>
  <c r="F38" i="16"/>
  <c r="H29" i="17"/>
  <c r="B18" i="16"/>
  <c r="A4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F40" i="15"/>
  <c r="I40" i="15"/>
  <c r="K40" i="15"/>
  <c r="F41" i="15"/>
  <c r="F44" i="15"/>
  <c r="I41" i="15"/>
  <c r="K41" i="15"/>
  <c r="F42" i="15"/>
  <c r="I42" i="15"/>
  <c r="K42" i="15"/>
  <c r="F43" i="15"/>
  <c r="I43" i="15"/>
  <c r="K43" i="15"/>
  <c r="A4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H22" i="17"/>
  <c r="H31" i="17"/>
  <c r="H33" i="17"/>
  <c r="H25" i="17"/>
  <c r="H28" i="17"/>
  <c r="I28" i="17"/>
  <c r="H27" i="17"/>
  <c r="H24" i="17"/>
  <c r="H23" i="17"/>
  <c r="I23" i="17"/>
  <c r="G24" i="15"/>
  <c r="E23" i="17"/>
  <c r="H26" i="17"/>
  <c r="I26" i="17"/>
  <c r="L27" i="15"/>
  <c r="E27" i="17"/>
  <c r="I27" i="17"/>
  <c r="G25" i="15"/>
  <c r="E28" i="16"/>
  <c r="E26" i="17"/>
  <c r="G29" i="15"/>
  <c r="L29" i="15"/>
  <c r="E28" i="17"/>
  <c r="E27" i="16"/>
  <c r="L28" i="15"/>
  <c r="G28" i="15"/>
  <c r="M28" i="15"/>
  <c r="E26" i="16"/>
  <c r="G27" i="15"/>
  <c r="M27" i="15"/>
  <c r="L25" i="15"/>
  <c r="E24" i="17"/>
  <c r="L24" i="15"/>
  <c r="M24" i="15"/>
  <c r="E22" i="16"/>
  <c r="H18" i="17"/>
  <c r="E29" i="16"/>
  <c r="E25" i="16"/>
  <c r="E24" i="16"/>
  <c r="E23" i="16"/>
  <c r="E22" i="17"/>
  <c r="I22" i="17"/>
  <c r="L23" i="15"/>
  <c r="E21" i="16"/>
  <c r="H21" i="17"/>
  <c r="L21" i="15"/>
  <c r="M21" i="15"/>
  <c r="E20" i="17"/>
  <c r="I20" i="17"/>
  <c r="H20" i="17"/>
  <c r="H19" i="17"/>
  <c r="E29" i="17"/>
  <c r="L26" i="15"/>
  <c r="M26" i="15"/>
  <c r="G22" i="15"/>
  <c r="M22" i="15"/>
  <c r="E21" i="17"/>
  <c r="I21" i="17"/>
  <c r="E20" i="16"/>
  <c r="E19" i="16"/>
  <c r="E18" i="16"/>
  <c r="E18" i="17"/>
  <c r="I18" i="17"/>
  <c r="L30" i="15"/>
  <c r="G26" i="15"/>
  <c r="E25" i="17"/>
  <c r="I25" i="17"/>
  <c r="G23" i="15"/>
  <c r="M23" i="15"/>
  <c r="L22" i="15"/>
  <c r="G21" i="15"/>
  <c r="E19" i="17"/>
  <c r="I19" i="17"/>
  <c r="L20" i="15"/>
  <c r="G20" i="15"/>
  <c r="M20" i="15"/>
  <c r="G30" i="15"/>
  <c r="M30" i="15"/>
  <c r="G19" i="15"/>
  <c r="L19" i="15"/>
  <c r="L32" i="15"/>
  <c r="L34" i="15"/>
  <c r="M19" i="15"/>
  <c r="M32" i="15"/>
  <c r="M34" i="15"/>
  <c r="B18" i="17"/>
  <c r="B16" i="82"/>
  <c r="B19" i="15"/>
  <c r="P44" i="6"/>
  <c r="B17" i="82"/>
  <c r="P45" i="6"/>
  <c r="B21" i="15"/>
  <c r="B19" i="16"/>
  <c r="I29" i="17"/>
  <c r="I24" i="17"/>
  <c r="M18" i="15"/>
  <c r="M25" i="15"/>
  <c r="M29" i="15"/>
  <c r="F33" i="16"/>
  <c r="E39" i="16"/>
  <c r="E38" i="16"/>
  <c r="C38" i="16"/>
  <c r="C40" i="16"/>
  <c r="C39" i="16"/>
  <c r="D40" i="16"/>
  <c r="D39" i="16"/>
  <c r="D37" i="16"/>
  <c r="C37" i="16"/>
  <c r="D38" i="16"/>
  <c r="D41" i="16"/>
  <c r="E40" i="16"/>
  <c r="E37" i="16"/>
  <c r="E41" i="16"/>
  <c r="F39" i="16"/>
  <c r="F41" i="16"/>
  <c r="J40" i="15"/>
  <c r="J41" i="15"/>
  <c r="J42" i="15"/>
  <c r="G41" i="15"/>
  <c r="I44" i="15"/>
  <c r="G43" i="15"/>
  <c r="J43" i="15"/>
  <c r="J44" i="15"/>
  <c r="H39" i="17"/>
  <c r="H40" i="17"/>
  <c r="H38" i="17"/>
  <c r="H41" i="17"/>
  <c r="I31" i="17"/>
  <c r="I33" i="17"/>
  <c r="E31" i="17"/>
  <c r="E33" i="17"/>
  <c r="C39" i="82"/>
  <c r="C40" i="82"/>
  <c r="C37" i="82"/>
  <c r="C38" i="82"/>
  <c r="E37" i="82"/>
  <c r="E39" i="82"/>
  <c r="F41" i="82"/>
  <c r="F42" i="82"/>
  <c r="D38" i="82"/>
  <c r="D40" i="82"/>
  <c r="E40" i="82"/>
  <c r="E38" i="82"/>
  <c r="D37" i="82"/>
  <c r="D42" i="82"/>
  <c r="B20" i="16"/>
  <c r="K44" i="15"/>
  <c r="P46" i="6"/>
  <c r="B18" i="82"/>
  <c r="B19" i="17"/>
  <c r="B20" i="15"/>
  <c r="B20" i="17"/>
  <c r="C41" i="16"/>
  <c r="G44" i="15"/>
  <c r="G41" i="17"/>
  <c r="G39" i="17"/>
  <c r="G38" i="17"/>
  <c r="G40" i="17"/>
  <c r="H42" i="17"/>
  <c r="E42" i="82"/>
  <c r="C42" i="82"/>
  <c r="L42" i="15"/>
  <c r="L41" i="15"/>
  <c r="L43" i="15"/>
  <c r="B22" i="15"/>
  <c r="B21" i="17"/>
  <c r="B21" i="16"/>
  <c r="P47" i="6"/>
  <c r="B19" i="82"/>
  <c r="L40" i="15"/>
  <c r="L44" i="15"/>
  <c r="G42" i="17"/>
  <c r="P48" i="6"/>
  <c r="B22" i="17"/>
  <c r="B23" i="15"/>
  <c r="B20" i="82"/>
  <c r="B22" i="16"/>
  <c r="B23" i="16"/>
  <c r="B23" i="17"/>
  <c r="B24" i="15"/>
  <c r="R42" i="6"/>
  <c r="B21" i="82"/>
  <c r="B24" i="17"/>
  <c r="B25" i="17"/>
  <c r="B26" i="17"/>
  <c r="B27" i="17"/>
  <c r="B28" i="17"/>
  <c r="B29" i="17"/>
  <c r="B25" i="15"/>
  <c r="R43" i="6"/>
  <c r="B24" i="16"/>
  <c r="B25" i="16"/>
  <c r="B26" i="16"/>
  <c r="B27" i="16"/>
  <c r="B28" i="16"/>
  <c r="B29" i="16"/>
  <c r="B22" i="82"/>
  <c r="B26" i="15"/>
  <c r="B23" i="82"/>
  <c r="R44" i="6"/>
  <c r="R45" i="6"/>
  <c r="B27" i="15"/>
  <c r="B24" i="82"/>
  <c r="R46" i="6"/>
  <c r="B25" i="82"/>
  <c r="B28" i="15"/>
  <c r="B26" i="82"/>
  <c r="R47" i="6"/>
  <c r="B29" i="15"/>
  <c r="B27" i="82"/>
  <c r="B30" i="15"/>
</calcChain>
</file>

<file path=xl/sharedStrings.xml><?xml version="1.0" encoding="utf-8"?>
<sst xmlns="http://schemas.openxmlformats.org/spreadsheetml/2006/main" count="324" uniqueCount="127">
  <si>
    <t>MidAmerican Energy Company</t>
  </si>
  <si>
    <t>Line</t>
  </si>
  <si>
    <t>(a)</t>
  </si>
  <si>
    <t>(b)</t>
  </si>
  <si>
    <t>South Dakota</t>
  </si>
  <si>
    <t>(c)</t>
  </si>
  <si>
    <t>Total</t>
  </si>
  <si>
    <t>Test Year Ending</t>
  </si>
  <si>
    <t>WorkSheet Title:</t>
  </si>
  <si>
    <t>Month / Year:</t>
  </si>
  <si>
    <t>Prepayments</t>
  </si>
  <si>
    <t>Electric</t>
  </si>
  <si>
    <t>Gas</t>
  </si>
  <si>
    <t>Iowa</t>
  </si>
  <si>
    <t>Illinois</t>
  </si>
  <si>
    <t>FERC</t>
  </si>
  <si>
    <t>Nebraska</t>
  </si>
  <si>
    <t xml:space="preserve"> </t>
  </si>
  <si>
    <t xml:space="preserve">       (%)</t>
  </si>
  <si>
    <t xml:space="preserve">       (%) - Jurisdiction</t>
  </si>
  <si>
    <t xml:space="preserve">       (%) - Utility</t>
  </si>
  <si>
    <t>Gross Plant</t>
  </si>
  <si>
    <t>Net Plant</t>
  </si>
  <si>
    <t>(d)</t>
  </si>
  <si>
    <t>(e)</t>
  </si>
  <si>
    <t>(f)</t>
  </si>
  <si>
    <t>(g)</t>
  </si>
  <si>
    <t>(h)</t>
  </si>
  <si>
    <t>No.</t>
  </si>
  <si>
    <t>Month / Year</t>
  </si>
  <si>
    <t>(-$-)</t>
  </si>
  <si>
    <t>(i)</t>
  </si>
  <si>
    <t>(j)</t>
  </si>
  <si>
    <t>FERC/Nebraska</t>
  </si>
  <si>
    <t>MidAmerican Energy - Electric</t>
  </si>
  <si>
    <t>MidAmerican Energy - Gas</t>
  </si>
  <si>
    <t>Coal</t>
  </si>
  <si>
    <t>Fuel Oil/Diesel</t>
  </si>
  <si>
    <t>Natural Gas</t>
  </si>
  <si>
    <t>LPG</t>
  </si>
  <si>
    <t xml:space="preserve">Prepaid </t>
  </si>
  <si>
    <t>Fuel Stock</t>
  </si>
  <si>
    <t>Jurisdictional Allocation -</t>
  </si>
  <si>
    <t>A &amp; E Allocator</t>
  </si>
  <si>
    <t>Peak Day</t>
  </si>
  <si>
    <t>Materials</t>
  </si>
  <si>
    <t>Stores Exp</t>
  </si>
  <si>
    <t>&amp; Supplies</t>
  </si>
  <si>
    <t>Undistributed</t>
  </si>
  <si>
    <t>Mat &amp; Supplies</t>
  </si>
  <si>
    <t>Insurance</t>
  </si>
  <si>
    <t>Miscellaneous</t>
  </si>
  <si>
    <t>Rent</t>
  </si>
  <si>
    <t>Column (d): Col (b) + Col (c)</t>
  </si>
  <si>
    <t>Column (g): Col (e) + Col (f)</t>
  </si>
  <si>
    <t>Column (h): Col (d) + Col (g)</t>
  </si>
  <si>
    <t>Other</t>
  </si>
  <si>
    <t>(Existing)</t>
  </si>
  <si>
    <t>(New)</t>
  </si>
  <si>
    <t>Existing</t>
  </si>
  <si>
    <t>New</t>
  </si>
  <si>
    <t>Column (f):  Col (b) + Col (c) + Col (d) + Col (e)</t>
  </si>
  <si>
    <t>Column (j):  Col (g) + Col (h) + Col (i)</t>
  </si>
  <si>
    <t>A &amp; E Allocation</t>
  </si>
  <si>
    <t xml:space="preserve">       (%) Existing Gen</t>
  </si>
  <si>
    <t xml:space="preserve">       (%) Traditional</t>
  </si>
  <si>
    <t xml:space="preserve">       (%) New Gen</t>
  </si>
  <si>
    <t>Allowance</t>
  </si>
  <si>
    <t>Inventory</t>
  </si>
  <si>
    <t>12 Month Average</t>
  </si>
  <si>
    <t>2-Factor</t>
  </si>
  <si>
    <t xml:space="preserve">Total  </t>
  </si>
  <si>
    <t>Utility: MidAmerican Energy Company</t>
  </si>
  <si>
    <t>PP GDMEC</t>
  </si>
  <si>
    <t>PP Maintenance</t>
  </si>
  <si>
    <t>Non-Utility</t>
  </si>
  <si>
    <t>Column (b): Acct 165.115 &amp; 186.115</t>
  </si>
  <si>
    <t>RULE 20:10:13:70</t>
  </si>
  <si>
    <t>SCHEDULE F-2</t>
  </si>
  <si>
    <t>Schedule F-2</t>
  </si>
  <si>
    <t>Monthly Balances for Prepayments - 2019</t>
  </si>
  <si>
    <t>(k)</t>
  </si>
  <si>
    <t>Monthly Balances for Materials and Supplies - 2019</t>
  </si>
  <si>
    <t>Monthly Balances for Fuel Stocks - 2019</t>
  </si>
  <si>
    <t>Monthly Balances for Prepaid Maintenance - 2019</t>
  </si>
  <si>
    <t>(g)+(h)+(i)</t>
  </si>
  <si>
    <t>(f)+(j)</t>
  </si>
  <si>
    <t>(e) + (f)</t>
  </si>
  <si>
    <t>(d) + (g)</t>
  </si>
  <si>
    <t>Materials and Supplies - 2023</t>
  </si>
  <si>
    <t>Monthly Balances Allocation Factors - 2023</t>
  </si>
  <si>
    <t>Test Year Ending December 31, 2025</t>
  </si>
  <si>
    <t>Individual Responsible: Kalyn Schooler</t>
  </si>
  <si>
    <t>Gas Peak Day (1/15/2023)</t>
  </si>
  <si>
    <t>Total @ 12/31/23</t>
  </si>
  <si>
    <t>Source - Trial Balance</t>
  </si>
  <si>
    <t>Column (b):  Acct 154.000, 154.600, 154.700, 154.700, 154.710, 163.011</t>
  </si>
  <si>
    <t>Column (c):  Acct 163.010</t>
  </si>
  <si>
    <t xml:space="preserve">Column (d): Col. (b) + Col. (c) </t>
  </si>
  <si>
    <t>Fuel Stocks and Expense - 2023</t>
  </si>
  <si>
    <t>Column (b):  Acct 151.100 Recon</t>
  </si>
  <si>
    <t>Column (c):  Acct 151.100 Recon</t>
  </si>
  <si>
    <t>Column (d):  Acct 151.800 Recon</t>
  </si>
  <si>
    <t>Column (e):  Acct 151.800 Recon</t>
  </si>
  <si>
    <t>Column (g):  Acct 164.100</t>
  </si>
  <si>
    <t>Column (k): Col (f) + Col (j)</t>
  </si>
  <si>
    <t>Monthly Balances for Prepayments - 2023</t>
  </si>
  <si>
    <t>Column (b): Acct 165.930 Recon</t>
  </si>
  <si>
    <t>Column (e): Acct 165.930 Recon</t>
  </si>
  <si>
    <t>Column (c): Acct 165.100</t>
  </si>
  <si>
    <t>Column (d): Acct 165.021 &amp; 186.021</t>
  </si>
  <si>
    <t>Column (e): Acct 165.002</t>
  </si>
  <si>
    <t>13 Month Average</t>
  </si>
  <si>
    <r>
      <t>M &amp; S Allocated</t>
    </r>
    <r>
      <rPr>
        <b/>
        <vertAlign val="superscript"/>
        <sz val="10"/>
        <rFont val="Times New Roman"/>
        <family val="1"/>
      </rPr>
      <t>(1)</t>
    </r>
  </si>
  <si>
    <r>
      <t xml:space="preserve">Allowances Allocated </t>
    </r>
    <r>
      <rPr>
        <b/>
        <vertAlign val="superscript"/>
        <sz val="10"/>
        <rFont val="Times New Roman"/>
        <family val="1"/>
      </rPr>
      <t>(2)</t>
    </r>
  </si>
  <si>
    <r>
      <t xml:space="preserve">Jurisdictional Allocation </t>
    </r>
    <r>
      <rPr>
        <b/>
        <vertAlign val="superscript"/>
        <sz val="10"/>
        <rFont val="Times New Roman"/>
        <family val="1"/>
      </rPr>
      <t>(1)</t>
    </r>
  </si>
  <si>
    <r>
      <t xml:space="preserve">(1) </t>
    </r>
    <r>
      <rPr>
        <sz val="10"/>
        <rFont val="Times New Roman"/>
        <family val="1"/>
      </rPr>
      <t>Based on Gross Plant</t>
    </r>
  </si>
  <si>
    <r>
      <t xml:space="preserve">(2) </t>
    </r>
    <r>
      <rPr>
        <sz val="10"/>
        <rFont val="Times New Roman"/>
        <family val="1"/>
      </rPr>
      <t>Based on Traditional A&amp;E</t>
    </r>
  </si>
  <si>
    <r>
      <t>(1)</t>
    </r>
    <r>
      <rPr>
        <sz val="10"/>
        <rFont val="Times New Roman"/>
        <family val="1"/>
      </rPr>
      <t xml:space="preserve"> Based on Net Plant</t>
    </r>
  </si>
  <si>
    <r>
      <t>Maintenance</t>
    </r>
    <r>
      <rPr>
        <b/>
        <vertAlign val="superscript"/>
        <sz val="10"/>
        <rFont val="Times New Roman"/>
        <family val="1"/>
      </rPr>
      <t>(1)</t>
    </r>
  </si>
  <si>
    <r>
      <t>PP Wind</t>
    </r>
    <r>
      <rPr>
        <b/>
        <vertAlign val="superscript"/>
        <sz val="10"/>
        <rFont val="Times New Roman"/>
        <family val="1"/>
      </rPr>
      <t>(1)</t>
    </r>
  </si>
  <si>
    <r>
      <t>Agreement</t>
    </r>
    <r>
      <rPr>
        <b/>
        <vertAlign val="superscript"/>
        <sz val="10"/>
        <rFont val="Times New Roman"/>
        <family val="1"/>
      </rPr>
      <t>(2)</t>
    </r>
  </si>
  <si>
    <r>
      <t>Prepayments</t>
    </r>
    <r>
      <rPr>
        <b/>
        <vertAlign val="superscript"/>
        <sz val="10"/>
        <rFont val="Times New Roman"/>
        <family val="1"/>
      </rPr>
      <t>(2)</t>
    </r>
  </si>
  <si>
    <r>
      <t xml:space="preserve">Jurisdictional Allocation </t>
    </r>
    <r>
      <rPr>
        <b/>
        <vertAlign val="superscript"/>
        <sz val="10"/>
        <rFont val="Times New Roman"/>
        <family val="1"/>
      </rPr>
      <t>(1),(2)</t>
    </r>
  </si>
  <si>
    <r>
      <t>(1)</t>
    </r>
    <r>
      <rPr>
        <sz val="10"/>
        <rFont val="Times New Roman"/>
        <family val="1"/>
      </rPr>
      <t xml:space="preserve"> Based on New A&amp;E Allocator</t>
    </r>
  </si>
  <si>
    <r>
      <t>(2)</t>
    </r>
    <r>
      <rPr>
        <sz val="10"/>
        <rFont val="Times New Roman"/>
        <family val="1"/>
      </rPr>
      <t xml:space="preserve"> Based on 2-Factor</t>
    </r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</si>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</sst>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mm\ d\,\ yyyy"/>
    <numFmt numFmtId="166" formatCode="&quot;$&quot;#,##0.0_);[Red]\(&quot;$&quot;#,##0.0\)"/>
  </numFmts>
  <fonts count="13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54">
    <xf numFmtId="0" fontId="0" fillId="0" borderId="0" xfId="0"/>
    <xf numFmtId="0" fontId="6" fillId="0" borderId="0" xfId="13" applyFont="1"/>
    <xf numFmtId="0" fontId="6" fillId="0" borderId="0" xfId="0" applyFont="1"/>
    <xf numFmtId="43" fontId="6" fillId="0" borderId="0" xfId="1" applyFont="1"/>
    <xf numFmtId="0" fontId="6" fillId="2" borderId="1" xfId="13" applyFont="1" applyFill="1" applyBorder="1" applyAlignment="1">
      <alignment horizontal="centerContinuous"/>
    </xf>
    <xf numFmtId="0" fontId="6" fillId="0" borderId="0" xfId="13" applyFont="1" applyAlignment="1">
      <alignment horizontal="center"/>
    </xf>
    <xf numFmtId="39" fontId="7" fillId="0" borderId="0" xfId="13" applyNumberFormat="1" applyFont="1" applyAlignment="1">
      <alignment horizontal="centerContinuous"/>
    </xf>
    <xf numFmtId="39" fontId="6" fillId="0" borderId="0" xfId="13" applyNumberFormat="1" applyFont="1"/>
    <xf numFmtId="1" fontId="6" fillId="0" borderId="0" xfId="13" applyNumberFormat="1" applyFont="1" applyAlignment="1">
      <alignment horizontal="center"/>
    </xf>
    <xf numFmtId="1" fontId="7" fillId="0" borderId="0" xfId="13" applyNumberFormat="1" applyFont="1" applyAlignment="1">
      <alignment horizontal="center"/>
    </xf>
    <xf numFmtId="15" fontId="7" fillId="0" borderId="0" xfId="13" applyNumberFormat="1" applyFont="1" applyAlignment="1">
      <alignment horizontal="center"/>
    </xf>
    <xf numFmtId="39" fontId="7" fillId="0" borderId="0" xfId="13" applyNumberFormat="1" applyFont="1" applyAlignment="1">
      <alignment horizontal="center"/>
    </xf>
    <xf numFmtId="0" fontId="7" fillId="0" borderId="0" xfId="13" applyFont="1" applyAlignment="1">
      <alignment horizontal="centerContinuous"/>
    </xf>
    <xf numFmtId="15" fontId="6" fillId="0" borderId="0" xfId="13" applyNumberFormat="1" applyFont="1"/>
    <xf numFmtId="39" fontId="7" fillId="0" borderId="0" xfId="13" quotePrefix="1" applyNumberFormat="1" applyFont="1" applyAlignment="1">
      <alignment horizontal="center"/>
    </xf>
    <xf numFmtId="1" fontId="7" fillId="0" borderId="1" xfId="13" applyNumberFormat="1" applyFont="1" applyBorder="1" applyAlignment="1">
      <alignment horizontal="center"/>
    </xf>
    <xf numFmtId="15" fontId="7" fillId="0" borderId="1" xfId="13" applyNumberFormat="1" applyFont="1" applyBorder="1" applyAlignment="1">
      <alignment horizontal="center"/>
    </xf>
    <xf numFmtId="39" fontId="7" fillId="0" borderId="1" xfId="13" applyNumberFormat="1" applyFont="1" applyBorder="1" applyAlignment="1">
      <alignment horizontal="center"/>
    </xf>
    <xf numFmtId="39" fontId="7" fillId="0" borderId="1" xfId="13" applyNumberFormat="1" applyFont="1" applyBorder="1" applyAlignment="1">
      <alignment horizontal="centerContinuous"/>
    </xf>
    <xf numFmtId="17" fontId="7" fillId="0" borderId="0" xfId="13" applyNumberFormat="1" applyFont="1" applyAlignment="1">
      <alignment horizontal="right"/>
    </xf>
    <xf numFmtId="43" fontId="6" fillId="0" borderId="0" xfId="4" applyNumberFormat="1" applyFont="1"/>
    <xf numFmtId="43" fontId="6" fillId="0" borderId="0" xfId="13" applyNumberFormat="1" applyFont="1"/>
    <xf numFmtId="0" fontId="6" fillId="0" borderId="0" xfId="0" applyFont="1" applyAlignment="1">
      <alignment vertical="center"/>
    </xf>
    <xf numFmtId="43" fontId="6" fillId="0" borderId="0" xfId="4" applyNumberFormat="1" applyFont="1" applyFill="1"/>
    <xf numFmtId="43" fontId="6" fillId="0" borderId="1" xfId="4" applyNumberFormat="1" applyFont="1" applyBorder="1"/>
    <xf numFmtId="43" fontId="6" fillId="0" borderId="1" xfId="13" applyNumberFormat="1" applyFont="1" applyBorder="1"/>
    <xf numFmtId="15" fontId="7" fillId="0" borderId="0" xfId="13" applyNumberFormat="1" applyFont="1"/>
    <xf numFmtId="43" fontId="6" fillId="0" borderId="0" xfId="6" applyNumberFormat="1" applyFont="1"/>
    <xf numFmtId="15" fontId="7" fillId="0" borderId="2" xfId="13" quotePrefix="1" applyNumberFormat="1" applyFont="1" applyBorder="1" applyAlignment="1">
      <alignment horizontal="left"/>
    </xf>
    <xf numFmtId="43" fontId="6" fillId="0" borderId="2" xfId="6" applyNumberFormat="1" applyFont="1" applyFill="1" applyBorder="1"/>
    <xf numFmtId="0" fontId="7" fillId="2" borderId="1" xfId="13" applyFont="1" applyFill="1" applyBorder="1" applyAlignment="1">
      <alignment horizontal="centerContinuous"/>
    </xf>
    <xf numFmtId="39" fontId="7" fillId="0" borderId="0" xfId="13" applyNumberFormat="1" applyFont="1"/>
    <xf numFmtId="4" fontId="6" fillId="0" borderId="1" xfId="13" applyNumberFormat="1" applyFont="1" applyBorder="1" applyAlignment="1">
      <alignment horizontal="center"/>
    </xf>
    <xf numFmtId="41" fontId="6" fillId="0" borderId="0" xfId="13" applyNumberFormat="1" applyFont="1"/>
    <xf numFmtId="41" fontId="6" fillId="0" borderId="3" xfId="13" applyNumberFormat="1" applyFont="1" applyBorder="1"/>
    <xf numFmtId="41" fontId="6" fillId="0" borderId="4" xfId="13" applyNumberFormat="1" applyFont="1" applyBorder="1"/>
    <xf numFmtId="4" fontId="6" fillId="0" borderId="0" xfId="13" applyNumberFormat="1" applyFont="1"/>
    <xf numFmtId="39" fontId="8" fillId="0" borderId="0" xfId="13" quotePrefix="1" applyNumberFormat="1" applyFont="1"/>
    <xf numFmtId="15" fontId="6" fillId="0" borderId="0" xfId="13" quotePrefix="1" applyNumberFormat="1" applyFont="1" applyAlignment="1">
      <alignment horizontal="left"/>
    </xf>
    <xf numFmtId="15" fontId="6" fillId="0" borderId="0" xfId="13" applyNumberFormat="1" applyFont="1" applyAlignment="1">
      <alignment horizontal="left"/>
    </xf>
    <xf numFmtId="39" fontId="6" fillId="0" borderId="0" xfId="4" applyNumberFormat="1" applyFont="1"/>
    <xf numFmtId="0" fontId="6" fillId="0" borderId="0" xfId="15" applyFont="1"/>
    <xf numFmtId="1" fontId="6" fillId="0" borderId="0" xfId="13" applyNumberFormat="1" applyFont="1" applyAlignment="1">
      <alignment horizontal="centerContinuous"/>
    </xf>
    <xf numFmtId="15" fontId="6" fillId="0" borderId="0" xfId="13" applyNumberFormat="1" applyFont="1" applyAlignment="1">
      <alignment horizontal="centerContinuous"/>
    </xf>
    <xf numFmtId="1" fontId="6" fillId="0" borderId="0" xfId="13" applyNumberFormat="1" applyFont="1"/>
    <xf numFmtId="0" fontId="7" fillId="0" borderId="0" xfId="13" applyFont="1" applyAlignment="1">
      <alignment horizontal="center"/>
    </xf>
    <xf numFmtId="0" fontId="7" fillId="0" borderId="1" xfId="13" applyFont="1" applyBorder="1" applyAlignment="1">
      <alignment horizontal="centerContinuous"/>
    </xf>
    <xf numFmtId="0" fontId="6" fillId="0" borderId="1" xfId="13" applyFont="1" applyBorder="1" applyAlignment="1">
      <alignment horizontal="centerContinuous"/>
    </xf>
    <xf numFmtId="0" fontId="6" fillId="0" borderId="0" xfId="13" applyFont="1" applyAlignment="1">
      <alignment horizontal="centerContinuous"/>
    </xf>
    <xf numFmtId="39" fontId="6" fillId="0" borderId="1" xfId="13" applyNumberFormat="1" applyFont="1" applyBorder="1" applyAlignment="1">
      <alignment horizontal="centerContinuous"/>
    </xf>
    <xf numFmtId="0" fontId="6" fillId="0" borderId="1" xfId="13" applyFont="1" applyBorder="1"/>
    <xf numFmtId="0" fontId="7" fillId="0" borderId="1" xfId="13" applyFont="1" applyBorder="1" applyAlignment="1">
      <alignment horizontal="center"/>
    </xf>
    <xf numFmtId="43" fontId="6" fillId="0" borderId="0" xfId="4" applyNumberFormat="1" applyFont="1" applyBorder="1"/>
    <xf numFmtId="1" fontId="6" fillId="0" borderId="0" xfId="15" applyNumberFormat="1" applyFont="1" applyAlignment="1">
      <alignment horizontal="center"/>
    </xf>
    <xf numFmtId="15" fontId="6" fillId="0" borderId="0" xfId="15" applyNumberFormat="1" applyFont="1"/>
    <xf numFmtId="39" fontId="6" fillId="0" borderId="0" xfId="15" applyNumberFormat="1" applyFont="1"/>
    <xf numFmtId="39" fontId="7" fillId="0" borderId="0" xfId="15" applyNumberFormat="1" applyFont="1" applyAlignment="1">
      <alignment horizontal="centerContinuous"/>
    </xf>
    <xf numFmtId="39" fontId="7" fillId="0" borderId="0" xfId="15" applyNumberFormat="1" applyFont="1"/>
    <xf numFmtId="39" fontId="7" fillId="0" borderId="1" xfId="15" applyNumberFormat="1" applyFont="1" applyBorder="1"/>
    <xf numFmtId="0" fontId="6" fillId="0" borderId="1" xfId="15" applyFont="1" applyBorder="1"/>
    <xf numFmtId="0" fontId="6" fillId="0" borderId="5" xfId="15" applyFont="1" applyBorder="1"/>
    <xf numFmtId="39" fontId="7" fillId="0" borderId="5" xfId="15" applyNumberFormat="1" applyFont="1" applyBorder="1" applyAlignment="1">
      <alignment horizontal="centerContinuous"/>
    </xf>
    <xf numFmtId="39" fontId="6" fillId="0" borderId="5" xfId="15" applyNumberFormat="1" applyFont="1" applyBorder="1" applyAlignment="1">
      <alignment horizontal="centerContinuous"/>
    </xf>
    <xf numFmtId="0" fontId="7" fillId="3" borderId="5" xfId="15" applyFont="1" applyFill="1" applyBorder="1" applyAlignment="1">
      <alignment horizontal="centerContinuous"/>
    </xf>
    <xf numFmtId="0" fontId="7" fillId="3" borderId="6" xfId="15" applyFont="1" applyFill="1" applyBorder="1" applyAlignment="1">
      <alignment horizontal="centerContinuous"/>
    </xf>
    <xf numFmtId="0" fontId="7" fillId="0" borderId="7" xfId="15" applyFont="1" applyBorder="1" applyAlignment="1">
      <alignment horizontal="center"/>
    </xf>
    <xf numFmtId="0" fontId="6" fillId="0" borderId="7" xfId="15" applyFont="1" applyBorder="1"/>
    <xf numFmtId="39" fontId="7" fillId="0" borderId="0" xfId="15" applyNumberFormat="1" applyFont="1" applyAlignment="1">
      <alignment horizontal="center"/>
    </xf>
    <xf numFmtId="39" fontId="7" fillId="0" borderId="8" xfId="15" applyNumberFormat="1" applyFont="1" applyBorder="1" applyAlignment="1">
      <alignment horizontal="center"/>
    </xf>
    <xf numFmtId="15" fontId="6" fillId="0" borderId="0" xfId="15" quotePrefix="1" applyNumberFormat="1" applyFont="1" applyAlignment="1">
      <alignment horizontal="left"/>
    </xf>
    <xf numFmtId="39" fontId="7" fillId="0" borderId="9" xfId="15" applyNumberFormat="1" applyFont="1" applyBorder="1" applyAlignment="1">
      <alignment horizontal="center"/>
    </xf>
    <xf numFmtId="39" fontId="6" fillId="0" borderId="9" xfId="15" applyNumberFormat="1" applyFont="1" applyBorder="1"/>
    <xf numFmtId="39" fontId="7" fillId="0" borderId="10" xfId="15" applyNumberFormat="1" applyFont="1" applyBorder="1" applyAlignment="1">
      <alignment horizontal="center"/>
    </xf>
    <xf numFmtId="10" fontId="6" fillId="0" borderId="0" xfId="16" applyNumberFormat="1" applyFont="1"/>
    <xf numFmtId="41" fontId="6" fillId="0" borderId="11" xfId="15" applyNumberFormat="1" applyFont="1" applyBorder="1"/>
    <xf numFmtId="41" fontId="6" fillId="0" borderId="0" xfId="15" applyNumberFormat="1" applyFont="1"/>
    <xf numFmtId="41" fontId="6" fillId="0" borderId="12" xfId="15" applyNumberFormat="1" applyFont="1" applyBorder="1"/>
    <xf numFmtId="41" fontId="6" fillId="0" borderId="13" xfId="15" applyNumberFormat="1" applyFont="1" applyBorder="1"/>
    <xf numFmtId="41" fontId="6" fillId="0" borderId="14" xfId="15" applyNumberFormat="1" applyFont="1" applyBorder="1"/>
    <xf numFmtId="10" fontId="6" fillId="0" borderId="4" xfId="16" applyNumberFormat="1" applyFont="1" applyBorder="1"/>
    <xf numFmtId="41" fontId="6" fillId="0" borderId="15" xfId="15" applyNumberFormat="1" applyFont="1" applyBorder="1"/>
    <xf numFmtId="39" fontId="6" fillId="0" borderId="4" xfId="15" applyNumberFormat="1" applyFont="1" applyBorder="1"/>
    <xf numFmtId="41" fontId="6" fillId="0" borderId="4" xfId="15" applyNumberFormat="1" applyFont="1" applyBorder="1"/>
    <xf numFmtId="0" fontId="6" fillId="0" borderId="1" xfId="13" applyFont="1" applyBorder="1" applyAlignment="1">
      <alignment horizontal="center"/>
    </xf>
    <xf numFmtId="166" fontId="6" fillId="0" borderId="0" xfId="13" applyNumberFormat="1" applyFont="1"/>
    <xf numFmtId="39" fontId="7" fillId="0" borderId="0" xfId="13" applyNumberFormat="1" applyFont="1" applyAlignment="1">
      <alignment horizontal="left"/>
    </xf>
    <xf numFmtId="39" fontId="7" fillId="0" borderId="9" xfId="13" applyNumberFormat="1" applyFont="1" applyBorder="1" applyAlignment="1">
      <alignment horizontal="center"/>
    </xf>
    <xf numFmtId="39" fontId="6" fillId="0" borderId="0" xfId="13" applyNumberFormat="1" applyFont="1" applyAlignment="1">
      <alignment horizontal="centerContinuous" vertical="justify" wrapText="1"/>
    </xf>
    <xf numFmtId="39" fontId="6" fillId="0" borderId="0" xfId="13" applyNumberFormat="1" applyFont="1" applyAlignment="1">
      <alignment horizontal="left"/>
    </xf>
    <xf numFmtId="0" fontId="12" fillId="0" borderId="0" xfId="11" applyFont="1"/>
    <xf numFmtId="43" fontId="6" fillId="0" borderId="0" xfId="0" applyNumberFormat="1" applyFont="1"/>
    <xf numFmtId="39" fontId="7" fillId="0" borderId="0" xfId="9" applyNumberFormat="1" applyFont="1" applyAlignment="1">
      <alignment horizontal="center"/>
    </xf>
    <xf numFmtId="1" fontId="7" fillId="0" borderId="0" xfId="15" applyNumberFormat="1" applyFont="1" applyAlignment="1">
      <alignment horizontal="center"/>
    </xf>
    <xf numFmtId="15" fontId="7" fillId="0" borderId="0" xfId="15" applyNumberFormat="1" applyFont="1" applyAlignment="1">
      <alignment horizontal="center"/>
    </xf>
    <xf numFmtId="1" fontId="7" fillId="0" borderId="1" xfId="15" applyNumberFormat="1" applyFont="1" applyBorder="1" applyAlignment="1">
      <alignment horizontal="center"/>
    </xf>
    <xf numFmtId="15" fontId="7" fillId="0" borderId="1" xfId="15" applyNumberFormat="1" applyFont="1" applyBorder="1" applyAlignment="1">
      <alignment horizontal="center"/>
    </xf>
    <xf numFmtId="39" fontId="7" fillId="0" borderId="1" xfId="9" applyNumberFormat="1" applyFont="1" applyBorder="1" applyAlignment="1">
      <alignment horizontal="center"/>
    </xf>
    <xf numFmtId="17" fontId="7" fillId="0" borderId="0" xfId="15" applyNumberFormat="1" applyFont="1" applyAlignment="1">
      <alignment horizontal="right"/>
    </xf>
    <xf numFmtId="15" fontId="7" fillId="0" borderId="0" xfId="15" applyNumberFormat="1" applyFont="1"/>
    <xf numFmtId="15" fontId="7" fillId="0" borderId="2" xfId="15" quotePrefix="1" applyNumberFormat="1" applyFont="1" applyBorder="1" applyAlignment="1">
      <alignment horizontal="left"/>
    </xf>
    <xf numFmtId="39" fontId="7" fillId="0" borderId="0" xfId="15" applyNumberFormat="1" applyFont="1" applyAlignment="1">
      <alignment horizontal="left"/>
    </xf>
    <xf numFmtId="0" fontId="6" fillId="0" borderId="0" xfId="15" applyFont="1" applyAlignment="1">
      <alignment horizontal="centerContinuous"/>
    </xf>
    <xf numFmtId="39" fontId="7" fillId="0" borderId="16" xfId="15" applyNumberFormat="1" applyFont="1" applyBorder="1" applyAlignment="1">
      <alignment horizontal="center"/>
    </xf>
    <xf numFmtId="39" fontId="7" fillId="0" borderId="17" xfId="9" applyNumberFormat="1" applyFont="1" applyBorder="1" applyAlignment="1">
      <alignment horizontal="center"/>
    </xf>
    <xf numFmtId="39" fontId="7" fillId="0" borderId="18" xfId="9" applyNumberFormat="1" applyFont="1" applyBorder="1" applyAlignment="1">
      <alignment horizontal="center"/>
    </xf>
    <xf numFmtId="39" fontId="7" fillId="0" borderId="19" xfId="9" applyNumberFormat="1" applyFont="1" applyBorder="1" applyAlignment="1">
      <alignment horizontal="center"/>
    </xf>
    <xf numFmtId="39" fontId="7" fillId="0" borderId="20" xfId="15" applyNumberFormat="1" applyFont="1" applyBorder="1" applyAlignment="1">
      <alignment horizontal="center"/>
    </xf>
    <xf numFmtId="39" fontId="7" fillId="0" borderId="21" xfId="15" applyNumberFormat="1" applyFont="1" applyBorder="1" applyAlignment="1">
      <alignment horizontal="center"/>
    </xf>
    <xf numFmtId="41" fontId="6" fillId="0" borderId="22" xfId="15" applyNumberFormat="1" applyFont="1" applyBorder="1"/>
    <xf numFmtId="41" fontId="6" fillId="0" borderId="23" xfId="15" applyNumberFormat="1" applyFont="1" applyBorder="1"/>
    <xf numFmtId="41" fontId="6" fillId="0" borderId="3" xfId="15" applyNumberFormat="1" applyFont="1" applyBorder="1"/>
    <xf numFmtId="41" fontId="6" fillId="0" borderId="24" xfId="15" applyNumberFormat="1" applyFont="1" applyBorder="1"/>
    <xf numFmtId="41" fontId="6" fillId="0" borderId="25" xfId="15" applyNumberFormat="1" applyFont="1" applyBorder="1"/>
    <xf numFmtId="41" fontId="6" fillId="0" borderId="26" xfId="15" applyNumberFormat="1" applyFont="1" applyBorder="1"/>
    <xf numFmtId="39" fontId="8" fillId="0" borderId="0" xfId="15" quotePrefix="1" applyNumberFormat="1" applyFont="1"/>
    <xf numFmtId="15" fontId="6" fillId="0" borderId="0" xfId="9" applyNumberFormat="1" applyFont="1" applyAlignment="1">
      <alignment horizontal="left"/>
    </xf>
    <xf numFmtId="0" fontId="6" fillId="0" borderId="27" xfId="13" applyFont="1" applyBorder="1" applyAlignment="1">
      <alignment horizontal="centerContinuous"/>
    </xf>
    <xf numFmtId="37" fontId="6" fillId="0" borderId="0" xfId="13" applyNumberFormat="1" applyFont="1"/>
    <xf numFmtId="165" fontId="9" fillId="0" borderId="0" xfId="13" applyNumberFormat="1" applyFont="1" applyAlignment="1">
      <alignment horizontal="center"/>
    </xf>
    <xf numFmtId="39" fontId="9" fillId="0" borderId="0" xfId="13" quotePrefix="1" applyNumberFormat="1" applyFont="1" applyAlignment="1">
      <alignment horizontal="center"/>
    </xf>
    <xf numFmtId="37" fontId="6" fillId="0" borderId="7" xfId="13" applyNumberFormat="1" applyFont="1" applyBorder="1"/>
    <xf numFmtId="37" fontId="6" fillId="0" borderId="0" xfId="13" applyNumberFormat="1" applyFont="1" applyAlignment="1">
      <alignment horizontal="left"/>
    </xf>
    <xf numFmtId="37" fontId="6" fillId="0" borderId="1" xfId="13" applyNumberFormat="1" applyFont="1" applyBorder="1"/>
    <xf numFmtId="39" fontId="6" fillId="0" borderId="1" xfId="13" applyNumberFormat="1" applyFont="1" applyBorder="1"/>
    <xf numFmtId="39" fontId="6" fillId="0" borderId="0" xfId="13" applyNumberFormat="1" applyFont="1" applyAlignment="1">
      <alignment horizontal="center"/>
    </xf>
    <xf numFmtId="37" fontId="6" fillId="0" borderId="0" xfId="13" applyNumberFormat="1" applyFont="1" applyAlignment="1">
      <alignment horizontal="center"/>
    </xf>
    <xf numFmtId="0" fontId="6" fillId="0" borderId="0" xfId="12" applyFont="1"/>
    <xf numFmtId="10" fontId="7" fillId="0" borderId="0" xfId="13" applyNumberFormat="1" applyFont="1"/>
    <xf numFmtId="10" fontId="6" fillId="0" borderId="0" xfId="13" applyNumberFormat="1" applyFont="1"/>
    <xf numFmtId="41" fontId="7" fillId="0" borderId="0" xfId="13" applyNumberFormat="1" applyFont="1"/>
    <xf numFmtId="10" fontId="6" fillId="0" borderId="0" xfId="16" applyNumberFormat="1" applyFont="1" applyFill="1"/>
    <xf numFmtId="42" fontId="7" fillId="0" borderId="0" xfId="13" applyNumberFormat="1" applyFont="1"/>
    <xf numFmtId="42" fontId="6" fillId="0" borderId="0" xfId="13" applyNumberFormat="1" applyFont="1"/>
    <xf numFmtId="6" fontId="7" fillId="0" borderId="0" xfId="13" applyNumberFormat="1" applyFont="1"/>
    <xf numFmtId="6" fontId="6" fillId="0" borderId="0" xfId="13" applyNumberFormat="1" applyFont="1"/>
    <xf numFmtId="0" fontId="6" fillId="0" borderId="0" xfId="14" applyFont="1"/>
    <xf numFmtId="10" fontId="6" fillId="0" borderId="0" xfId="19" applyNumberFormat="1" applyFont="1" applyFill="1"/>
    <xf numFmtId="6" fontId="7" fillId="0" borderId="0" xfId="14" applyNumberFormat="1" applyFont="1"/>
    <xf numFmtId="42" fontId="6" fillId="0" borderId="0" xfId="14" applyNumberFormat="1" applyFont="1"/>
    <xf numFmtId="165" fontId="7" fillId="0" borderId="0" xfId="13" applyNumberFormat="1" applyFont="1" applyAlignment="1">
      <alignment horizontal="centerContinuous"/>
    </xf>
    <xf numFmtId="39" fontId="6" fillId="0" borderId="0" xfId="13" quotePrefix="1" applyNumberFormat="1" applyFont="1" applyAlignment="1">
      <alignment horizontal="left"/>
    </xf>
    <xf numFmtId="0" fontId="6" fillId="2" borderId="0" xfId="13" applyFont="1" applyFill="1"/>
    <xf numFmtId="39" fontId="10" fillId="0" borderId="1" xfId="13" applyNumberFormat="1" applyFont="1" applyBorder="1" applyAlignment="1">
      <alignment horizontal="right"/>
    </xf>
    <xf numFmtId="17" fontId="6" fillId="0" borderId="0" xfId="13" applyNumberFormat="1" applyFont="1" applyAlignment="1">
      <alignment horizontal="right"/>
    </xf>
    <xf numFmtId="10" fontId="7" fillId="0" borderId="0" xfId="16" applyNumberFormat="1" applyFont="1" applyFill="1"/>
    <xf numFmtId="164" fontId="7" fillId="0" borderId="0" xfId="7" applyNumberFormat="1" applyFont="1" applyFill="1"/>
    <xf numFmtId="10" fontId="7" fillId="0" borderId="0" xfId="7" applyNumberFormat="1" applyFont="1" applyFill="1"/>
    <xf numFmtId="165" fontId="6" fillId="0" borderId="1" xfId="13" applyNumberFormat="1" applyFont="1" applyBorder="1" applyAlignment="1">
      <alignment horizontal="center"/>
    </xf>
    <xf numFmtId="0" fontId="6" fillId="0" borderId="0" xfId="13" applyFont="1" applyAlignment="1">
      <alignment horizontal="center"/>
    </xf>
    <xf numFmtId="1" fontId="6" fillId="0" borderId="0" xfId="13" applyNumberFormat="1" applyFont="1" applyAlignment="1">
      <alignment horizontal="center"/>
    </xf>
    <xf numFmtId="0" fontId="7" fillId="0" borderId="5" xfId="15" applyFont="1" applyBorder="1" applyAlignment="1">
      <alignment horizontal="center"/>
    </xf>
    <xf numFmtId="0" fontId="6" fillId="0" borderId="1" xfId="13" applyFont="1" applyBorder="1" applyAlignment="1">
      <alignment horizontal="center"/>
    </xf>
    <xf numFmtId="39" fontId="7" fillId="0" borderId="13" xfId="15" applyNumberFormat="1" applyFont="1" applyBorder="1" applyAlignment="1">
      <alignment horizontal="center"/>
    </xf>
    <xf numFmtId="39" fontId="7" fillId="0" borderId="19" xfId="15" applyNumberFormat="1" applyFont="1" applyBorder="1" applyAlignment="1">
      <alignment horizontal="center"/>
    </xf>
  </cellXfs>
  <cellStyles count="20">
    <cellStyle name="Comma" xfId="1" builtinId="3"/>
    <cellStyle name="Comma 2" xfId="2" xr:uid="{23567DAC-ACB8-4A87-8EAA-114D624C845D}"/>
    <cellStyle name="Comma 2 2" xfId="3" xr:uid="{21712D24-D66F-45FF-B620-DB28FCE860DD}"/>
    <cellStyle name="Comma_RateBase" xfId="4" xr:uid="{2B3BEDD1-AF94-4D82-9318-D67D9D60F0EF}"/>
    <cellStyle name="Currency 2" xfId="5" xr:uid="{52DB4415-76BD-44AA-857C-B8ADAEB83ADB}"/>
    <cellStyle name="Currency_RateBase" xfId="6" xr:uid="{CDC79D25-39EC-4A39-85CB-55341B1FE3E3}"/>
    <cellStyle name="Currency_RateBase 2" xfId="7" xr:uid="{6DC4249E-1C00-424E-B8DF-AD29BDB6E258}"/>
    <cellStyle name="Normal" xfId="0" builtinId="0"/>
    <cellStyle name="Normal 2" xfId="8" xr:uid="{B9171957-AE2E-4504-AEF2-5951558821A8}"/>
    <cellStyle name="Normal 2 2" xfId="9" xr:uid="{5B57E944-00CE-4D42-B971-BE662B02C9BA}"/>
    <cellStyle name="Normal 3" xfId="10" xr:uid="{81CDCB65-0A02-4EFD-9833-5E2E2EC874B9}"/>
    <cellStyle name="Normal 4" xfId="11" xr:uid="{89069908-E356-439E-B095-9CE10901E00B}"/>
    <cellStyle name="Normal 5" xfId="12" xr:uid="{4316CF8E-8651-44E4-AD05-A3119E4F1CD1}"/>
    <cellStyle name="Normal_RateBase" xfId="13" xr:uid="{DDA8F8E2-1368-4A4E-86BD-3DE84B965311}"/>
    <cellStyle name="Normal_RateBase 2" xfId="14" xr:uid="{A703EE9E-BFDE-47FD-88BE-D20905726D9C}"/>
    <cellStyle name="Normal_RateBase Spreadsheets" xfId="15" xr:uid="{91E0C0EA-2BD1-498E-BD6C-5C536B90017F}"/>
    <cellStyle name="Percent" xfId="16" builtinId="5"/>
    <cellStyle name="Percent 2" xfId="17" xr:uid="{D287C433-486C-4F40-AB64-BCC61419FE53}"/>
    <cellStyle name="Percent 2 2" xfId="18" xr:uid="{D0A91180-870E-46C2-87A2-489516DDB41D}"/>
    <cellStyle name="Percent 4" xfId="19" xr:uid="{8C5EDF8F-2B7F-445E-9B0B-6432344285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D60A2-1412-460E-B616-D8975829BA71}">
  <sheetPr codeName="Sheet11"/>
  <dimension ref="A1:N54"/>
  <sheetViews>
    <sheetView tabSelected="1" view="pageLayout" zoomScaleNormal="100" workbookViewId="0">
      <selection activeCell="A7" sqref="A7"/>
    </sheetView>
  </sheetViews>
  <sheetFormatPr defaultRowHeight="12.75" x14ac:dyDescent="0.2"/>
  <cols>
    <col min="1" max="1" width="4.42578125" style="1" bestFit="1" customWidth="1"/>
    <col min="2" max="2" width="22.7109375" style="1" customWidth="1"/>
    <col min="3" max="3" width="14.5703125" style="1" bestFit="1" customWidth="1"/>
    <col min="4" max="4" width="17.85546875" style="1" bestFit="1" customWidth="1"/>
    <col min="5" max="5" width="18.42578125" style="1" customWidth="1"/>
    <col min="6" max="7" width="12.7109375" style="1" customWidth="1"/>
    <col min="8" max="8" width="9.140625" style="1"/>
    <col min="9" max="9" width="13.5703125" style="1" bestFit="1" customWidth="1"/>
    <col min="10" max="10" width="12.42578125" style="1" bestFit="1" customWidth="1"/>
    <col min="11" max="11" width="13.5703125" style="1" bestFit="1" customWidth="1"/>
    <col min="12" max="16384" width="9.140625" style="1"/>
  </cols>
  <sheetData>
    <row r="1" spans="1:14" x14ac:dyDescent="0.2">
      <c r="A1" s="148" t="s">
        <v>77</v>
      </c>
      <c r="B1" s="148"/>
      <c r="C1" s="148"/>
      <c r="D1" s="148"/>
      <c r="E1" s="148"/>
      <c r="F1" s="148"/>
    </row>
    <row r="2" spans="1:14" x14ac:dyDescent="0.2">
      <c r="A2" s="148" t="s">
        <v>78</v>
      </c>
      <c r="B2" s="148"/>
      <c r="C2" s="148"/>
      <c r="D2" s="148"/>
      <c r="E2" s="148"/>
      <c r="F2" s="148"/>
    </row>
    <row r="3" spans="1:14" x14ac:dyDescent="0.2">
      <c r="A3" s="148" t="s">
        <v>89</v>
      </c>
      <c r="B3" s="148"/>
      <c r="C3" s="148"/>
      <c r="D3" s="148"/>
      <c r="E3" s="148"/>
      <c r="F3" s="148"/>
    </row>
    <row r="4" spans="1:14" x14ac:dyDescent="0.2">
      <c r="A4" s="148" t="str">
        <f>"Test Year Ending "&amp;TEXT(FactorInput!D38,"mmmm dd, yyyy")</f>
        <v>Test Year Ending December 31, 2025</v>
      </c>
      <c r="B4" s="148"/>
      <c r="C4" s="148"/>
      <c r="D4" s="148"/>
      <c r="E4" s="148"/>
      <c r="F4" s="148" t="s">
        <v>17</v>
      </c>
      <c r="G4" s="6"/>
      <c r="H4" s="6" t="s">
        <v>17</v>
      </c>
      <c r="I4" s="6"/>
      <c r="J4" s="6"/>
      <c r="K4" s="6"/>
      <c r="L4" s="6"/>
      <c r="M4" s="7"/>
      <c r="N4" s="7"/>
    </row>
    <row r="5" spans="1:14" x14ac:dyDescent="0.2">
      <c r="A5" s="148" t="s">
        <v>72</v>
      </c>
      <c r="B5" s="148"/>
      <c r="C5" s="148"/>
      <c r="D5" s="148"/>
      <c r="E5" s="148"/>
      <c r="F5" s="148" t="s">
        <v>17</v>
      </c>
      <c r="G5" s="6"/>
      <c r="H5" s="6" t="s">
        <v>17</v>
      </c>
      <c r="I5" s="6"/>
      <c r="J5" s="6"/>
      <c r="K5" s="6"/>
      <c r="L5" s="6"/>
      <c r="M5" s="7"/>
      <c r="N5" s="7"/>
    </row>
    <row r="6" spans="1:14" s="2" customFormat="1" x14ac:dyDescent="0.2">
      <c r="A6" s="149" t="s">
        <v>126</v>
      </c>
      <c r="B6" s="149"/>
      <c r="C6" s="149"/>
      <c r="D6" s="149"/>
      <c r="E6" s="149"/>
      <c r="F6" s="149"/>
    </row>
    <row r="7" spans="1:14" s="2" customFormat="1" x14ac:dyDescent="0.2">
      <c r="A7" s="8"/>
      <c r="B7" s="8"/>
      <c r="C7" s="8"/>
      <c r="D7" s="8"/>
      <c r="E7" s="8"/>
      <c r="F7" s="8"/>
    </row>
    <row r="8" spans="1:14" s="2" customFormat="1" x14ac:dyDescent="0.2">
      <c r="A8" s="147" t="s">
        <v>92</v>
      </c>
      <c r="B8" s="147"/>
      <c r="C8" s="147"/>
      <c r="D8" s="147"/>
      <c r="E8" s="147"/>
      <c r="F8" s="147"/>
    </row>
    <row r="9" spans="1:14" x14ac:dyDescent="0.2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7"/>
      <c r="N9" s="7"/>
    </row>
    <row r="10" spans="1:14" x14ac:dyDescent="0.2">
      <c r="A10" s="9"/>
      <c r="B10" s="10" t="s">
        <v>2</v>
      </c>
      <c r="C10" s="11" t="s">
        <v>3</v>
      </c>
      <c r="D10" s="11" t="s">
        <v>5</v>
      </c>
      <c r="E10" s="11" t="s">
        <v>23</v>
      </c>
      <c r="F10" s="11" t="s">
        <v>24</v>
      </c>
      <c r="G10" s="12" t="s">
        <v>17</v>
      </c>
    </row>
    <row r="11" spans="1:14" x14ac:dyDescent="0.2">
      <c r="A11" s="9"/>
      <c r="B11" s="13"/>
      <c r="C11" s="7" t="s">
        <v>17</v>
      </c>
      <c r="D11" s="7"/>
      <c r="E11" s="7"/>
      <c r="F11" s="7"/>
      <c r="G11" s="7"/>
      <c r="M11" s="7"/>
      <c r="N11" s="7"/>
    </row>
    <row r="12" spans="1:14" x14ac:dyDescent="0.2">
      <c r="A12" s="9"/>
      <c r="B12" s="13"/>
      <c r="C12" s="7"/>
      <c r="D12" s="7"/>
      <c r="E12" s="7"/>
      <c r="F12" s="7"/>
      <c r="G12" s="7"/>
      <c r="M12" s="7"/>
      <c r="N12" s="7"/>
    </row>
    <row r="13" spans="1:14" x14ac:dyDescent="0.2">
      <c r="A13" s="9"/>
      <c r="B13" s="10"/>
      <c r="C13" s="6" t="s">
        <v>45</v>
      </c>
      <c r="D13" s="6" t="s">
        <v>46</v>
      </c>
      <c r="E13" s="6" t="s">
        <v>6</v>
      </c>
      <c r="F13" s="11" t="s">
        <v>67</v>
      </c>
      <c r="M13" s="7"/>
      <c r="N13" s="7"/>
    </row>
    <row r="14" spans="1:14" x14ac:dyDescent="0.2">
      <c r="A14" s="9" t="s">
        <v>1</v>
      </c>
      <c r="B14" s="10"/>
      <c r="C14" s="14" t="s">
        <v>47</v>
      </c>
      <c r="D14" s="6" t="s">
        <v>48</v>
      </c>
      <c r="E14" s="6" t="s">
        <v>49</v>
      </c>
      <c r="F14" s="11" t="s">
        <v>68</v>
      </c>
      <c r="M14" s="7"/>
      <c r="N14" s="7"/>
    </row>
    <row r="15" spans="1:14" x14ac:dyDescent="0.2">
      <c r="A15" s="15" t="s">
        <v>28</v>
      </c>
      <c r="B15" s="16" t="s">
        <v>29</v>
      </c>
      <c r="C15" s="17" t="s">
        <v>30</v>
      </c>
      <c r="D15" s="18" t="s">
        <v>30</v>
      </c>
      <c r="E15" s="18" t="s">
        <v>30</v>
      </c>
      <c r="F15" s="17" t="s">
        <v>30</v>
      </c>
      <c r="M15" s="7"/>
      <c r="N15" s="7"/>
    </row>
    <row r="16" spans="1:14" x14ac:dyDescent="0.2">
      <c r="A16" s="9"/>
      <c r="B16" s="19"/>
      <c r="C16" s="20"/>
      <c r="D16" s="20"/>
      <c r="E16" s="21"/>
      <c r="F16" s="11"/>
      <c r="G16" s="22"/>
      <c r="I16" s="3"/>
      <c r="J16" s="3"/>
      <c r="K16" s="3"/>
      <c r="M16" s="7"/>
      <c r="N16" s="7"/>
    </row>
    <row r="17" spans="1:14" x14ac:dyDescent="0.2">
      <c r="A17" s="9">
        <f t="shared" ref="A17:A49" si="0">A16+1</f>
        <v>1</v>
      </c>
      <c r="B17" s="19">
        <f>FactorInput!P42</f>
        <v>44896</v>
      </c>
      <c r="C17" s="20">
        <v>146676551.88</v>
      </c>
      <c r="D17" s="20">
        <v>15696693.73</v>
      </c>
      <c r="E17" s="21">
        <f>C17+D17</f>
        <v>162373245.60999998</v>
      </c>
      <c r="F17" s="23">
        <v>645934.18999999994</v>
      </c>
      <c r="G17" s="22"/>
      <c r="I17" s="3"/>
      <c r="J17" s="3"/>
      <c r="K17" s="3"/>
      <c r="M17" s="7"/>
      <c r="N17" s="7"/>
    </row>
    <row r="18" spans="1:14" x14ac:dyDescent="0.2">
      <c r="A18" s="9">
        <f t="shared" si="0"/>
        <v>2</v>
      </c>
      <c r="B18" s="19">
        <f>FactorInput!P43</f>
        <v>44927</v>
      </c>
      <c r="C18" s="20">
        <v>151506560.50999999</v>
      </c>
      <c r="D18" s="20">
        <v>15509494.050000001</v>
      </c>
      <c r="E18" s="21">
        <f t="shared" ref="E18:E23" si="1">C18+D18</f>
        <v>167016054.56</v>
      </c>
      <c r="F18" s="23">
        <v>644569.56000000006</v>
      </c>
      <c r="I18" s="3"/>
      <c r="J18" s="3"/>
      <c r="K18" s="3"/>
      <c r="M18" s="7"/>
      <c r="N18" s="7"/>
    </row>
    <row r="19" spans="1:14" x14ac:dyDescent="0.2">
      <c r="A19" s="9">
        <f t="shared" si="0"/>
        <v>3</v>
      </c>
      <c r="B19" s="19">
        <f>FactorInput!P44</f>
        <v>44958</v>
      </c>
      <c r="C19" s="20">
        <v>156673140.16</v>
      </c>
      <c r="D19" s="20">
        <v>16197790.619999999</v>
      </c>
      <c r="E19" s="21">
        <f t="shared" si="1"/>
        <v>172870930.78</v>
      </c>
      <c r="F19" s="23">
        <v>643996.86</v>
      </c>
      <c r="I19" s="3"/>
      <c r="J19" s="3"/>
      <c r="K19" s="3"/>
      <c r="M19" s="7"/>
      <c r="N19" s="7"/>
    </row>
    <row r="20" spans="1:14" x14ac:dyDescent="0.2">
      <c r="A20" s="9">
        <f t="shared" si="0"/>
        <v>4</v>
      </c>
      <c r="B20" s="19">
        <f>FactorInput!P45</f>
        <v>44989</v>
      </c>
      <c r="C20" s="20">
        <v>162476841.31</v>
      </c>
      <c r="D20" s="20">
        <v>16390968.460000001</v>
      </c>
      <c r="E20" s="21">
        <f t="shared" si="1"/>
        <v>178867809.77000001</v>
      </c>
      <c r="F20" s="23">
        <v>642084.23</v>
      </c>
      <c r="I20" s="3"/>
      <c r="J20" s="3"/>
      <c r="K20" s="3"/>
      <c r="M20" s="7"/>
      <c r="N20" s="7"/>
    </row>
    <row r="21" spans="1:14" x14ac:dyDescent="0.2">
      <c r="A21" s="9">
        <f t="shared" si="0"/>
        <v>5</v>
      </c>
      <c r="B21" s="19">
        <f>FactorInput!P46</f>
        <v>45020</v>
      </c>
      <c r="C21" s="20">
        <v>166028122.72</v>
      </c>
      <c r="D21" s="20">
        <v>16999136.559999999</v>
      </c>
      <c r="E21" s="21">
        <f t="shared" si="1"/>
        <v>183027259.28</v>
      </c>
      <c r="F21" s="23">
        <v>641492.34</v>
      </c>
      <c r="I21" s="3"/>
      <c r="J21" s="3"/>
      <c r="K21" s="3"/>
      <c r="M21" s="7"/>
      <c r="N21" s="7"/>
    </row>
    <row r="22" spans="1:14" x14ac:dyDescent="0.2">
      <c r="A22" s="9">
        <f t="shared" si="0"/>
        <v>6</v>
      </c>
      <c r="B22" s="19">
        <f>FactorInput!P47</f>
        <v>45051</v>
      </c>
      <c r="C22" s="20">
        <v>174297080.74000001</v>
      </c>
      <c r="D22" s="20">
        <v>16347123.01</v>
      </c>
      <c r="E22" s="21">
        <f t="shared" si="1"/>
        <v>190644203.75</v>
      </c>
      <c r="F22" s="23">
        <v>639977.54</v>
      </c>
      <c r="I22" s="3"/>
      <c r="J22" s="3"/>
      <c r="K22" s="3"/>
      <c r="M22" s="7"/>
      <c r="N22" s="7"/>
    </row>
    <row r="23" spans="1:14" x14ac:dyDescent="0.2">
      <c r="A23" s="9">
        <f t="shared" si="0"/>
        <v>7</v>
      </c>
      <c r="B23" s="19">
        <f>FactorInput!P48</f>
        <v>45081</v>
      </c>
      <c r="C23" s="20">
        <v>186813223.47</v>
      </c>
      <c r="D23" s="20">
        <v>16548156.560000001</v>
      </c>
      <c r="E23" s="21">
        <f t="shared" si="1"/>
        <v>203361380.03</v>
      </c>
      <c r="F23" s="23">
        <v>637945.80000000005</v>
      </c>
      <c r="I23" s="3"/>
      <c r="J23" s="3"/>
      <c r="K23" s="3"/>
      <c r="M23" s="7"/>
      <c r="N23" s="7"/>
    </row>
    <row r="24" spans="1:14" x14ac:dyDescent="0.2">
      <c r="A24" s="9">
        <f t="shared" si="0"/>
        <v>8</v>
      </c>
      <c r="B24" s="19">
        <f>FactorInput!R42</f>
        <v>45112</v>
      </c>
      <c r="C24" s="20">
        <v>190718656.34</v>
      </c>
      <c r="D24" s="20">
        <v>16998547.329999998</v>
      </c>
      <c r="E24" s="21">
        <f t="shared" ref="E24:E29" si="2">C24+D24</f>
        <v>207717203.67000002</v>
      </c>
      <c r="F24" s="23">
        <v>635018.30000000005</v>
      </c>
      <c r="I24" s="3"/>
      <c r="J24" s="3"/>
      <c r="K24" s="3"/>
      <c r="M24" s="7"/>
      <c r="N24" s="7"/>
    </row>
    <row r="25" spans="1:14" x14ac:dyDescent="0.2">
      <c r="A25" s="9">
        <f t="shared" si="0"/>
        <v>9</v>
      </c>
      <c r="B25" s="19">
        <f>B24+30</f>
        <v>45142</v>
      </c>
      <c r="C25" s="20">
        <v>193631396.37</v>
      </c>
      <c r="D25" s="20">
        <v>17994505.27</v>
      </c>
      <c r="E25" s="21">
        <f t="shared" si="2"/>
        <v>211625901.64000002</v>
      </c>
      <c r="F25" s="23">
        <v>632154.42000000004</v>
      </c>
      <c r="I25" s="3"/>
      <c r="J25" s="3"/>
      <c r="K25" s="3"/>
      <c r="M25" s="7"/>
      <c r="N25" s="7"/>
    </row>
    <row r="26" spans="1:14" x14ac:dyDescent="0.2">
      <c r="A26" s="9">
        <f t="shared" si="0"/>
        <v>10</v>
      </c>
      <c r="B26" s="19">
        <f>B25+30</f>
        <v>45172</v>
      </c>
      <c r="C26" s="20">
        <v>196309476.65000001</v>
      </c>
      <c r="D26" s="20">
        <v>18392405.690000001</v>
      </c>
      <c r="E26" s="21">
        <f t="shared" si="2"/>
        <v>214701882.34</v>
      </c>
      <c r="F26" s="23">
        <v>630345.1</v>
      </c>
      <c r="I26" s="3"/>
      <c r="J26" s="3"/>
      <c r="K26" s="3"/>
      <c r="M26" s="7"/>
      <c r="N26" s="7"/>
    </row>
    <row r="27" spans="1:14" x14ac:dyDescent="0.2">
      <c r="A27" s="9">
        <f t="shared" si="0"/>
        <v>11</v>
      </c>
      <c r="B27" s="19">
        <f>B26+30</f>
        <v>45202</v>
      </c>
      <c r="C27" s="20">
        <v>198670298.54999998</v>
      </c>
      <c r="D27" s="20">
        <v>18771130.449999999</v>
      </c>
      <c r="E27" s="21">
        <f t="shared" si="2"/>
        <v>217441428.99999997</v>
      </c>
      <c r="F27" s="23">
        <v>629381.14</v>
      </c>
      <c r="I27" s="3"/>
      <c r="J27" s="3"/>
      <c r="K27" s="3"/>
      <c r="M27" s="7"/>
      <c r="N27" s="7"/>
    </row>
    <row r="28" spans="1:14" x14ac:dyDescent="0.2">
      <c r="A28" s="9">
        <f t="shared" si="0"/>
        <v>12</v>
      </c>
      <c r="B28" s="19">
        <f>B27+30</f>
        <v>45232</v>
      </c>
      <c r="C28" s="20">
        <v>201429026.19999999</v>
      </c>
      <c r="D28" s="20">
        <v>19842230.57</v>
      </c>
      <c r="E28" s="21">
        <f t="shared" si="2"/>
        <v>221271256.76999998</v>
      </c>
      <c r="F28" s="23">
        <v>628400.12</v>
      </c>
      <c r="I28" s="3"/>
      <c r="J28" s="3"/>
      <c r="K28" s="3"/>
      <c r="M28" s="7"/>
      <c r="N28" s="7"/>
    </row>
    <row r="29" spans="1:14" x14ac:dyDescent="0.2">
      <c r="A29" s="9">
        <f t="shared" si="0"/>
        <v>13</v>
      </c>
      <c r="B29" s="19">
        <f>B28+30</f>
        <v>45262</v>
      </c>
      <c r="C29" s="20">
        <v>203240474.44999999</v>
      </c>
      <c r="D29" s="20">
        <v>22181075.129999999</v>
      </c>
      <c r="E29" s="21">
        <f t="shared" si="2"/>
        <v>225421549.57999998</v>
      </c>
      <c r="F29" s="23">
        <v>627873.11</v>
      </c>
      <c r="I29" s="3"/>
      <c r="J29" s="3"/>
      <c r="K29" s="3"/>
      <c r="M29" s="7"/>
      <c r="N29" s="7"/>
    </row>
    <row r="30" spans="1:14" x14ac:dyDescent="0.2">
      <c r="A30" s="9">
        <f t="shared" si="0"/>
        <v>14</v>
      </c>
      <c r="B30" s="13"/>
      <c r="C30" s="24"/>
      <c r="D30" s="24"/>
      <c r="E30" s="25"/>
      <c r="F30" s="25"/>
      <c r="M30" s="7"/>
      <c r="N30" s="7"/>
    </row>
    <row r="31" spans="1:14" x14ac:dyDescent="0.2">
      <c r="A31" s="9">
        <f t="shared" si="0"/>
        <v>15</v>
      </c>
      <c r="B31" s="26" t="s">
        <v>6</v>
      </c>
      <c r="C31" s="27">
        <f>SUM(C17:C29)</f>
        <v>2328470849.3499999</v>
      </c>
      <c r="D31" s="27">
        <f>SUM(D17:D29)</f>
        <v>227869257.42999998</v>
      </c>
      <c r="E31" s="27">
        <f>SUM(E17:E29)</f>
        <v>2556340106.7799997</v>
      </c>
      <c r="F31" s="27">
        <f>SUM(F17:F29)</f>
        <v>8279172.709999999</v>
      </c>
      <c r="M31" s="7"/>
      <c r="N31" s="7"/>
    </row>
    <row r="32" spans="1:14" ht="13.5" thickBot="1" x14ac:dyDescent="0.25">
      <c r="A32" s="9">
        <f t="shared" si="0"/>
        <v>16</v>
      </c>
      <c r="B32" s="13"/>
      <c r="C32" s="20"/>
      <c r="D32" s="20"/>
      <c r="E32" s="20"/>
      <c r="M32" s="7"/>
      <c r="N32" s="7"/>
    </row>
    <row r="33" spans="1:14" ht="14.25" thickTop="1" thickBot="1" x14ac:dyDescent="0.25">
      <c r="A33" s="9">
        <f t="shared" si="0"/>
        <v>17</v>
      </c>
      <c r="B33" s="28" t="s">
        <v>112</v>
      </c>
      <c r="C33" s="29">
        <f>ROUND(C31/13,2)</f>
        <v>179113142.25999999</v>
      </c>
      <c r="D33" s="29">
        <f>ROUND(D31/13,2)</f>
        <v>17528404.420000002</v>
      </c>
      <c r="E33" s="29">
        <f>ROUND(E31/13,2)</f>
        <v>196641546.68000001</v>
      </c>
      <c r="F33" s="29">
        <f>ROUND(F31/13,2)</f>
        <v>636859.43999999994</v>
      </c>
      <c r="M33" s="7"/>
      <c r="N33" s="7"/>
    </row>
    <row r="34" spans="1:14" ht="13.5" thickTop="1" x14ac:dyDescent="0.2">
      <c r="A34" s="9">
        <f t="shared" si="0"/>
        <v>18</v>
      </c>
      <c r="B34" s="13"/>
      <c r="C34" s="7"/>
      <c r="D34" s="7"/>
      <c r="E34" s="7"/>
      <c r="F34" s="7"/>
      <c r="G34" s="7"/>
      <c r="J34" s="7"/>
      <c r="K34" s="7"/>
      <c r="L34" s="7"/>
      <c r="M34" s="7"/>
      <c r="N34" s="7"/>
    </row>
    <row r="35" spans="1:14" ht="15.75" x14ac:dyDescent="0.2">
      <c r="A35" s="9">
        <f t="shared" si="0"/>
        <v>19</v>
      </c>
      <c r="C35" s="30" t="s">
        <v>113</v>
      </c>
      <c r="D35" s="4"/>
      <c r="E35" s="30" t="s">
        <v>114</v>
      </c>
      <c r="F35" s="30"/>
      <c r="H35" s="7"/>
      <c r="M35" s="7"/>
      <c r="N35" s="7"/>
    </row>
    <row r="36" spans="1:14" ht="15.75" x14ac:dyDescent="0.2">
      <c r="A36" s="9">
        <f t="shared" si="0"/>
        <v>20</v>
      </c>
      <c r="B36" s="31" t="s">
        <v>115</v>
      </c>
      <c r="C36" s="32" t="s">
        <v>11</v>
      </c>
      <c r="D36" s="32" t="s">
        <v>12</v>
      </c>
      <c r="E36" s="32" t="s">
        <v>11</v>
      </c>
      <c r="F36" s="32" t="s">
        <v>12</v>
      </c>
      <c r="H36" s="7"/>
      <c r="M36" s="7"/>
      <c r="N36" s="7"/>
    </row>
    <row r="37" spans="1:14" x14ac:dyDescent="0.2">
      <c r="A37" s="9">
        <f t="shared" si="0"/>
        <v>21</v>
      </c>
      <c r="B37" s="7" t="s">
        <v>13</v>
      </c>
      <c r="C37" s="33">
        <f>($E$33*FactorInput!$L$24)*FactorInput!D23</f>
        <v>173859416.43227029</v>
      </c>
      <c r="D37" s="33">
        <f>($E$33*FactorInput!$V$24)*FactorInput!N23</f>
        <v>12311649.136363599</v>
      </c>
      <c r="E37" s="33">
        <f>$F$33*FactorInput!D15</f>
        <v>581006.86711199989</v>
      </c>
      <c r="F37" s="33">
        <f>F31*0</f>
        <v>0</v>
      </c>
      <c r="H37" s="7"/>
      <c r="M37" s="7"/>
      <c r="N37" s="7"/>
    </row>
    <row r="38" spans="1:14" ht="13.5" thickBot="1" x14ac:dyDescent="0.25">
      <c r="A38" s="9">
        <f t="shared" si="0"/>
        <v>22</v>
      </c>
      <c r="B38" s="7" t="s">
        <v>14</v>
      </c>
      <c r="C38" s="33">
        <f>($E$33*FactorInput!$L$24)*FactorInput!F23</f>
        <v>1777744.3301288693</v>
      </c>
      <c r="D38" s="33">
        <f>($E$33*FactorInput!$V$24)*FactorInput!P23</f>
        <v>1357435.1070132032</v>
      </c>
      <c r="E38" s="33">
        <f>$F$33*FactorInput!F15</f>
        <v>49929.780095999995</v>
      </c>
      <c r="F38" s="33">
        <f>F32*0</f>
        <v>0</v>
      </c>
      <c r="H38" s="7"/>
      <c r="M38" s="7"/>
      <c r="N38" s="7"/>
    </row>
    <row r="39" spans="1:14" ht="13.5" thickBot="1" x14ac:dyDescent="0.25">
      <c r="A39" s="9">
        <f t="shared" si="0"/>
        <v>23</v>
      </c>
      <c r="B39" s="7" t="s">
        <v>4</v>
      </c>
      <c r="C39" s="33">
        <f>($E$33*FactorInput!$L$24)*FactorInput!H23</f>
        <v>1622214.2398427383</v>
      </c>
      <c r="D39" s="34">
        <f>($E$33*FactorInput!$V$24)*FactorInput!R23</f>
        <v>2067116.1195668802</v>
      </c>
      <c r="E39" s="33">
        <f>$F$33*FactorInput!H15</f>
        <v>5922.7927919999993</v>
      </c>
      <c r="F39" s="33">
        <f>F33*0</f>
        <v>0</v>
      </c>
      <c r="H39" s="7"/>
      <c r="M39" s="7"/>
      <c r="N39" s="7"/>
    </row>
    <row r="40" spans="1:14" x14ac:dyDescent="0.2">
      <c r="A40" s="9">
        <f t="shared" si="0"/>
        <v>24</v>
      </c>
      <c r="B40" s="7" t="s">
        <v>33</v>
      </c>
      <c r="C40" s="33">
        <f>($E$33*FactorInput!$L$24)*FactorInput!J23</f>
        <v>3547503.1560746268</v>
      </c>
      <c r="D40" s="33">
        <f>($E$33*FactorInput!$V$24)*FactorInput!T23</f>
        <v>98468.158739828548</v>
      </c>
      <c r="E40" s="33">
        <f>$F$33*FactorInput!J15</f>
        <v>0</v>
      </c>
      <c r="F40" s="33">
        <f>F34*0</f>
        <v>0</v>
      </c>
      <c r="H40" s="7"/>
      <c r="M40" s="7"/>
      <c r="N40" s="7"/>
    </row>
    <row r="41" spans="1:14" ht="13.5" thickBot="1" x14ac:dyDescent="0.25">
      <c r="A41" s="9">
        <f t="shared" si="0"/>
        <v>25</v>
      </c>
      <c r="B41" s="7"/>
      <c r="C41" s="35">
        <f>SUM(C37:C40)</f>
        <v>180806878.15831652</v>
      </c>
      <c r="D41" s="35">
        <f>SUM(D37:D40)</f>
        <v>15834668.521683512</v>
      </c>
      <c r="E41" s="35">
        <f>SUM(E37:E40)</f>
        <v>636859.43999999983</v>
      </c>
      <c r="F41" s="35">
        <f>SUM(F37:F40)</f>
        <v>0</v>
      </c>
      <c r="H41" s="7"/>
    </row>
    <row r="42" spans="1:14" ht="13.5" thickTop="1" x14ac:dyDescent="0.2">
      <c r="A42" s="9">
        <f t="shared" si="0"/>
        <v>26</v>
      </c>
      <c r="D42" s="33" t="s">
        <v>17</v>
      </c>
      <c r="E42" s="1" t="s">
        <v>17</v>
      </c>
      <c r="F42" s="36"/>
      <c r="G42" s="36"/>
      <c r="H42" s="36"/>
    </row>
    <row r="43" spans="1:14" ht="15.75" x14ac:dyDescent="0.2">
      <c r="A43" s="9">
        <f t="shared" si="0"/>
        <v>27</v>
      </c>
      <c r="B43" s="37" t="s">
        <v>116</v>
      </c>
      <c r="D43" s="7"/>
      <c r="H43" s="7"/>
    </row>
    <row r="44" spans="1:14" ht="15.75" x14ac:dyDescent="0.2">
      <c r="A44" s="9">
        <f t="shared" si="0"/>
        <v>28</v>
      </c>
      <c r="B44" s="37" t="s">
        <v>117</v>
      </c>
      <c r="D44" s="7"/>
      <c r="H44" s="7"/>
    </row>
    <row r="45" spans="1:14" x14ac:dyDescent="0.2">
      <c r="A45" s="9">
        <f t="shared" si="0"/>
        <v>29</v>
      </c>
      <c r="D45" s="7"/>
      <c r="H45" s="7"/>
      <c r="I45" s="7"/>
    </row>
    <row r="46" spans="1:14" x14ac:dyDescent="0.2">
      <c r="A46" s="9">
        <f t="shared" si="0"/>
        <v>30</v>
      </c>
      <c r="B46" s="26" t="s">
        <v>95</v>
      </c>
      <c r="D46" s="7"/>
      <c r="H46" s="7"/>
      <c r="I46" s="7"/>
    </row>
    <row r="47" spans="1:14" x14ac:dyDescent="0.2">
      <c r="A47" s="9">
        <f t="shared" si="0"/>
        <v>31</v>
      </c>
      <c r="B47" s="38" t="s">
        <v>96</v>
      </c>
      <c r="D47" s="7"/>
      <c r="H47" s="7"/>
      <c r="I47" s="7"/>
    </row>
    <row r="48" spans="1:14" x14ac:dyDescent="0.2">
      <c r="A48" s="9">
        <f t="shared" si="0"/>
        <v>32</v>
      </c>
      <c r="B48" s="39" t="s">
        <v>97</v>
      </c>
      <c r="D48" s="7"/>
      <c r="H48" s="7"/>
      <c r="I48" s="7"/>
    </row>
    <row r="49" spans="1:14" x14ac:dyDescent="0.2">
      <c r="A49" s="9">
        <f t="shared" si="0"/>
        <v>33</v>
      </c>
      <c r="B49" s="38" t="s">
        <v>98</v>
      </c>
      <c r="F49" s="7"/>
      <c r="G49" s="7"/>
      <c r="H49" s="7"/>
      <c r="I49" s="7"/>
    </row>
    <row r="50" spans="1:14" x14ac:dyDescent="0.2">
      <c r="A50" s="9"/>
      <c r="B50" s="13" t="s">
        <v>17</v>
      </c>
      <c r="F50" s="7"/>
      <c r="G50" s="7"/>
      <c r="H50" s="7"/>
      <c r="I50" s="7"/>
      <c r="J50" s="40"/>
      <c r="K50" s="7"/>
      <c r="L50" s="7"/>
      <c r="M50" s="7"/>
      <c r="N50" s="7"/>
    </row>
    <row r="51" spans="1:14" x14ac:dyDescent="0.2">
      <c r="A51" s="9"/>
      <c r="B51" s="13"/>
      <c r="F51" s="7"/>
      <c r="G51" s="7"/>
      <c r="H51" s="7"/>
      <c r="I51" s="7"/>
      <c r="J51" s="40"/>
      <c r="K51" s="7"/>
      <c r="L51" s="7"/>
      <c r="M51" s="7"/>
      <c r="N51" s="7"/>
    </row>
    <row r="52" spans="1:14" x14ac:dyDescent="0.2">
      <c r="A52" s="9"/>
      <c r="B52" s="13"/>
      <c r="F52" s="7"/>
      <c r="G52" s="7"/>
      <c r="H52" s="7"/>
      <c r="I52" s="7"/>
      <c r="J52" s="40"/>
      <c r="K52" s="7"/>
      <c r="L52" s="7"/>
      <c r="M52" s="7"/>
      <c r="N52" s="7"/>
    </row>
    <row r="53" spans="1:14" x14ac:dyDescent="0.2">
      <c r="A53" s="9"/>
      <c r="B53" s="13"/>
      <c r="F53" s="7"/>
      <c r="G53" s="7"/>
      <c r="H53" s="7"/>
      <c r="I53" s="7"/>
      <c r="J53" s="40"/>
      <c r="K53" s="7"/>
      <c r="L53" s="7"/>
      <c r="M53" s="7"/>
      <c r="N53" s="7"/>
    </row>
    <row r="54" spans="1:14" x14ac:dyDescent="0.2">
      <c r="A54" s="9"/>
      <c r="F54" s="7"/>
      <c r="G54" s="7"/>
      <c r="H54" s="7"/>
      <c r="I54" s="7"/>
      <c r="J54" s="40"/>
      <c r="K54" s="7"/>
      <c r="L54" s="7"/>
      <c r="M54" s="7"/>
      <c r="N54" s="7"/>
    </row>
  </sheetData>
  <mergeCells count="7">
    <mergeCell ref="A8:F8"/>
    <mergeCell ref="A1:F1"/>
    <mergeCell ref="A2:F2"/>
    <mergeCell ref="A3:F3"/>
    <mergeCell ref="A4:F4"/>
    <mergeCell ref="A5:F5"/>
    <mergeCell ref="A6:F6"/>
  </mergeCells>
  <phoneticPr fontId="0" type="noConversion"/>
  <pageMargins left="0.75" right="0.75" top="1" bottom="1" header="0.5" footer="0.5"/>
  <pageSetup scale="90" orientation="portrait" r:id="rId1"/>
  <headerFooter alignWithMargins="0">
    <oddHeader>&amp;RPage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F77C-5E40-4156-940B-674E4B658697}">
  <sheetPr codeName="Sheet10">
    <pageSetUpPr fitToPage="1"/>
  </sheetPr>
  <dimension ref="A1:Z172"/>
  <sheetViews>
    <sheetView showWhiteSpace="0" view="pageLayout" zoomScaleNormal="100" workbookViewId="0">
      <selection activeCell="A4" sqref="A4:M4"/>
    </sheetView>
  </sheetViews>
  <sheetFormatPr defaultRowHeight="12.75" x14ac:dyDescent="0.2"/>
  <cols>
    <col min="1" max="1" width="4.42578125" style="1" bestFit="1" customWidth="1"/>
    <col min="2" max="2" width="15.7109375" style="1" customWidth="1"/>
    <col min="3" max="3" width="14.42578125" style="1" customWidth="1"/>
    <col min="4" max="6" width="12.7109375" style="1" customWidth="1"/>
    <col min="7" max="7" width="14" style="1" customWidth="1"/>
    <col min="8" max="8" width="1" style="1" customWidth="1"/>
    <col min="9" max="9" width="13.5703125" style="1" bestFit="1" customWidth="1"/>
    <col min="10" max="11" width="12.7109375" style="1" customWidth="1"/>
    <col min="12" max="13" width="15.7109375" style="1" customWidth="1"/>
    <col min="14" max="14" width="12" style="1" bestFit="1" customWidth="1"/>
    <col min="15" max="15" width="9.140625" style="1"/>
    <col min="16" max="16" width="12" style="1" bestFit="1" customWidth="1"/>
    <col min="17" max="17" width="11.140625" style="1" bestFit="1" customWidth="1"/>
    <col min="18" max="19" width="12.42578125" style="1" bestFit="1" customWidth="1"/>
    <col min="20" max="20" width="13.5703125" style="1" bestFit="1" customWidth="1"/>
    <col min="21" max="21" width="9.140625" style="1"/>
    <col min="22" max="22" width="14.140625" style="1" bestFit="1" customWidth="1"/>
    <col min="23" max="23" width="12.42578125" style="1" bestFit="1" customWidth="1"/>
    <col min="24" max="24" width="11" style="1" bestFit="1" customWidth="1"/>
    <col min="25" max="25" width="14.140625" style="1" bestFit="1" customWidth="1"/>
    <col min="26" max="26" width="13.5703125" style="1" bestFit="1" customWidth="1"/>
    <col min="27" max="16384" width="9.140625" style="1"/>
  </cols>
  <sheetData>
    <row r="1" spans="1:17" x14ac:dyDescent="0.2">
      <c r="A1" s="148" t="s">
        <v>77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7" x14ac:dyDescent="0.2">
      <c r="A2" s="148" t="s">
        <v>78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7" x14ac:dyDescent="0.2">
      <c r="A3" s="148" t="s">
        <v>99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</row>
    <row r="4" spans="1:17" x14ac:dyDescent="0.2">
      <c r="A4" s="148" t="str">
        <f>"Test Year Ending "&amp;TEXT(FactorInput!D38,"mmmm dd, yyyy")</f>
        <v>Test Year Ending December 31, 2025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</row>
    <row r="5" spans="1:17" x14ac:dyDescent="0.2">
      <c r="A5" s="148" t="s">
        <v>72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</row>
    <row r="6" spans="1:17" x14ac:dyDescent="0.2">
      <c r="A6" s="149" t="s">
        <v>126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</row>
    <row r="7" spans="1:17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7" s="2" customFormat="1" x14ac:dyDescent="0.2">
      <c r="A8" s="147" t="s">
        <v>92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7" x14ac:dyDescent="0.2">
      <c r="A9" s="42"/>
      <c r="B9" s="43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7" x14ac:dyDescent="0.2">
      <c r="A10" s="44"/>
      <c r="B10" s="10" t="s">
        <v>2</v>
      </c>
      <c r="C10" s="11" t="s">
        <v>3</v>
      </c>
      <c r="D10" s="11" t="s">
        <v>5</v>
      </c>
      <c r="E10" s="11" t="s">
        <v>23</v>
      </c>
      <c r="F10" s="11" t="s">
        <v>24</v>
      </c>
      <c r="G10" s="11" t="s">
        <v>25</v>
      </c>
      <c r="H10" s="11"/>
      <c r="I10" s="11" t="s">
        <v>26</v>
      </c>
      <c r="J10" s="11" t="s">
        <v>27</v>
      </c>
      <c r="K10" s="11" t="s">
        <v>31</v>
      </c>
      <c r="L10" s="11" t="s">
        <v>32</v>
      </c>
      <c r="M10" s="45" t="s">
        <v>81</v>
      </c>
      <c r="O10" s="7"/>
      <c r="P10" s="7"/>
      <c r="Q10" s="7"/>
    </row>
    <row r="11" spans="1:17" x14ac:dyDescent="0.2">
      <c r="A11" s="44"/>
      <c r="B11" s="13"/>
      <c r="C11" s="7"/>
      <c r="D11" s="7"/>
      <c r="E11" s="7"/>
      <c r="F11" s="7"/>
      <c r="G11" s="7"/>
      <c r="H11" s="7"/>
      <c r="I11" s="7"/>
      <c r="J11" s="7"/>
      <c r="K11" s="7"/>
      <c r="L11" s="11" t="s">
        <v>85</v>
      </c>
      <c r="M11" s="45" t="s">
        <v>86</v>
      </c>
      <c r="O11" s="7"/>
      <c r="P11" s="7"/>
      <c r="Q11" s="7"/>
    </row>
    <row r="12" spans="1:17" x14ac:dyDescent="0.2">
      <c r="A12" s="9"/>
      <c r="B12" s="10"/>
      <c r="C12" s="18" t="s">
        <v>34</v>
      </c>
      <c r="D12" s="18"/>
      <c r="E12" s="46"/>
      <c r="F12" s="47"/>
      <c r="G12" s="47"/>
      <c r="H12" s="48" t="s">
        <v>17</v>
      </c>
      <c r="I12" s="18" t="s">
        <v>35</v>
      </c>
      <c r="J12" s="47"/>
      <c r="K12" s="49"/>
      <c r="L12" s="47"/>
      <c r="M12" s="50"/>
      <c r="O12" s="7"/>
      <c r="P12" s="7"/>
      <c r="Q12" s="7"/>
    </row>
    <row r="13" spans="1:17" x14ac:dyDescent="0.2">
      <c r="A13" s="9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O13" s="7"/>
      <c r="P13" s="7"/>
      <c r="Q13" s="7"/>
    </row>
    <row r="14" spans="1:17" x14ac:dyDescent="0.2">
      <c r="A14" s="9" t="s">
        <v>1</v>
      </c>
      <c r="B14" s="10"/>
      <c r="C14" s="11" t="s">
        <v>36</v>
      </c>
      <c r="D14" s="11" t="s">
        <v>36</v>
      </c>
      <c r="E14" s="11" t="s">
        <v>37</v>
      </c>
      <c r="F14" s="11" t="s">
        <v>37</v>
      </c>
      <c r="G14" s="11"/>
      <c r="H14" s="11"/>
      <c r="I14" s="11"/>
      <c r="J14" s="11"/>
      <c r="K14" s="11"/>
      <c r="L14" s="11"/>
      <c r="M14" s="45" t="s">
        <v>6</v>
      </c>
      <c r="O14" s="7"/>
      <c r="P14" s="7"/>
      <c r="Q14" s="7"/>
    </row>
    <row r="15" spans="1:17" x14ac:dyDescent="0.2">
      <c r="A15" s="9"/>
      <c r="B15" s="10"/>
      <c r="C15" s="11" t="s">
        <v>57</v>
      </c>
      <c r="D15" s="11" t="s">
        <v>58</v>
      </c>
      <c r="E15" s="11" t="s">
        <v>57</v>
      </c>
      <c r="F15" s="11" t="s">
        <v>58</v>
      </c>
      <c r="G15" s="11" t="s">
        <v>6</v>
      </c>
      <c r="H15" s="11"/>
      <c r="I15" s="11" t="s">
        <v>38</v>
      </c>
      <c r="J15" s="11" t="s">
        <v>39</v>
      </c>
      <c r="K15" s="11" t="s">
        <v>40</v>
      </c>
      <c r="L15" s="11" t="s">
        <v>6</v>
      </c>
      <c r="M15" s="45"/>
      <c r="O15" s="7"/>
      <c r="P15" s="7"/>
      <c r="Q15" s="7"/>
    </row>
    <row r="16" spans="1:17" x14ac:dyDescent="0.2">
      <c r="A16" s="15" t="s">
        <v>28</v>
      </c>
      <c r="B16" s="16" t="s">
        <v>29</v>
      </c>
      <c r="C16" s="17" t="s">
        <v>30</v>
      </c>
      <c r="D16" s="17" t="s">
        <v>30</v>
      </c>
      <c r="E16" s="17" t="s">
        <v>30</v>
      </c>
      <c r="F16" s="17" t="s">
        <v>30</v>
      </c>
      <c r="G16" s="17" t="s">
        <v>30</v>
      </c>
      <c r="H16" s="11"/>
      <c r="I16" s="17" t="s">
        <v>30</v>
      </c>
      <c r="J16" s="17" t="s">
        <v>30</v>
      </c>
      <c r="K16" s="17" t="s">
        <v>30</v>
      </c>
      <c r="L16" s="17" t="s">
        <v>30</v>
      </c>
      <c r="M16" s="51" t="s">
        <v>41</v>
      </c>
      <c r="N16" s="21"/>
      <c r="O16" s="7"/>
      <c r="P16" s="7"/>
      <c r="Q16" s="7"/>
    </row>
    <row r="17" spans="1:26" x14ac:dyDescent="0.2">
      <c r="A17" s="9"/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21"/>
      <c r="O17" s="7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8">
        <f t="shared" ref="A18:A46" si="0">A17+1</f>
        <v>1</v>
      </c>
      <c r="B18" s="19">
        <f>FactorInput!P42</f>
        <v>44896</v>
      </c>
      <c r="C18" s="20">
        <v>60563303.199999996</v>
      </c>
      <c r="D18" s="20">
        <v>7197141.8700000001</v>
      </c>
      <c r="E18" s="20">
        <v>4472814.34</v>
      </c>
      <c r="F18" s="20">
        <v>1386138.63</v>
      </c>
      <c r="G18" s="20">
        <f>SUM(C18:F18)</f>
        <v>73619398.039999992</v>
      </c>
      <c r="H18" s="20"/>
      <c r="I18" s="20">
        <v>27261939</v>
      </c>
      <c r="J18" s="20">
        <v>0</v>
      </c>
      <c r="K18" s="20">
        <v>0</v>
      </c>
      <c r="L18" s="20">
        <f>SUM(I18:K18)</f>
        <v>27261939</v>
      </c>
      <c r="M18" s="21">
        <f>G18+L18</f>
        <v>100881337.03999999</v>
      </c>
      <c r="N18" s="21"/>
      <c r="O18" s="7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8">
        <f t="shared" si="0"/>
        <v>2</v>
      </c>
      <c r="B19" s="19">
        <f>FactorInput!P43</f>
        <v>44927</v>
      </c>
      <c r="C19" s="20">
        <v>62393999.120000005</v>
      </c>
      <c r="D19" s="20">
        <v>7140233.1100000003</v>
      </c>
      <c r="E19" s="20">
        <v>4211312.1300000008</v>
      </c>
      <c r="F19" s="20">
        <v>1408678.35</v>
      </c>
      <c r="G19" s="20">
        <f t="shared" ref="G19:G29" si="1">SUM(C19:F19)</f>
        <v>75154222.709999993</v>
      </c>
      <c r="H19" s="20"/>
      <c r="I19" s="20">
        <v>10704049.769999998</v>
      </c>
      <c r="J19" s="20">
        <v>0</v>
      </c>
      <c r="K19" s="20">
        <v>0</v>
      </c>
      <c r="L19" s="20">
        <f t="shared" ref="L19:L29" si="2">SUM(I19:K19)</f>
        <v>10704049.769999998</v>
      </c>
      <c r="M19" s="21">
        <f t="shared" ref="M19:M29" si="3">G19+L19</f>
        <v>85858272.479999989</v>
      </c>
      <c r="N19" s="21"/>
      <c r="O19" s="7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8">
        <f t="shared" si="0"/>
        <v>3</v>
      </c>
      <c r="B20" s="19">
        <f>FactorInput!P44</f>
        <v>44958</v>
      </c>
      <c r="C20" s="20">
        <v>67085756.730000004</v>
      </c>
      <c r="D20" s="20">
        <v>8345965.0800000001</v>
      </c>
      <c r="E20" s="20">
        <v>4548186.72</v>
      </c>
      <c r="F20" s="20">
        <v>1251021.23</v>
      </c>
      <c r="G20" s="20">
        <f t="shared" si="1"/>
        <v>81230929.760000005</v>
      </c>
      <c r="H20" s="20"/>
      <c r="I20" s="20">
        <v>6152017.4000000004</v>
      </c>
      <c r="J20" s="20">
        <v>0</v>
      </c>
      <c r="K20" s="20">
        <v>0</v>
      </c>
      <c r="L20" s="20">
        <f t="shared" si="2"/>
        <v>6152017.4000000004</v>
      </c>
      <c r="M20" s="21">
        <f t="shared" si="3"/>
        <v>87382947.160000011</v>
      </c>
      <c r="N20" s="21"/>
      <c r="O20" s="7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8">
        <f t="shared" si="0"/>
        <v>4</v>
      </c>
      <c r="B21" s="19">
        <f>FactorInput!P45</f>
        <v>44989</v>
      </c>
      <c r="C21" s="20">
        <v>71790556.399999991</v>
      </c>
      <c r="D21" s="20">
        <v>7813772.9800000004</v>
      </c>
      <c r="E21" s="20">
        <v>4520615.8899999997</v>
      </c>
      <c r="F21" s="20">
        <v>1195200.94</v>
      </c>
      <c r="G21" s="20">
        <f t="shared" si="1"/>
        <v>85320146.209999993</v>
      </c>
      <c r="H21" s="20"/>
      <c r="I21" s="20">
        <v>2597092.6799999997</v>
      </c>
      <c r="J21" s="20">
        <v>0</v>
      </c>
      <c r="K21" s="20">
        <v>0</v>
      </c>
      <c r="L21" s="20">
        <f t="shared" si="2"/>
        <v>2597092.6799999997</v>
      </c>
      <c r="M21" s="21">
        <f t="shared" si="3"/>
        <v>87917238.889999986</v>
      </c>
      <c r="N21" s="21"/>
      <c r="O21" s="7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8">
        <f t="shared" si="0"/>
        <v>5</v>
      </c>
      <c r="B22" s="19">
        <f>FactorInput!P46</f>
        <v>45020</v>
      </c>
      <c r="C22" s="20">
        <v>81502887.210000008</v>
      </c>
      <c r="D22" s="20">
        <v>11000238.48</v>
      </c>
      <c r="E22" s="20">
        <v>4394112.3100000005</v>
      </c>
      <c r="F22" s="20">
        <v>1195200.94</v>
      </c>
      <c r="G22" s="20">
        <f t="shared" si="1"/>
        <v>98092438.940000013</v>
      </c>
      <c r="H22" s="20"/>
      <c r="I22" s="20">
        <v>1124951.68</v>
      </c>
      <c r="J22" s="20">
        <v>0</v>
      </c>
      <c r="K22" s="20">
        <v>0</v>
      </c>
      <c r="L22" s="20">
        <f t="shared" si="2"/>
        <v>1124951.68</v>
      </c>
      <c r="M22" s="21">
        <f t="shared" si="3"/>
        <v>99217390.62000002</v>
      </c>
      <c r="N22" s="21"/>
      <c r="O22" s="7" t="s">
        <v>17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8">
        <f t="shared" si="0"/>
        <v>6</v>
      </c>
      <c r="B23" s="19">
        <f>FactorInput!P47</f>
        <v>45051</v>
      </c>
      <c r="C23" s="20">
        <v>84161427.200000003</v>
      </c>
      <c r="D23" s="20">
        <v>9920163.2300000004</v>
      </c>
      <c r="E23" s="20">
        <v>4176279.7300000004</v>
      </c>
      <c r="F23" s="20">
        <v>1108979.83</v>
      </c>
      <c r="G23" s="20">
        <f t="shared" si="1"/>
        <v>99366849.99000001</v>
      </c>
      <c r="H23" s="20"/>
      <c r="I23" s="20">
        <v>3246894.05</v>
      </c>
      <c r="J23" s="20">
        <v>0</v>
      </c>
      <c r="K23" s="20">
        <v>0</v>
      </c>
      <c r="L23" s="20">
        <f t="shared" si="2"/>
        <v>3246894.05</v>
      </c>
      <c r="M23" s="21">
        <f t="shared" si="3"/>
        <v>102613744.04000001</v>
      </c>
      <c r="N23" s="21"/>
      <c r="O23" s="7" t="s">
        <v>17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8">
        <f t="shared" si="0"/>
        <v>7</v>
      </c>
      <c r="B24" s="19">
        <f>FactorInput!P48</f>
        <v>45081</v>
      </c>
      <c r="C24" s="20">
        <v>80257681.539999992</v>
      </c>
      <c r="D24" s="20">
        <v>9411068.4199999999</v>
      </c>
      <c r="E24" s="20">
        <v>4296163.5</v>
      </c>
      <c r="F24" s="20">
        <v>919080.5</v>
      </c>
      <c r="G24" s="20">
        <f t="shared" si="1"/>
        <v>94883993.959999993</v>
      </c>
      <c r="H24" s="20"/>
      <c r="I24" s="20">
        <v>8662529.4499999993</v>
      </c>
      <c r="J24" s="20">
        <v>0</v>
      </c>
      <c r="K24" s="20">
        <v>0</v>
      </c>
      <c r="L24" s="20">
        <f t="shared" si="2"/>
        <v>8662529.4499999993</v>
      </c>
      <c r="M24" s="21">
        <f t="shared" si="3"/>
        <v>103546523.41</v>
      </c>
      <c r="N24" s="21"/>
      <c r="O24" s="7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8">
        <f t="shared" si="0"/>
        <v>8</v>
      </c>
      <c r="B25" s="19">
        <f>FactorInput!R42</f>
        <v>45112</v>
      </c>
      <c r="C25" s="20">
        <v>71132083.920000002</v>
      </c>
      <c r="D25" s="20">
        <v>8671530.3900000006</v>
      </c>
      <c r="E25" s="20">
        <v>4078303.52</v>
      </c>
      <c r="F25" s="20">
        <v>838574.14</v>
      </c>
      <c r="G25" s="20">
        <f t="shared" si="1"/>
        <v>84720491.969999999</v>
      </c>
      <c r="H25" s="20"/>
      <c r="I25" s="20">
        <v>14463352.24</v>
      </c>
      <c r="J25" s="20">
        <v>0</v>
      </c>
      <c r="K25" s="20">
        <v>0</v>
      </c>
      <c r="L25" s="20">
        <f t="shared" si="2"/>
        <v>14463352.24</v>
      </c>
      <c r="M25" s="21">
        <f t="shared" si="3"/>
        <v>99183844.209999993</v>
      </c>
      <c r="N25" s="21"/>
      <c r="O25" s="7" t="s">
        <v>17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8">
        <f t="shared" si="0"/>
        <v>9</v>
      </c>
      <c r="B26" s="19">
        <f>FactorInput!R43</f>
        <v>45142</v>
      </c>
      <c r="C26" s="20">
        <v>60152797.919999994</v>
      </c>
      <c r="D26" s="20">
        <v>8416263.6300000008</v>
      </c>
      <c r="E26" s="20">
        <v>4221807.67</v>
      </c>
      <c r="F26" s="20">
        <v>1012187.76</v>
      </c>
      <c r="G26" s="20">
        <f t="shared" si="1"/>
        <v>73803056.980000004</v>
      </c>
      <c r="H26" s="20"/>
      <c r="I26" s="20">
        <v>21348158.18</v>
      </c>
      <c r="J26" s="20">
        <v>0</v>
      </c>
      <c r="K26" s="20">
        <v>0</v>
      </c>
      <c r="L26" s="20">
        <f t="shared" si="2"/>
        <v>21348158.18</v>
      </c>
      <c r="M26" s="21">
        <f t="shared" si="3"/>
        <v>95151215.159999996</v>
      </c>
      <c r="N26" s="21"/>
      <c r="O26" s="7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8">
        <f t="shared" si="0"/>
        <v>10</v>
      </c>
      <c r="B27" s="19">
        <f>FactorInput!R44</f>
        <v>45173</v>
      </c>
      <c r="C27" s="20">
        <v>60156638.870000005</v>
      </c>
      <c r="D27" s="20">
        <v>8325535.1900000004</v>
      </c>
      <c r="E27" s="20">
        <v>4180135.4500000007</v>
      </c>
      <c r="F27" s="20">
        <v>1302583.78</v>
      </c>
      <c r="G27" s="20">
        <f t="shared" si="1"/>
        <v>73964893.290000007</v>
      </c>
      <c r="H27" s="20"/>
      <c r="I27" s="20">
        <v>28802330.529999997</v>
      </c>
      <c r="J27" s="20">
        <v>0</v>
      </c>
      <c r="K27" s="20">
        <v>0</v>
      </c>
      <c r="L27" s="20">
        <f t="shared" si="2"/>
        <v>28802330.529999997</v>
      </c>
      <c r="M27" s="21">
        <f t="shared" si="3"/>
        <v>102767223.82000001</v>
      </c>
      <c r="N27" s="21"/>
      <c r="O27" s="7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8">
        <f t="shared" si="0"/>
        <v>11</v>
      </c>
      <c r="B28" s="19">
        <f>FactorInput!R45</f>
        <v>45204</v>
      </c>
      <c r="C28" s="20">
        <v>59372645.530000001</v>
      </c>
      <c r="D28" s="20">
        <v>12164703.5</v>
      </c>
      <c r="E28" s="20">
        <v>3848350.8600000003</v>
      </c>
      <c r="F28" s="20">
        <v>1311607.49</v>
      </c>
      <c r="G28" s="20">
        <f t="shared" si="1"/>
        <v>76697307.379999995</v>
      </c>
      <c r="H28" s="20"/>
      <c r="I28" s="20">
        <v>34812182.210000001</v>
      </c>
      <c r="J28" s="20">
        <v>0</v>
      </c>
      <c r="K28" s="20">
        <v>0</v>
      </c>
      <c r="L28" s="20">
        <f t="shared" si="2"/>
        <v>34812182.210000001</v>
      </c>
      <c r="M28" s="21">
        <f t="shared" si="3"/>
        <v>111509489.59</v>
      </c>
      <c r="N28" s="21"/>
      <c r="O28" s="7" t="s">
        <v>17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8">
        <f t="shared" si="0"/>
        <v>12</v>
      </c>
      <c r="B29" s="19">
        <f>FactorInput!R46</f>
        <v>45234</v>
      </c>
      <c r="C29" s="20">
        <v>64928959.030000009</v>
      </c>
      <c r="D29" s="20">
        <v>13946581</v>
      </c>
      <c r="E29" s="20">
        <v>3984509.84</v>
      </c>
      <c r="F29" s="20">
        <v>1244061.53</v>
      </c>
      <c r="G29" s="20">
        <f t="shared" si="1"/>
        <v>84104111.400000006</v>
      </c>
      <c r="H29" s="20"/>
      <c r="I29" s="20">
        <v>31401323.850000001</v>
      </c>
      <c r="J29" s="20">
        <v>0</v>
      </c>
      <c r="K29" s="20">
        <v>0</v>
      </c>
      <c r="L29" s="20">
        <f t="shared" si="2"/>
        <v>31401323.850000001</v>
      </c>
      <c r="M29" s="21">
        <f t="shared" si="3"/>
        <v>115505435.25</v>
      </c>
      <c r="N29" s="21"/>
      <c r="O29" s="7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8">
        <f t="shared" si="0"/>
        <v>13</v>
      </c>
      <c r="B30" s="19">
        <f>FactorInput!R47</f>
        <v>45265</v>
      </c>
      <c r="C30" s="20">
        <v>78451867.730000004</v>
      </c>
      <c r="D30" s="20">
        <v>11162601.99</v>
      </c>
      <c r="E30" s="20">
        <v>4018173.54</v>
      </c>
      <c r="F30" s="20">
        <v>1161913.1000000001</v>
      </c>
      <c r="G30" s="20">
        <f>SUM(C30:F30)</f>
        <v>94794556.359999999</v>
      </c>
      <c r="H30" s="20"/>
      <c r="I30" s="20">
        <v>28520434.000000004</v>
      </c>
      <c r="J30" s="20">
        <v>0</v>
      </c>
      <c r="K30" s="20">
        <v>0</v>
      </c>
      <c r="L30" s="20">
        <f>SUM(I30:K30)</f>
        <v>28520434.000000004</v>
      </c>
      <c r="M30" s="21">
        <f>G30+L30</f>
        <v>123314990.36</v>
      </c>
      <c r="N30" s="21"/>
      <c r="O30" s="7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8">
        <f t="shared" si="0"/>
        <v>14</v>
      </c>
      <c r="B31" s="13"/>
      <c r="C31" s="24"/>
      <c r="D31" s="24"/>
      <c r="E31" s="24"/>
      <c r="F31" s="24"/>
      <c r="G31" s="24"/>
      <c r="H31" s="52"/>
      <c r="I31" s="24"/>
      <c r="J31" s="24"/>
      <c r="K31" s="24"/>
      <c r="L31" s="24"/>
      <c r="M31" s="24"/>
      <c r="N31" s="21"/>
      <c r="O31" s="7"/>
      <c r="P31" s="7"/>
      <c r="Q31" s="7"/>
    </row>
    <row r="32" spans="1:26" x14ac:dyDescent="0.2">
      <c r="A32" s="8">
        <f t="shared" si="0"/>
        <v>15</v>
      </c>
      <c r="B32" s="26" t="s">
        <v>6</v>
      </c>
      <c r="C32" s="27">
        <f>SUM(C18:C30)</f>
        <v>901950604.39999986</v>
      </c>
      <c r="D32" s="27">
        <f t="shared" ref="D32:M32" si="4">SUM(D18:D30)</f>
        <v>123515798.86999999</v>
      </c>
      <c r="E32" s="27">
        <f t="shared" si="4"/>
        <v>54950765.500000007</v>
      </c>
      <c r="F32" s="27">
        <f t="shared" si="4"/>
        <v>15335228.219999999</v>
      </c>
      <c r="G32" s="27">
        <f t="shared" si="4"/>
        <v>1095752396.99</v>
      </c>
      <c r="H32" s="27"/>
      <c r="I32" s="27">
        <f t="shared" si="4"/>
        <v>219097255.03999999</v>
      </c>
      <c r="J32" s="27">
        <f t="shared" si="4"/>
        <v>0</v>
      </c>
      <c r="K32" s="27">
        <f t="shared" si="4"/>
        <v>0</v>
      </c>
      <c r="L32" s="27">
        <f t="shared" si="4"/>
        <v>219097255.03999999</v>
      </c>
      <c r="M32" s="27">
        <f t="shared" si="4"/>
        <v>1314849652.03</v>
      </c>
      <c r="N32" s="21"/>
      <c r="O32" s="7"/>
      <c r="P32" s="7"/>
      <c r="Q32" s="7"/>
    </row>
    <row r="33" spans="1:17" ht="13.5" thickBot="1" x14ac:dyDescent="0.25">
      <c r="A33" s="8">
        <f t="shared" si="0"/>
        <v>16</v>
      </c>
      <c r="B33" s="13"/>
      <c r="C33" s="20"/>
      <c r="D33" s="20"/>
      <c r="E33" s="20"/>
      <c r="F33" s="52"/>
      <c r="G33" s="52"/>
      <c r="H33" s="52"/>
      <c r="I33" s="20"/>
      <c r="J33" s="20"/>
      <c r="K33" s="20"/>
      <c r="L33" s="20"/>
      <c r="M33" s="20"/>
      <c r="N33" s="21"/>
      <c r="O33" s="7"/>
      <c r="P33" s="7"/>
      <c r="Q33" s="7"/>
    </row>
    <row r="34" spans="1:17" ht="14.25" thickTop="1" thickBot="1" x14ac:dyDescent="0.25">
      <c r="A34" s="8">
        <f t="shared" si="0"/>
        <v>17</v>
      </c>
      <c r="B34" s="28" t="s">
        <v>112</v>
      </c>
      <c r="C34" s="29">
        <f>ROUND(C32/13,2)</f>
        <v>69380815.719999999</v>
      </c>
      <c r="D34" s="29">
        <f t="shared" ref="D34:M34" si="5">ROUND(D32/13,2)</f>
        <v>9501215.3000000007</v>
      </c>
      <c r="E34" s="29">
        <f t="shared" si="5"/>
        <v>4226981.96</v>
      </c>
      <c r="F34" s="29">
        <f t="shared" si="5"/>
        <v>1179632.94</v>
      </c>
      <c r="G34" s="29">
        <f t="shared" si="5"/>
        <v>84288645.920000002</v>
      </c>
      <c r="H34" s="29"/>
      <c r="I34" s="29">
        <f t="shared" si="5"/>
        <v>16853635</v>
      </c>
      <c r="J34" s="29">
        <f t="shared" si="5"/>
        <v>0</v>
      </c>
      <c r="K34" s="29">
        <f t="shared" si="5"/>
        <v>0</v>
      </c>
      <c r="L34" s="29">
        <f t="shared" si="5"/>
        <v>16853635</v>
      </c>
      <c r="M34" s="29">
        <f t="shared" si="5"/>
        <v>101142280.93000001</v>
      </c>
      <c r="N34" s="7"/>
      <c r="O34" s="7"/>
      <c r="P34" s="7"/>
    </row>
    <row r="35" spans="1:17" ht="13.5" thickTop="1" x14ac:dyDescent="0.2">
      <c r="A35" s="53">
        <f t="shared" si="0"/>
        <v>18</v>
      </c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6" t="s">
        <v>17</v>
      </c>
      <c r="M35" s="55"/>
      <c r="O35" s="7"/>
      <c r="P35" s="7"/>
    </row>
    <row r="36" spans="1:17" x14ac:dyDescent="0.2">
      <c r="A36" s="53">
        <f t="shared" si="0"/>
        <v>19</v>
      </c>
      <c r="B36" s="41"/>
      <c r="C36" s="41"/>
      <c r="D36" s="57" t="s">
        <v>42</v>
      </c>
      <c r="E36" s="57"/>
      <c r="F36" s="58"/>
      <c r="G36" s="58"/>
      <c r="H36" s="58"/>
      <c r="I36" s="59"/>
      <c r="J36" s="41"/>
      <c r="K36" s="41"/>
      <c r="L36" s="41"/>
      <c r="M36" s="41"/>
      <c r="O36" s="7"/>
      <c r="P36" s="7"/>
    </row>
    <row r="37" spans="1:17" x14ac:dyDescent="0.2">
      <c r="A37" s="53">
        <f t="shared" si="0"/>
        <v>20</v>
      </c>
      <c r="B37" s="41"/>
      <c r="C37" s="41"/>
      <c r="D37" s="41"/>
      <c r="E37" s="41"/>
      <c r="F37" s="150" t="s">
        <v>11</v>
      </c>
      <c r="G37" s="150"/>
      <c r="H37" s="60"/>
      <c r="I37" s="61" t="s">
        <v>11</v>
      </c>
      <c r="J37" s="62"/>
      <c r="K37" s="63" t="s">
        <v>12</v>
      </c>
      <c r="L37" s="64"/>
      <c r="M37" s="41"/>
      <c r="O37" s="7"/>
      <c r="P37" s="7"/>
    </row>
    <row r="38" spans="1:17" x14ac:dyDescent="0.2">
      <c r="A38" s="53">
        <f t="shared" si="0"/>
        <v>21</v>
      </c>
      <c r="B38" s="26" t="s">
        <v>95</v>
      </c>
      <c r="C38" s="55"/>
      <c r="D38" s="55"/>
      <c r="E38" s="41"/>
      <c r="F38" s="65" t="s">
        <v>59</v>
      </c>
      <c r="G38" s="65" t="s">
        <v>59</v>
      </c>
      <c r="H38" s="66"/>
      <c r="I38" s="67" t="s">
        <v>60</v>
      </c>
      <c r="J38" s="68" t="s">
        <v>60</v>
      </c>
      <c r="K38" s="67"/>
      <c r="L38" s="68"/>
      <c r="M38" s="41"/>
      <c r="O38" s="7"/>
      <c r="P38" s="7"/>
    </row>
    <row r="39" spans="1:17" ht="13.5" thickBot="1" x14ac:dyDescent="0.25">
      <c r="A39" s="53">
        <f t="shared" si="0"/>
        <v>22</v>
      </c>
      <c r="B39" s="69" t="s">
        <v>100</v>
      </c>
      <c r="C39" s="55"/>
      <c r="D39" s="55"/>
      <c r="E39" s="55"/>
      <c r="F39" s="70" t="s">
        <v>43</v>
      </c>
      <c r="G39" s="70" t="s">
        <v>41</v>
      </c>
      <c r="H39" s="71"/>
      <c r="I39" s="70" t="s">
        <v>43</v>
      </c>
      <c r="J39" s="72" t="s">
        <v>41</v>
      </c>
      <c r="K39" s="70" t="s">
        <v>44</v>
      </c>
      <c r="L39" s="72" t="s">
        <v>41</v>
      </c>
      <c r="M39" s="41"/>
      <c r="P39" s="7"/>
    </row>
    <row r="40" spans="1:17" x14ac:dyDescent="0.2">
      <c r="A40" s="53">
        <f t="shared" si="0"/>
        <v>23</v>
      </c>
      <c r="B40" s="69" t="s">
        <v>101</v>
      </c>
      <c r="C40" s="55"/>
      <c r="D40" s="55"/>
      <c r="E40" s="57" t="s">
        <v>13</v>
      </c>
      <c r="F40" s="73">
        <f>FactorInput!D14</f>
        <v>0.8821</v>
      </c>
      <c r="G40" s="74">
        <f>($C$34+$E$34)*F40</f>
        <v>64929438.33352799</v>
      </c>
      <c r="H40" s="57"/>
      <c r="I40" s="73">
        <f>FactorInput!D16</f>
        <v>0.99070000000000003</v>
      </c>
      <c r="J40" s="74">
        <f>(D34+F34)*I40</f>
        <v>10581516.351368001</v>
      </c>
      <c r="K40" s="75">
        <f>FactorInput!N18</f>
        <v>709223</v>
      </c>
      <c r="L40" s="75">
        <f>(K40/$K$44)*$L$34</f>
        <v>12756927.122889496</v>
      </c>
      <c r="M40" s="41"/>
      <c r="P40" s="7"/>
    </row>
    <row r="41" spans="1:17" ht="13.5" thickBot="1" x14ac:dyDescent="0.25">
      <c r="A41" s="53">
        <f t="shared" si="0"/>
        <v>24</v>
      </c>
      <c r="B41" s="69" t="s">
        <v>102</v>
      </c>
      <c r="C41" s="55"/>
      <c r="D41" s="55"/>
      <c r="E41" s="57" t="s">
        <v>14</v>
      </c>
      <c r="F41" s="73">
        <f>FactorInput!F14</f>
        <v>0.1086</v>
      </c>
      <c r="G41" s="76">
        <f>(C34+E34)*F41</f>
        <v>7993806.8280479992</v>
      </c>
      <c r="H41" s="57"/>
      <c r="I41" s="73">
        <f>FactorInput!F16</f>
        <v>0</v>
      </c>
      <c r="J41" s="76">
        <f>(D34+F34)*I41</f>
        <v>0</v>
      </c>
      <c r="K41" s="75">
        <f>FactorInput!P18</f>
        <v>90359</v>
      </c>
      <c r="L41" s="75">
        <f>(K41/$K$44)*$L$34</f>
        <v>1625304.2807370487</v>
      </c>
      <c r="M41" s="41"/>
      <c r="P41" s="7"/>
    </row>
    <row r="42" spans="1:17" ht="13.5" thickBot="1" x14ac:dyDescent="0.25">
      <c r="A42" s="53">
        <f t="shared" si="0"/>
        <v>25</v>
      </c>
      <c r="B42" s="69" t="s">
        <v>103</v>
      </c>
      <c r="C42" s="55"/>
      <c r="D42" s="55"/>
      <c r="E42" s="57" t="s">
        <v>4</v>
      </c>
      <c r="F42" s="73">
        <f>FactorInput!H14</f>
        <v>9.2999999999999992E-3</v>
      </c>
      <c r="G42" s="76">
        <f>(C34+E34)*F42</f>
        <v>684552.51842399989</v>
      </c>
      <c r="H42" s="57"/>
      <c r="I42" s="73">
        <f>FactorInput!H16</f>
        <v>9.2999999999999992E-3</v>
      </c>
      <c r="J42" s="75">
        <f>(D34+F34)*I42</f>
        <v>99331.888631999987</v>
      </c>
      <c r="K42" s="77">
        <f>FactorInput!R18</f>
        <v>130101</v>
      </c>
      <c r="L42" s="78">
        <f>(K42/$K$44)*$L$34</f>
        <v>2340151.0887478921</v>
      </c>
      <c r="M42" s="41"/>
      <c r="P42" s="7" t="s">
        <v>17</v>
      </c>
    </row>
    <row r="43" spans="1:17" x14ac:dyDescent="0.2">
      <c r="A43" s="53">
        <f t="shared" si="0"/>
        <v>26</v>
      </c>
      <c r="B43" s="69" t="s">
        <v>61</v>
      </c>
      <c r="C43" s="55"/>
      <c r="D43" s="55"/>
      <c r="E43" s="57" t="s">
        <v>33</v>
      </c>
      <c r="F43" s="73">
        <f>FactorInput!J14</f>
        <v>0</v>
      </c>
      <c r="G43" s="76">
        <f>(C34+E34)*F43</f>
        <v>0</v>
      </c>
      <c r="H43" s="57"/>
      <c r="I43" s="73">
        <f>FactorInput!J16</f>
        <v>0</v>
      </c>
      <c r="J43" s="76">
        <f>(D34+F34)*I43</f>
        <v>0</v>
      </c>
      <c r="K43" s="75">
        <f>FactorInput!T18</f>
        <v>7297</v>
      </c>
      <c r="L43" s="75">
        <f>(K43/$K$44)*$L$34</f>
        <v>131252.50762556298</v>
      </c>
      <c r="M43" s="41"/>
      <c r="P43" s="7" t="s">
        <v>17</v>
      </c>
    </row>
    <row r="44" spans="1:17" ht="13.5" thickBot="1" x14ac:dyDescent="0.25">
      <c r="A44" s="53">
        <f t="shared" si="0"/>
        <v>27</v>
      </c>
      <c r="B44" s="69" t="s">
        <v>104</v>
      </c>
      <c r="C44" s="55"/>
      <c r="D44" s="55"/>
      <c r="E44" s="55"/>
      <c r="F44" s="79">
        <f>SUM(F40:F43)</f>
        <v>1</v>
      </c>
      <c r="G44" s="80">
        <f>SUM(G40:G43)</f>
        <v>73607797.679999992</v>
      </c>
      <c r="H44" s="81"/>
      <c r="I44" s="79">
        <f>SUM(I40:I43)</f>
        <v>1</v>
      </c>
      <c r="J44" s="80">
        <f>SUM(J40:J43)</f>
        <v>10680848.24</v>
      </c>
      <c r="K44" s="82">
        <f>SUM(K40:K43)</f>
        <v>936980</v>
      </c>
      <c r="L44" s="82">
        <f>SUM(L40:L43)</f>
        <v>16853635</v>
      </c>
      <c r="M44" s="41"/>
      <c r="P44" s="7"/>
    </row>
    <row r="45" spans="1:17" ht="13.5" thickTop="1" x14ac:dyDescent="0.2">
      <c r="A45" s="53">
        <f t="shared" si="0"/>
        <v>28</v>
      </c>
      <c r="B45" s="69" t="s">
        <v>62</v>
      </c>
      <c r="C45" s="55"/>
      <c r="D45" s="55"/>
      <c r="E45" s="55"/>
      <c r="F45" s="55"/>
      <c r="G45" s="55"/>
      <c r="H45" s="55"/>
      <c r="I45" s="55"/>
      <c r="J45" s="41"/>
      <c r="K45" s="41"/>
      <c r="L45" s="41"/>
      <c r="M45" s="41"/>
      <c r="N45" s="7"/>
      <c r="O45" s="7"/>
      <c r="P45" s="7"/>
    </row>
    <row r="46" spans="1:17" x14ac:dyDescent="0.2">
      <c r="A46" s="53">
        <f t="shared" si="0"/>
        <v>29</v>
      </c>
      <c r="B46" s="69" t="s">
        <v>105</v>
      </c>
      <c r="C46" s="55"/>
      <c r="D46" s="41"/>
      <c r="E46" s="55"/>
      <c r="F46" s="55"/>
      <c r="G46" s="55"/>
      <c r="H46" s="55"/>
      <c r="I46" s="55"/>
      <c r="J46" s="41"/>
      <c r="K46" s="41" t="s">
        <v>17</v>
      </c>
      <c r="L46" s="41"/>
      <c r="M46" s="55"/>
      <c r="N46" s="7"/>
      <c r="O46" s="7"/>
      <c r="P46" s="7"/>
    </row>
    <row r="47" spans="1:17" x14ac:dyDescent="0.2">
      <c r="A47" s="53"/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7"/>
      <c r="O47" s="7"/>
      <c r="P47" s="7"/>
    </row>
    <row r="48" spans="1:17" x14ac:dyDescent="0.2">
      <c r="A48" s="42"/>
      <c r="B48" s="43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x14ac:dyDescent="0.2">
      <c r="A49" s="42"/>
      <c r="B49" s="43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x14ac:dyDescent="0.2">
      <c r="A50" s="42"/>
      <c r="B50" s="43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x14ac:dyDescent="0.2">
      <c r="A51" s="44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3" x14ac:dyDescent="0.2">
      <c r="A52" s="44"/>
      <c r="B52" s="13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3" x14ac:dyDescent="0.2">
      <c r="A53" s="9"/>
      <c r="B53" s="10"/>
      <c r="C53" s="7"/>
      <c r="D53" s="7"/>
      <c r="E53" s="7"/>
      <c r="F53" s="48"/>
      <c r="G53" s="48"/>
      <c r="H53" s="48"/>
      <c r="I53" s="11"/>
      <c r="J53" s="11"/>
      <c r="K53" s="11"/>
      <c r="L53" s="11"/>
    </row>
    <row r="172" spans="1:16" x14ac:dyDescent="0.2">
      <c r="A172" s="44"/>
      <c r="B172" s="13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</row>
  </sheetData>
  <mergeCells count="8">
    <mergeCell ref="A1:M1"/>
    <mergeCell ref="A5:M5"/>
    <mergeCell ref="F37:G37"/>
    <mergeCell ref="A4:M4"/>
    <mergeCell ref="A6:M6"/>
    <mergeCell ref="A8:M8"/>
    <mergeCell ref="A3:M3"/>
    <mergeCell ref="A2:M2"/>
  </mergeCells>
  <phoneticPr fontId="0" type="noConversion"/>
  <pageMargins left="0.75" right="0.75" top="1" bottom="1" header="0.5" footer="0.5"/>
  <pageSetup scale="70" orientation="landscape" r:id="rId1"/>
  <headerFooter alignWithMargins="0">
    <oddHeader>&amp;RPage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E8DA-517D-43BA-B015-F06B7291574B}">
  <sheetPr codeName="Sheet12">
    <pageSetUpPr fitToPage="1"/>
  </sheetPr>
  <dimension ref="A1:N46"/>
  <sheetViews>
    <sheetView view="pageLayout" zoomScaleNormal="100" workbookViewId="0">
      <selection activeCell="A7" sqref="A7:I7"/>
    </sheetView>
  </sheetViews>
  <sheetFormatPr defaultRowHeight="12.75" x14ac:dyDescent="0.2"/>
  <cols>
    <col min="1" max="1" width="4.42578125" style="1" bestFit="1" customWidth="1"/>
    <col min="2" max="2" width="15.7109375" style="1" customWidth="1"/>
    <col min="3" max="7" width="12.7109375" style="1" customWidth="1"/>
    <col min="8" max="8" width="14.28515625" style="1" bestFit="1" customWidth="1"/>
    <col min="9" max="13" width="12.7109375" style="1" customWidth="1"/>
    <col min="14" max="16384" width="9.140625" style="1"/>
  </cols>
  <sheetData>
    <row r="1" spans="1:14" x14ac:dyDescent="0.2">
      <c r="A1" s="148" t="s">
        <v>77</v>
      </c>
      <c r="B1" s="148"/>
      <c r="C1" s="148"/>
      <c r="D1" s="148"/>
      <c r="E1" s="148"/>
      <c r="F1" s="148"/>
      <c r="G1" s="148"/>
      <c r="H1" s="148"/>
      <c r="I1" s="148"/>
      <c r="N1" s="6" t="s">
        <v>17</v>
      </c>
    </row>
    <row r="2" spans="1:14" x14ac:dyDescent="0.2">
      <c r="A2" s="148" t="s">
        <v>78</v>
      </c>
      <c r="B2" s="148"/>
      <c r="C2" s="148"/>
      <c r="D2" s="148"/>
      <c r="E2" s="148"/>
      <c r="F2" s="148"/>
      <c r="G2" s="148"/>
      <c r="H2" s="148"/>
      <c r="I2" s="148"/>
    </row>
    <row r="3" spans="1:14" x14ac:dyDescent="0.2">
      <c r="A3" s="148" t="s">
        <v>106</v>
      </c>
      <c r="B3" s="148"/>
      <c r="C3" s="148"/>
      <c r="D3" s="148"/>
      <c r="E3" s="148"/>
      <c r="F3" s="148"/>
      <c r="G3" s="148"/>
      <c r="H3" s="148"/>
      <c r="I3" s="148"/>
      <c r="J3" s="1" t="s">
        <v>17</v>
      </c>
      <c r="N3" s="1" t="s">
        <v>17</v>
      </c>
    </row>
    <row r="4" spans="1:14" x14ac:dyDescent="0.2">
      <c r="A4" s="148" t="str">
        <f>"Test Year Ending "&amp;TEXT(FactorInput!D38,"mmmm dd, yyyy")</f>
        <v>Test Year Ending December 31, 2025</v>
      </c>
      <c r="B4" s="148"/>
      <c r="C4" s="148"/>
      <c r="D4" s="148"/>
      <c r="E4" s="148"/>
      <c r="F4" s="148"/>
      <c r="G4" s="148"/>
      <c r="H4" s="148"/>
      <c r="I4" s="148"/>
      <c r="J4" s="1" t="s">
        <v>17</v>
      </c>
      <c r="N4" s="1" t="s">
        <v>17</v>
      </c>
    </row>
    <row r="5" spans="1:14" x14ac:dyDescent="0.2">
      <c r="A5" s="148" t="s">
        <v>72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</row>
    <row r="6" spans="1:14" x14ac:dyDescent="0.2">
      <c r="A6" s="148" t="s">
        <v>126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</row>
    <row r="7" spans="1:14" x14ac:dyDescent="0.2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</row>
    <row r="8" spans="1:14" s="2" customFormat="1" x14ac:dyDescent="0.2">
      <c r="A8" s="151" t="s">
        <v>92</v>
      </c>
      <c r="B8" s="151"/>
      <c r="C8" s="151"/>
      <c r="D8" s="151"/>
      <c r="E8" s="151"/>
      <c r="F8" s="151"/>
      <c r="G8" s="151"/>
      <c r="H8" s="151"/>
      <c r="I8" s="151"/>
      <c r="J8" s="148"/>
      <c r="K8" s="148"/>
      <c r="L8" s="148"/>
      <c r="M8" s="148"/>
    </row>
    <row r="9" spans="1:14" x14ac:dyDescent="0.2">
      <c r="A9" s="42"/>
      <c r="B9" s="43"/>
      <c r="C9" s="7"/>
      <c r="D9" s="7"/>
      <c r="E9" s="7"/>
      <c r="F9" s="7"/>
      <c r="G9" s="7"/>
      <c r="H9" s="7"/>
      <c r="I9" s="7"/>
      <c r="J9" s="7"/>
      <c r="N9" s="7"/>
    </row>
    <row r="10" spans="1:14" x14ac:dyDescent="0.2">
      <c r="A10" s="44"/>
      <c r="B10" s="10" t="s">
        <v>2</v>
      </c>
      <c r="C10" s="11" t="s">
        <v>3</v>
      </c>
      <c r="D10" s="11" t="s">
        <v>5</v>
      </c>
      <c r="E10" s="11" t="s">
        <v>23</v>
      </c>
      <c r="F10" s="11" t="s">
        <v>24</v>
      </c>
      <c r="G10" s="11" t="s">
        <v>25</v>
      </c>
      <c r="H10" s="11" t="s">
        <v>26</v>
      </c>
      <c r="I10" s="14" t="s">
        <v>27</v>
      </c>
      <c r="J10" s="11" t="s">
        <v>17</v>
      </c>
      <c r="N10" s="11" t="s">
        <v>17</v>
      </c>
    </row>
    <row r="11" spans="1:14" x14ac:dyDescent="0.2">
      <c r="A11" s="44"/>
      <c r="B11" s="13"/>
      <c r="H11" s="11" t="s">
        <v>87</v>
      </c>
      <c r="I11" s="14" t="s">
        <v>88</v>
      </c>
      <c r="N11" s="7"/>
    </row>
    <row r="12" spans="1:14" x14ac:dyDescent="0.2">
      <c r="A12" s="44"/>
      <c r="B12" s="13"/>
      <c r="C12" s="18" t="s">
        <v>11</v>
      </c>
      <c r="D12" s="49"/>
      <c r="E12" s="48" t="s">
        <v>17</v>
      </c>
      <c r="F12" s="18" t="s">
        <v>12</v>
      </c>
      <c r="G12" s="49"/>
      <c r="H12" s="11"/>
      <c r="I12" s="11"/>
      <c r="N12" s="7"/>
    </row>
    <row r="13" spans="1:14" x14ac:dyDescent="0.2">
      <c r="A13" s="9"/>
      <c r="B13" s="10"/>
      <c r="C13" s="11"/>
      <c r="D13" s="11" t="s">
        <v>17</v>
      </c>
      <c r="E13" s="11" t="s">
        <v>6</v>
      </c>
      <c r="F13" s="11"/>
      <c r="G13" s="11"/>
      <c r="H13" s="11" t="s">
        <v>6</v>
      </c>
      <c r="I13" s="11" t="s">
        <v>6</v>
      </c>
      <c r="N13" s="7"/>
    </row>
    <row r="14" spans="1:14" x14ac:dyDescent="0.2">
      <c r="A14" s="9" t="s">
        <v>1</v>
      </c>
      <c r="B14" s="10"/>
      <c r="C14" s="11" t="s">
        <v>50</v>
      </c>
      <c r="D14" s="11" t="s">
        <v>51</v>
      </c>
      <c r="E14" s="11" t="s">
        <v>11</v>
      </c>
      <c r="F14" s="11" t="s">
        <v>50</v>
      </c>
      <c r="G14" s="11" t="s">
        <v>52</v>
      </c>
      <c r="H14" s="11" t="s">
        <v>12</v>
      </c>
      <c r="I14" s="11" t="s">
        <v>10</v>
      </c>
      <c r="N14" s="7"/>
    </row>
    <row r="15" spans="1:14" x14ac:dyDescent="0.2">
      <c r="A15" s="15" t="s">
        <v>28</v>
      </c>
      <c r="B15" s="16" t="s">
        <v>29</v>
      </c>
      <c r="C15" s="17" t="s">
        <v>30</v>
      </c>
      <c r="D15" s="17" t="s">
        <v>30</v>
      </c>
      <c r="E15" s="17" t="s">
        <v>30</v>
      </c>
      <c r="F15" s="17" t="s">
        <v>30</v>
      </c>
      <c r="G15" s="17" t="s">
        <v>30</v>
      </c>
      <c r="H15" s="17" t="s">
        <v>30</v>
      </c>
      <c r="I15" s="17" t="s">
        <v>30</v>
      </c>
      <c r="N15" s="7"/>
    </row>
    <row r="16" spans="1:14" x14ac:dyDescent="0.2">
      <c r="A16" s="9"/>
      <c r="B16" s="19"/>
      <c r="C16" s="20"/>
      <c r="D16" s="20"/>
      <c r="E16" s="20"/>
      <c r="F16" s="20"/>
      <c r="G16" s="20"/>
      <c r="H16" s="21"/>
      <c r="I16" s="20"/>
      <c r="N16" s="7"/>
    </row>
    <row r="17" spans="1:14" x14ac:dyDescent="0.2">
      <c r="A17" s="8">
        <f t="shared" ref="A17:A46" si="0">A16+1</f>
        <v>1</v>
      </c>
      <c r="B17" s="19">
        <f>FactorInput!P42</f>
        <v>44896</v>
      </c>
      <c r="C17" s="20">
        <v>4477144.5900000008</v>
      </c>
      <c r="D17" s="20">
        <v>0</v>
      </c>
      <c r="E17" s="20">
        <f>SUM(C17:D17)</f>
        <v>4477144.5900000008</v>
      </c>
      <c r="F17" s="20">
        <v>29861.64</v>
      </c>
      <c r="G17" s="20">
        <v>0</v>
      </c>
      <c r="H17" s="21">
        <f>SUM(F17:G17)</f>
        <v>29861.64</v>
      </c>
      <c r="I17" s="20">
        <f>E17+H17</f>
        <v>4507006.2300000004</v>
      </c>
      <c r="N17" s="7"/>
    </row>
    <row r="18" spans="1:14" x14ac:dyDescent="0.2">
      <c r="A18" s="8">
        <f t="shared" si="0"/>
        <v>2</v>
      </c>
      <c r="B18" s="19">
        <f>FactorInput!P43</f>
        <v>44927</v>
      </c>
      <c r="C18" s="20">
        <v>3813008.48</v>
      </c>
      <c r="D18" s="20">
        <v>0</v>
      </c>
      <c r="E18" s="20">
        <f t="shared" ref="E18:E28" si="1">SUM(C18:D18)</f>
        <v>3813008.48</v>
      </c>
      <c r="F18" s="20">
        <v>25854.240000000002</v>
      </c>
      <c r="G18" s="20">
        <v>0</v>
      </c>
      <c r="H18" s="21">
        <f t="shared" ref="H18:H28" si="2">SUM(F18:G18)</f>
        <v>25854.240000000002</v>
      </c>
      <c r="I18" s="20">
        <f t="shared" ref="I18:I28" si="3">E18+H18</f>
        <v>3838862.72</v>
      </c>
      <c r="N18" s="7"/>
    </row>
    <row r="19" spans="1:14" x14ac:dyDescent="0.2">
      <c r="A19" s="8">
        <f t="shared" si="0"/>
        <v>3</v>
      </c>
      <c r="B19" s="19">
        <f>FactorInput!P44</f>
        <v>44958</v>
      </c>
      <c r="C19" s="20">
        <v>3159538.04</v>
      </c>
      <c r="D19" s="20">
        <v>0</v>
      </c>
      <c r="E19" s="20">
        <f t="shared" si="1"/>
        <v>3159538.04</v>
      </c>
      <c r="F19" s="20">
        <v>21997.84</v>
      </c>
      <c r="G19" s="20">
        <v>0</v>
      </c>
      <c r="H19" s="21">
        <f t="shared" si="2"/>
        <v>21997.84</v>
      </c>
      <c r="I19" s="20">
        <f t="shared" si="3"/>
        <v>3181535.88</v>
      </c>
      <c r="N19" s="7"/>
    </row>
    <row r="20" spans="1:14" x14ac:dyDescent="0.2">
      <c r="A20" s="8">
        <f t="shared" si="0"/>
        <v>4</v>
      </c>
      <c r="B20" s="19">
        <f>FactorInput!P45</f>
        <v>44989</v>
      </c>
      <c r="C20" s="20">
        <v>3303058.43</v>
      </c>
      <c r="D20" s="20">
        <v>0</v>
      </c>
      <c r="E20" s="20">
        <f t="shared" si="1"/>
        <v>3303058.43</v>
      </c>
      <c r="F20" s="20">
        <v>17899.48</v>
      </c>
      <c r="G20" s="20">
        <v>0</v>
      </c>
      <c r="H20" s="21">
        <f t="shared" si="2"/>
        <v>17899.48</v>
      </c>
      <c r="I20" s="20">
        <f t="shared" si="3"/>
        <v>3320957.91</v>
      </c>
      <c r="N20" s="7"/>
    </row>
    <row r="21" spans="1:14" x14ac:dyDescent="0.2">
      <c r="A21" s="8">
        <f t="shared" si="0"/>
        <v>5</v>
      </c>
      <c r="B21" s="19">
        <f>FactorInput!P46</f>
        <v>45020</v>
      </c>
      <c r="C21" s="20">
        <v>2916386.25</v>
      </c>
      <c r="D21" s="20">
        <v>0</v>
      </c>
      <c r="E21" s="20">
        <f t="shared" si="1"/>
        <v>2916386.25</v>
      </c>
      <c r="F21" s="20">
        <v>13878.61</v>
      </c>
      <c r="G21" s="20">
        <v>0</v>
      </c>
      <c r="H21" s="21">
        <f t="shared" si="2"/>
        <v>13878.61</v>
      </c>
      <c r="I21" s="20">
        <f t="shared" si="3"/>
        <v>2930264.86</v>
      </c>
      <c r="N21" s="7"/>
    </row>
    <row r="22" spans="1:14" x14ac:dyDescent="0.2">
      <c r="A22" s="8">
        <f t="shared" si="0"/>
        <v>6</v>
      </c>
      <c r="B22" s="19">
        <f>FactorInput!P47</f>
        <v>45051</v>
      </c>
      <c r="C22" s="20">
        <v>2662064.5499999998</v>
      </c>
      <c r="D22" s="20">
        <v>0</v>
      </c>
      <c r="E22" s="20">
        <f t="shared" si="1"/>
        <v>2662064.5499999998</v>
      </c>
      <c r="F22" s="20">
        <v>9716.14</v>
      </c>
      <c r="G22" s="20">
        <v>0</v>
      </c>
      <c r="H22" s="21">
        <f t="shared" si="2"/>
        <v>9716.14</v>
      </c>
      <c r="I22" s="20">
        <f t="shared" si="3"/>
        <v>2671780.69</v>
      </c>
      <c r="J22" s="21"/>
      <c r="N22" s="7"/>
    </row>
    <row r="23" spans="1:14" x14ac:dyDescent="0.2">
      <c r="A23" s="8">
        <f t="shared" si="0"/>
        <v>7</v>
      </c>
      <c r="B23" s="19">
        <f>FactorInput!P48</f>
        <v>45081</v>
      </c>
      <c r="C23" s="20">
        <v>1955239.25</v>
      </c>
      <c r="D23" s="20">
        <v>0</v>
      </c>
      <c r="E23" s="20">
        <f t="shared" si="1"/>
        <v>1955239.25</v>
      </c>
      <c r="F23" s="20">
        <v>5753.02</v>
      </c>
      <c r="G23" s="20">
        <v>0</v>
      </c>
      <c r="H23" s="21">
        <f t="shared" si="2"/>
        <v>5753.02</v>
      </c>
      <c r="I23" s="20">
        <f t="shared" si="3"/>
        <v>1960992.27</v>
      </c>
      <c r="N23" s="7"/>
    </row>
    <row r="24" spans="1:14" x14ac:dyDescent="0.2">
      <c r="A24" s="8">
        <f t="shared" si="0"/>
        <v>8</v>
      </c>
      <c r="B24" s="19">
        <f>FactorInput!R42</f>
        <v>45112</v>
      </c>
      <c r="C24" s="20">
        <v>1569511.44</v>
      </c>
      <c r="D24" s="20">
        <v>0</v>
      </c>
      <c r="E24" s="20">
        <f t="shared" si="1"/>
        <v>1569511.44</v>
      </c>
      <c r="F24" s="20">
        <v>1789.9</v>
      </c>
      <c r="G24" s="20">
        <v>0</v>
      </c>
      <c r="H24" s="21">
        <f t="shared" si="2"/>
        <v>1789.9</v>
      </c>
      <c r="I24" s="20">
        <f t="shared" si="3"/>
        <v>1571301.3399999999</v>
      </c>
      <c r="N24" s="7"/>
    </row>
    <row r="25" spans="1:14" x14ac:dyDescent="0.2">
      <c r="A25" s="8">
        <f t="shared" si="0"/>
        <v>9</v>
      </c>
      <c r="B25" s="19">
        <f>B24+30</f>
        <v>45142</v>
      </c>
      <c r="C25" s="20">
        <v>6349952.5199999996</v>
      </c>
      <c r="D25" s="20">
        <v>0</v>
      </c>
      <c r="E25" s="20">
        <f t="shared" si="1"/>
        <v>6349952.5199999996</v>
      </c>
      <c r="F25" s="20">
        <v>0</v>
      </c>
      <c r="G25" s="20">
        <v>0</v>
      </c>
      <c r="H25" s="21">
        <f t="shared" si="2"/>
        <v>0</v>
      </c>
      <c r="I25" s="20">
        <f t="shared" si="3"/>
        <v>6349952.5199999996</v>
      </c>
      <c r="N25" s="7"/>
    </row>
    <row r="26" spans="1:14" x14ac:dyDescent="0.2">
      <c r="A26" s="8">
        <f t="shared" si="0"/>
        <v>10</v>
      </c>
      <c r="B26" s="19">
        <f>B25+30</f>
        <v>45172</v>
      </c>
      <c r="C26" s="20">
        <v>8881491.129999999</v>
      </c>
      <c r="D26" s="20">
        <v>0</v>
      </c>
      <c r="E26" s="20">
        <f t="shared" si="1"/>
        <v>8881491.129999999</v>
      </c>
      <c r="F26" s="20">
        <v>44922.86</v>
      </c>
      <c r="G26" s="20">
        <v>0</v>
      </c>
      <c r="H26" s="21">
        <f t="shared" si="2"/>
        <v>44922.86</v>
      </c>
      <c r="I26" s="20">
        <f t="shared" si="3"/>
        <v>8926413.9899999984</v>
      </c>
      <c r="N26" s="7"/>
    </row>
    <row r="27" spans="1:14" x14ac:dyDescent="0.2">
      <c r="A27" s="8">
        <f t="shared" si="0"/>
        <v>11</v>
      </c>
      <c r="B27" s="19">
        <f>B26+30</f>
        <v>45202</v>
      </c>
      <c r="C27" s="20">
        <v>7977118.5899999999</v>
      </c>
      <c r="D27" s="20">
        <v>0</v>
      </c>
      <c r="E27" s="20">
        <f t="shared" si="1"/>
        <v>7977118.5899999999</v>
      </c>
      <c r="F27" s="20">
        <v>40929.629999999997</v>
      </c>
      <c r="G27" s="20">
        <v>0</v>
      </c>
      <c r="H27" s="21">
        <f t="shared" si="2"/>
        <v>40929.629999999997</v>
      </c>
      <c r="I27" s="20">
        <f t="shared" si="3"/>
        <v>8018048.2199999997</v>
      </c>
      <c r="N27" s="7"/>
    </row>
    <row r="28" spans="1:14" x14ac:dyDescent="0.2">
      <c r="A28" s="8">
        <f t="shared" si="0"/>
        <v>12</v>
      </c>
      <c r="B28" s="19">
        <f>B27+30</f>
        <v>45232</v>
      </c>
      <c r="C28" s="20">
        <v>7022434.7300000004</v>
      </c>
      <c r="D28" s="20">
        <v>0</v>
      </c>
      <c r="E28" s="20">
        <f t="shared" si="1"/>
        <v>7022434.7300000004</v>
      </c>
      <c r="F28" s="20">
        <v>36599.19</v>
      </c>
      <c r="G28" s="20">
        <v>0</v>
      </c>
      <c r="H28" s="21">
        <f t="shared" si="2"/>
        <v>36599.19</v>
      </c>
      <c r="I28" s="20">
        <f t="shared" si="3"/>
        <v>7059033.9200000009</v>
      </c>
      <c r="N28" s="7"/>
    </row>
    <row r="29" spans="1:14" x14ac:dyDescent="0.2">
      <c r="A29" s="8">
        <f t="shared" si="0"/>
        <v>13</v>
      </c>
      <c r="B29" s="19">
        <f>B28+30</f>
        <v>45262</v>
      </c>
      <c r="C29" s="20">
        <v>6096128.04</v>
      </c>
      <c r="D29" s="20">
        <v>0</v>
      </c>
      <c r="E29" s="20">
        <f>SUM(C29:D29)</f>
        <v>6096128.04</v>
      </c>
      <c r="F29" s="20">
        <v>32268.75</v>
      </c>
      <c r="G29" s="20">
        <v>0</v>
      </c>
      <c r="H29" s="21">
        <f>SUM(F29:G29)</f>
        <v>32268.75</v>
      </c>
      <c r="I29" s="20">
        <f>E29+H29</f>
        <v>6128396.79</v>
      </c>
      <c r="N29" s="7"/>
    </row>
    <row r="30" spans="1:14" x14ac:dyDescent="0.2">
      <c r="A30" s="8">
        <f t="shared" si="0"/>
        <v>14</v>
      </c>
      <c r="B30" s="13"/>
      <c r="C30" s="24" t="s">
        <v>17</v>
      </c>
      <c r="D30" s="24"/>
      <c r="E30" s="24"/>
      <c r="F30" s="24"/>
      <c r="G30" s="24"/>
      <c r="H30" s="24"/>
      <c r="I30" s="24"/>
      <c r="N30" s="7"/>
    </row>
    <row r="31" spans="1:14" x14ac:dyDescent="0.2">
      <c r="A31" s="8">
        <f t="shared" si="0"/>
        <v>15</v>
      </c>
      <c r="B31" s="26" t="s">
        <v>6</v>
      </c>
      <c r="C31" s="27">
        <f>SUM(C17:C29)</f>
        <v>60183076.039999999</v>
      </c>
      <c r="D31" s="27">
        <f t="shared" ref="D31:I31" si="4">SUM(D17:D29)</f>
        <v>0</v>
      </c>
      <c r="E31" s="27">
        <f t="shared" si="4"/>
        <v>60183076.039999999</v>
      </c>
      <c r="F31" s="27">
        <f t="shared" si="4"/>
        <v>281471.3</v>
      </c>
      <c r="G31" s="27">
        <f t="shared" si="4"/>
        <v>0</v>
      </c>
      <c r="H31" s="27">
        <f t="shared" si="4"/>
        <v>281471.3</v>
      </c>
      <c r="I31" s="27">
        <f t="shared" si="4"/>
        <v>60464547.339999996</v>
      </c>
      <c r="N31" s="7"/>
    </row>
    <row r="32" spans="1:14" ht="13.5" thickBot="1" x14ac:dyDescent="0.25">
      <c r="A32" s="8">
        <f t="shared" si="0"/>
        <v>16</v>
      </c>
      <c r="B32" s="13"/>
      <c r="C32" s="20"/>
      <c r="D32" s="20"/>
      <c r="E32" s="20"/>
      <c r="F32" s="20"/>
      <c r="G32" s="20"/>
      <c r="H32" s="20"/>
      <c r="I32" s="20"/>
      <c r="N32" s="7"/>
    </row>
    <row r="33" spans="1:14" ht="14.25" thickTop="1" thickBot="1" x14ac:dyDescent="0.25">
      <c r="A33" s="8">
        <f t="shared" si="0"/>
        <v>17</v>
      </c>
      <c r="B33" s="28" t="s">
        <v>112</v>
      </c>
      <c r="C33" s="29">
        <f>ROUND(C31/13,2)</f>
        <v>4629467.3899999997</v>
      </c>
      <c r="D33" s="29">
        <f t="shared" ref="D33:I33" si="5">ROUND(D31/13,2)</f>
        <v>0</v>
      </c>
      <c r="E33" s="29">
        <f t="shared" si="5"/>
        <v>4629467.3899999997</v>
      </c>
      <c r="F33" s="29">
        <f t="shared" si="5"/>
        <v>21651.64</v>
      </c>
      <c r="G33" s="29">
        <f t="shared" si="5"/>
        <v>0</v>
      </c>
      <c r="H33" s="29">
        <f t="shared" si="5"/>
        <v>21651.64</v>
      </c>
      <c r="I33" s="29">
        <f t="shared" si="5"/>
        <v>4651119.03</v>
      </c>
      <c r="N33" s="7"/>
    </row>
    <row r="34" spans="1:14" ht="13.5" thickTop="1" x14ac:dyDescent="0.2">
      <c r="A34" s="8">
        <f t="shared" si="0"/>
        <v>18</v>
      </c>
      <c r="B34" s="13"/>
      <c r="C34" s="7"/>
      <c r="D34" s="7"/>
      <c r="E34" s="7"/>
      <c r="F34" s="7"/>
      <c r="G34" s="7"/>
      <c r="H34" s="7"/>
      <c r="I34" s="6" t="s">
        <v>17</v>
      </c>
      <c r="N34" s="7"/>
    </row>
    <row r="35" spans="1:14" x14ac:dyDescent="0.2">
      <c r="A35" s="8">
        <f t="shared" si="0"/>
        <v>19</v>
      </c>
      <c r="B35" s="13"/>
      <c r="C35" s="84" t="s">
        <v>17</v>
      </c>
      <c r="N35" s="7"/>
    </row>
    <row r="36" spans="1:14" ht="15.75" x14ac:dyDescent="0.2">
      <c r="A36" s="8">
        <f t="shared" si="0"/>
        <v>20</v>
      </c>
      <c r="B36" s="13"/>
      <c r="F36" s="85" t="s">
        <v>115</v>
      </c>
      <c r="H36" s="48"/>
      <c r="N36" s="7"/>
    </row>
    <row r="37" spans="1:14" ht="13.5" thickBot="1" x14ac:dyDescent="0.25">
      <c r="A37" s="8">
        <f t="shared" si="0"/>
        <v>21</v>
      </c>
      <c r="B37" s="26" t="s">
        <v>95</v>
      </c>
      <c r="C37" s="7"/>
      <c r="D37" s="7"/>
      <c r="G37" s="86" t="s">
        <v>11</v>
      </c>
      <c r="H37" s="86" t="s">
        <v>12</v>
      </c>
      <c r="I37" s="87"/>
      <c r="N37" s="7"/>
    </row>
    <row r="38" spans="1:14" x14ac:dyDescent="0.2">
      <c r="A38" s="8">
        <f t="shared" si="0"/>
        <v>22</v>
      </c>
      <c r="B38" s="38" t="s">
        <v>107</v>
      </c>
      <c r="C38" s="7"/>
      <c r="D38" s="7"/>
      <c r="F38" s="31" t="s">
        <v>13</v>
      </c>
      <c r="G38" s="33">
        <f>$E$33*FactorInput!D28</f>
        <v>4335049.6139704539</v>
      </c>
      <c r="H38" s="33">
        <f>$H$33*FactorInput!N28</f>
        <v>16810.440002153646</v>
      </c>
      <c r="N38" s="7"/>
    </row>
    <row r="39" spans="1:14" ht="13.5" thickBot="1" x14ac:dyDescent="0.25">
      <c r="A39" s="8">
        <f t="shared" si="0"/>
        <v>23</v>
      </c>
      <c r="B39" s="38" t="s">
        <v>53</v>
      </c>
      <c r="C39" s="7"/>
      <c r="D39" s="7"/>
      <c r="F39" s="31" t="s">
        <v>14</v>
      </c>
      <c r="G39" s="33">
        <f>$E$33*FactorInput!F28</f>
        <v>147765.12874918481</v>
      </c>
      <c r="H39" s="33">
        <f>$H$33*FactorInput!P28</f>
        <v>1489.0526673517884</v>
      </c>
      <c r="N39" s="7"/>
    </row>
    <row r="40" spans="1:14" ht="13.5" thickBot="1" x14ac:dyDescent="0.25">
      <c r="A40" s="8">
        <f t="shared" si="0"/>
        <v>24</v>
      </c>
      <c r="B40" s="38" t="s">
        <v>108</v>
      </c>
      <c r="C40" s="7"/>
      <c r="D40" s="7"/>
      <c r="F40" s="31" t="s">
        <v>4</v>
      </c>
      <c r="G40" s="33">
        <f>$E$33*FactorInput!H28</f>
        <v>40759.857750665935</v>
      </c>
      <c r="H40" s="34">
        <f>$H$33*FactorInput!R28</f>
        <v>3219.2028718671017</v>
      </c>
      <c r="I40" s="33"/>
      <c r="N40" s="7"/>
    </row>
    <row r="41" spans="1:14" x14ac:dyDescent="0.2">
      <c r="A41" s="8">
        <f t="shared" si="0"/>
        <v>25</v>
      </c>
      <c r="B41" s="38" t="s">
        <v>54</v>
      </c>
      <c r="C41" s="7"/>
      <c r="D41" s="7"/>
      <c r="F41" s="31" t="s">
        <v>33</v>
      </c>
      <c r="G41" s="33">
        <f>$E$33*FactorInput!J28</f>
        <v>105892.78952969541</v>
      </c>
      <c r="H41" s="33">
        <f>$H$33*FactorInput!T28</f>
        <v>132.94445862746156</v>
      </c>
      <c r="N41" s="7"/>
    </row>
    <row r="42" spans="1:14" ht="13.5" thickBot="1" x14ac:dyDescent="0.25">
      <c r="A42" s="8">
        <f t="shared" si="0"/>
        <v>26</v>
      </c>
      <c r="B42" s="38" t="s">
        <v>55</v>
      </c>
      <c r="C42" s="7"/>
      <c r="D42" s="7"/>
      <c r="G42" s="35">
        <f>SUM(G38:G41)</f>
        <v>4629467.3900000006</v>
      </c>
      <c r="H42" s="35">
        <f>SUM(H38:H41)</f>
        <v>21651.64</v>
      </c>
      <c r="N42" s="7"/>
    </row>
    <row r="43" spans="1:14" ht="13.5" thickTop="1" x14ac:dyDescent="0.2">
      <c r="A43" s="8">
        <f t="shared" si="0"/>
        <v>27</v>
      </c>
      <c r="B43" s="38"/>
      <c r="C43" s="7"/>
      <c r="D43" s="7"/>
      <c r="N43" s="7"/>
    </row>
    <row r="44" spans="1:14" ht="15.75" x14ac:dyDescent="0.2">
      <c r="A44" s="8">
        <f t="shared" si="0"/>
        <v>28</v>
      </c>
      <c r="B44" s="38"/>
      <c r="C44" s="7"/>
      <c r="D44" s="7"/>
      <c r="E44" s="7"/>
      <c r="F44" s="37" t="s">
        <v>118</v>
      </c>
      <c r="N44" s="7"/>
    </row>
    <row r="45" spans="1:14" x14ac:dyDescent="0.2">
      <c r="A45" s="8">
        <f t="shared" si="0"/>
        <v>29</v>
      </c>
      <c r="B45" s="88" t="s">
        <v>17</v>
      </c>
      <c r="N45" s="7"/>
    </row>
    <row r="46" spans="1:14" x14ac:dyDescent="0.2">
      <c r="A46" s="8">
        <f t="shared" si="0"/>
        <v>30</v>
      </c>
      <c r="N46" s="7"/>
    </row>
  </sheetData>
  <mergeCells count="12">
    <mergeCell ref="A8:I8"/>
    <mergeCell ref="J8:M8"/>
    <mergeCell ref="A5:I5"/>
    <mergeCell ref="J5:M5"/>
    <mergeCell ref="A6:I6"/>
    <mergeCell ref="J6:M6"/>
    <mergeCell ref="J7:M7"/>
    <mergeCell ref="A1:I1"/>
    <mergeCell ref="A2:I2"/>
    <mergeCell ref="A3:I3"/>
    <mergeCell ref="A4:I4"/>
    <mergeCell ref="A7:I7"/>
  </mergeCells>
  <phoneticPr fontId="0" type="noConversion"/>
  <pageMargins left="0.75" right="0.75" top="1" bottom="1" header="0.5" footer="0.5"/>
  <pageSetup scale="77" orientation="landscape" r:id="rId1"/>
  <headerFooter alignWithMargins="0">
    <oddHeader>&amp;RPage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8CC7B-33F0-4920-A85A-1509679E3C7D}">
  <dimension ref="A1:N49"/>
  <sheetViews>
    <sheetView view="pageLayout" topLeftCell="A16" zoomScaleNormal="100" workbookViewId="0">
      <selection activeCell="A7" sqref="A7"/>
    </sheetView>
  </sheetViews>
  <sheetFormatPr defaultRowHeight="12.75" x14ac:dyDescent="0.2"/>
  <cols>
    <col min="1" max="1" width="4.42578125" style="2" bestFit="1" customWidth="1"/>
    <col min="2" max="2" width="23.140625" style="2" bestFit="1" customWidth="1"/>
    <col min="3" max="3" width="12.85546875" style="2" bestFit="1" customWidth="1"/>
    <col min="4" max="4" width="16.7109375" style="2" customWidth="1"/>
    <col min="5" max="5" width="13.5703125" style="2" bestFit="1" customWidth="1"/>
    <col min="6" max="6" width="16.28515625" style="2" customWidth="1"/>
    <col min="7" max="7" width="9.140625" style="2"/>
    <col min="8" max="8" width="14.5703125" style="2" bestFit="1" customWidth="1"/>
    <col min="9" max="16384" width="9.140625" style="2"/>
  </cols>
  <sheetData>
    <row r="1" spans="1:14" x14ac:dyDescent="0.2">
      <c r="A1" s="148" t="s">
        <v>77</v>
      </c>
      <c r="B1" s="148"/>
      <c r="C1" s="148"/>
      <c r="D1" s="148"/>
      <c r="E1" s="148"/>
      <c r="F1" s="148"/>
    </row>
    <row r="2" spans="1:14" x14ac:dyDescent="0.2">
      <c r="A2" s="148" t="s">
        <v>79</v>
      </c>
      <c r="B2" s="148"/>
      <c r="C2" s="148"/>
      <c r="D2" s="148"/>
      <c r="E2" s="148"/>
      <c r="F2" s="148"/>
    </row>
    <row r="3" spans="1:14" x14ac:dyDescent="0.2">
      <c r="A3" s="148" t="s">
        <v>106</v>
      </c>
      <c r="B3" s="148"/>
      <c r="C3" s="148"/>
      <c r="D3" s="148"/>
      <c r="E3" s="148"/>
      <c r="F3" s="148"/>
    </row>
    <row r="4" spans="1:14" s="1" customFormat="1" x14ac:dyDescent="0.2">
      <c r="A4" s="148" t="str">
        <f>"Test Year Ending "&amp;TEXT(FactorInput!D38,"mmmm dd, yyyy")</f>
        <v>Test Year Ending December 31, 2025</v>
      </c>
      <c r="B4" s="148"/>
      <c r="C4" s="148"/>
      <c r="D4" s="148"/>
      <c r="E4" s="148"/>
      <c r="F4" s="148"/>
      <c r="G4" s="148"/>
      <c r="H4" s="148"/>
      <c r="I4" s="148"/>
      <c r="J4" s="1" t="s">
        <v>17</v>
      </c>
      <c r="N4" s="1" t="s">
        <v>17</v>
      </c>
    </row>
    <row r="5" spans="1:14" x14ac:dyDescent="0.2">
      <c r="A5" s="149" t="s">
        <v>72</v>
      </c>
      <c r="B5" s="149"/>
      <c r="C5" s="149"/>
      <c r="D5" s="149"/>
      <c r="E5" s="149"/>
      <c r="F5" s="149"/>
    </row>
    <row r="6" spans="1:14" x14ac:dyDescent="0.2">
      <c r="A6" s="149" t="s">
        <v>126</v>
      </c>
      <c r="B6" s="149"/>
      <c r="C6" s="149"/>
      <c r="D6" s="149"/>
      <c r="E6" s="149"/>
      <c r="F6" s="149"/>
    </row>
    <row r="7" spans="1:14" x14ac:dyDescent="0.2">
      <c r="A7" s="8"/>
      <c r="B7" s="8"/>
      <c r="C7" s="8"/>
      <c r="D7" s="8"/>
      <c r="E7" s="8"/>
      <c r="F7" s="8"/>
    </row>
    <row r="8" spans="1:14" x14ac:dyDescent="0.2">
      <c r="A8" s="147" t="s">
        <v>92</v>
      </c>
      <c r="B8" s="147"/>
      <c r="C8" s="147"/>
      <c r="D8" s="147"/>
      <c r="E8" s="147"/>
      <c r="F8" s="147"/>
    </row>
    <row r="9" spans="1:14" x14ac:dyDescent="0.2">
      <c r="A9" s="44"/>
      <c r="B9" s="89"/>
      <c r="C9" s="89"/>
      <c r="D9" s="89"/>
      <c r="E9" s="89"/>
      <c r="F9" s="89"/>
    </row>
    <row r="10" spans="1:14" x14ac:dyDescent="0.2">
      <c r="A10" s="41"/>
      <c r="B10" s="41"/>
      <c r="C10" s="91" t="s">
        <v>73</v>
      </c>
      <c r="D10" s="89"/>
      <c r="E10" s="91" t="s">
        <v>74</v>
      </c>
      <c r="F10" s="91" t="s">
        <v>56</v>
      </c>
    </row>
    <row r="11" spans="1:14" ht="15.75" x14ac:dyDescent="0.2">
      <c r="A11" s="92" t="s">
        <v>1</v>
      </c>
      <c r="B11" s="93"/>
      <c r="C11" s="91" t="s">
        <v>119</v>
      </c>
      <c r="D11" s="91" t="s">
        <v>120</v>
      </c>
      <c r="E11" s="91" t="s">
        <v>121</v>
      </c>
      <c r="F11" s="91" t="s">
        <v>122</v>
      </c>
    </row>
    <row r="12" spans="1:14" x14ac:dyDescent="0.2">
      <c r="A12" s="94" t="s">
        <v>28</v>
      </c>
      <c r="B12" s="95" t="s">
        <v>29</v>
      </c>
      <c r="C12" s="96" t="s">
        <v>30</v>
      </c>
      <c r="D12" s="96" t="s">
        <v>30</v>
      </c>
      <c r="E12" s="96" t="s">
        <v>30</v>
      </c>
      <c r="F12" s="96" t="s">
        <v>30</v>
      </c>
    </row>
    <row r="13" spans="1:14" x14ac:dyDescent="0.2">
      <c r="A13" s="92"/>
      <c r="B13" s="93" t="s">
        <v>2</v>
      </c>
      <c r="C13" s="67" t="s">
        <v>3</v>
      </c>
      <c r="D13" s="67" t="s">
        <v>5</v>
      </c>
      <c r="E13" s="67" t="s">
        <v>23</v>
      </c>
      <c r="F13" s="67" t="s">
        <v>24</v>
      </c>
    </row>
    <row r="14" spans="1:14" x14ac:dyDescent="0.2">
      <c r="A14" s="92"/>
      <c r="B14" s="93"/>
      <c r="C14" s="67"/>
      <c r="D14" s="67"/>
      <c r="E14" s="67"/>
      <c r="F14" s="67"/>
    </row>
    <row r="15" spans="1:14" x14ac:dyDescent="0.2">
      <c r="A15" s="53">
        <v>1</v>
      </c>
      <c r="B15" s="19">
        <f>FactorInput!P42</f>
        <v>44896</v>
      </c>
      <c r="C15" s="20">
        <v>5266427.4000000004</v>
      </c>
      <c r="D15" s="20">
        <v>76372557.969999999</v>
      </c>
      <c r="E15" s="20">
        <v>6304736.8000000007</v>
      </c>
      <c r="F15" s="20">
        <v>0</v>
      </c>
    </row>
    <row r="16" spans="1:14" x14ac:dyDescent="0.2">
      <c r="A16" s="53">
        <v>2</v>
      </c>
      <c r="B16" s="19">
        <f>FactorInput!P43</f>
        <v>44927</v>
      </c>
      <c r="C16" s="20">
        <v>5210777.4000000004</v>
      </c>
      <c r="D16" s="20">
        <v>107232108.09</v>
      </c>
      <c r="E16" s="20">
        <v>6830497.7999999998</v>
      </c>
      <c r="F16" s="20">
        <v>0</v>
      </c>
    </row>
    <row r="17" spans="1:8" x14ac:dyDescent="0.2">
      <c r="A17" s="53">
        <v>3</v>
      </c>
      <c r="B17" s="19">
        <f>FactorInput!P44</f>
        <v>44958</v>
      </c>
      <c r="C17" s="20">
        <v>5167052.4000000004</v>
      </c>
      <c r="D17" s="20">
        <v>108150906.5</v>
      </c>
      <c r="E17" s="20">
        <v>5713458.1500000004</v>
      </c>
      <c r="F17" s="20">
        <v>0</v>
      </c>
    </row>
    <row r="18" spans="1:8" x14ac:dyDescent="0.2">
      <c r="A18" s="53">
        <v>4</v>
      </c>
      <c r="B18" s="19">
        <f>FactorInput!P45</f>
        <v>44989</v>
      </c>
      <c r="C18" s="20">
        <v>4992152.4000000004</v>
      </c>
      <c r="D18" s="20">
        <v>108925851.97</v>
      </c>
      <c r="E18" s="20">
        <v>5109549.16</v>
      </c>
      <c r="F18" s="20">
        <v>0</v>
      </c>
    </row>
    <row r="19" spans="1:8" x14ac:dyDescent="0.2">
      <c r="A19" s="53">
        <v>5</v>
      </c>
      <c r="B19" s="19">
        <f>FactorInput!P46</f>
        <v>45020</v>
      </c>
      <c r="C19" s="20">
        <v>4920602.4000000004</v>
      </c>
      <c r="D19" s="20">
        <v>111825751.13</v>
      </c>
      <c r="E19" s="20">
        <v>4775683</v>
      </c>
      <c r="F19" s="20">
        <v>0</v>
      </c>
    </row>
    <row r="20" spans="1:8" x14ac:dyDescent="0.2">
      <c r="A20" s="53">
        <v>6</v>
      </c>
      <c r="B20" s="19">
        <f>FactorInput!P47</f>
        <v>45051</v>
      </c>
      <c r="C20" s="20">
        <v>4821227.4000000004</v>
      </c>
      <c r="D20" s="20">
        <v>91894435.379999995</v>
      </c>
      <c r="E20" s="20">
        <v>6960646.6699999999</v>
      </c>
      <c r="F20" s="20">
        <v>0</v>
      </c>
    </row>
    <row r="21" spans="1:8" x14ac:dyDescent="0.2">
      <c r="A21" s="53">
        <v>7</v>
      </c>
      <c r="B21" s="19">
        <f>FactorInput!P48</f>
        <v>45081</v>
      </c>
      <c r="C21" s="20">
        <v>4757627.4000000004</v>
      </c>
      <c r="D21" s="20">
        <v>93885421.209999993</v>
      </c>
      <c r="E21" s="20">
        <v>5637329.1400000006</v>
      </c>
      <c r="F21" s="20">
        <v>0</v>
      </c>
    </row>
    <row r="22" spans="1:8" x14ac:dyDescent="0.2">
      <c r="A22" s="53">
        <v>8</v>
      </c>
      <c r="B22" s="19">
        <f>FactorInput!R42</f>
        <v>45112</v>
      </c>
      <c r="C22" s="20">
        <v>4698002.4000000004</v>
      </c>
      <c r="D22" s="20">
        <v>106777303.63000001</v>
      </c>
      <c r="E22" s="20">
        <v>8509238.9100000001</v>
      </c>
      <c r="F22" s="20">
        <v>0</v>
      </c>
    </row>
    <row r="23" spans="1:8" x14ac:dyDescent="0.2">
      <c r="A23" s="53">
        <v>9</v>
      </c>
      <c r="B23" s="19">
        <f>FactorInput!R43</f>
        <v>45142</v>
      </c>
      <c r="C23" s="20">
        <v>4618502.4000000004</v>
      </c>
      <c r="D23" s="20">
        <v>94323921.539999992</v>
      </c>
      <c r="E23" s="20">
        <v>7437206.46</v>
      </c>
      <c r="F23" s="20">
        <v>0</v>
      </c>
    </row>
    <row r="24" spans="1:8" x14ac:dyDescent="0.2">
      <c r="A24" s="53">
        <v>10</v>
      </c>
      <c r="B24" s="19">
        <f>FactorInput!R44</f>
        <v>45173</v>
      </c>
      <c r="C24" s="20">
        <v>4515152.4000000004</v>
      </c>
      <c r="D24" s="20">
        <v>100537498.39999999</v>
      </c>
      <c r="E24" s="20">
        <v>6654445.8200000003</v>
      </c>
      <c r="F24" s="20">
        <v>0</v>
      </c>
    </row>
    <row r="25" spans="1:8" x14ac:dyDescent="0.2">
      <c r="A25" s="53">
        <v>11</v>
      </c>
      <c r="B25" s="19">
        <f>FactorInput!R45</f>
        <v>45204</v>
      </c>
      <c r="C25" s="20">
        <v>4415777.4000000004</v>
      </c>
      <c r="D25" s="20">
        <v>106485762.33000001</v>
      </c>
      <c r="E25" s="20">
        <v>6043804.5999999996</v>
      </c>
      <c r="F25" s="20">
        <v>0</v>
      </c>
    </row>
    <row r="26" spans="1:8" x14ac:dyDescent="0.2">
      <c r="A26" s="53">
        <v>12</v>
      </c>
      <c r="B26" s="19">
        <f>FactorInput!R46</f>
        <v>45234</v>
      </c>
      <c r="C26" s="20">
        <v>4340252.4000000004</v>
      </c>
      <c r="D26" s="20">
        <v>92657313.379999995</v>
      </c>
      <c r="E26" s="20">
        <v>6141033.9299999997</v>
      </c>
      <c r="F26" s="20">
        <v>0</v>
      </c>
    </row>
    <row r="27" spans="1:8" x14ac:dyDescent="0.2">
      <c r="A27" s="53"/>
      <c r="B27" s="19">
        <f>FactorInput!R47</f>
        <v>45265</v>
      </c>
      <c r="C27" s="20">
        <v>4280627.4000000004</v>
      </c>
      <c r="D27" s="20">
        <v>98131976.25</v>
      </c>
      <c r="E27" s="20">
        <v>5287500.95</v>
      </c>
      <c r="F27" s="20">
        <v>0</v>
      </c>
    </row>
    <row r="28" spans="1:8" x14ac:dyDescent="0.2">
      <c r="A28" s="53">
        <v>13</v>
      </c>
      <c r="B28" s="97"/>
      <c r="C28" s="24" t="s">
        <v>17</v>
      </c>
      <c r="D28" s="24"/>
      <c r="E28" s="24" t="s">
        <v>17</v>
      </c>
      <c r="F28" s="24"/>
    </row>
    <row r="29" spans="1:8" x14ac:dyDescent="0.2">
      <c r="A29" s="53">
        <v>14</v>
      </c>
      <c r="B29" s="98" t="s">
        <v>6</v>
      </c>
      <c r="C29" s="27">
        <f>SUM(C15:C27)</f>
        <v>62004181.199999988</v>
      </c>
      <c r="D29" s="27">
        <f>SUM(D15:D27)</f>
        <v>1297200807.7799997</v>
      </c>
      <c r="E29" s="27">
        <f>SUM(E15:E27)</f>
        <v>81405131.390000001</v>
      </c>
      <c r="F29" s="27">
        <f>SUM(F15:F27)</f>
        <v>0</v>
      </c>
    </row>
    <row r="30" spans="1:8" ht="13.5" thickBot="1" x14ac:dyDescent="0.25">
      <c r="A30" s="53">
        <v>15</v>
      </c>
      <c r="B30" s="89"/>
      <c r="C30" s="20"/>
      <c r="D30" s="20"/>
      <c r="E30" s="20"/>
      <c r="F30" s="20"/>
    </row>
    <row r="31" spans="1:8" ht="14.25" thickTop="1" thickBot="1" x14ac:dyDescent="0.25">
      <c r="A31" s="53">
        <v>16</v>
      </c>
      <c r="B31" s="99" t="s">
        <v>69</v>
      </c>
      <c r="C31" s="29">
        <f>ROUND(C29/13,2)</f>
        <v>4769552.4000000004</v>
      </c>
      <c r="D31" s="29">
        <f>ROUND(D29/13,2)</f>
        <v>99784677.519999996</v>
      </c>
      <c r="E31" s="29">
        <f>ROUND(E29/13,2)</f>
        <v>6261933.1799999997</v>
      </c>
      <c r="F31" s="29">
        <f>ROUND(F29/13,2)</f>
        <v>0</v>
      </c>
      <c r="H31" s="90"/>
    </row>
    <row r="32" spans="1:8" ht="13.5" thickTop="1" x14ac:dyDescent="0.2">
      <c r="A32" s="53">
        <v>17</v>
      </c>
      <c r="B32" s="41"/>
      <c r="C32" s="41"/>
      <c r="D32" s="41"/>
      <c r="E32" s="41"/>
      <c r="F32" s="41"/>
    </row>
    <row r="33" spans="1:6" ht="16.5" thickBot="1" x14ac:dyDescent="0.25">
      <c r="A33" s="53">
        <v>18</v>
      </c>
      <c r="B33" s="100" t="s">
        <v>123</v>
      </c>
      <c r="C33" s="41"/>
      <c r="D33" s="101"/>
      <c r="E33" s="41"/>
      <c r="F33" s="41"/>
    </row>
    <row r="34" spans="1:6" ht="13.5" thickBot="1" x14ac:dyDescent="0.25">
      <c r="A34" s="53">
        <v>19</v>
      </c>
      <c r="B34" s="100"/>
      <c r="C34" s="152" t="s">
        <v>11</v>
      </c>
      <c r="D34" s="153"/>
      <c r="E34" s="102" t="s">
        <v>12</v>
      </c>
      <c r="F34" s="102" t="s">
        <v>75</v>
      </c>
    </row>
    <row r="35" spans="1:6" x14ac:dyDescent="0.2">
      <c r="A35" s="53">
        <v>20</v>
      </c>
      <c r="B35" s="100"/>
      <c r="C35" s="103" t="s">
        <v>73</v>
      </c>
      <c r="D35" s="103" t="s">
        <v>74</v>
      </c>
      <c r="E35" s="104" t="s">
        <v>74</v>
      </c>
      <c r="F35" s="105" t="s">
        <v>74</v>
      </c>
    </row>
    <row r="36" spans="1:6" ht="13.5" thickBot="1" x14ac:dyDescent="0.25">
      <c r="A36" s="53">
        <v>21</v>
      </c>
      <c r="B36" s="41"/>
      <c r="C36" s="106" t="s">
        <v>11</v>
      </c>
      <c r="D36" s="106" t="s">
        <v>11</v>
      </c>
      <c r="E36" s="70" t="s">
        <v>12</v>
      </c>
      <c r="F36" s="107" t="s">
        <v>75</v>
      </c>
    </row>
    <row r="37" spans="1:6" x14ac:dyDescent="0.2">
      <c r="A37" s="53">
        <v>22</v>
      </c>
      <c r="B37" s="57" t="s">
        <v>13</v>
      </c>
      <c r="C37" s="108">
        <f>ROUND(($C$31+$D$31)*FactorInput!D16,2)</f>
        <v>103581875.58</v>
      </c>
      <c r="D37" s="108">
        <f>ROUND(($E$31+$F$31)*FactorInput!D33*FactorInput!$L$34,2)</f>
        <v>5388238.9400000004</v>
      </c>
      <c r="E37" s="108">
        <f>ROUND(($E$31+$F$31)*FactorInput!N33*FactorInput!$V$34,2)</f>
        <v>363984.38</v>
      </c>
      <c r="F37" s="108">
        <v>0</v>
      </c>
    </row>
    <row r="38" spans="1:6" ht="13.5" thickBot="1" x14ac:dyDescent="0.25">
      <c r="A38" s="53">
        <v>23</v>
      </c>
      <c r="B38" s="57" t="s">
        <v>14</v>
      </c>
      <c r="C38" s="108">
        <f>ROUND(($C$31+$D$31)*FactorInput!F16,2)</f>
        <v>0</v>
      </c>
      <c r="D38" s="108">
        <f>ROUND(($E$31+$F$31)*FactorInput!F33*FactorInput!$L$34,2)</f>
        <v>243680.8</v>
      </c>
      <c r="E38" s="108">
        <f>ROUND(($E$31+$F$31)*FactorInput!P33*FactorInput!$V$34,2)</f>
        <v>40587.379999999997</v>
      </c>
      <c r="F38" s="108">
        <v>0</v>
      </c>
    </row>
    <row r="39" spans="1:6" ht="13.5" thickBot="1" x14ac:dyDescent="0.25">
      <c r="A39" s="53">
        <v>24</v>
      </c>
      <c r="B39" s="57" t="s">
        <v>4</v>
      </c>
      <c r="C39" s="108">
        <f>ROUND(($C$31+$D$31)*FactorInput!H16,2)</f>
        <v>972354.34</v>
      </c>
      <c r="D39" s="109">
        <f>ROUND(($E$31+$F$31)*FactorInput!H33*FactorInput!$L$34,2)</f>
        <v>48080.33</v>
      </c>
      <c r="E39" s="110">
        <f>ROUND(($E$31+$F$31)*FactorInput!R33*FactorInput!$V$34,2)</f>
        <v>60338.87</v>
      </c>
      <c r="F39" s="76">
        <v>0</v>
      </c>
    </row>
    <row r="40" spans="1:6" x14ac:dyDescent="0.2">
      <c r="A40" s="53">
        <v>25</v>
      </c>
      <c r="B40" s="57" t="s">
        <v>33</v>
      </c>
      <c r="C40" s="108">
        <f>ROUND(($C$31+$D$31)*FactorInput!J15,2)</f>
        <v>0</v>
      </c>
      <c r="D40" s="108">
        <f>ROUND(($E$31+$F$31)*FactorInput!J33*FactorInput!$L$34,2)</f>
        <v>112625.76</v>
      </c>
      <c r="E40" s="108">
        <f>ROUND(($E$31+$F$31)*FactorInput!T33*FactorInput!$V$34,2)</f>
        <v>2842.2</v>
      </c>
      <c r="F40" s="108">
        <v>0</v>
      </c>
    </row>
    <row r="41" spans="1:6" x14ac:dyDescent="0.2">
      <c r="A41" s="53">
        <v>26</v>
      </c>
      <c r="B41" s="57" t="s">
        <v>75</v>
      </c>
      <c r="C41" s="111">
        <v>0</v>
      </c>
      <c r="D41" s="111">
        <v>0</v>
      </c>
      <c r="E41" s="111">
        <v>0</v>
      </c>
      <c r="F41" s="111">
        <f>ROUND(($E$31+$F$31)*FactorInput!X34,2)</f>
        <v>1554.52</v>
      </c>
    </row>
    <row r="42" spans="1:6" ht="13.5" thickBot="1" x14ac:dyDescent="0.25">
      <c r="A42" s="53">
        <v>27</v>
      </c>
      <c r="B42" s="41"/>
      <c r="C42" s="112">
        <f>SUM(C37:C41)</f>
        <v>104554229.92</v>
      </c>
      <c r="D42" s="112">
        <f>SUM(D37:D41)</f>
        <v>5792625.8300000001</v>
      </c>
      <c r="E42" s="112">
        <f>SUM(E37:E41)</f>
        <v>467752.83</v>
      </c>
      <c r="F42" s="113">
        <f>SUM(F37:F41)</f>
        <v>1554.52</v>
      </c>
    </row>
    <row r="43" spans="1:6" ht="13.5" thickTop="1" x14ac:dyDescent="0.2">
      <c r="A43" s="89"/>
      <c r="B43" s="41"/>
      <c r="C43" s="41"/>
      <c r="D43" s="75"/>
      <c r="E43" s="75"/>
      <c r="F43" s="75"/>
    </row>
    <row r="44" spans="1:6" ht="15.75" x14ac:dyDescent="0.2">
      <c r="A44" s="89"/>
      <c r="B44" s="114" t="s">
        <v>124</v>
      </c>
      <c r="C44" s="75"/>
      <c r="D44" s="26" t="s">
        <v>95</v>
      </c>
      <c r="E44" s="75"/>
      <c r="F44" s="75"/>
    </row>
    <row r="45" spans="1:6" ht="15.75" x14ac:dyDescent="0.2">
      <c r="A45" s="89"/>
      <c r="B45" s="114" t="s">
        <v>125</v>
      </c>
      <c r="C45" s="41"/>
      <c r="D45" s="115" t="s">
        <v>76</v>
      </c>
      <c r="E45" s="41"/>
      <c r="F45" s="41"/>
    </row>
    <row r="46" spans="1:6" ht="15.75" x14ac:dyDescent="0.2">
      <c r="A46" s="89"/>
      <c r="B46" s="114"/>
      <c r="C46" s="41"/>
      <c r="D46" s="115" t="s">
        <v>109</v>
      </c>
      <c r="E46" s="41"/>
      <c r="F46" s="41"/>
    </row>
    <row r="47" spans="1:6" x14ac:dyDescent="0.2">
      <c r="A47" s="89"/>
      <c r="B47" s="89"/>
      <c r="C47" s="41"/>
      <c r="D47" s="115" t="s">
        <v>110</v>
      </c>
      <c r="E47" s="41"/>
      <c r="F47" s="41"/>
    </row>
    <row r="48" spans="1:6" x14ac:dyDescent="0.2">
      <c r="A48" s="89"/>
      <c r="B48" s="89"/>
      <c r="C48" s="89"/>
      <c r="D48" s="115" t="s">
        <v>111</v>
      </c>
      <c r="E48" s="89"/>
      <c r="F48" s="89"/>
    </row>
    <row r="49" spans="1:6" x14ac:dyDescent="0.2">
      <c r="A49" s="89"/>
      <c r="B49" s="89"/>
      <c r="C49" s="89"/>
      <c r="D49" s="115"/>
      <c r="E49" s="89"/>
      <c r="F49" s="89"/>
    </row>
  </sheetData>
  <mergeCells count="9">
    <mergeCell ref="A8:F8"/>
    <mergeCell ref="G4:I4"/>
    <mergeCell ref="C34:D3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  <headerFooter>
    <oddHeader>&amp;RPage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76E8-CF93-4F4A-A1FF-0D05406BE60C}">
  <sheetPr codeName="Sheet1"/>
  <dimension ref="A1:DN579"/>
  <sheetViews>
    <sheetView view="pageLayout" zoomScaleNormal="100" workbookViewId="0">
      <selection activeCell="B7" sqref="B7"/>
    </sheetView>
  </sheetViews>
  <sheetFormatPr defaultRowHeight="12.75" x14ac:dyDescent="0.2"/>
  <cols>
    <col min="1" max="1" width="9.140625" style="7"/>
    <col min="2" max="2" width="19" style="7" customWidth="1"/>
    <col min="3" max="3" width="0.42578125" style="7" customWidth="1"/>
    <col min="4" max="4" width="15.5703125" style="44" bestFit="1" customWidth="1"/>
    <col min="5" max="5" width="0.42578125" style="13" customWidth="1"/>
    <col min="6" max="6" width="14.5703125" style="7" bestFit="1" customWidth="1"/>
    <col min="7" max="7" width="0.42578125" style="7" customWidth="1"/>
    <col min="8" max="8" width="12.7109375" style="7" customWidth="1"/>
    <col min="9" max="9" width="0.42578125" style="7" customWidth="1"/>
    <col min="10" max="10" width="12.7109375" style="7" customWidth="1"/>
    <col min="11" max="11" width="0.42578125" style="7" customWidth="1"/>
    <col min="12" max="12" width="14" style="7" customWidth="1"/>
    <col min="13" max="13" width="0.85546875" style="7" customWidth="1"/>
    <col min="14" max="14" width="14.5703125" style="7" bestFit="1" customWidth="1"/>
    <col min="15" max="15" width="0.42578125" style="7" customWidth="1"/>
    <col min="16" max="16" width="12.7109375" style="7" customWidth="1"/>
    <col min="17" max="17" width="0.42578125" style="7" customWidth="1"/>
    <col min="18" max="18" width="12.7109375" style="7" customWidth="1"/>
    <col min="19" max="19" width="0.42578125" style="7" customWidth="1"/>
    <col min="20" max="20" width="12.7109375" style="7" customWidth="1"/>
    <col min="21" max="21" width="0.42578125" style="7" customWidth="1"/>
    <col min="22" max="22" width="12.7109375" style="7" customWidth="1"/>
    <col min="23" max="23" width="2.42578125" style="7" customWidth="1"/>
    <col min="24" max="30" width="15.7109375" style="7" customWidth="1"/>
    <col min="31" max="16384" width="9.140625" style="7"/>
  </cols>
  <sheetData>
    <row r="1" spans="1:118" x14ac:dyDescent="0.2">
      <c r="A1" s="117"/>
      <c r="B1" s="148" t="s">
        <v>77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</row>
    <row r="2" spans="1:118" x14ac:dyDescent="0.2">
      <c r="A2" s="117"/>
      <c r="B2" s="148" t="s">
        <v>79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</row>
    <row r="3" spans="1:118" x14ac:dyDescent="0.2">
      <c r="A3" s="117"/>
      <c r="B3" s="148" t="s">
        <v>90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</row>
    <row r="4" spans="1:118" x14ac:dyDescent="0.2">
      <c r="A4" s="117"/>
      <c r="B4" s="149" t="s">
        <v>91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</row>
    <row r="5" spans="1:118" x14ac:dyDescent="0.2">
      <c r="A5" s="117"/>
      <c r="B5" s="149" t="s">
        <v>72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1:118" x14ac:dyDescent="0.2">
      <c r="A6" s="117"/>
      <c r="B6" s="149" t="s">
        <v>126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</row>
    <row r="7" spans="1:118" x14ac:dyDescent="0.2">
      <c r="A7" s="117"/>
      <c r="B7" s="8"/>
      <c r="C7" s="8"/>
      <c r="D7" s="8"/>
      <c r="E7" s="8"/>
      <c r="F7" s="8"/>
      <c r="G7" s="8"/>
      <c r="H7" s="118"/>
      <c r="I7" s="118"/>
      <c r="J7" s="118"/>
      <c r="K7" s="118"/>
      <c r="L7" s="118"/>
      <c r="M7" s="118"/>
      <c r="N7" s="118"/>
      <c r="O7" s="119"/>
      <c r="P7" s="119"/>
      <c r="Q7" s="119"/>
      <c r="R7" s="119"/>
      <c r="S7" s="119"/>
      <c r="T7" s="119"/>
      <c r="U7" s="119"/>
      <c r="V7" s="119"/>
    </row>
    <row r="8" spans="1:118" x14ac:dyDescent="0.2">
      <c r="A8" s="117"/>
      <c r="B8" s="147" t="s">
        <v>92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</row>
    <row r="9" spans="1:118" ht="6" customHeight="1" x14ac:dyDescent="0.2">
      <c r="A9" s="12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</row>
    <row r="10" spans="1:118" ht="13.5" thickBot="1" x14ac:dyDescent="0.25">
      <c r="A10" s="121" t="s">
        <v>1</v>
      </c>
      <c r="B10" s="48"/>
      <c r="C10" s="48"/>
      <c r="D10" s="116" t="s">
        <v>11</v>
      </c>
      <c r="E10" s="116"/>
      <c r="F10" s="116"/>
      <c r="G10" s="116"/>
      <c r="H10" s="116"/>
      <c r="I10" s="116"/>
      <c r="J10" s="116"/>
      <c r="K10" s="116"/>
      <c r="L10" s="116"/>
      <c r="M10" s="1"/>
      <c r="N10" s="116" t="s">
        <v>12</v>
      </c>
      <c r="O10" s="116"/>
      <c r="P10" s="116"/>
      <c r="Q10" s="116"/>
      <c r="R10" s="116"/>
      <c r="S10" s="116"/>
      <c r="T10" s="116"/>
      <c r="U10" s="116"/>
      <c r="V10" s="116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</row>
    <row r="11" spans="1:118" ht="13.5" thickTop="1" x14ac:dyDescent="0.2">
      <c r="A11" s="122" t="s">
        <v>28</v>
      </c>
      <c r="B11" s="123"/>
      <c r="C11" s="123"/>
      <c r="D11" s="83" t="s">
        <v>13</v>
      </c>
      <c r="E11" s="1"/>
      <c r="F11" s="83" t="s">
        <v>14</v>
      </c>
      <c r="G11" s="1"/>
      <c r="H11" s="83" t="s">
        <v>4</v>
      </c>
      <c r="J11" s="83" t="s">
        <v>15</v>
      </c>
      <c r="K11" s="1"/>
      <c r="L11" s="83" t="s">
        <v>6</v>
      </c>
      <c r="M11" s="1"/>
      <c r="N11" s="83" t="s">
        <v>13</v>
      </c>
      <c r="O11" s="1"/>
      <c r="P11" s="83" t="s">
        <v>14</v>
      </c>
      <c r="Q11" s="1"/>
      <c r="R11" s="83" t="s">
        <v>4</v>
      </c>
      <c r="T11" s="83" t="s">
        <v>16</v>
      </c>
      <c r="U11" s="1"/>
      <c r="V11" s="83" t="s">
        <v>6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</row>
    <row r="12" spans="1:118" x14ac:dyDescent="0.2">
      <c r="A12" s="117"/>
      <c r="B12" s="124" t="s">
        <v>2</v>
      </c>
      <c r="D12" s="5" t="s">
        <v>3</v>
      </c>
      <c r="E12" s="1"/>
      <c r="F12" s="5" t="s">
        <v>5</v>
      </c>
      <c r="G12" s="1"/>
      <c r="H12" s="5" t="s">
        <v>23</v>
      </c>
      <c r="J12" s="5" t="s">
        <v>24</v>
      </c>
      <c r="K12" s="1"/>
      <c r="L12" s="5" t="s">
        <v>25</v>
      </c>
      <c r="M12" s="1"/>
      <c r="N12" s="5" t="s">
        <v>26</v>
      </c>
      <c r="O12" s="1"/>
      <c r="P12" s="5" t="s">
        <v>27</v>
      </c>
      <c r="Q12" s="1"/>
      <c r="R12" s="5" t="s">
        <v>31</v>
      </c>
      <c r="T12" s="5" t="s">
        <v>32</v>
      </c>
      <c r="U12" s="1"/>
      <c r="V12" s="5" t="s">
        <v>81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</row>
    <row r="13" spans="1:118" ht="10.5" customHeight="1" x14ac:dyDescent="0.2">
      <c r="A13" s="125">
        <v>1</v>
      </c>
      <c r="B13" s="7" t="s">
        <v>63</v>
      </c>
      <c r="D13" s="1"/>
      <c r="E13" s="1"/>
      <c r="F13" s="1"/>
      <c r="G13" s="1"/>
      <c r="H13" s="1"/>
      <c r="I13" s="1"/>
      <c r="J13" s="1"/>
      <c r="K13" s="1"/>
      <c r="L13" s="1"/>
      <c r="W13" s="1"/>
      <c r="Z13" s="1"/>
      <c r="AA13" s="1"/>
      <c r="AB13" s="1"/>
      <c r="AC13" s="1"/>
      <c r="AD13" s="1"/>
      <c r="AE13" s="1"/>
      <c r="AF13" s="1"/>
      <c r="AG13" s="1"/>
      <c r="AH13" s="1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</row>
    <row r="14" spans="1:118" x14ac:dyDescent="0.2">
      <c r="A14" s="125">
        <v>2</v>
      </c>
      <c r="B14" s="7" t="s">
        <v>64</v>
      </c>
      <c r="D14" s="127">
        <v>0.8821</v>
      </c>
      <c r="E14" s="1"/>
      <c r="F14" s="127">
        <v>0.1086</v>
      </c>
      <c r="G14" s="1"/>
      <c r="H14" s="127">
        <v>9.2999999999999992E-3</v>
      </c>
      <c r="I14" s="1"/>
      <c r="J14" s="127">
        <v>0</v>
      </c>
      <c r="K14" s="1"/>
      <c r="L14" s="128">
        <v>1</v>
      </c>
      <c r="W14" s="1"/>
      <c r="Z14" s="127"/>
      <c r="AA14" s="127"/>
      <c r="AB14" s="127"/>
      <c r="AC14" s="127"/>
      <c r="AD14" s="127"/>
      <c r="AE14" s="127"/>
      <c r="AF14" s="127"/>
      <c r="AG14" s="127"/>
      <c r="AH14" s="128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</row>
    <row r="15" spans="1:118" x14ac:dyDescent="0.2">
      <c r="A15" s="125">
        <v>3</v>
      </c>
      <c r="B15" s="7" t="s">
        <v>65</v>
      </c>
      <c r="D15" s="127">
        <v>0.9123</v>
      </c>
      <c r="E15" s="1"/>
      <c r="F15" s="127">
        <v>7.8399999999999997E-2</v>
      </c>
      <c r="G15" s="1"/>
      <c r="H15" s="127">
        <v>9.2999999999999992E-3</v>
      </c>
      <c r="I15" s="1"/>
      <c r="J15" s="127">
        <v>0</v>
      </c>
      <c r="K15" s="1"/>
      <c r="L15" s="128">
        <v>1</v>
      </c>
      <c r="W15" s="1"/>
      <c r="Z15" s="127"/>
      <c r="AA15" s="127"/>
      <c r="AB15" s="127"/>
      <c r="AC15" s="127"/>
      <c r="AD15" s="127"/>
      <c r="AE15" s="127"/>
      <c r="AF15" s="127"/>
      <c r="AG15" s="127"/>
      <c r="AH15" s="128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</row>
    <row r="16" spans="1:118" x14ac:dyDescent="0.2">
      <c r="A16" s="125">
        <v>4</v>
      </c>
      <c r="B16" s="7" t="s">
        <v>66</v>
      </c>
      <c r="D16" s="127">
        <v>0.99070000000000003</v>
      </c>
      <c r="E16" s="1"/>
      <c r="F16" s="127">
        <v>0</v>
      </c>
      <c r="G16" s="1"/>
      <c r="H16" s="127">
        <v>9.2999999999999992E-3</v>
      </c>
      <c r="I16" s="1"/>
      <c r="J16" s="127">
        <v>0</v>
      </c>
      <c r="K16" s="1"/>
      <c r="L16" s="128">
        <v>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Z16" s="127"/>
      <c r="AA16" s="127"/>
      <c r="AB16" s="127"/>
      <c r="AC16" s="127"/>
      <c r="AD16" s="127"/>
      <c r="AE16" s="127"/>
      <c r="AF16" s="127"/>
      <c r="AG16" s="127"/>
      <c r="AH16" s="128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</row>
    <row r="17" spans="1:118" x14ac:dyDescent="0.2">
      <c r="A17" s="125"/>
      <c r="D17" s="127"/>
      <c r="E17" s="1"/>
      <c r="F17" s="127"/>
      <c r="G17" s="1"/>
      <c r="H17" s="127"/>
      <c r="I17" s="1"/>
      <c r="J17" s="127"/>
      <c r="K17" s="1"/>
      <c r="L17" s="12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26"/>
      <c r="Y17" s="126"/>
      <c r="Z17" s="127"/>
      <c r="AA17" s="127"/>
      <c r="AB17" s="127"/>
      <c r="AC17" s="127"/>
      <c r="AD17" s="127"/>
      <c r="AE17" s="127"/>
      <c r="AF17" s="127"/>
      <c r="AG17" s="127"/>
      <c r="AH17" s="128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</row>
    <row r="18" spans="1:118" x14ac:dyDescent="0.2">
      <c r="A18" s="125">
        <v>5</v>
      </c>
      <c r="B18" s="7" t="s">
        <v>93</v>
      </c>
      <c r="M18" s="1"/>
      <c r="N18" s="129">
        <v>709223</v>
      </c>
      <c r="O18" s="33"/>
      <c r="P18" s="129">
        <v>90359</v>
      </c>
      <c r="Q18" s="33"/>
      <c r="R18" s="129">
        <v>130101</v>
      </c>
      <c r="S18" s="33"/>
      <c r="T18" s="129">
        <v>7297</v>
      </c>
      <c r="U18" s="33"/>
      <c r="V18" s="33">
        <v>936980</v>
      </c>
      <c r="W18" s="1"/>
      <c r="Z18" s="126"/>
      <c r="AA18" s="126"/>
      <c r="AB18" s="126"/>
      <c r="AC18" s="126"/>
      <c r="AD18" s="126"/>
      <c r="AE18" s="126"/>
      <c r="AF18" s="126"/>
      <c r="AG18" s="126"/>
      <c r="AH18" s="126"/>
      <c r="AI18" s="1"/>
      <c r="AJ18" s="129"/>
      <c r="AK18" s="129"/>
      <c r="AL18" s="129"/>
      <c r="AM18" s="129"/>
      <c r="AN18" s="129"/>
      <c r="AO18" s="129"/>
      <c r="AP18" s="129"/>
      <c r="AQ18" s="129"/>
      <c r="AR18" s="33"/>
      <c r="AS18" s="33"/>
      <c r="AT18" s="33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</row>
    <row r="19" spans="1:118" x14ac:dyDescent="0.2">
      <c r="A19" s="125">
        <v>6</v>
      </c>
      <c r="B19" s="7" t="s">
        <v>18</v>
      </c>
      <c r="M19" s="1"/>
      <c r="N19" s="128">
        <v>0.75692437405280799</v>
      </c>
      <c r="O19" s="1"/>
      <c r="P19" s="128">
        <v>9.6436423402847443E-2</v>
      </c>
      <c r="Q19" s="1"/>
      <c r="R19" s="128">
        <v>0.13885141625221456</v>
      </c>
      <c r="S19" s="1"/>
      <c r="T19" s="128">
        <v>7.7877862921300351E-3</v>
      </c>
      <c r="U19" s="1"/>
      <c r="V19" s="128">
        <v>1</v>
      </c>
      <c r="W19" s="1"/>
      <c r="Z19" s="126"/>
      <c r="AA19" s="126"/>
      <c r="AB19" s="126"/>
      <c r="AC19" s="126"/>
      <c r="AD19" s="126"/>
      <c r="AE19" s="126"/>
      <c r="AF19" s="126"/>
      <c r="AG19" s="126"/>
      <c r="AH19" s="126"/>
      <c r="AI19" s="1"/>
      <c r="AJ19" s="128"/>
      <c r="AK19" s="128"/>
      <c r="AL19" s="128"/>
      <c r="AM19" s="128"/>
      <c r="AN19" s="128"/>
      <c r="AO19" s="128"/>
      <c r="AP19" s="128"/>
      <c r="AQ19" s="128"/>
      <c r="AR19" s="130"/>
      <c r="AS19" s="1"/>
      <c r="AT19" s="12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</row>
    <row r="20" spans="1:118" ht="6" customHeight="1" x14ac:dyDescent="0.2">
      <c r="A20" s="1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</row>
    <row r="21" spans="1:118" x14ac:dyDescent="0.2">
      <c r="A21" s="125">
        <v>7</v>
      </c>
      <c r="B21" s="7" t="s">
        <v>21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</row>
    <row r="22" spans="1:118" x14ac:dyDescent="0.2">
      <c r="A22" s="125">
        <v>8</v>
      </c>
      <c r="B22" s="7" t="s">
        <v>94</v>
      </c>
      <c r="D22" s="131">
        <v>24706721144.383461</v>
      </c>
      <c r="E22" s="132"/>
      <c r="F22" s="131">
        <v>252630742.30789998</v>
      </c>
      <c r="G22" s="132"/>
      <c r="H22" s="131">
        <v>230528755.25931704</v>
      </c>
      <c r="I22" s="132"/>
      <c r="J22" s="131">
        <v>504126684.85000002</v>
      </c>
      <c r="K22" s="132"/>
      <c r="L22" s="132">
        <v>25694007326.800674</v>
      </c>
      <c r="M22" s="1"/>
      <c r="N22" s="131">
        <v>1749577263.5250001</v>
      </c>
      <c r="O22" s="132"/>
      <c r="P22" s="131">
        <v>192901663.59000003</v>
      </c>
      <c r="Q22" s="132"/>
      <c r="R22" s="131">
        <v>293752634.09500003</v>
      </c>
      <c r="S22" s="132"/>
      <c r="T22" s="131">
        <v>13993060.539999999</v>
      </c>
      <c r="U22" s="1"/>
      <c r="V22" s="132">
        <v>2250224621.75</v>
      </c>
      <c r="W22" s="1"/>
      <c r="Z22" s="133"/>
      <c r="AA22" s="131"/>
      <c r="AB22" s="133"/>
      <c r="AC22" s="131"/>
      <c r="AD22" s="133"/>
      <c r="AE22" s="131"/>
      <c r="AF22" s="133"/>
      <c r="AG22" s="131"/>
      <c r="AH22" s="134"/>
      <c r="AI22" s="135"/>
      <c r="AJ22" s="133"/>
      <c r="AK22" s="131"/>
      <c r="AL22" s="133"/>
      <c r="AM22" s="131"/>
      <c r="AN22" s="133"/>
      <c r="AO22" s="131"/>
      <c r="AP22" s="133"/>
      <c r="AQ22" s="131"/>
      <c r="AR22" s="134"/>
      <c r="AS22" s="1"/>
      <c r="AT22" s="132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</row>
    <row r="23" spans="1:118" x14ac:dyDescent="0.2">
      <c r="A23" s="125">
        <v>9</v>
      </c>
      <c r="B23" s="7" t="s">
        <v>19</v>
      </c>
      <c r="D23" s="73">
        <v>0.96157523542902534</v>
      </c>
      <c r="E23" s="73"/>
      <c r="F23" s="73">
        <v>9.8322826445366579E-3</v>
      </c>
      <c r="G23" s="73"/>
      <c r="H23" s="73">
        <v>8.9720825687964675E-3</v>
      </c>
      <c r="I23" s="73"/>
      <c r="J23" s="73">
        <v>1.962039935764166E-2</v>
      </c>
      <c r="K23" s="73"/>
      <c r="L23" s="73">
        <v>1</v>
      </c>
      <c r="M23" s="73"/>
      <c r="N23" s="73">
        <v>0.77751227438101433</v>
      </c>
      <c r="O23" s="73"/>
      <c r="P23" s="73">
        <v>8.572551456662153E-2</v>
      </c>
      <c r="Q23" s="73"/>
      <c r="R23" s="73">
        <v>0.13054369384090578</v>
      </c>
      <c r="S23" s="73"/>
      <c r="T23" s="73">
        <v>6.2185172114584695E-3</v>
      </c>
      <c r="U23" s="73"/>
      <c r="V23" s="73">
        <v>1.0000000000000002</v>
      </c>
      <c r="W23" s="1"/>
      <c r="Z23" s="130"/>
      <c r="AA23" s="130"/>
      <c r="AB23" s="130"/>
      <c r="AC23" s="130"/>
      <c r="AD23" s="130"/>
      <c r="AE23" s="130"/>
      <c r="AF23" s="130"/>
      <c r="AG23" s="128"/>
      <c r="AH23" s="128"/>
      <c r="AI23" s="135"/>
      <c r="AJ23" s="130"/>
      <c r="AK23" s="130"/>
      <c r="AL23" s="130"/>
      <c r="AM23" s="130"/>
      <c r="AN23" s="130"/>
      <c r="AO23" s="130"/>
      <c r="AP23" s="130"/>
      <c r="AQ23" s="130"/>
      <c r="AR23" s="128"/>
      <c r="AS23" s="1"/>
      <c r="AT23" s="12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</row>
    <row r="24" spans="1:118" x14ac:dyDescent="0.2">
      <c r="A24" s="125">
        <v>10</v>
      </c>
      <c r="B24" s="7" t="s">
        <v>20</v>
      </c>
      <c r="D24" s="73"/>
      <c r="E24" s="73"/>
      <c r="F24" s="73"/>
      <c r="G24" s="73"/>
      <c r="H24" s="73"/>
      <c r="I24" s="73"/>
      <c r="J24" s="73"/>
      <c r="K24" s="73"/>
      <c r="L24" s="73">
        <v>0.91947445090303481</v>
      </c>
      <c r="M24" s="73"/>
      <c r="N24" s="73"/>
      <c r="O24" s="73"/>
      <c r="P24" s="73"/>
      <c r="Q24" s="73"/>
      <c r="R24" s="73"/>
      <c r="S24" s="73"/>
      <c r="T24" s="73"/>
      <c r="U24" s="73"/>
      <c r="V24" s="73">
        <v>8.0525549096965174E-2</v>
      </c>
      <c r="W24" s="1"/>
      <c r="Z24" s="136"/>
      <c r="AA24" s="136"/>
      <c r="AB24" s="136"/>
      <c r="AC24" s="136"/>
      <c r="AD24" s="136"/>
      <c r="AE24" s="136"/>
      <c r="AF24" s="136"/>
      <c r="AG24" s="136"/>
      <c r="AH24" s="136"/>
      <c r="AI24" s="1"/>
      <c r="AJ24" s="136"/>
      <c r="AK24" s="136"/>
      <c r="AL24" s="136"/>
      <c r="AM24" s="136"/>
      <c r="AN24" s="136"/>
      <c r="AO24" s="136"/>
      <c r="AP24" s="136"/>
      <c r="AQ24" s="136"/>
      <c r="AR24" s="136"/>
      <c r="AS24" s="1"/>
      <c r="AT24" s="12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</row>
    <row r="25" spans="1:118" ht="6" customHeight="1" x14ac:dyDescent="0.2">
      <c r="A25" s="125"/>
      <c r="B25" s="7" t="s">
        <v>17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Z25" s="136"/>
      <c r="AA25" s="136"/>
      <c r="AB25" s="136"/>
      <c r="AC25" s="136"/>
      <c r="AD25" s="136"/>
      <c r="AE25" s="136"/>
      <c r="AF25" s="136"/>
      <c r="AG25" s="136"/>
      <c r="AH25" s="1"/>
      <c r="AI25" s="1"/>
      <c r="AJ25" s="136"/>
      <c r="AK25" s="136"/>
      <c r="AL25" s="136"/>
      <c r="AM25" s="136"/>
      <c r="AN25" s="136"/>
      <c r="AO25" s="136"/>
      <c r="AP25" s="136"/>
      <c r="AQ25" s="136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</row>
    <row r="26" spans="1:118" x14ac:dyDescent="0.2">
      <c r="A26" s="125">
        <v>11</v>
      </c>
      <c r="B26" s="7" t="s">
        <v>22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</row>
    <row r="27" spans="1:118" x14ac:dyDescent="0.2">
      <c r="A27" s="125">
        <v>12</v>
      </c>
      <c r="B27" s="7" t="s">
        <v>94</v>
      </c>
      <c r="D27" s="131">
        <v>17817760443.330009</v>
      </c>
      <c r="E27" s="132"/>
      <c r="F27" s="131">
        <v>607338762.03999889</v>
      </c>
      <c r="G27" s="132"/>
      <c r="H27" s="131">
        <v>167529658.43000001</v>
      </c>
      <c r="I27" s="132"/>
      <c r="J27" s="131">
        <v>435236623.46000004</v>
      </c>
      <c r="K27" s="132"/>
      <c r="L27" s="132">
        <v>19027865487.260006</v>
      </c>
      <c r="M27" s="1"/>
      <c r="N27" s="131">
        <v>1076578013.5999997</v>
      </c>
      <c r="O27" s="132"/>
      <c r="P27" s="131">
        <v>95362248.849999934</v>
      </c>
      <c r="Q27" s="132"/>
      <c r="R27" s="131">
        <v>206164920.89000005</v>
      </c>
      <c r="S27" s="132"/>
      <c r="T27" s="131">
        <v>8514059.1900000013</v>
      </c>
      <c r="U27" s="1"/>
      <c r="V27" s="132">
        <v>1386619242.5299997</v>
      </c>
      <c r="W27" s="1"/>
      <c r="Z27" s="137"/>
      <c r="AA27" s="138"/>
      <c r="AB27" s="137"/>
      <c r="AC27" s="138"/>
      <c r="AD27" s="137"/>
      <c r="AE27" s="138"/>
      <c r="AF27" s="137"/>
      <c r="AG27" s="138"/>
      <c r="AH27" s="134"/>
      <c r="AI27" s="135"/>
      <c r="AJ27" s="137"/>
      <c r="AK27" s="138"/>
      <c r="AL27" s="137"/>
      <c r="AM27" s="138"/>
      <c r="AN27" s="137"/>
      <c r="AO27" s="138"/>
      <c r="AP27" s="137"/>
      <c r="AQ27" s="135"/>
      <c r="AR27" s="134"/>
      <c r="AS27" s="1"/>
      <c r="AT27" s="132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</row>
    <row r="28" spans="1:118" x14ac:dyDescent="0.2">
      <c r="A28" s="125">
        <v>13</v>
      </c>
      <c r="B28" s="7" t="s">
        <v>19</v>
      </c>
      <c r="D28" s="73">
        <v>0.93640353171824686</v>
      </c>
      <c r="E28" s="73"/>
      <c r="F28" s="73">
        <v>3.1918386350094759E-2</v>
      </c>
      <c r="G28" s="73"/>
      <c r="H28" s="73">
        <v>8.8044378147495578E-3</v>
      </c>
      <c r="I28" s="73"/>
      <c r="J28" s="73">
        <v>2.2873644116908967E-2</v>
      </c>
      <c r="K28" s="73"/>
      <c r="L28" s="73">
        <v>1</v>
      </c>
      <c r="M28" s="73"/>
      <c r="N28" s="73">
        <v>0.77640492831737673</v>
      </c>
      <c r="O28" s="73"/>
      <c r="P28" s="73">
        <v>6.8773204586432643E-2</v>
      </c>
      <c r="Q28" s="73"/>
      <c r="R28" s="73">
        <v>0.14868171057098223</v>
      </c>
      <c r="S28" s="73"/>
      <c r="T28" s="73">
        <v>6.1401565252083238E-3</v>
      </c>
      <c r="U28" s="73"/>
      <c r="V28" s="73">
        <v>1</v>
      </c>
      <c r="W28" s="1"/>
      <c r="Z28" s="130"/>
      <c r="AA28" s="130"/>
      <c r="AB28" s="130"/>
      <c r="AC28" s="130"/>
      <c r="AD28" s="130"/>
      <c r="AE28" s="130"/>
      <c r="AF28" s="130"/>
      <c r="AG28" s="128"/>
      <c r="AH28" s="128"/>
      <c r="AI28" s="135"/>
      <c r="AJ28" s="130"/>
      <c r="AK28" s="130"/>
      <c r="AL28" s="130"/>
      <c r="AM28" s="130"/>
      <c r="AN28" s="130"/>
      <c r="AO28" s="130"/>
      <c r="AP28" s="130"/>
      <c r="AQ28" s="130"/>
      <c r="AR28" s="128"/>
      <c r="AS28" s="1"/>
      <c r="AT28" s="12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</row>
    <row r="29" spans="1:118" x14ac:dyDescent="0.2">
      <c r="A29" s="125">
        <v>14</v>
      </c>
      <c r="B29" s="7" t="s">
        <v>20</v>
      </c>
      <c r="D29" s="73"/>
      <c r="E29" s="73"/>
      <c r="F29" s="73"/>
      <c r="G29" s="73"/>
      <c r="H29" s="73"/>
      <c r="I29" s="73"/>
      <c r="J29" s="73"/>
      <c r="K29" s="73"/>
      <c r="L29" s="73">
        <v>0.93207669647882108</v>
      </c>
      <c r="M29" s="73"/>
      <c r="N29" s="73"/>
      <c r="O29" s="73"/>
      <c r="P29" s="73"/>
      <c r="Q29" s="73"/>
      <c r="R29" s="73"/>
      <c r="S29" s="73"/>
      <c r="T29" s="73"/>
      <c r="U29" s="73"/>
      <c r="V29" s="73">
        <v>6.7923303521178965E-2</v>
      </c>
      <c r="W29" s="1"/>
      <c r="Z29" s="136"/>
      <c r="AA29" s="136"/>
      <c r="AB29" s="136"/>
      <c r="AC29" s="136"/>
      <c r="AD29" s="136"/>
      <c r="AE29" s="136"/>
      <c r="AF29" s="136"/>
      <c r="AG29" s="136"/>
      <c r="AH29" s="136"/>
      <c r="AI29" s="1"/>
      <c r="AJ29" s="136"/>
      <c r="AK29" s="136"/>
      <c r="AL29" s="136"/>
      <c r="AM29" s="136"/>
      <c r="AN29" s="136"/>
      <c r="AO29" s="136"/>
      <c r="AP29" s="136"/>
      <c r="AQ29" s="136"/>
      <c r="AR29" s="136"/>
      <c r="AS29" s="1"/>
      <c r="AT29" s="12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</row>
    <row r="30" spans="1:118" ht="6" customHeight="1" x14ac:dyDescent="0.2">
      <c r="A30" s="125"/>
      <c r="D30" s="7"/>
      <c r="E30" s="7"/>
      <c r="W30" s="1"/>
      <c r="X30" s="126"/>
      <c r="Y30" s="126"/>
      <c r="Z30" s="2"/>
      <c r="AA30" s="2"/>
      <c r="AB30" s="2"/>
      <c r="AC30" s="2"/>
      <c r="AD30" s="2"/>
      <c r="AE30" s="136"/>
      <c r="AF30" s="136"/>
      <c r="AG30" s="136"/>
      <c r="AH30" s="126"/>
      <c r="AI30" s="126"/>
      <c r="AJ30" s="2"/>
      <c r="AK30" s="2"/>
      <c r="AL30" s="2"/>
      <c r="AM30" s="2"/>
      <c r="AN30" s="2"/>
      <c r="AO30" s="2"/>
      <c r="AP30" s="2"/>
      <c r="AQ30" s="136"/>
      <c r="AR30" s="126"/>
      <c r="AS30" s="126"/>
      <c r="AT30" s="126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</row>
    <row r="31" spans="1:118" x14ac:dyDescent="0.2">
      <c r="A31" s="125">
        <v>15</v>
      </c>
      <c r="B31" s="7" t="s">
        <v>70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</row>
    <row r="32" spans="1:118" x14ac:dyDescent="0.2">
      <c r="A32" s="125">
        <v>16</v>
      </c>
      <c r="B32" s="7" t="s">
        <v>71</v>
      </c>
      <c r="D32" s="131">
        <v>25767577817.150002</v>
      </c>
      <c r="E32" s="132"/>
      <c r="F32" s="131">
        <v>1165327668.6099999</v>
      </c>
      <c r="G32" s="132"/>
      <c r="H32" s="131">
        <v>229929235.78999999</v>
      </c>
      <c r="I32" s="132"/>
      <c r="J32" s="131">
        <v>538597693.44000006</v>
      </c>
      <c r="K32" s="132"/>
      <c r="L32" s="132">
        <v>27701432414.990002</v>
      </c>
      <c r="M32" s="1"/>
      <c r="N32" s="131">
        <v>1740642137.5899999</v>
      </c>
      <c r="O32" s="132"/>
      <c r="P32" s="131">
        <v>194096551.02000001</v>
      </c>
      <c r="Q32" s="132"/>
      <c r="R32" s="131">
        <v>288551875.05000001</v>
      </c>
      <c r="S32" s="132"/>
      <c r="T32" s="131">
        <v>13591941.029999999</v>
      </c>
      <c r="U32" s="1"/>
      <c r="V32" s="132">
        <v>2236882504.6900001</v>
      </c>
      <c r="W32" s="1"/>
      <c r="X32" s="132">
        <v>7434004.0999999996</v>
      </c>
      <c r="Z32" s="133"/>
      <c r="AA32" s="131"/>
      <c r="AB32" s="133"/>
      <c r="AC32" s="131"/>
      <c r="AD32" s="133"/>
      <c r="AE32" s="131"/>
      <c r="AF32" s="133"/>
      <c r="AG32" s="131"/>
      <c r="AH32" s="134"/>
      <c r="AI32" s="135"/>
      <c r="AJ32" s="133"/>
      <c r="AK32" s="131"/>
      <c r="AL32" s="133"/>
      <c r="AM32" s="131"/>
      <c r="AN32" s="133"/>
      <c r="AO32" s="131"/>
      <c r="AP32" s="133"/>
      <c r="AQ32" s="131"/>
      <c r="AR32" s="134"/>
      <c r="AS32" s="1"/>
      <c r="AT32" s="132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</row>
    <row r="33" spans="1:118" x14ac:dyDescent="0.2">
      <c r="A33" s="125">
        <v>17</v>
      </c>
      <c r="B33" s="7" t="s">
        <v>19</v>
      </c>
      <c r="D33" s="73">
        <v>0.93018936461951551</v>
      </c>
      <c r="E33" s="73"/>
      <c r="F33" s="73">
        <v>4.206741554560945E-2</v>
      </c>
      <c r="G33" s="73"/>
      <c r="H33" s="73">
        <v>8.3002652117577496E-3</v>
      </c>
      <c r="I33" s="73"/>
      <c r="J33" s="73">
        <v>1.9442954623117254E-2</v>
      </c>
      <c r="K33" s="73"/>
      <c r="L33" s="73">
        <v>1</v>
      </c>
      <c r="M33" s="73"/>
      <c r="N33" s="73">
        <v>0.77815537201460117</v>
      </c>
      <c r="O33" s="73"/>
      <c r="P33" s="73">
        <v>8.6771008585852849E-2</v>
      </c>
      <c r="Q33" s="73"/>
      <c r="R33" s="73">
        <v>0.12899733197653543</v>
      </c>
      <c r="S33" s="73"/>
      <c r="T33" s="73">
        <v>6.0762874230104666E-3</v>
      </c>
      <c r="U33" s="73"/>
      <c r="V33" s="73">
        <v>0.99999999999999989</v>
      </c>
      <c r="W33" s="1"/>
      <c r="X33" s="73">
        <v>1</v>
      </c>
      <c r="Z33" s="130"/>
      <c r="AA33" s="130"/>
      <c r="AB33" s="130"/>
      <c r="AC33" s="130"/>
      <c r="AD33" s="130"/>
      <c r="AE33" s="130"/>
      <c r="AF33" s="130"/>
      <c r="AG33" s="128"/>
      <c r="AH33" s="128"/>
      <c r="AI33" s="135"/>
      <c r="AJ33" s="130"/>
      <c r="AK33" s="130"/>
      <c r="AL33" s="130"/>
      <c r="AM33" s="130"/>
      <c r="AN33" s="130"/>
      <c r="AO33" s="130"/>
      <c r="AP33" s="130"/>
      <c r="AQ33" s="130"/>
      <c r="AR33" s="128"/>
      <c r="AS33" s="1"/>
      <c r="AT33" s="12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</row>
    <row r="34" spans="1:118" x14ac:dyDescent="0.2">
      <c r="A34" s="125">
        <v>18</v>
      </c>
      <c r="B34" s="7" t="s">
        <v>20</v>
      </c>
      <c r="D34" s="73">
        <v>0.86047531763975671</v>
      </c>
      <c r="E34" s="73"/>
      <c r="F34" s="73">
        <v>3.8914627634662691E-2</v>
      </c>
      <c r="G34" s="73"/>
      <c r="H34" s="73">
        <v>7.678192867215705E-3</v>
      </c>
      <c r="I34" s="73"/>
      <c r="J34" s="73">
        <v>1.7985781381219628E-2</v>
      </c>
      <c r="K34" s="73"/>
      <c r="L34" s="73">
        <v>0.92505391952285476</v>
      </c>
      <c r="M34" s="73"/>
      <c r="N34" s="73">
        <v>5.8126518793048157E-2</v>
      </c>
      <c r="O34" s="73"/>
      <c r="P34" s="73">
        <v>6.4816061710137231E-3</v>
      </c>
      <c r="Q34" s="73"/>
      <c r="R34" s="73">
        <v>9.635820956905846E-3</v>
      </c>
      <c r="S34" s="73"/>
      <c r="T34" s="73">
        <v>4.5388549355019139E-4</v>
      </c>
      <c r="U34" s="73"/>
      <c r="V34" s="73">
        <v>7.4697831414517912E-2</v>
      </c>
      <c r="W34" s="1"/>
      <c r="X34" s="73">
        <v>2.4824906262727113E-4</v>
      </c>
      <c r="Z34" s="136"/>
      <c r="AA34" s="136"/>
      <c r="AB34" s="136"/>
      <c r="AC34" s="136"/>
      <c r="AD34" s="136"/>
      <c r="AE34" s="136"/>
      <c r="AF34" s="136"/>
      <c r="AG34" s="136"/>
      <c r="AH34" s="136"/>
      <c r="AI34" s="1"/>
      <c r="AJ34" s="136"/>
      <c r="AK34" s="136"/>
      <c r="AL34" s="136"/>
      <c r="AM34" s="136"/>
      <c r="AN34" s="136"/>
      <c r="AO34" s="136"/>
      <c r="AP34" s="136"/>
      <c r="AQ34" s="136"/>
      <c r="AR34" s="136"/>
      <c r="AS34" s="1"/>
      <c r="AT34" s="12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</row>
    <row r="35" spans="1:118" x14ac:dyDescent="0.2"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1"/>
      <c r="X35" s="73"/>
      <c r="Z35" s="136"/>
      <c r="AA35" s="136"/>
      <c r="AB35" s="136"/>
      <c r="AC35" s="136"/>
      <c r="AD35" s="136"/>
      <c r="AE35" s="136"/>
      <c r="AF35" s="136"/>
      <c r="AG35" s="136"/>
      <c r="AH35" s="136"/>
      <c r="AI35" s="1"/>
      <c r="AJ35" s="136"/>
      <c r="AK35" s="136"/>
      <c r="AL35" s="136"/>
      <c r="AM35" s="136"/>
      <c r="AN35" s="136"/>
      <c r="AO35" s="136"/>
      <c r="AP35" s="136"/>
      <c r="AQ35" s="136"/>
      <c r="AR35" s="136"/>
      <c r="AS35" s="1"/>
      <c r="AT35" s="12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</row>
    <row r="36" spans="1:118" x14ac:dyDescent="0.2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26"/>
      <c r="Y36" s="126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</row>
    <row r="37" spans="1:118" hidden="1" x14ac:dyDescent="0.2">
      <c r="B37" s="7" t="s">
        <v>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</row>
    <row r="38" spans="1:118" hidden="1" x14ac:dyDescent="0.2">
      <c r="B38" s="7" t="s">
        <v>7</v>
      </c>
      <c r="D38" s="139">
        <v>46022</v>
      </c>
      <c r="E38" s="48"/>
      <c r="F38" s="48"/>
      <c r="G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</row>
    <row r="39" spans="1:118" hidden="1" x14ac:dyDescent="0.2">
      <c r="B39" s="140" t="s">
        <v>69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</row>
    <row r="40" spans="1:118" hidden="1" x14ac:dyDescent="0.2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</row>
    <row r="41" spans="1:118" hidden="1" x14ac:dyDescent="0.2">
      <c r="B41" s="123" t="s">
        <v>8</v>
      </c>
      <c r="C41" s="123"/>
      <c r="D41" s="123"/>
      <c r="E41" s="50"/>
      <c r="F41" s="50"/>
      <c r="G41" s="123"/>
      <c r="H41" s="123"/>
      <c r="I41" s="50"/>
      <c r="J41" s="123"/>
      <c r="K41" s="123"/>
      <c r="L41" s="123"/>
      <c r="M41" s="1"/>
      <c r="N41" s="1"/>
      <c r="O41" s="141"/>
      <c r="P41" s="142" t="s">
        <v>9</v>
      </c>
      <c r="Q41" s="50"/>
      <c r="R41" s="50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</row>
    <row r="42" spans="1:118" hidden="1" x14ac:dyDescent="0.2">
      <c r="B42" s="7" t="s">
        <v>83</v>
      </c>
      <c r="D42" s="7"/>
      <c r="E42" s="1"/>
      <c r="F42" s="1"/>
      <c r="I42" s="1"/>
      <c r="M42" s="1"/>
      <c r="N42" s="1"/>
      <c r="O42" s="141"/>
      <c r="P42" s="143">
        <v>44896</v>
      </c>
      <c r="Q42" s="1"/>
      <c r="R42" s="143">
        <f>P48+31</f>
        <v>45112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</row>
    <row r="43" spans="1:118" hidden="1" x14ac:dyDescent="0.2">
      <c r="B43" s="7" t="s">
        <v>82</v>
      </c>
      <c r="D43" s="7"/>
      <c r="E43" s="1"/>
      <c r="F43" s="1"/>
      <c r="I43" s="1"/>
      <c r="M43" s="1"/>
      <c r="N43" s="1"/>
      <c r="O43" s="141"/>
      <c r="P43" s="143">
        <v>44927</v>
      </c>
      <c r="Q43" s="1"/>
      <c r="R43" s="143">
        <f>R42+30</f>
        <v>45142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</row>
    <row r="44" spans="1:118" hidden="1" x14ac:dyDescent="0.2">
      <c r="B44" s="7" t="s">
        <v>80</v>
      </c>
      <c r="D44" s="7"/>
      <c r="E44" s="1"/>
      <c r="F44" s="1"/>
      <c r="I44" s="1"/>
      <c r="M44" s="1"/>
      <c r="N44" s="1"/>
      <c r="O44" s="141"/>
      <c r="P44" s="143">
        <f>P43+31</f>
        <v>44958</v>
      </c>
      <c r="Q44" s="1"/>
      <c r="R44" s="143">
        <f>+R43+31</f>
        <v>45173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</row>
    <row r="45" spans="1:118" hidden="1" x14ac:dyDescent="0.2">
      <c r="B45" s="7" t="s">
        <v>84</v>
      </c>
      <c r="D45" s="7"/>
      <c r="E45" s="1"/>
      <c r="F45" s="1"/>
      <c r="I45" s="1"/>
      <c r="M45" s="1"/>
      <c r="N45" s="1"/>
      <c r="O45" s="141"/>
      <c r="P45" s="143">
        <f>P44+31</f>
        <v>44989</v>
      </c>
      <c r="Q45" s="1"/>
      <c r="R45" s="143">
        <f>R44+31</f>
        <v>45204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</row>
    <row r="46" spans="1:118" hidden="1" x14ac:dyDescent="0.2">
      <c r="D46" s="7"/>
      <c r="E46" s="1"/>
      <c r="F46" s="1"/>
      <c r="I46" s="1"/>
      <c r="M46" s="1"/>
      <c r="N46" s="1"/>
      <c r="O46" s="141"/>
      <c r="P46" s="143">
        <f>P45+31</f>
        <v>45020</v>
      </c>
      <c r="Q46" s="1"/>
      <c r="R46" s="143">
        <f>R45+30</f>
        <v>45234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</row>
    <row r="47" spans="1:118" hidden="1" x14ac:dyDescent="0.2">
      <c r="D47" s="7"/>
      <c r="E47" s="1"/>
      <c r="F47" s="1"/>
      <c r="I47" s="1"/>
      <c r="M47" s="1"/>
      <c r="N47" s="1"/>
      <c r="O47" s="141"/>
      <c r="P47" s="143">
        <f>P46+31</f>
        <v>45051</v>
      </c>
      <c r="Q47" s="1"/>
      <c r="R47" s="143">
        <f>+R46+31</f>
        <v>45265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</row>
    <row r="48" spans="1:118" hidden="1" x14ac:dyDescent="0.2">
      <c r="D48" s="7"/>
      <c r="E48" s="1"/>
      <c r="F48" s="1"/>
      <c r="I48" s="1"/>
      <c r="M48" s="1"/>
      <c r="N48" s="1"/>
      <c r="O48" s="141"/>
      <c r="P48" s="143">
        <f>P47+30</f>
        <v>45081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</row>
    <row r="49" spans="4:118" hidden="1" x14ac:dyDescent="0.2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Z49" s="144"/>
      <c r="AA49" s="145"/>
      <c r="AB49" s="144"/>
      <c r="AC49" s="1"/>
      <c r="AD49" s="144"/>
      <c r="AE49" s="145"/>
      <c r="AF49" s="144"/>
      <c r="AG49" s="1"/>
      <c r="AH49" s="1"/>
      <c r="AI49" s="1"/>
      <c r="AJ49" s="144"/>
      <c r="AK49" s="1"/>
      <c r="AL49" s="144"/>
      <c r="AM49" s="1"/>
      <c r="AN49" s="144"/>
      <c r="AO49" s="1"/>
      <c r="AP49" s="144"/>
      <c r="AQ49" s="1"/>
      <c r="AR49" s="1"/>
      <c r="AS49" s="1"/>
      <c r="AT49" s="144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</row>
    <row r="50" spans="4:118" x14ac:dyDescent="0.2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Z50" s="144"/>
      <c r="AA50" s="145"/>
      <c r="AB50" s="144"/>
      <c r="AC50" s="1"/>
      <c r="AD50" s="144"/>
      <c r="AE50" s="145"/>
      <c r="AF50" s="144"/>
      <c r="AG50" s="1"/>
      <c r="AH50" s="1"/>
      <c r="AI50" s="1"/>
      <c r="AJ50" s="144"/>
      <c r="AK50" s="1"/>
      <c r="AL50" s="144"/>
      <c r="AM50" s="1"/>
      <c r="AN50" s="144"/>
      <c r="AO50" s="1"/>
      <c r="AP50" s="144"/>
      <c r="AQ50" s="1"/>
      <c r="AR50" s="1"/>
      <c r="AS50" s="1"/>
      <c r="AT50" s="144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</row>
    <row r="51" spans="4:118" x14ac:dyDescent="0.2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Z51" s="144"/>
      <c r="AA51" s="145"/>
      <c r="AB51" s="144"/>
      <c r="AC51" s="1"/>
      <c r="AD51" s="144"/>
      <c r="AE51" s="145"/>
      <c r="AF51" s="144"/>
      <c r="AG51" s="1"/>
      <c r="AH51" s="1"/>
      <c r="AI51" s="1"/>
      <c r="AJ51" s="144"/>
      <c r="AK51" s="1"/>
      <c r="AL51" s="144"/>
      <c r="AM51" s="1"/>
      <c r="AN51" s="144"/>
      <c r="AO51" s="1"/>
      <c r="AP51" s="144"/>
      <c r="AQ51" s="1"/>
      <c r="AR51" s="1"/>
      <c r="AS51" s="1"/>
      <c r="AT51" s="144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</row>
    <row r="52" spans="4:118" x14ac:dyDescent="0.2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</row>
    <row r="53" spans="4:118" x14ac:dyDescent="0.2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</row>
    <row r="54" spans="4:118" x14ac:dyDescent="0.2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Z54" s="144"/>
      <c r="AA54" s="146"/>
      <c r="AB54" s="144"/>
      <c r="AC54" s="146"/>
      <c r="AD54" s="144"/>
      <c r="AE54" s="146"/>
      <c r="AF54" s="144"/>
      <c r="AG54" s="146"/>
      <c r="AH54" s="146"/>
      <c r="AI54" s="146"/>
      <c r="AJ54" s="144"/>
      <c r="AK54" s="146"/>
      <c r="AL54" s="144"/>
      <c r="AM54" s="146"/>
      <c r="AN54" s="144"/>
      <c r="AO54" s="146"/>
      <c r="AP54" s="144"/>
      <c r="AQ54" s="146"/>
      <c r="AR54" s="146"/>
      <c r="AS54" s="146"/>
      <c r="AT54" s="144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</row>
    <row r="55" spans="4:118" x14ac:dyDescent="0.2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Z55" s="144"/>
      <c r="AA55" s="146"/>
      <c r="AB55" s="144"/>
      <c r="AC55" s="128"/>
      <c r="AD55" s="144"/>
      <c r="AE55" s="146"/>
      <c r="AF55" s="144"/>
      <c r="AG55" s="128"/>
      <c r="AH55" s="128"/>
      <c r="AI55" s="128"/>
      <c r="AJ55" s="144"/>
      <c r="AK55" s="128"/>
      <c r="AL55" s="144"/>
      <c r="AM55" s="128"/>
      <c r="AN55" s="144"/>
      <c r="AO55" s="128"/>
      <c r="AP55" s="144"/>
      <c r="AQ55" s="128"/>
      <c r="AR55" s="128"/>
      <c r="AS55" s="128"/>
      <c r="AT55" s="144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</row>
    <row r="56" spans="4:118" x14ac:dyDescent="0.2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Z56" s="144"/>
      <c r="AA56" s="145"/>
      <c r="AB56" s="144"/>
      <c r="AC56" s="1"/>
      <c r="AD56" s="144"/>
      <c r="AE56" s="145"/>
      <c r="AF56" s="144"/>
      <c r="AG56" s="1"/>
      <c r="AH56" s="1"/>
      <c r="AI56" s="1"/>
      <c r="AJ56" s="144"/>
      <c r="AK56" s="1"/>
      <c r="AL56" s="144"/>
      <c r="AM56" s="1"/>
      <c r="AN56" s="144"/>
      <c r="AO56" s="1"/>
      <c r="AP56" s="144"/>
      <c r="AQ56" s="1"/>
      <c r="AR56" s="1"/>
      <c r="AS56" s="1"/>
      <c r="AT56" s="144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</row>
    <row r="57" spans="4:118" x14ac:dyDescent="0.2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Z57" s="144"/>
      <c r="AA57" s="145"/>
      <c r="AB57" s="144"/>
      <c r="AC57" s="1"/>
      <c r="AD57" s="144"/>
      <c r="AE57" s="145"/>
      <c r="AF57" s="144"/>
      <c r="AG57" s="1"/>
      <c r="AH57" s="1"/>
      <c r="AI57" s="1"/>
      <c r="AJ57" s="144"/>
      <c r="AK57" s="1"/>
      <c r="AL57" s="144"/>
      <c r="AM57" s="1"/>
      <c r="AN57" s="144"/>
      <c r="AO57" s="1"/>
      <c r="AP57" s="144"/>
      <c r="AQ57" s="1"/>
      <c r="AR57" s="1"/>
      <c r="AS57" s="1"/>
      <c r="AT57" s="144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</row>
    <row r="58" spans="4:118" x14ac:dyDescent="0.2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</row>
    <row r="59" spans="4:118" x14ac:dyDescent="0.2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</row>
    <row r="60" spans="4:118" x14ac:dyDescent="0.2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</row>
    <row r="61" spans="4:118" x14ac:dyDescent="0.2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</row>
    <row r="62" spans="4:118" x14ac:dyDescent="0.2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</row>
    <row r="63" spans="4:118" x14ac:dyDescent="0.2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</row>
    <row r="64" spans="4:118" x14ac:dyDescent="0.2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</row>
    <row r="65" spans="4:118" x14ac:dyDescent="0.2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</row>
    <row r="66" spans="4:118" x14ac:dyDescent="0.2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</row>
    <row r="67" spans="4:118" x14ac:dyDescent="0.2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</row>
    <row r="68" spans="4:118" x14ac:dyDescent="0.2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</row>
    <row r="69" spans="4:118" x14ac:dyDescent="0.2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</row>
    <row r="70" spans="4:118" x14ac:dyDescent="0.2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</row>
    <row r="71" spans="4:118" x14ac:dyDescent="0.2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</row>
    <row r="72" spans="4:118" x14ac:dyDescent="0.2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</row>
    <row r="73" spans="4:118" x14ac:dyDescent="0.2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</row>
    <row r="74" spans="4:118" x14ac:dyDescent="0.2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</row>
    <row r="75" spans="4:118" x14ac:dyDescent="0.2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</row>
    <row r="76" spans="4:118" x14ac:dyDescent="0.2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</row>
    <row r="77" spans="4:118" x14ac:dyDescent="0.2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</row>
    <row r="78" spans="4:118" x14ac:dyDescent="0.2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</row>
    <row r="79" spans="4:118" x14ac:dyDescent="0.2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</row>
    <row r="80" spans="4:118" x14ac:dyDescent="0.2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</row>
    <row r="81" spans="4:118" x14ac:dyDescent="0.2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</row>
    <row r="82" spans="4:118" x14ac:dyDescent="0.2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</row>
    <row r="83" spans="4:118" x14ac:dyDescent="0.2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</row>
    <row r="84" spans="4:118" x14ac:dyDescent="0.2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</row>
    <row r="85" spans="4:118" x14ac:dyDescent="0.2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</row>
    <row r="86" spans="4:118" x14ac:dyDescent="0.2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</row>
    <row r="87" spans="4:118" x14ac:dyDescent="0.2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</row>
    <row r="88" spans="4:118" x14ac:dyDescent="0.2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</row>
    <row r="89" spans="4:118" x14ac:dyDescent="0.2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</row>
    <row r="90" spans="4:118" x14ac:dyDescent="0.2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</row>
    <row r="91" spans="4:118" x14ac:dyDescent="0.2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4:118" x14ac:dyDescent="0.2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</row>
    <row r="93" spans="4:118" x14ac:dyDescent="0.2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</row>
    <row r="94" spans="4:118" x14ac:dyDescent="0.2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</row>
    <row r="95" spans="4:118" x14ac:dyDescent="0.2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 spans="4:118" x14ac:dyDescent="0.2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4:118" x14ac:dyDescent="0.2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 spans="4:118" x14ac:dyDescent="0.2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 spans="4:118" x14ac:dyDescent="0.2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 spans="4:118" x14ac:dyDescent="0.2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</row>
    <row r="101" spans="4:118" x14ac:dyDescent="0.2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  <row r="102" spans="4:118" x14ac:dyDescent="0.2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</row>
    <row r="103" spans="4:118" x14ac:dyDescent="0.2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</row>
    <row r="104" spans="4:118" x14ac:dyDescent="0.2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</row>
    <row r="105" spans="4:118" x14ac:dyDescent="0.2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</row>
    <row r="106" spans="4:118" x14ac:dyDescent="0.2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</row>
    <row r="107" spans="4:118" x14ac:dyDescent="0.2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</row>
    <row r="108" spans="4:118" x14ac:dyDescent="0.2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</row>
    <row r="109" spans="4:118" x14ac:dyDescent="0.2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</row>
    <row r="110" spans="4:118" x14ac:dyDescent="0.2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</row>
    <row r="111" spans="4:118" x14ac:dyDescent="0.2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</row>
    <row r="112" spans="4:118" x14ac:dyDescent="0.2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</row>
    <row r="113" spans="4:118" x14ac:dyDescent="0.2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</row>
    <row r="114" spans="4:118" x14ac:dyDescent="0.2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</row>
    <row r="115" spans="4:118" x14ac:dyDescent="0.2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</row>
    <row r="116" spans="4:118" x14ac:dyDescent="0.2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</row>
    <row r="117" spans="4:118" x14ac:dyDescent="0.2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</row>
    <row r="118" spans="4:118" x14ac:dyDescent="0.2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</row>
    <row r="119" spans="4:118" x14ac:dyDescent="0.2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</row>
    <row r="120" spans="4:118" x14ac:dyDescent="0.2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</row>
    <row r="121" spans="4:118" x14ac:dyDescent="0.2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</row>
    <row r="122" spans="4:118" x14ac:dyDescent="0.2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</row>
    <row r="123" spans="4:118" x14ac:dyDescent="0.2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</row>
    <row r="124" spans="4:118" x14ac:dyDescent="0.2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</row>
    <row r="125" spans="4:118" x14ac:dyDescent="0.2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</row>
    <row r="126" spans="4:118" x14ac:dyDescent="0.2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</row>
    <row r="127" spans="4:118" x14ac:dyDescent="0.2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</row>
    <row r="128" spans="4:118" x14ac:dyDescent="0.2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</row>
    <row r="129" spans="4:118" x14ac:dyDescent="0.2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</row>
    <row r="130" spans="4:118" x14ac:dyDescent="0.2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</row>
    <row r="131" spans="4:118" x14ac:dyDescent="0.2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</row>
    <row r="132" spans="4:118" x14ac:dyDescent="0.2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</row>
    <row r="133" spans="4:118" x14ac:dyDescent="0.2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</row>
    <row r="134" spans="4:118" x14ac:dyDescent="0.2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</row>
    <row r="135" spans="4:118" x14ac:dyDescent="0.2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</row>
    <row r="136" spans="4:118" x14ac:dyDescent="0.2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</row>
    <row r="137" spans="4:118" x14ac:dyDescent="0.2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</row>
    <row r="138" spans="4:118" x14ac:dyDescent="0.2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</row>
    <row r="139" spans="4:118" x14ac:dyDescent="0.2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</row>
    <row r="140" spans="4:118" x14ac:dyDescent="0.2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</row>
    <row r="141" spans="4:118" x14ac:dyDescent="0.2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</row>
    <row r="142" spans="4:118" x14ac:dyDescent="0.2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</row>
    <row r="143" spans="4:118" x14ac:dyDescent="0.2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</row>
    <row r="144" spans="4:118" x14ac:dyDescent="0.2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</row>
    <row r="145" spans="4:118" x14ac:dyDescent="0.2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</row>
    <row r="146" spans="4:118" x14ac:dyDescent="0.2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</row>
    <row r="147" spans="4:118" x14ac:dyDescent="0.2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</row>
    <row r="148" spans="4:118" x14ac:dyDescent="0.2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</row>
    <row r="149" spans="4:118" x14ac:dyDescent="0.2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</row>
    <row r="150" spans="4:118" x14ac:dyDescent="0.2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</row>
    <row r="151" spans="4:118" x14ac:dyDescent="0.2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</row>
    <row r="152" spans="4:118" x14ac:dyDescent="0.2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</row>
    <row r="153" spans="4:118" x14ac:dyDescent="0.2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</row>
    <row r="154" spans="4:118" x14ac:dyDescent="0.2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</row>
    <row r="155" spans="4:118" x14ac:dyDescent="0.2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</row>
    <row r="156" spans="4:118" x14ac:dyDescent="0.2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</row>
    <row r="157" spans="4:118" x14ac:dyDescent="0.2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</row>
    <row r="158" spans="4:118" x14ac:dyDescent="0.2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</row>
    <row r="159" spans="4:118" x14ac:dyDescent="0.2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</row>
    <row r="160" spans="4:118" x14ac:dyDescent="0.2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</row>
    <row r="161" spans="4:118" x14ac:dyDescent="0.2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</row>
    <row r="162" spans="4:118" x14ac:dyDescent="0.2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</row>
    <row r="163" spans="4:118" x14ac:dyDescent="0.2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</row>
    <row r="164" spans="4:118" x14ac:dyDescent="0.2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</row>
    <row r="165" spans="4:118" x14ac:dyDescent="0.2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</row>
    <row r="166" spans="4:118" x14ac:dyDescent="0.2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</row>
    <row r="167" spans="4:118" x14ac:dyDescent="0.2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</row>
    <row r="168" spans="4:118" x14ac:dyDescent="0.2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</row>
    <row r="169" spans="4:118" x14ac:dyDescent="0.2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</row>
    <row r="170" spans="4:118" x14ac:dyDescent="0.2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</row>
    <row r="171" spans="4:118" x14ac:dyDescent="0.2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</row>
    <row r="172" spans="4:118" x14ac:dyDescent="0.2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</row>
    <row r="173" spans="4:118" x14ac:dyDescent="0.2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</row>
    <row r="174" spans="4:118" x14ac:dyDescent="0.2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</row>
    <row r="175" spans="4:118" x14ac:dyDescent="0.2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</row>
    <row r="176" spans="4:118" x14ac:dyDescent="0.2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</row>
    <row r="177" spans="4:118" x14ac:dyDescent="0.2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</row>
    <row r="178" spans="4:118" x14ac:dyDescent="0.2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</row>
    <row r="179" spans="4:118" x14ac:dyDescent="0.2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</row>
    <row r="180" spans="4:118" x14ac:dyDescent="0.2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</row>
    <row r="181" spans="4:118" x14ac:dyDescent="0.2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</row>
    <row r="182" spans="4:118" x14ac:dyDescent="0.2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</row>
    <row r="183" spans="4:118" x14ac:dyDescent="0.2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</row>
    <row r="184" spans="4:118" x14ac:dyDescent="0.2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</row>
    <row r="185" spans="4:118" x14ac:dyDescent="0.2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</row>
    <row r="186" spans="4:118" x14ac:dyDescent="0.2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</row>
    <row r="187" spans="4:118" x14ac:dyDescent="0.2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</row>
    <row r="188" spans="4:118" x14ac:dyDescent="0.2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</row>
    <row r="189" spans="4:118" x14ac:dyDescent="0.2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</row>
    <row r="190" spans="4:118" x14ac:dyDescent="0.2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</row>
    <row r="191" spans="4:118" x14ac:dyDescent="0.2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</row>
    <row r="192" spans="4:118" x14ac:dyDescent="0.2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</row>
    <row r="193" spans="4:118" x14ac:dyDescent="0.2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</row>
    <row r="194" spans="4:118" x14ac:dyDescent="0.2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</row>
    <row r="195" spans="4:118" x14ac:dyDescent="0.2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</row>
    <row r="196" spans="4:118" x14ac:dyDescent="0.2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</row>
    <row r="197" spans="4:118" x14ac:dyDescent="0.2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</row>
    <row r="198" spans="4:118" x14ac:dyDescent="0.2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</row>
    <row r="199" spans="4:118" x14ac:dyDescent="0.2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</row>
    <row r="200" spans="4:118" x14ac:dyDescent="0.2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</row>
    <row r="201" spans="4:118" x14ac:dyDescent="0.2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</row>
    <row r="202" spans="4:118" x14ac:dyDescent="0.2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</row>
    <row r="203" spans="4:118" x14ac:dyDescent="0.2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</row>
    <row r="204" spans="4:118" x14ac:dyDescent="0.2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</row>
    <row r="205" spans="4:118" x14ac:dyDescent="0.2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</row>
    <row r="206" spans="4:118" x14ac:dyDescent="0.2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</row>
    <row r="207" spans="4:118" x14ac:dyDescent="0.2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</row>
    <row r="208" spans="4:118" x14ac:dyDescent="0.2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</row>
    <row r="209" spans="3:118" x14ac:dyDescent="0.2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</row>
    <row r="210" spans="3:118" x14ac:dyDescent="0.2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</row>
    <row r="211" spans="3:118" x14ac:dyDescent="0.2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</row>
    <row r="212" spans="3:118" x14ac:dyDescent="0.2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</row>
    <row r="213" spans="3:118" x14ac:dyDescent="0.2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</row>
    <row r="214" spans="3:118" x14ac:dyDescent="0.2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</row>
    <row r="215" spans="3:118" x14ac:dyDescent="0.2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</row>
    <row r="216" spans="3:118" x14ac:dyDescent="0.2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</row>
    <row r="217" spans="3:118" x14ac:dyDescent="0.2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</row>
    <row r="218" spans="3:118" x14ac:dyDescent="0.2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</row>
    <row r="219" spans="3:118" ht="12.75" customHeight="1" x14ac:dyDescent="0.2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</row>
    <row r="220" spans="3:118" ht="12.75" customHeight="1" x14ac:dyDescent="0.2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</row>
    <row r="221" spans="3:118" x14ac:dyDescent="0.2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</row>
    <row r="222" spans="3:118" x14ac:dyDescent="0.2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</row>
    <row r="223" spans="3:118" x14ac:dyDescent="0.2">
      <c r="C223" s="20" t="s">
        <v>17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</row>
    <row r="224" spans="3:118" x14ac:dyDescent="0.2">
      <c r="C224" s="20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</row>
    <row r="225" spans="3:118" x14ac:dyDescent="0.2">
      <c r="C225" s="20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</row>
    <row r="226" spans="3:118" x14ac:dyDescent="0.2">
      <c r="C226" s="20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</row>
    <row r="227" spans="3:118" x14ac:dyDescent="0.2">
      <c r="C227" s="20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</row>
    <row r="228" spans="3:118" x14ac:dyDescent="0.2">
      <c r="C228" s="20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</row>
    <row r="229" spans="3:118" x14ac:dyDescent="0.2">
      <c r="C229" s="20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</row>
    <row r="230" spans="3:118" x14ac:dyDescent="0.2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</row>
    <row r="231" spans="3:118" x14ac:dyDescent="0.2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</row>
    <row r="232" spans="3:118" x14ac:dyDescent="0.2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</row>
    <row r="233" spans="3:118" x14ac:dyDescent="0.2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</row>
    <row r="234" spans="3:118" x14ac:dyDescent="0.2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</row>
    <row r="235" spans="3:118" x14ac:dyDescent="0.2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</row>
    <row r="236" spans="3:118" x14ac:dyDescent="0.2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</row>
    <row r="237" spans="3:118" x14ac:dyDescent="0.2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</row>
    <row r="238" spans="3:118" x14ac:dyDescent="0.2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</row>
    <row r="239" spans="3:118" x14ac:dyDescent="0.2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</row>
    <row r="240" spans="3:118" x14ac:dyDescent="0.2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</row>
    <row r="241" spans="4:118" x14ac:dyDescent="0.2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</row>
    <row r="242" spans="4:118" x14ac:dyDescent="0.2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</row>
    <row r="243" spans="4:118" x14ac:dyDescent="0.2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</row>
    <row r="244" spans="4:118" x14ac:dyDescent="0.2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</row>
    <row r="245" spans="4:118" x14ac:dyDescent="0.2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</row>
    <row r="246" spans="4:118" x14ac:dyDescent="0.2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</row>
    <row r="247" spans="4:118" x14ac:dyDescent="0.2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</row>
    <row r="248" spans="4:118" x14ac:dyDescent="0.2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</row>
    <row r="249" spans="4:118" x14ac:dyDescent="0.2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</row>
    <row r="250" spans="4:118" x14ac:dyDescent="0.2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</row>
    <row r="251" spans="4:118" x14ac:dyDescent="0.2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</row>
    <row r="252" spans="4:118" x14ac:dyDescent="0.2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</row>
    <row r="253" spans="4:118" x14ac:dyDescent="0.2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</row>
    <row r="254" spans="4:118" x14ac:dyDescent="0.2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</row>
    <row r="255" spans="4:118" x14ac:dyDescent="0.2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</row>
    <row r="256" spans="4:118" x14ac:dyDescent="0.2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</row>
    <row r="257" spans="4:118" x14ac:dyDescent="0.2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</row>
    <row r="258" spans="4:118" x14ac:dyDescent="0.2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</row>
    <row r="259" spans="4:118" x14ac:dyDescent="0.2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</row>
    <row r="260" spans="4:118" x14ac:dyDescent="0.2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</row>
    <row r="261" spans="4:118" x14ac:dyDescent="0.2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</row>
    <row r="262" spans="4:118" x14ac:dyDescent="0.2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</row>
    <row r="263" spans="4:118" x14ac:dyDescent="0.2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</row>
    <row r="264" spans="4:118" x14ac:dyDescent="0.2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</row>
    <row r="265" spans="4:118" x14ac:dyDescent="0.2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</row>
    <row r="266" spans="4:118" x14ac:dyDescent="0.2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</row>
    <row r="267" spans="4:118" x14ac:dyDescent="0.2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</row>
    <row r="268" spans="4:118" x14ac:dyDescent="0.2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</row>
    <row r="269" spans="4:118" x14ac:dyDescent="0.2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</row>
    <row r="270" spans="4:118" x14ac:dyDescent="0.2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</row>
    <row r="271" spans="4:118" x14ac:dyDescent="0.2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</row>
    <row r="272" spans="4:118" x14ac:dyDescent="0.2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</row>
    <row r="273" spans="4:118" x14ac:dyDescent="0.2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</row>
    <row r="274" spans="4:118" x14ac:dyDescent="0.2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</row>
    <row r="275" spans="4:118" x14ac:dyDescent="0.2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</row>
    <row r="276" spans="4:118" x14ac:dyDescent="0.2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</row>
    <row r="277" spans="4:118" x14ac:dyDescent="0.2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</row>
    <row r="278" spans="4:118" x14ac:dyDescent="0.2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</row>
    <row r="279" spans="4:118" x14ac:dyDescent="0.2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</row>
    <row r="280" spans="4:118" x14ac:dyDescent="0.2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</row>
    <row r="281" spans="4:118" x14ac:dyDescent="0.2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</row>
    <row r="282" spans="4:118" x14ac:dyDescent="0.2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</row>
    <row r="283" spans="4:118" x14ac:dyDescent="0.2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</row>
    <row r="284" spans="4:118" x14ac:dyDescent="0.2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</row>
    <row r="285" spans="4:118" x14ac:dyDescent="0.2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</row>
    <row r="286" spans="4:118" x14ac:dyDescent="0.2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</row>
    <row r="287" spans="4:118" x14ac:dyDescent="0.2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</row>
    <row r="288" spans="4:118" x14ac:dyDescent="0.2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</row>
    <row r="289" spans="4:118" x14ac:dyDescent="0.2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</row>
    <row r="290" spans="4:118" x14ac:dyDescent="0.2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</row>
    <row r="291" spans="4:118" x14ac:dyDescent="0.2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</row>
    <row r="292" spans="4:118" x14ac:dyDescent="0.2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</row>
    <row r="293" spans="4:118" x14ac:dyDescent="0.2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</row>
    <row r="294" spans="4:118" x14ac:dyDescent="0.2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</row>
    <row r="295" spans="4:118" x14ac:dyDescent="0.2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</row>
    <row r="296" spans="4:118" x14ac:dyDescent="0.2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</row>
    <row r="297" spans="4:118" x14ac:dyDescent="0.2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</row>
    <row r="298" spans="4:118" x14ac:dyDescent="0.2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</row>
    <row r="299" spans="4:118" x14ac:dyDescent="0.2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</row>
    <row r="300" spans="4:118" x14ac:dyDescent="0.2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</row>
    <row r="301" spans="4:118" x14ac:dyDescent="0.2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</row>
    <row r="302" spans="4:118" x14ac:dyDescent="0.2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</row>
    <row r="303" spans="4:118" x14ac:dyDescent="0.2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</row>
    <row r="304" spans="4:118" x14ac:dyDescent="0.2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</row>
    <row r="305" spans="4:118" x14ac:dyDescent="0.2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</row>
    <row r="306" spans="4:118" x14ac:dyDescent="0.2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</row>
    <row r="307" spans="4:118" x14ac:dyDescent="0.2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</row>
    <row r="308" spans="4:118" x14ac:dyDescent="0.2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</row>
    <row r="309" spans="4:118" x14ac:dyDescent="0.2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</row>
    <row r="310" spans="4:118" x14ac:dyDescent="0.2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</row>
    <row r="311" spans="4:118" x14ac:dyDescent="0.2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</row>
    <row r="312" spans="4:118" x14ac:dyDescent="0.2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</row>
    <row r="313" spans="4:118" x14ac:dyDescent="0.2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</row>
    <row r="314" spans="4:118" x14ac:dyDescent="0.2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</row>
    <row r="315" spans="4:118" x14ac:dyDescent="0.2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</row>
    <row r="316" spans="4:118" x14ac:dyDescent="0.2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</row>
    <row r="317" spans="4:118" x14ac:dyDescent="0.2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</row>
    <row r="318" spans="4:118" x14ac:dyDescent="0.2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</row>
    <row r="319" spans="4:118" x14ac:dyDescent="0.2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</row>
    <row r="320" spans="4:118" x14ac:dyDescent="0.2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</row>
    <row r="321" spans="4:118" x14ac:dyDescent="0.2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</row>
    <row r="322" spans="4:118" x14ac:dyDescent="0.2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</row>
    <row r="323" spans="4:118" x14ac:dyDescent="0.2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</row>
    <row r="324" spans="4:118" x14ac:dyDescent="0.2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</row>
    <row r="325" spans="4:118" x14ac:dyDescent="0.2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</row>
    <row r="326" spans="4:118" x14ac:dyDescent="0.2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</row>
    <row r="327" spans="4:118" x14ac:dyDescent="0.2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</row>
    <row r="328" spans="4:118" x14ac:dyDescent="0.2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</row>
    <row r="329" spans="4:118" x14ac:dyDescent="0.2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</row>
    <row r="330" spans="4:118" x14ac:dyDescent="0.2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</row>
    <row r="331" spans="4:118" x14ac:dyDescent="0.2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</row>
    <row r="332" spans="4:118" x14ac:dyDescent="0.2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</row>
    <row r="333" spans="4:118" x14ac:dyDescent="0.2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</row>
    <row r="334" spans="4:118" x14ac:dyDescent="0.2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</row>
    <row r="335" spans="4:118" x14ac:dyDescent="0.2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</row>
    <row r="336" spans="4:118" x14ac:dyDescent="0.2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</row>
    <row r="337" spans="4:118" x14ac:dyDescent="0.2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</row>
    <row r="338" spans="4:118" x14ac:dyDescent="0.2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</row>
    <row r="339" spans="4:118" x14ac:dyDescent="0.2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</row>
    <row r="340" spans="4:118" x14ac:dyDescent="0.2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</row>
    <row r="341" spans="4:118" x14ac:dyDescent="0.2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</row>
    <row r="342" spans="4:118" x14ac:dyDescent="0.2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</row>
    <row r="343" spans="4:118" x14ac:dyDescent="0.2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</row>
    <row r="344" spans="4:118" x14ac:dyDescent="0.2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</row>
    <row r="345" spans="4:118" x14ac:dyDescent="0.2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</row>
    <row r="346" spans="4:118" x14ac:dyDescent="0.2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</row>
    <row r="347" spans="4:118" x14ac:dyDescent="0.2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</row>
    <row r="348" spans="4:118" x14ac:dyDescent="0.2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</row>
    <row r="349" spans="4:118" x14ac:dyDescent="0.2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</row>
    <row r="350" spans="4:118" x14ac:dyDescent="0.2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</row>
    <row r="351" spans="4:118" x14ac:dyDescent="0.2"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</row>
    <row r="352" spans="4:118" x14ac:dyDescent="0.2"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</row>
    <row r="353" spans="4:118" x14ac:dyDescent="0.2"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</row>
    <row r="354" spans="4:118" x14ac:dyDescent="0.2"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</row>
    <row r="355" spans="4:118" x14ac:dyDescent="0.2"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</row>
    <row r="356" spans="4:118" x14ac:dyDescent="0.2"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</row>
    <row r="357" spans="4:118" x14ac:dyDescent="0.2"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</row>
    <row r="358" spans="4:118" x14ac:dyDescent="0.2"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</row>
    <row r="359" spans="4:118" x14ac:dyDescent="0.2"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</row>
    <row r="360" spans="4:118" x14ac:dyDescent="0.2"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</row>
    <row r="361" spans="4:118" x14ac:dyDescent="0.2"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</row>
    <row r="362" spans="4:118" x14ac:dyDescent="0.2"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</row>
    <row r="363" spans="4:118" x14ac:dyDescent="0.2"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</row>
    <row r="364" spans="4:118" x14ac:dyDescent="0.2"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</row>
    <row r="365" spans="4:118" ht="12.75" customHeight="1" x14ac:dyDescent="0.2"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</row>
    <row r="366" spans="4:118" x14ac:dyDescent="0.2"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</row>
    <row r="367" spans="4:118" x14ac:dyDescent="0.2"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</row>
    <row r="368" spans="4:118" x14ac:dyDescent="0.2"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</row>
    <row r="369" spans="2:118" x14ac:dyDescent="0.2"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</row>
    <row r="370" spans="2:118" x14ac:dyDescent="0.2"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</row>
    <row r="371" spans="2:118" x14ac:dyDescent="0.2">
      <c r="B371" s="40" t="s">
        <v>17</v>
      </c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</row>
    <row r="372" spans="2:118" x14ac:dyDescent="0.2"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</row>
    <row r="373" spans="2:118" x14ac:dyDescent="0.2"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</row>
    <row r="374" spans="2:118" x14ac:dyDescent="0.2"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</row>
    <row r="375" spans="2:118" x14ac:dyDescent="0.2"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</row>
    <row r="376" spans="2:118" x14ac:dyDescent="0.2"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</row>
    <row r="377" spans="2:118" x14ac:dyDescent="0.2"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</row>
    <row r="378" spans="2:118" x14ac:dyDescent="0.2"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</row>
    <row r="379" spans="2:118" x14ac:dyDescent="0.2"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</row>
    <row r="380" spans="2:118" x14ac:dyDescent="0.2"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</row>
    <row r="381" spans="2:118" x14ac:dyDescent="0.2"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</row>
    <row r="382" spans="2:118" x14ac:dyDescent="0.2"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</row>
    <row r="383" spans="2:118" x14ac:dyDescent="0.2"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</row>
    <row r="384" spans="2:118" x14ac:dyDescent="0.2"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</row>
    <row r="385" spans="4:118" x14ac:dyDescent="0.2"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</row>
    <row r="386" spans="4:118" x14ac:dyDescent="0.2"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</row>
    <row r="387" spans="4:118" x14ac:dyDescent="0.2"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</row>
    <row r="388" spans="4:118" x14ac:dyDescent="0.2"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</row>
    <row r="389" spans="4:118" x14ac:dyDescent="0.2"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</row>
    <row r="390" spans="4:118" x14ac:dyDescent="0.2"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</row>
    <row r="391" spans="4:118" x14ac:dyDescent="0.2"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</row>
    <row r="392" spans="4:118" x14ac:dyDescent="0.2"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</row>
    <row r="393" spans="4:118" x14ac:dyDescent="0.2"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</row>
    <row r="394" spans="4:118" x14ac:dyDescent="0.2"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</row>
    <row r="395" spans="4:118" x14ac:dyDescent="0.2"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</row>
    <row r="396" spans="4:118" x14ac:dyDescent="0.2"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</row>
    <row r="397" spans="4:118" x14ac:dyDescent="0.2"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</row>
    <row r="398" spans="4:118" x14ac:dyDescent="0.2"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</row>
    <row r="399" spans="4:118" x14ac:dyDescent="0.2"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</row>
    <row r="400" spans="4:118" x14ac:dyDescent="0.2"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</row>
    <row r="401" spans="4:118" x14ac:dyDescent="0.2"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</row>
    <row r="402" spans="4:118" x14ac:dyDescent="0.2"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</row>
    <row r="403" spans="4:118" x14ac:dyDescent="0.2"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</row>
    <row r="404" spans="4:118" x14ac:dyDescent="0.2"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</row>
    <row r="405" spans="4:118" x14ac:dyDescent="0.2"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</row>
    <row r="406" spans="4:118" x14ac:dyDescent="0.2"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</row>
    <row r="407" spans="4:118" x14ac:dyDescent="0.2"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</row>
    <row r="408" spans="4:118" x14ac:dyDescent="0.2"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</row>
    <row r="409" spans="4:118" x14ac:dyDescent="0.2"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</row>
    <row r="410" spans="4:118" x14ac:dyDescent="0.2"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</row>
    <row r="411" spans="4:118" x14ac:dyDescent="0.2"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</row>
    <row r="412" spans="4:118" x14ac:dyDescent="0.2"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</row>
    <row r="413" spans="4:118" x14ac:dyDescent="0.2"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</row>
    <row r="414" spans="4:118" x14ac:dyDescent="0.2"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</row>
    <row r="415" spans="4:118" x14ac:dyDescent="0.2"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</row>
    <row r="416" spans="4:118" x14ac:dyDescent="0.2"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</row>
    <row r="417" spans="4:118" x14ac:dyDescent="0.2"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</row>
    <row r="418" spans="4:118" x14ac:dyDescent="0.2"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</row>
    <row r="419" spans="4:118" x14ac:dyDescent="0.2"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</row>
    <row r="420" spans="4:118" x14ac:dyDescent="0.2"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</row>
    <row r="421" spans="4:118" x14ac:dyDescent="0.2"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</row>
    <row r="422" spans="4:118" x14ac:dyDescent="0.2"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</row>
    <row r="423" spans="4:118" x14ac:dyDescent="0.2"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</row>
    <row r="424" spans="4:118" x14ac:dyDescent="0.2"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</row>
    <row r="425" spans="4:118" x14ac:dyDescent="0.2"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</row>
    <row r="426" spans="4:118" x14ac:dyDescent="0.2"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</row>
    <row r="427" spans="4:118" x14ac:dyDescent="0.2"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</row>
    <row r="428" spans="4:118" x14ac:dyDescent="0.2"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</row>
    <row r="429" spans="4:118" x14ac:dyDescent="0.2"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</row>
    <row r="430" spans="4:118" x14ac:dyDescent="0.2"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</row>
    <row r="431" spans="4:118" x14ac:dyDescent="0.2"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</row>
    <row r="432" spans="4:118" x14ac:dyDescent="0.2"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</row>
    <row r="433" spans="4:118" x14ac:dyDescent="0.2"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</row>
    <row r="434" spans="4:118" x14ac:dyDescent="0.2"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</row>
    <row r="435" spans="4:118" x14ac:dyDescent="0.2"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</row>
    <row r="436" spans="4:118" x14ac:dyDescent="0.2"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</row>
    <row r="437" spans="4:118" x14ac:dyDescent="0.2"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</row>
    <row r="438" spans="4:118" x14ac:dyDescent="0.2"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</row>
    <row r="439" spans="4:118" x14ac:dyDescent="0.2"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</row>
    <row r="440" spans="4:118" x14ac:dyDescent="0.2"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</row>
    <row r="441" spans="4:118" x14ac:dyDescent="0.2"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</row>
    <row r="442" spans="4:118" x14ac:dyDescent="0.2"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</row>
    <row r="443" spans="4:118" x14ac:dyDescent="0.2"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</row>
    <row r="444" spans="4:118" x14ac:dyDescent="0.2"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</row>
    <row r="445" spans="4:118" x14ac:dyDescent="0.2"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</row>
    <row r="446" spans="4:118" x14ac:dyDescent="0.2"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</row>
    <row r="447" spans="4:118" x14ac:dyDescent="0.2"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</row>
    <row r="448" spans="4:118" x14ac:dyDescent="0.2"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</row>
    <row r="449" spans="4:118" x14ac:dyDescent="0.2"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</row>
    <row r="450" spans="4:118" x14ac:dyDescent="0.2"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</row>
    <row r="451" spans="4:118" x14ac:dyDescent="0.2"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</row>
    <row r="452" spans="4:118" x14ac:dyDescent="0.2"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</row>
    <row r="453" spans="4:118" x14ac:dyDescent="0.2"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</row>
    <row r="454" spans="4:118" x14ac:dyDescent="0.2"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</row>
    <row r="455" spans="4:118" x14ac:dyDescent="0.2"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</row>
    <row r="456" spans="4:118" x14ac:dyDescent="0.2"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</row>
    <row r="457" spans="4:118" x14ac:dyDescent="0.2"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</row>
    <row r="458" spans="4:118" x14ac:dyDescent="0.2"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</row>
    <row r="459" spans="4:118" x14ac:dyDescent="0.2"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</row>
    <row r="460" spans="4:118" x14ac:dyDescent="0.2"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</row>
    <row r="461" spans="4:118" x14ac:dyDescent="0.2"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</row>
    <row r="462" spans="4:118" x14ac:dyDescent="0.2"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</row>
    <row r="463" spans="4:118" x14ac:dyDescent="0.2"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</row>
    <row r="464" spans="4:118" x14ac:dyDescent="0.2"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</row>
    <row r="465" spans="4:118" x14ac:dyDescent="0.2"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</row>
    <row r="466" spans="4:118" x14ac:dyDescent="0.2"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</row>
    <row r="467" spans="4:118" x14ac:dyDescent="0.2"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</row>
    <row r="468" spans="4:118" x14ac:dyDescent="0.2"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</row>
    <row r="469" spans="4:118" x14ac:dyDescent="0.2"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</row>
    <row r="470" spans="4:118" x14ac:dyDescent="0.2"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</row>
    <row r="471" spans="4:118" x14ac:dyDescent="0.2"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</row>
    <row r="472" spans="4:118" x14ac:dyDescent="0.2"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</row>
    <row r="473" spans="4:118" x14ac:dyDescent="0.2"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</row>
    <row r="474" spans="4:118" x14ac:dyDescent="0.2"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</row>
    <row r="475" spans="4:118" x14ac:dyDescent="0.2"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</row>
    <row r="476" spans="4:118" x14ac:dyDescent="0.2"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</row>
    <row r="477" spans="4:118" x14ac:dyDescent="0.2"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</row>
    <row r="478" spans="4:118" x14ac:dyDescent="0.2"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</row>
    <row r="479" spans="4:118" x14ac:dyDescent="0.2"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</row>
    <row r="480" spans="4:118" x14ac:dyDescent="0.2"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</row>
    <row r="481" spans="4:118" x14ac:dyDescent="0.2"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</row>
    <row r="482" spans="4:118" x14ac:dyDescent="0.2"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</row>
    <row r="483" spans="4:118" x14ac:dyDescent="0.2"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</row>
    <row r="484" spans="4:118" x14ac:dyDescent="0.2"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</row>
    <row r="485" spans="4:118" x14ac:dyDescent="0.2"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</row>
    <row r="486" spans="4:118" x14ac:dyDescent="0.2"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</row>
    <row r="487" spans="4:118" x14ac:dyDescent="0.2"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</row>
    <row r="488" spans="4:118" x14ac:dyDescent="0.2"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</row>
    <row r="489" spans="4:118" x14ac:dyDescent="0.2"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</row>
    <row r="490" spans="4:118" x14ac:dyDescent="0.2"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</row>
    <row r="491" spans="4:118" x14ac:dyDescent="0.2"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</row>
    <row r="492" spans="4:118" x14ac:dyDescent="0.2"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</row>
    <row r="493" spans="4:118" x14ac:dyDescent="0.2"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</row>
    <row r="494" spans="4:118" x14ac:dyDescent="0.2"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</row>
    <row r="495" spans="4:118" x14ac:dyDescent="0.2"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</row>
    <row r="496" spans="4:118" x14ac:dyDescent="0.2"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</row>
    <row r="497" spans="4:118" x14ac:dyDescent="0.2"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</row>
    <row r="498" spans="4:118" x14ac:dyDescent="0.2"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</row>
    <row r="499" spans="4:118" x14ac:dyDescent="0.2"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</row>
    <row r="500" spans="4:118" x14ac:dyDescent="0.2"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</row>
    <row r="501" spans="4:118" x14ac:dyDescent="0.2"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</row>
    <row r="502" spans="4:118" x14ac:dyDescent="0.2"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</row>
    <row r="503" spans="4:118" x14ac:dyDescent="0.2"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</row>
    <row r="504" spans="4:118" x14ac:dyDescent="0.2"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</row>
    <row r="505" spans="4:118" x14ac:dyDescent="0.2"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</row>
    <row r="506" spans="4:118" x14ac:dyDescent="0.2"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</row>
    <row r="507" spans="4:118" x14ac:dyDescent="0.2"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</row>
    <row r="508" spans="4:118" x14ac:dyDescent="0.2"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</row>
    <row r="509" spans="4:118" x14ac:dyDescent="0.2"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</row>
    <row r="510" spans="4:118" x14ac:dyDescent="0.2"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</row>
    <row r="511" spans="4:118" x14ac:dyDescent="0.2"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</row>
    <row r="512" spans="4:118" x14ac:dyDescent="0.2"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</row>
    <row r="513" spans="4:118" x14ac:dyDescent="0.2"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</row>
    <row r="514" spans="4:118" x14ac:dyDescent="0.2"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</row>
    <row r="515" spans="4:118" x14ac:dyDescent="0.2"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</row>
    <row r="516" spans="4:118" x14ac:dyDescent="0.2"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</row>
    <row r="517" spans="4:118" x14ac:dyDescent="0.2"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</row>
    <row r="518" spans="4:118" x14ac:dyDescent="0.2"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</row>
    <row r="519" spans="4:118" x14ac:dyDescent="0.2"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</row>
    <row r="520" spans="4:118" x14ac:dyDescent="0.2"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</row>
    <row r="521" spans="4:118" x14ac:dyDescent="0.2"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</row>
    <row r="522" spans="4:118" x14ac:dyDescent="0.2"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</row>
    <row r="523" spans="4:118" x14ac:dyDescent="0.2"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</row>
    <row r="524" spans="4:118" x14ac:dyDescent="0.2"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</row>
    <row r="525" spans="4:118" x14ac:dyDescent="0.2"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</row>
    <row r="526" spans="4:118" x14ac:dyDescent="0.2"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</row>
    <row r="527" spans="4:118" x14ac:dyDescent="0.2"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</row>
    <row r="528" spans="4:118" x14ac:dyDescent="0.2"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</row>
    <row r="529" spans="4:118" x14ac:dyDescent="0.2"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</row>
    <row r="530" spans="4:118" x14ac:dyDescent="0.2"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</row>
    <row r="531" spans="4:118" x14ac:dyDescent="0.2"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</row>
    <row r="532" spans="4:118" x14ac:dyDescent="0.2"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</row>
    <row r="533" spans="4:118" x14ac:dyDescent="0.2"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</row>
    <row r="534" spans="4:118" x14ac:dyDescent="0.2"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</row>
    <row r="535" spans="4:118" x14ac:dyDescent="0.2"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</row>
    <row r="536" spans="4:118" x14ac:dyDescent="0.2"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</row>
    <row r="537" spans="4:118" x14ac:dyDescent="0.2"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</row>
    <row r="538" spans="4:118" x14ac:dyDescent="0.2"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</row>
    <row r="539" spans="4:118" x14ac:dyDescent="0.2"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</row>
    <row r="540" spans="4:118" x14ac:dyDescent="0.2"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</row>
    <row r="541" spans="4:118" x14ac:dyDescent="0.2"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</row>
    <row r="542" spans="4:118" x14ac:dyDescent="0.2"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</row>
    <row r="543" spans="4:118" x14ac:dyDescent="0.2"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</row>
    <row r="544" spans="4:118" x14ac:dyDescent="0.2"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</row>
    <row r="545" spans="4:118" x14ac:dyDescent="0.2"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</row>
    <row r="546" spans="4:118" x14ac:dyDescent="0.2"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</row>
    <row r="547" spans="4:118" x14ac:dyDescent="0.2"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</row>
    <row r="548" spans="4:118" x14ac:dyDescent="0.2"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</row>
    <row r="549" spans="4:118" x14ac:dyDescent="0.2"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</row>
    <row r="550" spans="4:118" x14ac:dyDescent="0.2"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</row>
    <row r="551" spans="4:118" x14ac:dyDescent="0.2"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</row>
    <row r="552" spans="4:118" x14ac:dyDescent="0.2"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</row>
    <row r="553" spans="4:118" x14ac:dyDescent="0.2"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</row>
    <row r="554" spans="4:118" x14ac:dyDescent="0.2"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</row>
    <row r="555" spans="4:118" x14ac:dyDescent="0.2"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</row>
    <row r="556" spans="4:118" x14ac:dyDescent="0.2"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</row>
    <row r="557" spans="4:118" x14ac:dyDescent="0.2"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</row>
    <row r="558" spans="4:118" x14ac:dyDescent="0.2"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</row>
    <row r="559" spans="4:118" x14ac:dyDescent="0.2"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</row>
    <row r="560" spans="4:118" x14ac:dyDescent="0.2"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</row>
    <row r="561" spans="4:118" x14ac:dyDescent="0.2"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</row>
    <row r="562" spans="4:118" x14ac:dyDescent="0.2"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</row>
    <row r="563" spans="4:118" x14ac:dyDescent="0.2"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</row>
    <row r="564" spans="4:118" x14ac:dyDescent="0.2"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</row>
    <row r="565" spans="4:118" x14ac:dyDescent="0.2"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</row>
    <row r="566" spans="4:118" x14ac:dyDescent="0.2"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</row>
    <row r="567" spans="4:118" x14ac:dyDescent="0.2"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</row>
    <row r="568" spans="4:118" x14ac:dyDescent="0.2"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</row>
    <row r="569" spans="4:118" x14ac:dyDescent="0.2"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</row>
    <row r="570" spans="4:118" x14ac:dyDescent="0.2"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</row>
    <row r="571" spans="4:118" x14ac:dyDescent="0.2"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</row>
    <row r="572" spans="4:118" x14ac:dyDescent="0.2"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</row>
    <row r="573" spans="4:118" x14ac:dyDescent="0.2"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</row>
    <row r="574" spans="4:118" x14ac:dyDescent="0.2"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</row>
    <row r="575" spans="4:118" x14ac:dyDescent="0.2"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</row>
    <row r="576" spans="4:118" x14ac:dyDescent="0.2"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</row>
    <row r="577" spans="4:118" x14ac:dyDescent="0.2"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</row>
    <row r="578" spans="4:118" x14ac:dyDescent="0.2"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</row>
    <row r="579" spans="4:118" x14ac:dyDescent="0.2"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</row>
  </sheetData>
  <mergeCells count="7">
    <mergeCell ref="B8:V8"/>
    <mergeCell ref="B1:V1"/>
    <mergeCell ref="B2:V2"/>
    <mergeCell ref="B3:V3"/>
    <mergeCell ref="B4:V4"/>
    <mergeCell ref="B5:V5"/>
    <mergeCell ref="B6:V6"/>
  </mergeCells>
  <phoneticPr fontId="0" type="noConversion"/>
  <pageMargins left="0.75" right="0.75" top="0.75" bottom="0.75" header="0.5" footer="0.5"/>
  <pageSetup scale="64" orientation="landscape" horizontalDpi="4294967292" verticalDpi="4294967292" r:id="rId1"/>
  <headerFooter alignWithMargins="0">
    <oddHeader>&amp;RPage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1722AF3-9949-408E-B978-150E9A1D0A7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M&amp;S</vt:lpstr>
      <vt:lpstr>Fuel</vt:lpstr>
      <vt:lpstr>Prepaid</vt:lpstr>
      <vt:lpstr>Prepaid Maintenance</vt:lpstr>
      <vt:lpstr>FactorInput</vt:lpstr>
      <vt:lpstr>FactorInput!Print_Area</vt:lpstr>
      <vt:lpstr>Fuel!Print_Area</vt:lpstr>
      <vt:lpstr>'M&amp;S'!Print_Area</vt:lpstr>
      <vt:lpstr>Prepaid!Print_Area</vt:lpstr>
      <vt:lpstr>'Prepaid Maintenance'!Print_Area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2026-08-17T19:48:43Z</dcterms:created>
  <dcterms:modified xsi:type="dcterms:W3CDTF">2026-08-17T19:48:52Z</dcterms:modified>
</cp:coreProperties>
</file>