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26325FA9-5F88-45D8-ABAE-9F0DBD5E63AA}" xr6:coauthVersionLast="47" xr6:coauthVersionMax="47" xr10:uidLastSave="{00000000-0000-0000-0000-000000000000}"/>
  <bookViews>
    <workbookView xWindow="28680" yWindow="-120" windowWidth="29040" windowHeight="15720" xr2:uid="{51868A60-60F6-4B1A-8E71-C39E251F365D}"/>
  </bookViews>
  <sheets>
    <sheet name="M&amp;S" sheetId="16" r:id="rId1"/>
    <sheet name="Fuel" sheetId="15" r:id="rId2"/>
    <sheet name="Prepaid" sheetId="17" r:id="rId3"/>
    <sheet name="Prepaid Maintenance" sheetId="82" r:id="rId4"/>
    <sheet name="FactorInput" sheetId="6" r:id="rId5"/>
  </sheets>
  <definedNames>
    <definedName name="\a">#REF!</definedName>
    <definedName name="\b">#REF!</definedName>
    <definedName name="_a1">#REF!</definedName>
    <definedName name="ab">#REF!</definedName>
    <definedName name="b">#REF!</definedName>
    <definedName name="LINE">#REF!</definedName>
    <definedName name="_xlnm.Print_Area" localSheetId="4">FactorInput!$A$1:$X$52</definedName>
    <definedName name="_xlnm.Print_Area" localSheetId="1">Fuel!$A$1:$M$54</definedName>
    <definedName name="_xlnm.Print_Area" localSheetId="0">'M&amp;S'!$A$1:$F$51</definedName>
    <definedName name="_xlnm.Print_Area" localSheetId="2">Prepaid!$A$1:$K$51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2" l="1"/>
  <c r="D31" i="82"/>
  <c r="E29" i="82"/>
  <c r="E31" i="82"/>
  <c r="F29" i="82"/>
  <c r="F31" i="82"/>
  <c r="C29" i="82"/>
  <c r="C31" i="82"/>
  <c r="D31" i="17"/>
  <c r="D33" i="17"/>
  <c r="F31" i="17"/>
  <c r="F33" i="17"/>
  <c r="G31" i="17"/>
  <c r="G33" i="17"/>
  <c r="C31" i="17"/>
  <c r="C33" i="17"/>
  <c r="E34" i="15"/>
  <c r="D34" i="15"/>
  <c r="D32" i="15"/>
  <c r="E32" i="15"/>
  <c r="F32" i="15"/>
  <c r="F34" i="15"/>
  <c r="I32" i="15"/>
  <c r="I34" i="15"/>
  <c r="J32" i="15"/>
  <c r="J34" i="15"/>
  <c r="K32" i="15"/>
  <c r="K34" i="15"/>
  <c r="C32" i="15"/>
  <c r="C34" i="15"/>
  <c r="H17" i="17"/>
  <c r="H31" i="17"/>
  <c r="H33" i="17"/>
  <c r="E17" i="17"/>
  <c r="E31" i="17"/>
  <c r="E33" i="17"/>
  <c r="B16" i="16"/>
  <c r="L18" i="15"/>
  <c r="L32" i="15"/>
  <c r="L34" i="15"/>
  <c r="G18" i="15"/>
  <c r="M18" i="15"/>
  <c r="D30" i="16"/>
  <c r="D32" i="16"/>
  <c r="E30" i="16"/>
  <c r="E32" i="16"/>
  <c r="F30" i="16"/>
  <c r="F36" i="16"/>
  <c r="C30" i="16"/>
  <c r="C32" i="16"/>
  <c r="A4" i="17"/>
  <c r="F39" i="16"/>
  <c r="F37" i="16"/>
  <c r="P40" i="6"/>
  <c r="B18" i="15"/>
  <c r="B17" i="17"/>
  <c r="P41" i="6"/>
  <c r="B16" i="82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3" i="15"/>
  <c r="A4" i="15"/>
  <c r="A4" i="82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F40" i="15"/>
  <c r="I40" i="15"/>
  <c r="K40" i="15"/>
  <c r="F41" i="15"/>
  <c r="I41" i="15"/>
  <c r="K41" i="15"/>
  <c r="F42" i="15"/>
  <c r="I42" i="15"/>
  <c r="K42" i="15"/>
  <c r="F43" i="15"/>
  <c r="G43" i="15"/>
  <c r="I43" i="15"/>
  <c r="K43" i="15"/>
  <c r="A3" i="16"/>
  <c r="A4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H29" i="17"/>
  <c r="I29" i="17"/>
  <c r="H22" i="17"/>
  <c r="H25" i="17"/>
  <c r="E22" i="17"/>
  <c r="I22" i="17"/>
  <c r="L30" i="15"/>
  <c r="H28" i="17"/>
  <c r="L29" i="15"/>
  <c r="H27" i="17"/>
  <c r="H24" i="17"/>
  <c r="H23" i="17"/>
  <c r="H21" i="17"/>
  <c r="H20" i="17"/>
  <c r="I20" i="17"/>
  <c r="H19" i="17"/>
  <c r="I19" i="17"/>
  <c r="G19" i="15"/>
  <c r="M19" i="15"/>
  <c r="H18" i="17"/>
  <c r="H26" i="17"/>
  <c r="E28" i="17"/>
  <c r="I28" i="17"/>
  <c r="E27" i="17"/>
  <c r="I27" i="17"/>
  <c r="L28" i="15"/>
  <c r="G28" i="15"/>
  <c r="M28" i="15"/>
  <c r="E24" i="17"/>
  <c r="I24" i="17"/>
  <c r="L25" i="15"/>
  <c r="E23" i="17"/>
  <c r="E21" i="17"/>
  <c r="I21" i="17"/>
  <c r="E20" i="17"/>
  <c r="G21" i="15"/>
  <c r="M21" i="15"/>
  <c r="E19" i="17"/>
  <c r="E25" i="17"/>
  <c r="I25" i="17"/>
  <c r="G27" i="15"/>
  <c r="L26" i="15"/>
  <c r="M26" i="15"/>
  <c r="E18" i="17"/>
  <c r="I18" i="17"/>
  <c r="L24" i="15"/>
  <c r="E26" i="17"/>
  <c r="I26" i="17"/>
  <c r="E29" i="17"/>
  <c r="L23" i="15"/>
  <c r="G25" i="15"/>
  <c r="L21" i="15"/>
  <c r="L27" i="15"/>
  <c r="L19" i="15"/>
  <c r="G22" i="15"/>
  <c r="L22" i="15"/>
  <c r="G24" i="15"/>
  <c r="M24" i="15"/>
  <c r="G29" i="15"/>
  <c r="M29" i="15"/>
  <c r="G30" i="15"/>
  <c r="M30" i="15"/>
  <c r="G23" i="15"/>
  <c r="G20" i="15"/>
  <c r="M20" i="15"/>
  <c r="L20" i="15"/>
  <c r="G26" i="15"/>
  <c r="I23" i="17"/>
  <c r="B17" i="16"/>
  <c r="M22" i="15"/>
  <c r="M27" i="15"/>
  <c r="M25" i="15"/>
  <c r="M23" i="15"/>
  <c r="B19" i="15"/>
  <c r="P42" i="6"/>
  <c r="G42" i="15"/>
  <c r="B15" i="82"/>
  <c r="I44" i="15"/>
  <c r="B18" i="17"/>
  <c r="F44" i="15"/>
  <c r="P43" i="6"/>
  <c r="B18" i="16"/>
  <c r="G40" i="15"/>
  <c r="F41" i="82"/>
  <c r="F42" i="82"/>
  <c r="E37" i="82"/>
  <c r="D37" i="82"/>
  <c r="E38" i="82"/>
  <c r="D38" i="82"/>
  <c r="D39" i="82"/>
  <c r="E40" i="82"/>
  <c r="D40" i="82"/>
  <c r="E39" i="82"/>
  <c r="C40" i="82"/>
  <c r="C38" i="82"/>
  <c r="C39" i="82"/>
  <c r="C37" i="82"/>
  <c r="G39" i="17"/>
  <c r="G38" i="17"/>
  <c r="G40" i="17"/>
  <c r="G41" i="17"/>
  <c r="H38" i="17"/>
  <c r="H40" i="17"/>
  <c r="H41" i="17"/>
  <c r="H39" i="17"/>
  <c r="I17" i="17"/>
  <c r="I31" i="17"/>
  <c r="I33" i="17"/>
  <c r="J40" i="15"/>
  <c r="J42" i="15"/>
  <c r="J41" i="15"/>
  <c r="M32" i="15"/>
  <c r="M34" i="15"/>
  <c r="K44" i="15"/>
  <c r="G32" i="15"/>
  <c r="G34" i="15"/>
  <c r="J43" i="15"/>
  <c r="G41" i="15"/>
  <c r="D38" i="16"/>
  <c r="D36" i="16"/>
  <c r="C39" i="16"/>
  <c r="C36" i="16"/>
  <c r="C37" i="16"/>
  <c r="D37" i="16"/>
  <c r="C38" i="16"/>
  <c r="D39" i="16"/>
  <c r="F32" i="16"/>
  <c r="G44" i="15"/>
  <c r="B20" i="15"/>
  <c r="B17" i="82"/>
  <c r="B19" i="17"/>
  <c r="J44" i="15"/>
  <c r="P44" i="6"/>
  <c r="B21" i="15"/>
  <c r="B20" i="17"/>
  <c r="B18" i="82"/>
  <c r="B19" i="16"/>
  <c r="D42" i="82"/>
  <c r="E42" i="82"/>
  <c r="C42" i="82"/>
  <c r="H42" i="17"/>
  <c r="G42" i="17"/>
  <c r="L43" i="15"/>
  <c r="L42" i="15"/>
  <c r="L40" i="15"/>
  <c r="L41" i="15"/>
  <c r="D40" i="16"/>
  <c r="E39" i="16"/>
  <c r="E37" i="16"/>
  <c r="F38" i="16"/>
  <c r="F40" i="16"/>
  <c r="E36" i="16"/>
  <c r="E38" i="16"/>
  <c r="C40" i="16"/>
  <c r="P45" i="6"/>
  <c r="B19" i="82"/>
  <c r="B20" i="16"/>
  <c r="B22" i="15"/>
  <c r="B21" i="17"/>
  <c r="L44" i="15"/>
  <c r="E40" i="16"/>
  <c r="B20" i="82"/>
  <c r="B23" i="15"/>
  <c r="B21" i="16"/>
  <c r="B22" i="17"/>
  <c r="P46" i="6"/>
  <c r="B22" i="16"/>
  <c r="B23" i="17"/>
  <c r="R40" i="6"/>
  <c r="B24" i="15"/>
  <c r="B21" i="82"/>
  <c r="B25" i="15"/>
  <c r="R41" i="6"/>
  <c r="B24" i="17"/>
  <c r="B25" i="17"/>
  <c r="B26" i="17"/>
  <c r="B27" i="17"/>
  <c r="B28" i="17"/>
  <c r="B29" i="17"/>
  <c r="B23" i="16"/>
  <c r="B24" i="16"/>
  <c r="B25" i="16"/>
  <c r="B26" i="16"/>
  <c r="B27" i="16"/>
  <c r="B28" i="16"/>
  <c r="B22" i="82"/>
  <c r="B26" i="15"/>
  <c r="B23" i="82"/>
  <c r="R42" i="6"/>
  <c r="R43" i="6"/>
  <c r="B24" i="82"/>
  <c r="B27" i="15"/>
  <c r="B25" i="82"/>
  <c r="B28" i="15"/>
  <c r="R44" i="6"/>
  <c r="B29" i="15"/>
  <c r="B26" i="82"/>
  <c r="R45" i="6"/>
  <c r="B30" i="15"/>
  <c r="B27" i="82"/>
</calcChain>
</file>

<file path=xl/sharedStrings.xml><?xml version="1.0" encoding="utf-8"?>
<sst xmlns="http://schemas.openxmlformats.org/spreadsheetml/2006/main" count="307" uniqueCount="124">
  <si>
    <t>MidAmerican Energy Company</t>
  </si>
  <si>
    <t>Line</t>
  </si>
  <si>
    <t>(a)</t>
  </si>
  <si>
    <t>(b)</t>
  </si>
  <si>
    <t>South Dakota</t>
  </si>
  <si>
    <t>(c)</t>
  </si>
  <si>
    <t>Total</t>
  </si>
  <si>
    <t>Test Year Ending</t>
  </si>
  <si>
    <t>WorkSheet Title:</t>
  </si>
  <si>
    <t>Month / Year:</t>
  </si>
  <si>
    <t>Prepayments</t>
  </si>
  <si>
    <t>Electric</t>
  </si>
  <si>
    <t>Gas</t>
  </si>
  <si>
    <t>Iowa</t>
  </si>
  <si>
    <t>Illinois</t>
  </si>
  <si>
    <t>FERC</t>
  </si>
  <si>
    <t>Nebraska</t>
  </si>
  <si>
    <t xml:space="preserve"> </t>
  </si>
  <si>
    <t xml:space="preserve">       (%)</t>
  </si>
  <si>
    <t xml:space="preserve">       (%) - Jurisdiction</t>
  </si>
  <si>
    <t xml:space="preserve">       (%) - Utility</t>
  </si>
  <si>
    <t>Gross Plant</t>
  </si>
  <si>
    <t>Net Plant</t>
  </si>
  <si>
    <t>(d)</t>
  </si>
  <si>
    <t>(e)</t>
  </si>
  <si>
    <t>(f)</t>
  </si>
  <si>
    <t>(g)</t>
  </si>
  <si>
    <t>(h)</t>
  </si>
  <si>
    <t>No.</t>
  </si>
  <si>
    <t>Month / Year</t>
  </si>
  <si>
    <t>(-$-)</t>
  </si>
  <si>
    <t>(i)</t>
  </si>
  <si>
    <t>(j)</t>
  </si>
  <si>
    <t>FERC/Nebraska</t>
  </si>
  <si>
    <t>MidAmerican Energy - Electric</t>
  </si>
  <si>
    <t>MidAmerican Energy - Gas</t>
  </si>
  <si>
    <t>Coal</t>
  </si>
  <si>
    <t>Fuel Oil/Diesel</t>
  </si>
  <si>
    <t>Natural Gas</t>
  </si>
  <si>
    <t>LPG</t>
  </si>
  <si>
    <t xml:space="preserve">Prepaid </t>
  </si>
  <si>
    <t>Fuel Stock</t>
  </si>
  <si>
    <t>Jurisdictional Allocation -</t>
  </si>
  <si>
    <t>A &amp; E Allocator</t>
  </si>
  <si>
    <t>Peak Day</t>
  </si>
  <si>
    <t>Column (d):  Col (b) + Col (c)</t>
  </si>
  <si>
    <t>Materials</t>
  </si>
  <si>
    <t>Stores Exp</t>
  </si>
  <si>
    <t>&amp; Supplies</t>
  </si>
  <si>
    <t>Undistributed</t>
  </si>
  <si>
    <t>Mat &amp; Supplies</t>
  </si>
  <si>
    <t>Column (c):  Acct 163</t>
  </si>
  <si>
    <t>Insurance</t>
  </si>
  <si>
    <t>Miscellaneous</t>
  </si>
  <si>
    <t>Rent</t>
  </si>
  <si>
    <t>Column (d): Col (b) + Col (c)</t>
  </si>
  <si>
    <t>Column (g): Col (e) + Col (f)</t>
  </si>
  <si>
    <t>Column (h): Col (d) + Col (g)</t>
  </si>
  <si>
    <t>Other</t>
  </si>
  <si>
    <t>(Existing)</t>
  </si>
  <si>
    <t>(New)</t>
  </si>
  <si>
    <t>Existing</t>
  </si>
  <si>
    <t>New</t>
  </si>
  <si>
    <t>Column (f):  Col (b) + Col (c) + Col (d) + Col (e)</t>
  </si>
  <si>
    <t>Column (j):  Col (g) + Col (h) + Col (i)</t>
  </si>
  <si>
    <t>A &amp; E Allocation</t>
  </si>
  <si>
    <t xml:space="preserve">       (%) Existing Gen</t>
  </si>
  <si>
    <t xml:space="preserve">       (%) Traditional</t>
  </si>
  <si>
    <t xml:space="preserve">       (%) New Gen</t>
  </si>
  <si>
    <t>Allowance</t>
  </si>
  <si>
    <t>Inventory</t>
  </si>
  <si>
    <t>12 Month Average</t>
  </si>
  <si>
    <t>2-Factor</t>
  </si>
  <si>
    <t xml:space="preserve">Total  </t>
  </si>
  <si>
    <t>RULE 20:10:13:69</t>
  </si>
  <si>
    <t>Schedule F-1</t>
  </si>
  <si>
    <t>Monthly Balances for Prepayments</t>
  </si>
  <si>
    <t>Utility: MidAmerican Energy Company</t>
  </si>
  <si>
    <t>PP GDMEC</t>
  </si>
  <si>
    <t>PP Maintenance</t>
  </si>
  <si>
    <t>Non-Utility</t>
  </si>
  <si>
    <t>Column (b): Acct 165.115 &amp; 186.115</t>
  </si>
  <si>
    <t>Column (d): Acct 165.021</t>
  </si>
  <si>
    <t>Column (e): Acct 165.002, 128.003, 128.005, 128.006, 128.007</t>
  </si>
  <si>
    <t xml:space="preserve">Column (c): </t>
  </si>
  <si>
    <t xml:space="preserve">Column (f): </t>
  </si>
  <si>
    <t>Column (c): Acct 165.100, 105, 110</t>
  </si>
  <si>
    <t>SCHEDULE F-1</t>
  </si>
  <si>
    <t>Monthly Balances Allocation Factors</t>
  </si>
  <si>
    <t>Monthly Balances Materials and Supplies</t>
  </si>
  <si>
    <t>Monthly Balances for Fuel Stocks</t>
  </si>
  <si>
    <t>Monthly Balances for Prepaid Maintenance</t>
  </si>
  <si>
    <t>Test Year Ending December 31, 2025</t>
  </si>
  <si>
    <t>Individual Responsible:  Kalyn Schooler</t>
  </si>
  <si>
    <t>Individual Responsible: Kalyn Schooler</t>
  </si>
  <si>
    <t>Source - Trial Balance</t>
  </si>
  <si>
    <t>Column (b):  Acct 151.100 Recon</t>
  </si>
  <si>
    <t>Column (c):  Acct 151.100 Recon</t>
  </si>
  <si>
    <t>Column (d):  Acct 151.800 Recon</t>
  </si>
  <si>
    <t>Column (e):  Acct 151.800 Recon</t>
  </si>
  <si>
    <t>Column (g):  Acct 164.100</t>
  </si>
  <si>
    <t>Column (k): Col (f) + Col (j)</t>
  </si>
  <si>
    <t>Gas Peak Day (1/15/2025)</t>
  </si>
  <si>
    <t>Total @ 12/31/25</t>
  </si>
  <si>
    <t>13 Month Average</t>
  </si>
  <si>
    <r>
      <t>M &amp; S Allocated</t>
    </r>
    <r>
      <rPr>
        <b/>
        <vertAlign val="superscript"/>
        <sz val="10"/>
        <rFont val="Times New Roman"/>
        <family val="1"/>
      </rPr>
      <t>(1)</t>
    </r>
  </si>
  <si>
    <r>
      <t xml:space="preserve">Allowances Allocated 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</si>
  <si>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</t>
    </r>
  </si>
  <si>
    <r>
      <t xml:space="preserve">(1) </t>
    </r>
    <r>
      <rPr>
        <sz val="10"/>
        <rFont val="Times New Roman"/>
        <family val="1"/>
      </rPr>
      <t>Based on Gross Plant</t>
    </r>
  </si>
  <si>
    <r>
      <t xml:space="preserve">(2) </t>
    </r>
    <r>
      <rPr>
        <sz val="10"/>
        <rFont val="Times New Roman"/>
        <family val="1"/>
      </rPr>
      <t>Based on Traditional A&amp;E</t>
    </r>
  </si>
  <si>
    <t>Source -Trial Balance</t>
  </si>
  <si>
    <t>Column (b):  Acct 154</t>
  </si>
  <si>
    <t>(k)</t>
  </si>
  <si>
    <r>
      <t>(1)</t>
    </r>
    <r>
      <rPr>
        <sz val="10"/>
        <rFont val="Times New Roman"/>
        <family val="1"/>
      </rPr>
      <t xml:space="preserve"> Based on Net Plant</t>
    </r>
  </si>
  <si>
    <t>Column (b): Acct 165</t>
  </si>
  <si>
    <t>Column (e): Acct 165</t>
  </si>
  <si>
    <r>
      <t>Maintenance</t>
    </r>
    <r>
      <rPr>
        <b/>
        <vertAlign val="superscript"/>
        <sz val="10"/>
        <rFont val="Times New Roman"/>
        <family val="1"/>
      </rPr>
      <t>(1)</t>
    </r>
  </si>
  <si>
    <r>
      <t>PP Wind</t>
    </r>
    <r>
      <rPr>
        <b/>
        <vertAlign val="superscript"/>
        <sz val="10"/>
        <rFont val="Times New Roman"/>
        <family val="1"/>
      </rPr>
      <t>(1)</t>
    </r>
  </si>
  <si>
    <r>
      <t>Agreement</t>
    </r>
    <r>
      <rPr>
        <b/>
        <vertAlign val="superscript"/>
        <sz val="10"/>
        <rFont val="Times New Roman"/>
        <family val="1"/>
      </rPr>
      <t>(2)</t>
    </r>
  </si>
  <si>
    <r>
      <t>Prepayments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</si>
  <si>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(1),(2)</t>
    </r>
  </si>
  <si>
    <r>
      <t>(1)</t>
    </r>
    <r>
      <rPr>
        <sz val="10"/>
        <rFont val="Times New Roman"/>
        <family val="1"/>
      </rPr>
      <t xml:space="preserve"> Based on New A&amp;E Allocator</t>
    </r>
  </si>
  <si>
    <r>
      <t>(2)</t>
    </r>
    <r>
      <rPr>
        <sz val="10"/>
        <rFont val="Times New Roman"/>
        <family val="1"/>
      </rPr>
      <t xml:space="preserve"> Based on 2-Factor</t>
    </r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</si>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</sst>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m\ d\,\ yyyy"/>
    <numFmt numFmtId="166" formatCode="&quot;$&quot;#,##0.0_);[Red]\(&quot;$&quot;#,##0.0\)"/>
    <numFmt numFmtId="167" formatCode="0.000%"/>
  </numFmts>
  <fonts count="13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13" applyFont="1"/>
    <xf numFmtId="43" fontId="6" fillId="0" borderId="0" xfId="1" applyFont="1"/>
    <xf numFmtId="0" fontId="6" fillId="2" borderId="1" xfId="13" applyFont="1" applyFill="1" applyBorder="1" applyAlignment="1">
      <alignment horizontal="centerContinuous"/>
    </xf>
    <xf numFmtId="39" fontId="7" fillId="0" borderId="0" xfId="13" applyNumberFormat="1" applyFont="1" applyAlignment="1">
      <alignment horizontal="centerContinuous"/>
    </xf>
    <xf numFmtId="39" fontId="6" fillId="0" borderId="0" xfId="13" applyNumberFormat="1" applyFont="1"/>
    <xf numFmtId="1" fontId="6" fillId="0" borderId="0" xfId="13" applyNumberFormat="1" applyFont="1" applyAlignment="1">
      <alignment horizontal="center"/>
    </xf>
    <xf numFmtId="1" fontId="7" fillId="0" borderId="0" xfId="13" applyNumberFormat="1" applyFont="1" applyAlignment="1">
      <alignment horizontal="center"/>
    </xf>
    <xf numFmtId="15" fontId="7" fillId="0" borderId="0" xfId="13" applyNumberFormat="1" applyFont="1" applyAlignment="1">
      <alignment horizontal="center"/>
    </xf>
    <xf numFmtId="39" fontId="7" fillId="0" borderId="0" xfId="13" applyNumberFormat="1" applyFont="1" applyAlignment="1">
      <alignment horizontal="center"/>
    </xf>
    <xf numFmtId="0" fontId="7" fillId="0" borderId="0" xfId="13" applyFont="1" applyAlignment="1">
      <alignment horizontal="centerContinuous"/>
    </xf>
    <xf numFmtId="15" fontId="6" fillId="0" borderId="0" xfId="13" applyNumberFormat="1" applyFont="1"/>
    <xf numFmtId="39" fontId="7" fillId="0" borderId="0" xfId="13" quotePrefix="1" applyNumberFormat="1" applyFont="1" applyAlignment="1">
      <alignment horizontal="center"/>
    </xf>
    <xf numFmtId="1" fontId="7" fillId="0" borderId="1" xfId="13" applyNumberFormat="1" applyFont="1" applyBorder="1" applyAlignment="1">
      <alignment horizontal="center"/>
    </xf>
    <xf numFmtId="15" fontId="7" fillId="0" borderId="1" xfId="13" applyNumberFormat="1" applyFont="1" applyBorder="1" applyAlignment="1">
      <alignment horizontal="center"/>
    </xf>
    <xf numFmtId="39" fontId="7" fillId="0" borderId="1" xfId="13" applyNumberFormat="1" applyFont="1" applyBorder="1" applyAlignment="1">
      <alignment horizontal="center"/>
    </xf>
    <xf numFmtId="39" fontId="7" fillId="0" borderId="1" xfId="13" applyNumberFormat="1" applyFont="1" applyBorder="1" applyAlignment="1">
      <alignment horizontal="centerContinuous"/>
    </xf>
    <xf numFmtId="17" fontId="7" fillId="0" borderId="0" xfId="13" applyNumberFormat="1" applyFont="1" applyAlignment="1">
      <alignment horizontal="right"/>
    </xf>
    <xf numFmtId="43" fontId="6" fillId="0" borderId="0" xfId="4" applyNumberFormat="1" applyFont="1"/>
    <xf numFmtId="43" fontId="6" fillId="0" borderId="0" xfId="13" applyNumberFormat="1" applyFont="1"/>
    <xf numFmtId="0" fontId="6" fillId="0" borderId="0" xfId="0" applyFont="1" applyAlignment="1">
      <alignment vertical="center"/>
    </xf>
    <xf numFmtId="43" fontId="6" fillId="0" borderId="0" xfId="4" applyNumberFormat="1" applyFont="1" applyFill="1"/>
    <xf numFmtId="43" fontId="6" fillId="0" borderId="1" xfId="4" applyNumberFormat="1" applyFont="1" applyBorder="1"/>
    <xf numFmtId="43" fontId="6" fillId="0" borderId="1" xfId="13" applyNumberFormat="1" applyFont="1" applyBorder="1"/>
    <xf numFmtId="15" fontId="7" fillId="0" borderId="0" xfId="13" applyNumberFormat="1" applyFont="1"/>
    <xf numFmtId="43" fontId="6" fillId="0" borderId="0" xfId="6" applyNumberFormat="1" applyFont="1"/>
    <xf numFmtId="15" fontId="7" fillId="0" borderId="2" xfId="13" quotePrefix="1" applyNumberFormat="1" applyFont="1" applyBorder="1" applyAlignment="1">
      <alignment horizontal="left"/>
    </xf>
    <xf numFmtId="43" fontId="6" fillId="0" borderId="2" xfId="6" applyNumberFormat="1" applyFont="1" applyFill="1" applyBorder="1"/>
    <xf numFmtId="0" fontId="7" fillId="2" borderId="1" xfId="13" applyFont="1" applyFill="1" applyBorder="1" applyAlignment="1">
      <alignment horizontal="centerContinuous"/>
    </xf>
    <xf numFmtId="39" fontId="7" fillId="0" borderId="0" xfId="13" applyNumberFormat="1" applyFont="1"/>
    <xf numFmtId="4" fontId="6" fillId="0" borderId="1" xfId="13" applyNumberFormat="1" applyFont="1" applyBorder="1" applyAlignment="1">
      <alignment horizontal="center"/>
    </xf>
    <xf numFmtId="41" fontId="6" fillId="0" borderId="0" xfId="13" applyNumberFormat="1" applyFont="1"/>
    <xf numFmtId="41" fontId="6" fillId="0" borderId="3" xfId="13" applyNumberFormat="1" applyFont="1" applyBorder="1"/>
    <xf numFmtId="41" fontId="6" fillId="0" borderId="4" xfId="13" applyNumberFormat="1" applyFont="1" applyBorder="1"/>
    <xf numFmtId="4" fontId="6" fillId="0" borderId="0" xfId="13" applyNumberFormat="1" applyFont="1"/>
    <xf numFmtId="39" fontId="8" fillId="0" borderId="0" xfId="13" quotePrefix="1" applyNumberFormat="1" applyFont="1"/>
    <xf numFmtId="15" fontId="6" fillId="0" borderId="0" xfId="13" quotePrefix="1" applyNumberFormat="1" applyFont="1" applyAlignment="1">
      <alignment horizontal="left"/>
    </xf>
    <xf numFmtId="15" fontId="6" fillId="0" borderId="0" xfId="13" applyNumberFormat="1" applyFont="1" applyAlignment="1">
      <alignment horizontal="left"/>
    </xf>
    <xf numFmtId="39" fontId="6" fillId="0" borderId="0" xfId="4" applyNumberFormat="1" applyFont="1"/>
    <xf numFmtId="0" fontId="6" fillId="0" borderId="0" xfId="15" applyFont="1"/>
    <xf numFmtId="1" fontId="6" fillId="0" borderId="0" xfId="13" applyNumberFormat="1" applyFont="1" applyAlignment="1">
      <alignment horizontal="centerContinuous"/>
    </xf>
    <xf numFmtId="15" fontId="6" fillId="0" borderId="0" xfId="13" applyNumberFormat="1" applyFont="1" applyAlignment="1">
      <alignment horizontal="centerContinuous"/>
    </xf>
    <xf numFmtId="1" fontId="6" fillId="0" borderId="0" xfId="13" applyNumberFormat="1" applyFont="1"/>
    <xf numFmtId="0" fontId="7" fillId="0" borderId="1" xfId="13" applyFont="1" applyBorder="1" applyAlignment="1">
      <alignment horizontal="centerContinuous"/>
    </xf>
    <xf numFmtId="0" fontId="6" fillId="0" borderId="1" xfId="13" applyFont="1" applyBorder="1" applyAlignment="1">
      <alignment horizontal="centerContinuous"/>
    </xf>
    <xf numFmtId="0" fontId="6" fillId="0" borderId="0" xfId="13" applyFont="1" applyAlignment="1">
      <alignment horizontal="centerContinuous"/>
    </xf>
    <xf numFmtId="39" fontId="6" fillId="0" borderId="1" xfId="13" applyNumberFormat="1" applyFont="1" applyBorder="1" applyAlignment="1">
      <alignment horizontal="centerContinuous"/>
    </xf>
    <xf numFmtId="0" fontId="6" fillId="0" borderId="1" xfId="13" applyFont="1" applyBorder="1"/>
    <xf numFmtId="0" fontId="7" fillId="0" borderId="0" xfId="13" applyFont="1" applyAlignment="1">
      <alignment horizontal="center"/>
    </xf>
    <xf numFmtId="0" fontId="7" fillId="0" borderId="1" xfId="13" applyFont="1" applyBorder="1" applyAlignment="1">
      <alignment horizontal="center"/>
    </xf>
    <xf numFmtId="43" fontId="6" fillId="0" borderId="0" xfId="4" applyNumberFormat="1" applyFont="1" applyBorder="1"/>
    <xf numFmtId="1" fontId="7" fillId="0" borderId="0" xfId="15" applyNumberFormat="1" applyFont="1" applyAlignment="1">
      <alignment horizontal="center"/>
    </xf>
    <xf numFmtId="15" fontId="6" fillId="0" borderId="0" xfId="15" applyNumberFormat="1" applyFont="1"/>
    <xf numFmtId="39" fontId="6" fillId="0" borderId="0" xfId="15" applyNumberFormat="1" applyFont="1"/>
    <xf numFmtId="39" fontId="7" fillId="0" borderId="0" xfId="15" applyNumberFormat="1" applyFont="1" applyAlignment="1">
      <alignment horizontal="centerContinuous"/>
    </xf>
    <xf numFmtId="39" fontId="7" fillId="0" borderId="0" xfId="15" applyNumberFormat="1" applyFont="1"/>
    <xf numFmtId="39" fontId="7" fillId="0" borderId="1" xfId="15" applyNumberFormat="1" applyFont="1" applyBorder="1"/>
    <xf numFmtId="0" fontId="6" fillId="0" borderId="1" xfId="15" applyFont="1" applyBorder="1"/>
    <xf numFmtId="0" fontId="6" fillId="0" borderId="5" xfId="15" applyFont="1" applyBorder="1"/>
    <xf numFmtId="39" fontId="7" fillId="0" borderId="5" xfId="15" applyNumberFormat="1" applyFont="1" applyBorder="1" applyAlignment="1">
      <alignment horizontal="centerContinuous"/>
    </xf>
    <xf numFmtId="39" fontId="6" fillId="0" borderId="5" xfId="15" applyNumberFormat="1" applyFont="1" applyBorder="1" applyAlignment="1">
      <alignment horizontal="centerContinuous"/>
    </xf>
    <xf numFmtId="0" fontId="7" fillId="3" borderId="5" xfId="15" applyFont="1" applyFill="1" applyBorder="1" applyAlignment="1">
      <alignment horizontal="centerContinuous"/>
    </xf>
    <xf numFmtId="0" fontId="7" fillId="3" borderId="6" xfId="15" applyFont="1" applyFill="1" applyBorder="1" applyAlignment="1">
      <alignment horizontal="centerContinuous"/>
    </xf>
    <xf numFmtId="0" fontId="7" fillId="0" borderId="7" xfId="15" applyFont="1" applyBorder="1" applyAlignment="1">
      <alignment horizontal="center"/>
    </xf>
    <xf numFmtId="0" fontId="6" fillId="0" borderId="7" xfId="15" applyFont="1" applyBorder="1"/>
    <xf numFmtId="39" fontId="7" fillId="0" borderId="0" xfId="15" applyNumberFormat="1" applyFont="1" applyAlignment="1">
      <alignment horizontal="center"/>
    </xf>
    <xf numFmtId="39" fontId="7" fillId="0" borderId="8" xfId="15" applyNumberFormat="1" applyFont="1" applyBorder="1" applyAlignment="1">
      <alignment horizontal="center"/>
    </xf>
    <xf numFmtId="15" fontId="6" fillId="0" borderId="0" xfId="15" quotePrefix="1" applyNumberFormat="1" applyFont="1" applyAlignment="1">
      <alignment horizontal="left"/>
    </xf>
    <xf numFmtId="39" fontId="7" fillId="0" borderId="9" xfId="15" applyNumberFormat="1" applyFont="1" applyBorder="1" applyAlignment="1">
      <alignment horizontal="center"/>
    </xf>
    <xf numFmtId="39" fontId="6" fillId="0" borderId="9" xfId="15" applyNumberFormat="1" applyFont="1" applyBorder="1"/>
    <xf numFmtId="39" fontId="7" fillId="0" borderId="10" xfId="15" applyNumberFormat="1" applyFont="1" applyBorder="1" applyAlignment="1">
      <alignment horizontal="center"/>
    </xf>
    <xf numFmtId="10" fontId="6" fillId="0" borderId="0" xfId="16" applyNumberFormat="1" applyFont="1"/>
    <xf numFmtId="41" fontId="6" fillId="0" borderId="11" xfId="15" applyNumberFormat="1" applyFont="1" applyBorder="1"/>
    <xf numFmtId="41" fontId="6" fillId="0" borderId="0" xfId="15" applyNumberFormat="1" applyFont="1"/>
    <xf numFmtId="41" fontId="6" fillId="0" borderId="12" xfId="15" applyNumberFormat="1" applyFont="1" applyBorder="1"/>
    <xf numFmtId="41" fontId="6" fillId="0" borderId="13" xfId="15" applyNumberFormat="1" applyFont="1" applyBorder="1"/>
    <xf numFmtId="41" fontId="6" fillId="0" borderId="14" xfId="15" applyNumberFormat="1" applyFont="1" applyBorder="1"/>
    <xf numFmtId="10" fontId="6" fillId="0" borderId="4" xfId="16" applyNumberFormat="1" applyFont="1" applyBorder="1"/>
    <xf numFmtId="41" fontId="6" fillId="0" borderId="15" xfId="15" applyNumberFormat="1" applyFont="1" applyBorder="1"/>
    <xf numFmtId="39" fontId="6" fillId="0" borderId="4" xfId="15" applyNumberFormat="1" applyFont="1" applyBorder="1"/>
    <xf numFmtId="41" fontId="6" fillId="0" borderId="4" xfId="15" applyNumberFormat="1" applyFont="1" applyBorder="1"/>
    <xf numFmtId="0" fontId="6" fillId="0" borderId="1" xfId="13" applyFont="1" applyBorder="1" applyAlignment="1">
      <alignment horizontal="center"/>
    </xf>
    <xf numFmtId="165" fontId="6" fillId="0" borderId="0" xfId="13" applyNumberFormat="1" applyFont="1"/>
    <xf numFmtId="39" fontId="6" fillId="0" borderId="0" xfId="13" applyNumberFormat="1" applyFont="1" applyAlignment="1">
      <alignment horizontal="centerContinuous"/>
    </xf>
    <xf numFmtId="166" fontId="6" fillId="0" borderId="0" xfId="13" applyNumberFormat="1" applyFont="1"/>
    <xf numFmtId="39" fontId="7" fillId="0" borderId="0" xfId="13" applyNumberFormat="1" applyFont="1" applyAlignment="1">
      <alignment horizontal="left"/>
    </xf>
    <xf numFmtId="39" fontId="7" fillId="0" borderId="9" xfId="13" applyNumberFormat="1" applyFont="1" applyBorder="1" applyAlignment="1">
      <alignment horizontal="center"/>
    </xf>
    <xf numFmtId="39" fontId="6" fillId="0" borderId="0" xfId="13" applyNumberFormat="1" applyFont="1" applyAlignment="1">
      <alignment horizontal="centerContinuous" vertical="justify" wrapText="1"/>
    </xf>
    <xf numFmtId="39" fontId="6" fillId="0" borderId="0" xfId="13" applyNumberFormat="1" applyFont="1" applyAlignment="1">
      <alignment horizontal="left"/>
    </xf>
    <xf numFmtId="0" fontId="6" fillId="0" borderId="0" xfId="0" applyFont="1"/>
    <xf numFmtId="0" fontId="12" fillId="0" borderId="0" xfId="11" applyFont="1"/>
    <xf numFmtId="43" fontId="6" fillId="0" borderId="0" xfId="0" applyNumberFormat="1" applyFont="1"/>
    <xf numFmtId="39" fontId="7" fillId="0" borderId="0" xfId="9" applyNumberFormat="1" applyFont="1" applyAlignment="1">
      <alignment horizontal="center"/>
    </xf>
    <xf numFmtId="15" fontId="7" fillId="0" borderId="0" xfId="15" applyNumberFormat="1" applyFont="1" applyAlignment="1">
      <alignment horizontal="center"/>
    </xf>
    <xf numFmtId="1" fontId="7" fillId="0" borderId="1" xfId="15" applyNumberFormat="1" applyFont="1" applyBorder="1" applyAlignment="1">
      <alignment horizontal="center"/>
    </xf>
    <xf numFmtId="15" fontId="7" fillId="0" borderId="1" xfId="15" applyNumberFormat="1" applyFont="1" applyBorder="1" applyAlignment="1">
      <alignment horizontal="center"/>
    </xf>
    <xf numFmtId="39" fontId="7" fillId="0" borderId="1" xfId="9" applyNumberFormat="1" applyFont="1" applyBorder="1" applyAlignment="1">
      <alignment horizontal="center"/>
    </xf>
    <xf numFmtId="17" fontId="7" fillId="0" borderId="0" xfId="15" applyNumberFormat="1" applyFont="1" applyAlignment="1">
      <alignment horizontal="right"/>
    </xf>
    <xf numFmtId="15" fontId="7" fillId="0" borderId="0" xfId="15" applyNumberFormat="1" applyFont="1"/>
    <xf numFmtId="15" fontId="7" fillId="0" borderId="2" xfId="15" quotePrefix="1" applyNumberFormat="1" applyFont="1" applyBorder="1" applyAlignment="1">
      <alignment horizontal="left"/>
    </xf>
    <xf numFmtId="39" fontId="7" fillId="0" borderId="0" xfId="15" applyNumberFormat="1" applyFont="1" applyAlignment="1">
      <alignment horizontal="left"/>
    </xf>
    <xf numFmtId="0" fontId="6" fillId="0" borderId="0" xfId="15" applyFont="1" applyAlignment="1">
      <alignment horizontal="centerContinuous"/>
    </xf>
    <xf numFmtId="39" fontId="7" fillId="0" borderId="16" xfId="15" applyNumberFormat="1" applyFont="1" applyBorder="1" applyAlignment="1">
      <alignment horizontal="center"/>
    </xf>
    <xf numFmtId="39" fontId="7" fillId="0" borderId="17" xfId="9" applyNumberFormat="1" applyFont="1" applyBorder="1" applyAlignment="1">
      <alignment horizontal="center"/>
    </xf>
    <xf numFmtId="39" fontId="7" fillId="0" borderId="18" xfId="9" applyNumberFormat="1" applyFont="1" applyBorder="1" applyAlignment="1">
      <alignment horizontal="center"/>
    </xf>
    <xf numFmtId="39" fontId="7" fillId="0" borderId="19" xfId="15" applyNumberFormat="1" applyFont="1" applyBorder="1" applyAlignment="1">
      <alignment horizontal="center"/>
    </xf>
    <xf numFmtId="39" fontId="7" fillId="0" borderId="20" xfId="15" applyNumberFormat="1" applyFont="1" applyBorder="1" applyAlignment="1">
      <alignment horizontal="center"/>
    </xf>
    <xf numFmtId="41" fontId="6" fillId="0" borderId="21" xfId="15" applyNumberFormat="1" applyFont="1" applyBorder="1"/>
    <xf numFmtId="41" fontId="6" fillId="0" borderId="22" xfId="15" applyNumberFormat="1" applyFont="1" applyBorder="1"/>
    <xf numFmtId="41" fontId="6" fillId="0" borderId="23" xfId="15" applyNumberFormat="1" applyFont="1" applyBorder="1"/>
    <xf numFmtId="41" fontId="6" fillId="0" borderId="3" xfId="15" applyNumberFormat="1" applyFont="1" applyBorder="1"/>
    <xf numFmtId="41" fontId="6" fillId="0" borderId="24" xfId="15" applyNumberFormat="1" applyFont="1" applyBorder="1"/>
    <xf numFmtId="41" fontId="6" fillId="0" borderId="25" xfId="15" applyNumberFormat="1" applyFont="1" applyBorder="1"/>
    <xf numFmtId="41" fontId="6" fillId="0" borderId="26" xfId="15" applyNumberFormat="1" applyFont="1" applyBorder="1"/>
    <xf numFmtId="39" fontId="8" fillId="0" borderId="0" xfId="15" quotePrefix="1" applyNumberFormat="1" applyFont="1"/>
    <xf numFmtId="15" fontId="6" fillId="0" borderId="0" xfId="9" applyNumberFormat="1" applyFont="1" applyAlignment="1">
      <alignment horizontal="left"/>
    </xf>
    <xf numFmtId="39" fontId="7" fillId="0" borderId="16" xfId="9" applyNumberFormat="1" applyFont="1" applyBorder="1" applyAlignment="1">
      <alignment horizontal="center"/>
    </xf>
    <xf numFmtId="39" fontId="7" fillId="0" borderId="27" xfId="15" applyNumberFormat="1" applyFont="1" applyBorder="1" applyAlignment="1">
      <alignment horizontal="center"/>
    </xf>
    <xf numFmtId="0" fontId="6" fillId="0" borderId="28" xfId="13" applyFont="1" applyBorder="1" applyAlignment="1">
      <alignment horizontal="centerContinuous"/>
    </xf>
    <xf numFmtId="37" fontId="6" fillId="0" borderId="0" xfId="13" applyNumberFormat="1" applyFont="1"/>
    <xf numFmtId="165" fontId="9" fillId="0" borderId="0" xfId="13" applyNumberFormat="1" applyFont="1" applyAlignment="1">
      <alignment horizontal="center"/>
    </xf>
    <xf numFmtId="39" fontId="9" fillId="0" borderId="0" xfId="13" quotePrefix="1" applyNumberFormat="1" applyFont="1" applyAlignment="1">
      <alignment horizontal="center"/>
    </xf>
    <xf numFmtId="37" fontId="6" fillId="0" borderId="7" xfId="13" applyNumberFormat="1" applyFont="1" applyBorder="1" applyAlignment="1">
      <alignment horizontal="left"/>
    </xf>
    <xf numFmtId="39" fontId="6" fillId="0" borderId="7" xfId="13" applyNumberFormat="1" applyFont="1" applyBorder="1"/>
    <xf numFmtId="0" fontId="6" fillId="0" borderId="7" xfId="13" applyFont="1" applyBorder="1"/>
    <xf numFmtId="37" fontId="6" fillId="0" borderId="1" xfId="13" applyNumberFormat="1" applyFont="1" applyBorder="1"/>
    <xf numFmtId="39" fontId="6" fillId="0" borderId="1" xfId="13" applyNumberFormat="1" applyFont="1" applyBorder="1"/>
    <xf numFmtId="37" fontId="6" fillId="0" borderId="0" xfId="13" applyNumberFormat="1" applyFont="1" applyAlignment="1">
      <alignment horizontal="center"/>
    </xf>
    <xf numFmtId="0" fontId="6" fillId="0" borderId="0" xfId="12" applyFont="1"/>
    <xf numFmtId="10" fontId="7" fillId="0" borderId="0" xfId="13" applyNumberFormat="1" applyFont="1"/>
    <xf numFmtId="10" fontId="6" fillId="0" borderId="0" xfId="13" applyNumberFormat="1" applyFont="1"/>
    <xf numFmtId="41" fontId="7" fillId="0" borderId="0" xfId="13" applyNumberFormat="1" applyFont="1"/>
    <xf numFmtId="10" fontId="6" fillId="0" borderId="0" xfId="16" applyNumberFormat="1" applyFont="1" applyFill="1"/>
    <xf numFmtId="167" fontId="6" fillId="0" borderId="0" xfId="16" applyNumberFormat="1" applyFont="1" applyFill="1"/>
    <xf numFmtId="42" fontId="7" fillId="0" borderId="0" xfId="13" applyNumberFormat="1" applyFont="1"/>
    <xf numFmtId="42" fontId="6" fillId="0" borderId="0" xfId="13" applyNumberFormat="1" applyFont="1"/>
    <xf numFmtId="6" fontId="7" fillId="0" borderId="0" xfId="13" applyNumberFormat="1" applyFont="1"/>
    <xf numFmtId="6" fontId="6" fillId="0" borderId="0" xfId="13" applyNumberFormat="1" applyFont="1"/>
    <xf numFmtId="0" fontId="6" fillId="0" borderId="0" xfId="14" applyFont="1"/>
    <xf numFmtId="10" fontId="6" fillId="0" borderId="0" xfId="19" applyNumberFormat="1" applyFont="1" applyFill="1"/>
    <xf numFmtId="6" fontId="7" fillId="0" borderId="0" xfId="14" applyNumberFormat="1" applyFont="1"/>
    <xf numFmtId="42" fontId="6" fillId="0" borderId="0" xfId="14" applyNumberFormat="1" applyFont="1"/>
    <xf numFmtId="165" fontId="7" fillId="0" borderId="0" xfId="13" applyNumberFormat="1" applyFont="1" applyAlignment="1">
      <alignment horizontal="centerContinuous"/>
    </xf>
    <xf numFmtId="39" fontId="6" fillId="0" borderId="0" xfId="13" quotePrefix="1" applyNumberFormat="1" applyFont="1" applyAlignment="1">
      <alignment horizontal="left"/>
    </xf>
    <xf numFmtId="0" fontId="6" fillId="2" borderId="0" xfId="13" applyFont="1" applyFill="1"/>
    <xf numFmtId="39" fontId="10" fillId="0" borderId="1" xfId="13" applyNumberFormat="1" applyFont="1" applyBorder="1" applyAlignment="1">
      <alignment horizontal="right"/>
    </xf>
    <xf numFmtId="17" fontId="6" fillId="0" borderId="0" xfId="13" applyNumberFormat="1" applyFont="1" applyAlignment="1">
      <alignment horizontal="right"/>
    </xf>
    <xf numFmtId="10" fontId="7" fillId="0" borderId="0" xfId="16" applyNumberFormat="1" applyFont="1" applyFill="1"/>
    <xf numFmtId="164" fontId="7" fillId="0" borderId="0" xfId="7" applyNumberFormat="1" applyFont="1" applyFill="1"/>
    <xf numFmtId="10" fontId="7" fillId="0" borderId="0" xfId="7" applyNumberFormat="1" applyFont="1" applyFill="1"/>
    <xf numFmtId="1" fontId="6" fillId="0" borderId="0" xfId="13" applyNumberFormat="1" applyFont="1" applyAlignment="1">
      <alignment horizontal="center"/>
    </xf>
    <xf numFmtId="165" fontId="6" fillId="0" borderId="1" xfId="13" applyNumberFormat="1" applyFont="1" applyBorder="1" applyAlignment="1">
      <alignment horizontal="center"/>
    </xf>
    <xf numFmtId="0" fontId="6" fillId="0" borderId="0" xfId="13" applyFont="1" applyAlignment="1">
      <alignment horizontal="center"/>
    </xf>
    <xf numFmtId="0" fontId="7" fillId="0" borderId="5" xfId="15" applyFont="1" applyBorder="1" applyAlignment="1">
      <alignment horizontal="center"/>
    </xf>
    <xf numFmtId="0" fontId="6" fillId="0" borderId="1" xfId="13" applyFont="1" applyBorder="1" applyAlignment="1">
      <alignment horizontal="center"/>
    </xf>
    <xf numFmtId="39" fontId="7" fillId="0" borderId="13" xfId="15" applyNumberFormat="1" applyFont="1" applyBorder="1" applyAlignment="1">
      <alignment horizontal="center"/>
    </xf>
    <xf numFmtId="39" fontId="7" fillId="0" borderId="18" xfId="15" applyNumberFormat="1" applyFont="1" applyBorder="1" applyAlignment="1">
      <alignment horizontal="center"/>
    </xf>
  </cellXfs>
  <cellStyles count="20">
    <cellStyle name="Comma" xfId="1" builtinId="3"/>
    <cellStyle name="Comma 2" xfId="2" xr:uid="{A39567F1-0DB4-433E-84DD-B0D277A97BF0}"/>
    <cellStyle name="Comma 2 2" xfId="3" xr:uid="{36CC4854-362F-426E-A02F-05207DEB149D}"/>
    <cellStyle name="Comma_RateBase" xfId="4" xr:uid="{1353438F-972A-45E5-9C2A-15B27441AAB3}"/>
    <cellStyle name="Currency 2" xfId="5" xr:uid="{6B9AD6D2-9DD2-448E-A8E2-05C661122B6E}"/>
    <cellStyle name="Currency_RateBase" xfId="6" xr:uid="{7D26D433-9DD2-4F80-9556-0E12396584D6}"/>
    <cellStyle name="Currency_RateBase 2" xfId="7" xr:uid="{3520E1DC-F76B-4BE6-BEFF-CA2E2E15D3F9}"/>
    <cellStyle name="Normal" xfId="0" builtinId="0"/>
    <cellStyle name="Normal 2" xfId="8" xr:uid="{1A0A6129-D1CA-4242-96F1-7238BA9A3D91}"/>
    <cellStyle name="Normal 2 2" xfId="9" xr:uid="{C65D4941-FD1D-4413-BB45-C8EA5F3BCE75}"/>
    <cellStyle name="Normal 3" xfId="10" xr:uid="{0D694FC5-3876-4525-B7CD-951EAB8F321C}"/>
    <cellStyle name="Normal 4" xfId="11" xr:uid="{AB823F3F-1386-436E-BB5D-4047AA04CF42}"/>
    <cellStyle name="Normal 5" xfId="12" xr:uid="{1DC9D4C9-9B7A-4AA7-8C18-B6713F57EB5A}"/>
    <cellStyle name="Normal_RateBase" xfId="13" xr:uid="{6D52FCF9-4B9E-4D76-BF53-74A06C5E8FF1}"/>
    <cellStyle name="Normal_RateBase 2" xfId="14" xr:uid="{2B43659C-7FEE-4910-9948-90008D5BB31A}"/>
    <cellStyle name="Normal_RateBase Spreadsheets" xfId="15" xr:uid="{B6FB02DA-3ABD-4007-A23E-EA9E294F4319}"/>
    <cellStyle name="Percent" xfId="16" builtinId="5"/>
    <cellStyle name="Percent 2" xfId="17" xr:uid="{39B06418-E0AE-4C94-8A4C-CAB0D2C5C37B}"/>
    <cellStyle name="Percent 2 2" xfId="18" xr:uid="{5C4AFF5C-C902-4B29-8BAF-4828DBE8EB04}"/>
    <cellStyle name="Percent 4" xfId="19" xr:uid="{86991C1D-8AED-46D2-809F-1DDA986968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77A9-E93F-41BE-9366-5D35A1E483FA}">
  <sheetPr codeName="Sheet11"/>
  <dimension ref="A1:N51"/>
  <sheetViews>
    <sheetView tabSelected="1" view="pageLayout" zoomScaleNormal="100" workbookViewId="0">
      <selection sqref="A1:F1"/>
    </sheetView>
  </sheetViews>
  <sheetFormatPr defaultRowHeight="12.75" x14ac:dyDescent="0.2"/>
  <cols>
    <col min="1" max="1" width="4.42578125" style="1" bestFit="1" customWidth="1"/>
    <col min="2" max="2" width="22.7109375" style="1" customWidth="1"/>
    <col min="3" max="3" width="14.5703125" style="1" bestFit="1" customWidth="1"/>
    <col min="4" max="4" width="17.85546875" style="1" bestFit="1" customWidth="1"/>
    <col min="5" max="5" width="18.42578125" style="1" customWidth="1"/>
    <col min="6" max="7" width="12.7109375" style="1" customWidth="1"/>
    <col min="8" max="8" width="9.140625" style="1"/>
    <col min="9" max="9" width="13.5703125" style="1" bestFit="1" customWidth="1"/>
    <col min="10" max="10" width="12.42578125" style="1" bestFit="1" customWidth="1"/>
    <col min="11" max="11" width="13.5703125" style="1" bestFit="1" customWidth="1"/>
    <col min="12" max="16384" width="9.140625" style="1"/>
  </cols>
  <sheetData>
    <row r="1" spans="1:14" x14ac:dyDescent="0.2">
      <c r="A1" s="152" t="s">
        <v>74</v>
      </c>
      <c r="B1" s="152"/>
      <c r="C1" s="152"/>
      <c r="D1" s="152"/>
      <c r="E1" s="152"/>
      <c r="F1" s="152"/>
      <c r="G1" s="4"/>
      <c r="H1" s="4" t="s">
        <v>17</v>
      </c>
      <c r="I1" s="4"/>
      <c r="J1" s="4"/>
      <c r="K1" s="4"/>
      <c r="L1" s="4"/>
      <c r="M1" s="5"/>
      <c r="N1" s="5"/>
    </row>
    <row r="2" spans="1:14" x14ac:dyDescent="0.2">
      <c r="A2" s="152" t="s">
        <v>87</v>
      </c>
      <c r="B2" s="152"/>
      <c r="C2" s="152"/>
      <c r="D2" s="152"/>
      <c r="E2" s="152"/>
      <c r="F2" s="152"/>
      <c r="G2" s="4"/>
      <c r="H2" s="4"/>
      <c r="I2" s="4"/>
      <c r="J2" s="4"/>
      <c r="K2" s="4"/>
      <c r="L2" s="4"/>
      <c r="M2" s="5"/>
      <c r="N2" s="5"/>
    </row>
    <row r="3" spans="1:14" x14ac:dyDescent="0.2">
      <c r="A3" s="152" t="str">
        <f>FactorInput!B41</f>
        <v>Monthly Balances Materials and Supplies</v>
      </c>
      <c r="B3" s="152"/>
      <c r="C3" s="152"/>
      <c r="D3" s="152"/>
      <c r="E3" s="152"/>
      <c r="F3" s="152" t="s">
        <v>17</v>
      </c>
      <c r="G3" s="4"/>
      <c r="H3" s="4" t="s">
        <v>17</v>
      </c>
      <c r="I3" s="4"/>
      <c r="J3" s="4"/>
      <c r="K3" s="4"/>
      <c r="L3" s="4"/>
      <c r="M3" s="5"/>
      <c r="N3" s="5"/>
    </row>
    <row r="4" spans="1:14" x14ac:dyDescent="0.2">
      <c r="A4" s="152" t="str">
        <f>"Test Year Ending "&amp;TEXT(FactorInput!D36,"mmmm dd, yyyy")</f>
        <v>Test Year Ending December 31, 2025</v>
      </c>
      <c r="B4" s="152"/>
      <c r="C4" s="152"/>
      <c r="D4" s="152"/>
      <c r="E4" s="152"/>
      <c r="F4" s="152" t="s">
        <v>17</v>
      </c>
      <c r="G4" s="4"/>
      <c r="H4" s="4" t="s">
        <v>17</v>
      </c>
      <c r="I4" s="4"/>
      <c r="J4" s="4"/>
      <c r="K4" s="4"/>
      <c r="L4" s="4"/>
      <c r="M4" s="5"/>
      <c r="N4" s="5"/>
    </row>
    <row r="5" spans="1:14" x14ac:dyDescent="0.2">
      <c r="A5" s="152" t="s">
        <v>77</v>
      </c>
      <c r="B5" s="152"/>
      <c r="C5" s="152"/>
      <c r="D5" s="152"/>
      <c r="E5" s="152"/>
      <c r="F5" s="152" t="s">
        <v>17</v>
      </c>
      <c r="G5" s="4"/>
      <c r="H5" s="4" t="s">
        <v>17</v>
      </c>
      <c r="I5" s="4"/>
      <c r="J5" s="4"/>
      <c r="K5" s="4"/>
      <c r="L5" s="4"/>
      <c r="M5" s="5"/>
      <c r="N5" s="5"/>
    </row>
    <row r="6" spans="1:14" x14ac:dyDescent="0.2">
      <c r="A6" s="150" t="s">
        <v>123</v>
      </c>
      <c r="B6" s="150"/>
      <c r="C6" s="150"/>
      <c r="D6" s="150"/>
      <c r="E6" s="150"/>
      <c r="F6" s="150"/>
      <c r="G6" s="4"/>
      <c r="H6" s="4"/>
      <c r="I6" s="4"/>
      <c r="J6" s="4"/>
      <c r="K6" s="4"/>
      <c r="L6" s="4"/>
      <c r="M6" s="5"/>
      <c r="N6" s="5"/>
    </row>
    <row r="7" spans="1:14" x14ac:dyDescent="0.2">
      <c r="A7" s="6"/>
      <c r="B7" s="6"/>
      <c r="C7" s="6"/>
      <c r="D7" s="6"/>
      <c r="E7" s="6"/>
      <c r="F7" s="6"/>
      <c r="G7" s="4"/>
      <c r="H7" s="4"/>
      <c r="I7" s="4"/>
      <c r="J7" s="4"/>
      <c r="K7" s="4"/>
      <c r="L7" s="4"/>
      <c r="M7" s="5"/>
      <c r="N7" s="5"/>
    </row>
    <row r="8" spans="1:14" x14ac:dyDescent="0.2">
      <c r="A8" s="151" t="s">
        <v>93</v>
      </c>
      <c r="B8" s="151"/>
      <c r="C8" s="151"/>
      <c r="D8" s="151"/>
      <c r="E8" s="151"/>
      <c r="F8" s="151"/>
      <c r="J8" s="5"/>
      <c r="K8" s="5"/>
      <c r="L8" s="5"/>
      <c r="M8" s="5"/>
      <c r="N8" s="5"/>
    </row>
    <row r="9" spans="1:14" x14ac:dyDescent="0.2">
      <c r="A9" s="7"/>
      <c r="B9" s="8" t="s">
        <v>2</v>
      </c>
      <c r="C9" s="9" t="s">
        <v>3</v>
      </c>
      <c r="D9" s="9" t="s">
        <v>5</v>
      </c>
      <c r="E9" s="9" t="s">
        <v>23</v>
      </c>
      <c r="F9" s="9" t="s">
        <v>24</v>
      </c>
      <c r="G9" s="10" t="s">
        <v>17</v>
      </c>
    </row>
    <row r="10" spans="1:14" x14ac:dyDescent="0.2">
      <c r="A10" s="7"/>
      <c r="B10" s="11"/>
      <c r="C10" s="5" t="s">
        <v>17</v>
      </c>
      <c r="D10" s="5"/>
      <c r="E10" s="5"/>
      <c r="F10" s="5"/>
      <c r="G10" s="5"/>
      <c r="M10" s="5"/>
      <c r="N10" s="5"/>
    </row>
    <row r="11" spans="1:14" x14ac:dyDescent="0.2">
      <c r="A11" s="7"/>
      <c r="B11" s="11"/>
      <c r="C11" s="5"/>
      <c r="D11" s="5"/>
      <c r="E11" s="5"/>
      <c r="F11" s="5"/>
      <c r="G11" s="5"/>
      <c r="M11" s="5"/>
      <c r="N11" s="5"/>
    </row>
    <row r="12" spans="1:14" x14ac:dyDescent="0.2">
      <c r="A12" s="7"/>
      <c r="B12" s="8"/>
      <c r="C12" s="4" t="s">
        <v>46</v>
      </c>
      <c r="D12" s="4" t="s">
        <v>47</v>
      </c>
      <c r="E12" s="4" t="s">
        <v>6</v>
      </c>
      <c r="F12" s="9" t="s">
        <v>69</v>
      </c>
      <c r="M12" s="5"/>
      <c r="N12" s="5"/>
    </row>
    <row r="13" spans="1:14" x14ac:dyDescent="0.2">
      <c r="A13" s="7" t="s">
        <v>1</v>
      </c>
      <c r="B13" s="8"/>
      <c r="C13" s="12" t="s">
        <v>48</v>
      </c>
      <c r="D13" s="4" t="s">
        <v>49</v>
      </c>
      <c r="E13" s="4" t="s">
        <v>50</v>
      </c>
      <c r="F13" s="9" t="s">
        <v>70</v>
      </c>
      <c r="M13" s="5"/>
      <c r="N13" s="5"/>
    </row>
    <row r="14" spans="1:14" x14ac:dyDescent="0.2">
      <c r="A14" s="13" t="s">
        <v>28</v>
      </c>
      <c r="B14" s="14" t="s">
        <v>29</v>
      </c>
      <c r="C14" s="15" t="s">
        <v>30</v>
      </c>
      <c r="D14" s="16" t="s">
        <v>30</v>
      </c>
      <c r="E14" s="16" t="s">
        <v>30</v>
      </c>
      <c r="F14" s="15" t="s">
        <v>30</v>
      </c>
      <c r="M14" s="5"/>
      <c r="N14" s="5"/>
    </row>
    <row r="15" spans="1:14" x14ac:dyDescent="0.2">
      <c r="A15" s="7"/>
      <c r="B15" s="17"/>
      <c r="C15" s="18"/>
      <c r="D15" s="18"/>
      <c r="E15" s="19"/>
      <c r="F15" s="9"/>
      <c r="G15" s="20"/>
      <c r="I15" s="2"/>
      <c r="J15" s="2"/>
      <c r="K15" s="2"/>
      <c r="M15" s="5"/>
      <c r="N15" s="5"/>
    </row>
    <row r="16" spans="1:14" x14ac:dyDescent="0.2">
      <c r="A16" s="7">
        <f t="shared" ref="A16:A48" si="0">A15+1</f>
        <v>1</v>
      </c>
      <c r="B16" s="17">
        <f>FactorInput!P40</f>
        <v>45642</v>
      </c>
      <c r="C16" s="18">
        <v>227412984.71000001</v>
      </c>
      <c r="D16" s="18">
        <v>21641084.75</v>
      </c>
      <c r="E16" s="19">
        <v>249054069.46000001</v>
      </c>
      <c r="F16" s="21">
        <v>621329.89</v>
      </c>
      <c r="G16" s="20"/>
      <c r="I16" s="2"/>
      <c r="J16" s="2"/>
      <c r="K16" s="2"/>
      <c r="M16" s="5"/>
      <c r="N16" s="5"/>
    </row>
    <row r="17" spans="1:14" x14ac:dyDescent="0.2">
      <c r="A17" s="7">
        <f t="shared" si="0"/>
        <v>2</v>
      </c>
      <c r="B17" s="17">
        <f>FactorInput!P41</f>
        <v>45672</v>
      </c>
      <c r="C17" s="18">
        <v>225665413.96999994</v>
      </c>
      <c r="D17" s="18">
        <v>21004765.260000002</v>
      </c>
      <c r="E17" s="19">
        <v>246670179.22999993</v>
      </c>
      <c r="F17" s="21">
        <v>621329.89</v>
      </c>
      <c r="I17" s="2"/>
      <c r="J17" s="2"/>
      <c r="K17" s="2"/>
      <c r="M17" s="5"/>
      <c r="N17" s="5"/>
    </row>
    <row r="18" spans="1:14" x14ac:dyDescent="0.2">
      <c r="A18" s="7">
        <f t="shared" si="0"/>
        <v>3</v>
      </c>
      <c r="B18" s="17">
        <f>FactorInput!P42</f>
        <v>45703</v>
      </c>
      <c r="C18" s="18">
        <v>226923786.96999997</v>
      </c>
      <c r="D18" s="18">
        <v>20360563.02</v>
      </c>
      <c r="E18" s="19">
        <v>247284349.98999998</v>
      </c>
      <c r="F18" s="21">
        <v>621329.89</v>
      </c>
      <c r="I18" s="2"/>
      <c r="J18" s="2"/>
      <c r="K18" s="2"/>
      <c r="M18" s="5"/>
      <c r="N18" s="5"/>
    </row>
    <row r="19" spans="1:14" x14ac:dyDescent="0.2">
      <c r="A19" s="7">
        <f t="shared" si="0"/>
        <v>4</v>
      </c>
      <c r="B19" s="17">
        <f>FactorInput!P43</f>
        <v>45734</v>
      </c>
      <c r="C19" s="18">
        <v>223735603.56999999</v>
      </c>
      <c r="D19" s="18">
        <v>19106812.620000001</v>
      </c>
      <c r="E19" s="19">
        <v>242842416.19</v>
      </c>
      <c r="F19" s="21">
        <v>621329.89</v>
      </c>
      <c r="I19" s="2"/>
      <c r="J19" s="2"/>
      <c r="K19" s="2"/>
      <c r="M19" s="5"/>
      <c r="N19" s="5"/>
    </row>
    <row r="20" spans="1:14" x14ac:dyDescent="0.2">
      <c r="A20" s="7">
        <f t="shared" si="0"/>
        <v>5</v>
      </c>
      <c r="B20" s="17">
        <f>FactorInput!P44</f>
        <v>45765</v>
      </c>
      <c r="C20" s="18">
        <v>222670248.53999999</v>
      </c>
      <c r="D20" s="18">
        <v>18747583.309999999</v>
      </c>
      <c r="E20" s="19">
        <v>241417831.84999999</v>
      </c>
      <c r="F20" s="21">
        <v>621329.89</v>
      </c>
      <c r="I20" s="2"/>
      <c r="J20" s="2"/>
      <c r="K20" s="2"/>
      <c r="M20" s="5"/>
      <c r="N20" s="5"/>
    </row>
    <row r="21" spans="1:14" x14ac:dyDescent="0.2">
      <c r="A21" s="7">
        <f t="shared" si="0"/>
        <v>6</v>
      </c>
      <c r="B21" s="17">
        <f>FactorInput!P45</f>
        <v>45796</v>
      </c>
      <c r="C21" s="18">
        <v>221547485.16</v>
      </c>
      <c r="D21" s="18">
        <v>18656443.920000002</v>
      </c>
      <c r="E21" s="19">
        <v>240203929.07999998</v>
      </c>
      <c r="F21" s="21">
        <v>621329.89</v>
      </c>
      <c r="I21" s="2"/>
      <c r="J21" s="2"/>
      <c r="K21" s="2"/>
      <c r="M21" s="5"/>
      <c r="N21" s="5"/>
    </row>
    <row r="22" spans="1:14" x14ac:dyDescent="0.2">
      <c r="A22" s="7">
        <f t="shared" si="0"/>
        <v>7</v>
      </c>
      <c r="B22" s="17">
        <f>FactorInput!P46</f>
        <v>45826</v>
      </c>
      <c r="C22" s="18">
        <v>224035384.16000003</v>
      </c>
      <c r="D22" s="18">
        <v>18625692.289999999</v>
      </c>
      <c r="E22" s="19">
        <v>242661076.45000002</v>
      </c>
      <c r="F22" s="21">
        <v>621329.89</v>
      </c>
      <c r="I22" s="2"/>
      <c r="J22" s="2"/>
      <c r="K22" s="2"/>
      <c r="M22" s="5"/>
      <c r="N22" s="5"/>
    </row>
    <row r="23" spans="1:14" x14ac:dyDescent="0.2">
      <c r="A23" s="7">
        <f t="shared" si="0"/>
        <v>8</v>
      </c>
      <c r="B23" s="17">
        <f>FactorInput!R40</f>
        <v>45857</v>
      </c>
      <c r="C23" s="18">
        <v>224052675.75</v>
      </c>
      <c r="D23" s="18">
        <v>18875748.800000001</v>
      </c>
      <c r="E23" s="19">
        <v>242928424.55000001</v>
      </c>
      <c r="F23" s="21">
        <v>621329.89</v>
      </c>
      <c r="I23" s="2"/>
      <c r="J23" s="2"/>
      <c r="K23" s="2"/>
      <c r="M23" s="5"/>
      <c r="N23" s="5"/>
    </row>
    <row r="24" spans="1:14" x14ac:dyDescent="0.2">
      <c r="A24" s="7">
        <f t="shared" si="0"/>
        <v>9</v>
      </c>
      <c r="B24" s="17">
        <f>B23+30</f>
        <v>45887</v>
      </c>
      <c r="C24" s="18">
        <v>223364022.48000002</v>
      </c>
      <c r="D24" s="18">
        <v>18392203.949999999</v>
      </c>
      <c r="E24" s="19">
        <v>241756226.43000001</v>
      </c>
      <c r="F24" s="21">
        <v>621329.89</v>
      </c>
      <c r="I24" s="2"/>
      <c r="J24" s="2"/>
      <c r="K24" s="2"/>
      <c r="M24" s="5"/>
      <c r="N24" s="5"/>
    </row>
    <row r="25" spans="1:14" x14ac:dyDescent="0.2">
      <c r="A25" s="7">
        <f t="shared" si="0"/>
        <v>10</v>
      </c>
      <c r="B25" s="17">
        <f>B24+30</f>
        <v>45917</v>
      </c>
      <c r="C25" s="18">
        <v>222542826.63999999</v>
      </c>
      <c r="D25" s="18">
        <v>18659751.77</v>
      </c>
      <c r="E25" s="19">
        <v>241202578.41</v>
      </c>
      <c r="F25" s="21">
        <v>614737.97</v>
      </c>
      <c r="I25" s="2"/>
      <c r="J25" s="2"/>
      <c r="K25" s="2"/>
      <c r="M25" s="5"/>
      <c r="N25" s="5"/>
    </row>
    <row r="26" spans="1:14" x14ac:dyDescent="0.2">
      <c r="A26" s="7">
        <f t="shared" si="0"/>
        <v>11</v>
      </c>
      <c r="B26" s="17">
        <f>B25+30</f>
        <v>45947</v>
      </c>
      <c r="C26" s="18">
        <v>224743409.65000001</v>
      </c>
      <c r="D26" s="18">
        <v>17954062.43</v>
      </c>
      <c r="E26" s="19">
        <v>242697472.08000001</v>
      </c>
      <c r="F26" s="21">
        <v>614737.97</v>
      </c>
      <c r="I26" s="2"/>
      <c r="J26" s="2"/>
      <c r="K26" s="2"/>
      <c r="M26" s="5"/>
      <c r="N26" s="5"/>
    </row>
    <row r="27" spans="1:14" x14ac:dyDescent="0.2">
      <c r="A27" s="7">
        <f t="shared" si="0"/>
        <v>12</v>
      </c>
      <c r="B27" s="17">
        <f>B26+30</f>
        <v>45977</v>
      </c>
      <c r="C27" s="18">
        <v>223612238.19</v>
      </c>
      <c r="D27" s="18">
        <v>18395934.350000001</v>
      </c>
      <c r="E27" s="19">
        <v>242008172.53999999</v>
      </c>
      <c r="F27" s="21">
        <v>614737.97</v>
      </c>
      <c r="I27" s="2"/>
      <c r="J27" s="2"/>
      <c r="K27" s="2"/>
      <c r="M27" s="5"/>
      <c r="N27" s="5"/>
    </row>
    <row r="28" spans="1:14" x14ac:dyDescent="0.2">
      <c r="A28" s="7">
        <f t="shared" si="0"/>
        <v>13</v>
      </c>
      <c r="B28" s="17">
        <f>B27+30</f>
        <v>46007</v>
      </c>
      <c r="C28" s="18">
        <v>224540602.53999999</v>
      </c>
      <c r="D28" s="18">
        <v>19631232.789999999</v>
      </c>
      <c r="E28" s="19">
        <v>244171835.32999998</v>
      </c>
      <c r="F28" s="21">
        <v>614737.97</v>
      </c>
      <c r="I28" s="2"/>
      <c r="J28" s="2"/>
      <c r="K28" s="2"/>
      <c r="M28" s="5"/>
      <c r="N28" s="5"/>
    </row>
    <row r="29" spans="1:14" x14ac:dyDescent="0.2">
      <c r="A29" s="7">
        <f t="shared" si="0"/>
        <v>14</v>
      </c>
      <c r="B29" s="11"/>
      <c r="C29" s="22"/>
      <c r="D29" s="22"/>
      <c r="E29" s="23"/>
      <c r="F29" s="23"/>
      <c r="M29" s="5"/>
      <c r="N29" s="5"/>
    </row>
    <row r="30" spans="1:14" x14ac:dyDescent="0.2">
      <c r="A30" s="7">
        <f t="shared" si="0"/>
        <v>15</v>
      </c>
      <c r="B30" s="24" t="s">
        <v>6</v>
      </c>
      <c r="C30" s="25">
        <f>SUM(C16:C28)</f>
        <v>2914846682.3299999</v>
      </c>
      <c r="D30" s="25">
        <f>SUM(D16:D28)</f>
        <v>250051879.26000002</v>
      </c>
      <c r="E30" s="25">
        <f>SUM(E16:E28)</f>
        <v>3164898561.5899992</v>
      </c>
      <c r="F30" s="25">
        <f>SUM(F16:F28)</f>
        <v>8050920.8899999987</v>
      </c>
      <c r="M30" s="5"/>
      <c r="N30" s="5"/>
    </row>
    <row r="31" spans="1:14" ht="13.5" thickBot="1" x14ac:dyDescent="0.25">
      <c r="A31" s="7">
        <f t="shared" si="0"/>
        <v>16</v>
      </c>
      <c r="B31" s="11"/>
      <c r="C31" s="18"/>
      <c r="D31" s="18"/>
      <c r="E31" s="18"/>
      <c r="M31" s="5"/>
      <c r="N31" s="5"/>
    </row>
    <row r="32" spans="1:14" ht="14.25" thickTop="1" thickBot="1" x14ac:dyDescent="0.25">
      <c r="A32" s="7">
        <f t="shared" si="0"/>
        <v>17</v>
      </c>
      <c r="B32" s="26" t="s">
        <v>104</v>
      </c>
      <c r="C32" s="27">
        <f>ROUND(C30/13,2)</f>
        <v>224218975.56</v>
      </c>
      <c r="D32" s="27">
        <f>ROUND(D30/13,2)</f>
        <v>19234759.940000001</v>
      </c>
      <c r="E32" s="27">
        <f>ROUND(E30/13,2)</f>
        <v>243453735.50999999</v>
      </c>
      <c r="F32" s="27">
        <f>ROUND(F30/13,2)</f>
        <v>619301.61</v>
      </c>
      <c r="M32" s="5"/>
      <c r="N32" s="5"/>
    </row>
    <row r="33" spans="1:14" ht="13.5" thickTop="1" x14ac:dyDescent="0.2">
      <c r="A33" s="7">
        <f t="shared" si="0"/>
        <v>18</v>
      </c>
      <c r="B33" s="11"/>
      <c r="C33" s="5"/>
      <c r="D33" s="5"/>
      <c r="E33" s="5"/>
      <c r="F33" s="5"/>
      <c r="G33" s="5"/>
      <c r="J33" s="5"/>
      <c r="K33" s="5"/>
      <c r="L33" s="5"/>
      <c r="M33" s="5"/>
      <c r="N33" s="5"/>
    </row>
    <row r="34" spans="1:14" ht="15.75" x14ac:dyDescent="0.2">
      <c r="A34" s="7">
        <f t="shared" si="0"/>
        <v>19</v>
      </c>
      <c r="C34" s="28" t="s">
        <v>105</v>
      </c>
      <c r="D34" s="3"/>
      <c r="E34" s="28" t="s">
        <v>106</v>
      </c>
      <c r="F34" s="28"/>
      <c r="H34" s="5"/>
      <c r="M34" s="5"/>
      <c r="N34" s="5"/>
    </row>
    <row r="35" spans="1:14" ht="15.75" x14ac:dyDescent="0.2">
      <c r="A35" s="7">
        <f t="shared" si="0"/>
        <v>20</v>
      </c>
      <c r="B35" s="29" t="s">
        <v>107</v>
      </c>
      <c r="C35" s="30" t="s">
        <v>11</v>
      </c>
      <c r="D35" s="30" t="s">
        <v>12</v>
      </c>
      <c r="E35" s="30" t="s">
        <v>11</v>
      </c>
      <c r="F35" s="30" t="s">
        <v>12</v>
      </c>
      <c r="H35" s="5"/>
      <c r="M35" s="5"/>
      <c r="N35" s="5"/>
    </row>
    <row r="36" spans="1:14" x14ac:dyDescent="0.2">
      <c r="A36" s="7">
        <f t="shared" si="0"/>
        <v>21</v>
      </c>
      <c r="B36" s="5" t="s">
        <v>13</v>
      </c>
      <c r="C36" s="31">
        <f>($E$32*FactorInput!$L$22)*FactorInput!D21</f>
        <v>207990136.50452051</v>
      </c>
      <c r="D36" s="31">
        <f>($E$32*FactorInput!$V$22)*FactorInput!N21</f>
        <v>15372968.572793795</v>
      </c>
      <c r="E36" s="31">
        <f>$F$32*FactorInput!D13</f>
        <v>567094.48427699995</v>
      </c>
      <c r="F36" s="31">
        <f>F30*0</f>
        <v>0</v>
      </c>
      <c r="H36" s="5"/>
      <c r="M36" s="5"/>
      <c r="N36" s="5"/>
    </row>
    <row r="37" spans="1:14" ht="13.5" thickBot="1" x14ac:dyDescent="0.25">
      <c r="A37" s="7">
        <f t="shared" si="0"/>
        <v>22</v>
      </c>
      <c r="B37" s="5" t="s">
        <v>14</v>
      </c>
      <c r="C37" s="31">
        <f>($E$32*FactorInput!$L$22)*FactorInput!F21</f>
        <v>9404392.391609503</v>
      </c>
      <c r="D37" s="31">
        <f>($E$32*FactorInput!$V$22)*FactorInput!P21</f>
        <v>1696954.0553673531</v>
      </c>
      <c r="E37" s="31">
        <f>$F$32*FactorInput!F13</f>
        <v>46447.620749999995</v>
      </c>
      <c r="F37" s="31">
        <f>F31*0</f>
        <v>0</v>
      </c>
      <c r="H37" s="5"/>
      <c r="M37" s="5"/>
      <c r="N37" s="5"/>
    </row>
    <row r="38" spans="1:14" ht="13.5" thickBot="1" x14ac:dyDescent="0.25">
      <c r="A38" s="7">
        <f t="shared" si="0"/>
        <v>23</v>
      </c>
      <c r="B38" s="5" t="s">
        <v>4</v>
      </c>
      <c r="C38" s="31">
        <f>($E$32*FactorInput!$L$22)*FactorInput!H21</f>
        <v>2004435.6513735878</v>
      </c>
      <c r="D38" s="32">
        <f>($E$32*FactorInput!$V$22)*FactorInput!R21</f>
        <v>2642023.1268690741</v>
      </c>
      <c r="E38" s="31">
        <f>$F$32*FactorInput!H13</f>
        <v>5759.5049729999992</v>
      </c>
      <c r="F38" s="31">
        <f>F32*0</f>
        <v>0</v>
      </c>
      <c r="H38" s="5"/>
      <c r="M38" s="5"/>
      <c r="N38" s="5"/>
    </row>
    <row r="39" spans="1:14" x14ac:dyDescent="0.2">
      <c r="A39" s="7">
        <f t="shared" si="0"/>
        <v>24</v>
      </c>
      <c r="B39" s="5" t="s">
        <v>33</v>
      </c>
      <c r="C39" s="31">
        <f>($E$32*FactorInput!$L$22)*FactorInput!J21</f>
        <v>4219119.3738736464</v>
      </c>
      <c r="D39" s="31">
        <f>($E$32*FactorInput!$V$22)*FactorInput!T21</f>
        <v>123705.83359254326</v>
      </c>
      <c r="E39" s="31">
        <f>$F$32*FactorInput!J13</f>
        <v>0</v>
      </c>
      <c r="F39" s="31">
        <f>F33*0</f>
        <v>0</v>
      </c>
      <c r="H39" s="5"/>
      <c r="M39" s="5"/>
      <c r="N39" s="5"/>
    </row>
    <row r="40" spans="1:14" ht="13.5" thickBot="1" x14ac:dyDescent="0.25">
      <c r="A40" s="7">
        <f t="shared" si="0"/>
        <v>25</v>
      </c>
      <c r="B40" s="5"/>
      <c r="C40" s="33">
        <f>SUM(C36:C39)</f>
        <v>223618083.92137724</v>
      </c>
      <c r="D40" s="33">
        <f>SUM(D36:D39)</f>
        <v>19835651.588622764</v>
      </c>
      <c r="E40" s="33">
        <f>SUM(E36:E39)</f>
        <v>619301.61</v>
      </c>
      <c r="F40" s="33">
        <f>SUM(F36:F39)</f>
        <v>0</v>
      </c>
      <c r="H40" s="5"/>
    </row>
    <row r="41" spans="1:14" ht="13.5" thickTop="1" x14ac:dyDescent="0.2">
      <c r="A41" s="7">
        <f t="shared" si="0"/>
        <v>26</v>
      </c>
      <c r="D41" s="31" t="s">
        <v>17</v>
      </c>
      <c r="E41" s="1" t="s">
        <v>17</v>
      </c>
      <c r="F41" s="34"/>
      <c r="G41" s="34"/>
      <c r="H41" s="34"/>
    </row>
    <row r="42" spans="1:14" ht="15.75" x14ac:dyDescent="0.2">
      <c r="A42" s="7">
        <f t="shared" si="0"/>
        <v>27</v>
      </c>
      <c r="B42" s="35" t="s">
        <v>108</v>
      </c>
      <c r="D42" s="5"/>
      <c r="H42" s="5"/>
    </row>
    <row r="43" spans="1:14" ht="15.75" x14ac:dyDescent="0.2">
      <c r="A43" s="7">
        <f t="shared" si="0"/>
        <v>28</v>
      </c>
      <c r="B43" s="35" t="s">
        <v>109</v>
      </c>
      <c r="D43" s="5"/>
      <c r="H43" s="5"/>
      <c r="I43" s="5"/>
    </row>
    <row r="44" spans="1:14" ht="15.75" x14ac:dyDescent="0.2">
      <c r="A44" s="7">
        <f t="shared" si="0"/>
        <v>29</v>
      </c>
      <c r="B44" s="35"/>
      <c r="D44" s="5"/>
      <c r="H44" s="5"/>
      <c r="I44" s="5"/>
    </row>
    <row r="45" spans="1:14" x14ac:dyDescent="0.2">
      <c r="A45" s="7">
        <f t="shared" si="0"/>
        <v>30</v>
      </c>
      <c r="B45" s="24" t="s">
        <v>110</v>
      </c>
      <c r="D45" s="5"/>
      <c r="H45" s="5"/>
      <c r="I45" s="5"/>
    </row>
    <row r="46" spans="1:14" x14ac:dyDescent="0.2">
      <c r="A46" s="7">
        <f t="shared" si="0"/>
        <v>31</v>
      </c>
      <c r="B46" s="36" t="s">
        <v>111</v>
      </c>
      <c r="D46" s="5"/>
      <c r="H46" s="5"/>
      <c r="I46" s="5"/>
    </row>
    <row r="47" spans="1:14" x14ac:dyDescent="0.2">
      <c r="A47" s="7">
        <f t="shared" si="0"/>
        <v>32</v>
      </c>
      <c r="B47" s="37" t="s">
        <v>51</v>
      </c>
      <c r="D47" s="5"/>
      <c r="H47" s="5"/>
      <c r="I47" s="5"/>
    </row>
    <row r="48" spans="1:14" x14ac:dyDescent="0.2">
      <c r="A48" s="7">
        <f t="shared" si="0"/>
        <v>33</v>
      </c>
      <c r="B48" s="36" t="s">
        <v>45</v>
      </c>
      <c r="F48" s="5"/>
      <c r="G48" s="5"/>
      <c r="H48" s="5"/>
      <c r="I48" s="5"/>
    </row>
    <row r="49" spans="1:14" x14ac:dyDescent="0.2">
      <c r="A49" s="7"/>
      <c r="B49" s="36"/>
      <c r="F49" s="5"/>
      <c r="G49" s="5"/>
      <c r="H49" s="5"/>
      <c r="I49" s="5"/>
    </row>
    <row r="50" spans="1:14" x14ac:dyDescent="0.2">
      <c r="A50" s="7"/>
      <c r="B50" s="36"/>
      <c r="F50" s="5"/>
      <c r="G50" s="5"/>
      <c r="H50" s="5"/>
      <c r="I50" s="5"/>
    </row>
    <row r="51" spans="1:14" x14ac:dyDescent="0.2">
      <c r="A51" s="7"/>
      <c r="B51" s="11" t="s">
        <v>17</v>
      </c>
      <c r="F51" s="5"/>
      <c r="G51" s="5"/>
      <c r="H51" s="5"/>
      <c r="I51" s="5"/>
      <c r="J51" s="38"/>
      <c r="K51" s="5"/>
      <c r="L51" s="5"/>
      <c r="M51" s="5"/>
      <c r="N51" s="5"/>
    </row>
  </sheetData>
  <mergeCells count="7">
    <mergeCell ref="A6:F6"/>
    <mergeCell ref="A8:F8"/>
    <mergeCell ref="A1:F1"/>
    <mergeCell ref="A2:F2"/>
    <mergeCell ref="A3:F3"/>
    <mergeCell ref="A4:F4"/>
    <mergeCell ref="A5:F5"/>
  </mergeCells>
  <phoneticPr fontId="0" type="noConversion"/>
  <pageMargins left="0.75" right="0.75" top="1" bottom="1" header="0.5" footer="0.5"/>
  <pageSetup scale="95" orientation="portrait" r:id="rId1"/>
  <headerFooter alignWithMargins="0">
    <oddHeader>&amp;R&amp;"Times New Roman,Regular"Page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92D3-F6BF-4111-977E-A55343F5F2DD}">
  <sheetPr codeName="Sheet10">
    <pageSetUpPr fitToPage="1"/>
  </sheetPr>
  <dimension ref="A1:Z171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1" bestFit="1" customWidth="1"/>
    <col min="2" max="2" width="15.7109375" style="1" customWidth="1"/>
    <col min="3" max="3" width="14.42578125" style="1" customWidth="1"/>
    <col min="4" max="6" width="12.7109375" style="1" customWidth="1"/>
    <col min="7" max="7" width="14" style="1" customWidth="1"/>
    <col min="8" max="8" width="1" style="1" customWidth="1"/>
    <col min="9" max="9" width="13.5703125" style="1" bestFit="1" customWidth="1"/>
    <col min="10" max="11" width="12.7109375" style="1" customWidth="1"/>
    <col min="12" max="13" width="15.7109375" style="1" customWidth="1"/>
    <col min="14" max="14" width="12" style="1" bestFit="1" customWidth="1"/>
    <col min="15" max="15" width="9.140625" style="1"/>
    <col min="16" max="16" width="12" style="1" bestFit="1" customWidth="1"/>
    <col min="17" max="17" width="11.140625" style="1" bestFit="1" customWidth="1"/>
    <col min="18" max="19" width="12.42578125" style="1" bestFit="1" customWidth="1"/>
    <col min="20" max="20" width="13.5703125" style="1" bestFit="1" customWidth="1"/>
    <col min="21" max="21" width="9.140625" style="1"/>
    <col min="22" max="22" width="14.140625" style="1" bestFit="1" customWidth="1"/>
    <col min="23" max="23" width="12.42578125" style="1" bestFit="1" customWidth="1"/>
    <col min="24" max="24" width="11" style="1" bestFit="1" customWidth="1"/>
    <col min="25" max="25" width="14.140625" style="1" bestFit="1" customWidth="1"/>
    <col min="26" max="26" width="13.5703125" style="1" bestFit="1" customWidth="1"/>
    <col min="27" max="16384" width="9.140625" style="1"/>
  </cols>
  <sheetData>
    <row r="1" spans="1:17" x14ac:dyDescent="0.2">
      <c r="A1" s="152" t="s">
        <v>74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4"/>
      <c r="O1" s="4"/>
      <c r="P1" s="4"/>
    </row>
    <row r="2" spans="1:17" x14ac:dyDescent="0.2">
      <c r="A2" s="152" t="s">
        <v>87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4"/>
      <c r="O2" s="4"/>
      <c r="P2" s="4"/>
    </row>
    <row r="3" spans="1:17" x14ac:dyDescent="0.2">
      <c r="A3" s="152" t="str">
        <f>FactorInput!B40</f>
        <v>Monthly Balances for Fuel Stocks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5"/>
      <c r="O3" s="4"/>
      <c r="P3" s="4"/>
    </row>
    <row r="4" spans="1:17" x14ac:dyDescent="0.2">
      <c r="A4" s="152" t="str">
        <f>"Test Year Ending "&amp;TEXT(FactorInput!D36,"mmmm dd, yyyy")</f>
        <v>Test Year Ending December 31, 2025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5"/>
      <c r="O4" s="4"/>
      <c r="P4" s="4"/>
    </row>
    <row r="5" spans="1:17" x14ac:dyDescent="0.2">
      <c r="A5" s="152" t="s">
        <v>77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5"/>
    </row>
    <row r="6" spans="1:17" x14ac:dyDescent="0.2">
      <c r="A6" s="150" t="s">
        <v>123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5"/>
    </row>
    <row r="7" spans="1:17" x14ac:dyDescent="0.2">
      <c r="A7" s="40"/>
      <c r="B7" s="4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7" x14ac:dyDescent="0.2">
      <c r="A8" s="151" t="s">
        <v>94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5"/>
    </row>
    <row r="9" spans="1:17" x14ac:dyDescent="0.2">
      <c r="A9" s="40"/>
      <c r="B9" s="4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7" x14ac:dyDescent="0.2">
      <c r="A10" s="42"/>
      <c r="B10" s="8" t="s">
        <v>2</v>
      </c>
      <c r="C10" s="9" t="s">
        <v>3</v>
      </c>
      <c r="D10" s="9" t="s">
        <v>5</v>
      </c>
      <c r="E10" s="9" t="s">
        <v>23</v>
      </c>
      <c r="F10" s="9" t="s">
        <v>24</v>
      </c>
      <c r="G10" s="9" t="s">
        <v>25</v>
      </c>
      <c r="H10" s="9"/>
      <c r="I10" s="9" t="s">
        <v>26</v>
      </c>
      <c r="J10" s="9" t="s">
        <v>27</v>
      </c>
      <c r="K10" s="9" t="s">
        <v>31</v>
      </c>
      <c r="L10" s="9" t="s">
        <v>32</v>
      </c>
      <c r="M10" s="9" t="s">
        <v>112</v>
      </c>
      <c r="O10" s="5"/>
      <c r="P10" s="5"/>
      <c r="Q10" s="5"/>
    </row>
    <row r="11" spans="1:17" x14ac:dyDescent="0.2">
      <c r="A11" s="42"/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O11" s="5"/>
      <c r="P11" s="5"/>
      <c r="Q11" s="5"/>
    </row>
    <row r="12" spans="1:17" x14ac:dyDescent="0.2">
      <c r="A12" s="7"/>
      <c r="B12" s="8"/>
      <c r="C12" s="16" t="s">
        <v>34</v>
      </c>
      <c r="D12" s="16"/>
      <c r="E12" s="43"/>
      <c r="F12" s="44"/>
      <c r="G12" s="44"/>
      <c r="H12" s="45" t="s">
        <v>17</v>
      </c>
      <c r="I12" s="16" t="s">
        <v>35</v>
      </c>
      <c r="J12" s="44"/>
      <c r="K12" s="46"/>
      <c r="L12" s="44"/>
      <c r="M12" s="47"/>
      <c r="O12" s="5"/>
      <c r="P12" s="5"/>
      <c r="Q12" s="5"/>
    </row>
    <row r="13" spans="1:17" x14ac:dyDescent="0.2">
      <c r="A13" s="7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O13" s="5"/>
      <c r="P13" s="5"/>
      <c r="Q13" s="5"/>
    </row>
    <row r="14" spans="1:17" x14ac:dyDescent="0.2">
      <c r="A14" s="7" t="s">
        <v>1</v>
      </c>
      <c r="B14" s="8"/>
      <c r="C14" s="9" t="s">
        <v>36</v>
      </c>
      <c r="D14" s="9" t="s">
        <v>36</v>
      </c>
      <c r="E14" s="9" t="s">
        <v>37</v>
      </c>
      <c r="F14" s="9" t="s">
        <v>37</v>
      </c>
      <c r="G14" s="9"/>
      <c r="H14" s="9"/>
      <c r="I14" s="9"/>
      <c r="J14" s="9"/>
      <c r="K14" s="9"/>
      <c r="L14" s="9"/>
      <c r="M14" s="48" t="s">
        <v>6</v>
      </c>
      <c r="O14" s="5"/>
      <c r="P14" s="5"/>
      <c r="Q14" s="5"/>
    </row>
    <row r="15" spans="1:17" x14ac:dyDescent="0.2">
      <c r="A15" s="7"/>
      <c r="B15" s="8"/>
      <c r="C15" s="9" t="s">
        <v>59</v>
      </c>
      <c r="D15" s="9" t="s">
        <v>60</v>
      </c>
      <c r="E15" s="9" t="s">
        <v>59</v>
      </c>
      <c r="F15" s="9" t="s">
        <v>60</v>
      </c>
      <c r="G15" s="9" t="s">
        <v>6</v>
      </c>
      <c r="H15" s="9"/>
      <c r="I15" s="9" t="s">
        <v>38</v>
      </c>
      <c r="J15" s="9" t="s">
        <v>39</v>
      </c>
      <c r="K15" s="9" t="s">
        <v>40</v>
      </c>
      <c r="L15" s="9" t="s">
        <v>6</v>
      </c>
      <c r="M15" s="48"/>
      <c r="O15" s="5"/>
      <c r="P15" s="5"/>
      <c r="Q15" s="5"/>
    </row>
    <row r="16" spans="1:17" x14ac:dyDescent="0.2">
      <c r="A16" s="13" t="s">
        <v>28</v>
      </c>
      <c r="B16" s="14" t="s">
        <v>29</v>
      </c>
      <c r="C16" s="15" t="s">
        <v>30</v>
      </c>
      <c r="D16" s="15" t="s">
        <v>30</v>
      </c>
      <c r="E16" s="15" t="s">
        <v>30</v>
      </c>
      <c r="F16" s="15" t="s">
        <v>30</v>
      </c>
      <c r="G16" s="15" t="s">
        <v>30</v>
      </c>
      <c r="H16" s="9"/>
      <c r="I16" s="15" t="s">
        <v>30</v>
      </c>
      <c r="J16" s="15" t="s">
        <v>30</v>
      </c>
      <c r="K16" s="15" t="s">
        <v>30</v>
      </c>
      <c r="L16" s="15" t="s">
        <v>30</v>
      </c>
      <c r="M16" s="49" t="s">
        <v>41</v>
      </c>
      <c r="N16" s="19"/>
      <c r="O16" s="5"/>
      <c r="P16" s="5"/>
      <c r="Q16" s="5"/>
    </row>
    <row r="17" spans="1:26" x14ac:dyDescent="0.2">
      <c r="A17" s="7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  <c r="N17" s="19"/>
      <c r="O17" s="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7">
        <f t="shared" ref="A18:A47" si="0">A17+1</f>
        <v>1</v>
      </c>
      <c r="B18" s="17">
        <f>FactorInput!P40</f>
        <v>45642</v>
      </c>
      <c r="C18" s="18">
        <v>78288437.209999993</v>
      </c>
      <c r="D18" s="18">
        <v>7978002.2699999996</v>
      </c>
      <c r="E18" s="18">
        <v>3000211.67</v>
      </c>
      <c r="F18" s="18">
        <v>928384.67</v>
      </c>
      <c r="G18" s="18">
        <f>SUM(C18:F18)</f>
        <v>90195035.819999993</v>
      </c>
      <c r="H18" s="18"/>
      <c r="I18" s="18">
        <v>28625063</v>
      </c>
      <c r="J18" s="18">
        <v>0</v>
      </c>
      <c r="K18" s="18">
        <v>0</v>
      </c>
      <c r="L18" s="18">
        <f>SUM(I18:K18)</f>
        <v>28625063</v>
      </c>
      <c r="M18" s="19">
        <f>G18+L18</f>
        <v>118820098.81999999</v>
      </c>
      <c r="N18" s="19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7">
        <f t="shared" si="0"/>
        <v>2</v>
      </c>
      <c r="B19" s="17">
        <f>FactorInput!P41</f>
        <v>45672</v>
      </c>
      <c r="C19" s="18">
        <v>76771690.510000005</v>
      </c>
      <c r="D19" s="18">
        <v>8223609.4199999999</v>
      </c>
      <c r="E19" s="18">
        <v>3309103.54</v>
      </c>
      <c r="F19" s="18">
        <v>1039519.48</v>
      </c>
      <c r="G19" s="18">
        <f t="shared" ref="G19:G29" si="1">SUM(C19:F19)</f>
        <v>89343922.950000018</v>
      </c>
      <c r="H19" s="18"/>
      <c r="I19" s="18">
        <v>10097667.76</v>
      </c>
      <c r="J19" s="18">
        <v>0</v>
      </c>
      <c r="K19" s="18">
        <v>0</v>
      </c>
      <c r="L19" s="18">
        <f t="shared" ref="L19:L29" si="2">SUM(I19:K19)</f>
        <v>10097667.76</v>
      </c>
      <c r="M19" s="19">
        <f t="shared" ref="M19:M29" si="3">G19+L19</f>
        <v>99441590.710000023</v>
      </c>
      <c r="N19" s="19"/>
      <c r="O19" s="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7">
        <f t="shared" si="0"/>
        <v>3</v>
      </c>
      <c r="B20" s="17">
        <f>FactorInput!P42</f>
        <v>45703</v>
      </c>
      <c r="C20" s="18">
        <v>72545774.680000007</v>
      </c>
      <c r="D20" s="18">
        <v>6365339.8599999994</v>
      </c>
      <c r="E20" s="18">
        <v>3366888.7</v>
      </c>
      <c r="F20" s="18">
        <v>841220.96</v>
      </c>
      <c r="G20" s="18">
        <f t="shared" si="1"/>
        <v>83119224.200000003</v>
      </c>
      <c r="H20" s="18"/>
      <c r="I20" s="18">
        <v>-8082563.46</v>
      </c>
      <c r="J20" s="18">
        <v>0</v>
      </c>
      <c r="K20" s="18">
        <v>0</v>
      </c>
      <c r="L20" s="18">
        <f t="shared" si="2"/>
        <v>-8082563.46</v>
      </c>
      <c r="M20" s="19">
        <f t="shared" si="3"/>
        <v>75036660.74000001</v>
      </c>
      <c r="N20" s="19"/>
      <c r="O20" s="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7">
        <f t="shared" si="0"/>
        <v>4</v>
      </c>
      <c r="B21" s="17">
        <f>FactorInput!P43</f>
        <v>45734</v>
      </c>
      <c r="C21" s="18">
        <v>71940378.800000012</v>
      </c>
      <c r="D21" s="18">
        <v>7871223.4199999999</v>
      </c>
      <c r="E21" s="18">
        <v>3185058.1799999997</v>
      </c>
      <c r="F21" s="18">
        <v>1068013.17</v>
      </c>
      <c r="G21" s="18">
        <f t="shared" si="1"/>
        <v>84064673.570000008</v>
      </c>
      <c r="H21" s="18"/>
      <c r="I21" s="18">
        <v>-14459816.060000001</v>
      </c>
      <c r="J21" s="18">
        <v>0</v>
      </c>
      <c r="K21" s="18">
        <v>0</v>
      </c>
      <c r="L21" s="18">
        <f t="shared" si="2"/>
        <v>-14459816.060000001</v>
      </c>
      <c r="M21" s="19">
        <f t="shared" si="3"/>
        <v>69604857.510000005</v>
      </c>
      <c r="N21" s="19"/>
      <c r="O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7">
        <f t="shared" si="0"/>
        <v>5</v>
      </c>
      <c r="B22" s="17">
        <f>FactorInput!P44</f>
        <v>45765</v>
      </c>
      <c r="C22" s="18">
        <v>69944466.549999997</v>
      </c>
      <c r="D22" s="18">
        <v>9665530.9800000004</v>
      </c>
      <c r="E22" s="18">
        <v>3422878.94</v>
      </c>
      <c r="F22" s="18">
        <v>1068013.18</v>
      </c>
      <c r="G22" s="18">
        <f t="shared" si="1"/>
        <v>84100889.650000006</v>
      </c>
      <c r="H22" s="18"/>
      <c r="I22" s="18">
        <v>-15973619.220000001</v>
      </c>
      <c r="J22" s="18">
        <v>0</v>
      </c>
      <c r="K22" s="18">
        <v>0</v>
      </c>
      <c r="L22" s="18">
        <f t="shared" si="2"/>
        <v>-15973619.220000001</v>
      </c>
      <c r="M22" s="19">
        <f t="shared" si="3"/>
        <v>68127270.430000007</v>
      </c>
      <c r="N22" s="19"/>
      <c r="O22" s="5" t="s">
        <v>17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7">
        <f t="shared" si="0"/>
        <v>6</v>
      </c>
      <c r="B23" s="17">
        <f>FactorInput!P45</f>
        <v>45796</v>
      </c>
      <c r="C23" s="18">
        <v>66629839.510000005</v>
      </c>
      <c r="D23" s="18">
        <v>9699106.5800000001</v>
      </c>
      <c r="E23" s="18">
        <v>3585533.6</v>
      </c>
      <c r="F23" s="18">
        <v>1068013.18</v>
      </c>
      <c r="G23" s="18">
        <f t="shared" si="1"/>
        <v>80982492.870000005</v>
      </c>
      <c r="H23" s="18"/>
      <c r="I23" s="18">
        <v>-11619708.310000001</v>
      </c>
      <c r="J23" s="18">
        <v>0</v>
      </c>
      <c r="K23" s="18">
        <v>0</v>
      </c>
      <c r="L23" s="18">
        <f t="shared" si="2"/>
        <v>-11619708.310000001</v>
      </c>
      <c r="M23" s="19">
        <f t="shared" si="3"/>
        <v>69362784.560000002</v>
      </c>
      <c r="N23" s="19"/>
      <c r="O23" s="5" t="s">
        <v>17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7">
        <f t="shared" si="0"/>
        <v>7</v>
      </c>
      <c r="B24" s="17">
        <f>FactorInput!P46</f>
        <v>45826</v>
      </c>
      <c r="C24" s="18">
        <v>59389670.249999993</v>
      </c>
      <c r="D24" s="18">
        <v>9188578.8000000007</v>
      </c>
      <c r="E24" s="18">
        <v>3267929.1399999997</v>
      </c>
      <c r="F24" s="18">
        <v>975766.03999999992</v>
      </c>
      <c r="G24" s="18">
        <f t="shared" si="1"/>
        <v>72821944.230000004</v>
      </c>
      <c r="H24" s="18"/>
      <c r="I24" s="18">
        <v>-4134323.26</v>
      </c>
      <c r="J24" s="18">
        <v>0</v>
      </c>
      <c r="K24" s="18">
        <v>0</v>
      </c>
      <c r="L24" s="18">
        <f t="shared" si="2"/>
        <v>-4134323.26</v>
      </c>
      <c r="M24" s="19">
        <f t="shared" si="3"/>
        <v>68687620.969999999</v>
      </c>
      <c r="N24" s="19"/>
      <c r="O24" s="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7">
        <f t="shared" si="0"/>
        <v>8</v>
      </c>
      <c r="B25" s="17">
        <f>FactorInput!R40</f>
        <v>45857</v>
      </c>
      <c r="C25" s="18">
        <v>49056380.659999996</v>
      </c>
      <c r="D25" s="18">
        <v>6294600.040000001</v>
      </c>
      <c r="E25" s="18">
        <v>3253333.12</v>
      </c>
      <c r="F25" s="18">
        <v>1115131.83</v>
      </c>
      <c r="G25" s="18">
        <f t="shared" si="1"/>
        <v>59719445.649999991</v>
      </c>
      <c r="H25" s="18"/>
      <c r="I25" s="18">
        <v>3392339.52</v>
      </c>
      <c r="J25" s="18">
        <v>0</v>
      </c>
      <c r="K25" s="18">
        <v>0</v>
      </c>
      <c r="L25" s="18">
        <f t="shared" si="2"/>
        <v>3392339.52</v>
      </c>
      <c r="M25" s="19">
        <f t="shared" si="3"/>
        <v>63111785.169999994</v>
      </c>
      <c r="N25" s="19"/>
      <c r="O25" s="5" t="s">
        <v>17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7">
        <f t="shared" si="0"/>
        <v>9</v>
      </c>
      <c r="B26" s="17">
        <f>FactorInput!R41</f>
        <v>45887</v>
      </c>
      <c r="C26" s="18">
        <v>42035880.339999996</v>
      </c>
      <c r="D26" s="18">
        <v>7436168.3600000003</v>
      </c>
      <c r="E26" s="18">
        <v>3583325.54</v>
      </c>
      <c r="F26" s="18">
        <v>949297.17</v>
      </c>
      <c r="G26" s="18">
        <f t="shared" si="1"/>
        <v>54004671.409999996</v>
      </c>
      <c r="H26" s="18"/>
      <c r="I26" s="18">
        <v>10435595.529999999</v>
      </c>
      <c r="J26" s="18">
        <v>0</v>
      </c>
      <c r="K26" s="18">
        <v>0</v>
      </c>
      <c r="L26" s="18">
        <f t="shared" si="2"/>
        <v>10435595.529999999</v>
      </c>
      <c r="M26" s="19">
        <f t="shared" si="3"/>
        <v>64440266.939999998</v>
      </c>
      <c r="N26" s="19"/>
      <c r="O26" s="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7">
        <f t="shared" si="0"/>
        <v>10</v>
      </c>
      <c r="B27" s="17">
        <f>FactorInput!R42</f>
        <v>45918</v>
      </c>
      <c r="C27" s="18">
        <v>43405212.949999996</v>
      </c>
      <c r="D27" s="18">
        <v>8404603.7000000011</v>
      </c>
      <c r="E27" s="18">
        <v>3557777.8299999996</v>
      </c>
      <c r="F27" s="18">
        <v>748057.72</v>
      </c>
      <c r="G27" s="18">
        <f t="shared" si="1"/>
        <v>56115652.199999996</v>
      </c>
      <c r="H27" s="18"/>
      <c r="I27" s="18">
        <v>19246533.260000002</v>
      </c>
      <c r="J27" s="18">
        <v>0</v>
      </c>
      <c r="K27" s="18">
        <v>0</v>
      </c>
      <c r="L27" s="18">
        <f t="shared" si="2"/>
        <v>19246533.260000002</v>
      </c>
      <c r="M27" s="19">
        <f t="shared" si="3"/>
        <v>75362185.459999993</v>
      </c>
      <c r="N27" s="19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7">
        <f t="shared" si="0"/>
        <v>11</v>
      </c>
      <c r="B28" s="17">
        <f>FactorInput!R43</f>
        <v>45949</v>
      </c>
      <c r="C28" s="18">
        <v>53701004.030000001</v>
      </c>
      <c r="D28" s="18">
        <v>5801156.5699999994</v>
      </c>
      <c r="E28" s="18">
        <v>3387911.53</v>
      </c>
      <c r="F28" s="18">
        <v>1042596.99</v>
      </c>
      <c r="G28" s="18">
        <f t="shared" si="1"/>
        <v>63932669.120000005</v>
      </c>
      <c r="H28" s="18"/>
      <c r="I28" s="18">
        <v>28652205.960000001</v>
      </c>
      <c r="J28" s="18">
        <v>0</v>
      </c>
      <c r="K28" s="18">
        <v>0</v>
      </c>
      <c r="L28" s="18">
        <f t="shared" si="2"/>
        <v>28652205.960000001</v>
      </c>
      <c r="M28" s="19">
        <f t="shared" si="3"/>
        <v>92584875.080000013</v>
      </c>
      <c r="N28" s="19"/>
      <c r="O28" s="5" t="s">
        <v>17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7">
        <f t="shared" si="0"/>
        <v>12</v>
      </c>
      <c r="B29" s="17">
        <f>FactorInput!R44</f>
        <v>45979</v>
      </c>
      <c r="C29" s="18">
        <v>54279670.329999998</v>
      </c>
      <c r="D29" s="18">
        <v>8982582.120000001</v>
      </c>
      <c r="E29" s="18">
        <v>3583048.29</v>
      </c>
      <c r="F29" s="18">
        <v>1042596.97</v>
      </c>
      <c r="G29" s="18">
        <f t="shared" si="1"/>
        <v>67887897.710000008</v>
      </c>
      <c r="H29" s="18"/>
      <c r="I29" s="18">
        <v>23342560.699999999</v>
      </c>
      <c r="J29" s="18">
        <v>0</v>
      </c>
      <c r="K29" s="18">
        <v>0</v>
      </c>
      <c r="L29" s="18">
        <f t="shared" si="2"/>
        <v>23342560.699999999</v>
      </c>
      <c r="M29" s="19">
        <f t="shared" si="3"/>
        <v>91230458.410000011</v>
      </c>
      <c r="N29" s="19"/>
      <c r="O29" s="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7">
        <f t="shared" si="0"/>
        <v>13</v>
      </c>
      <c r="B30" s="17">
        <f>FactorInput!R45</f>
        <v>46010</v>
      </c>
      <c r="C30" s="18">
        <v>50815710.349999994</v>
      </c>
      <c r="D30" s="18">
        <v>7888790.1899999995</v>
      </c>
      <c r="E30" s="18">
        <v>3458968</v>
      </c>
      <c r="F30" s="18">
        <v>1011532.45</v>
      </c>
      <c r="G30" s="18">
        <f>SUM(C30:F30)</f>
        <v>63175000.989999995</v>
      </c>
      <c r="H30" s="18"/>
      <c r="I30" s="18">
        <v>28369684.039999999</v>
      </c>
      <c r="J30" s="18">
        <v>0</v>
      </c>
      <c r="K30" s="18">
        <v>0</v>
      </c>
      <c r="L30" s="18">
        <f>SUM(I30:K30)</f>
        <v>28369684.039999999</v>
      </c>
      <c r="M30" s="19">
        <f>G30+L30</f>
        <v>91544685.030000001</v>
      </c>
      <c r="N30" s="19"/>
      <c r="O30" s="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7">
        <f t="shared" si="0"/>
        <v>14</v>
      </c>
      <c r="B31" s="11"/>
      <c r="C31" s="22"/>
      <c r="D31" s="22"/>
      <c r="E31" s="22"/>
      <c r="F31" s="22"/>
      <c r="G31" s="22"/>
      <c r="H31" s="50"/>
      <c r="I31" s="22"/>
      <c r="J31" s="22"/>
      <c r="K31" s="22"/>
      <c r="L31" s="22"/>
      <c r="M31" s="22"/>
      <c r="N31" s="19"/>
      <c r="O31" s="5"/>
      <c r="P31" s="5"/>
      <c r="Q31" s="5"/>
    </row>
    <row r="32" spans="1:26" x14ac:dyDescent="0.2">
      <c r="A32" s="7">
        <f t="shared" si="0"/>
        <v>15</v>
      </c>
      <c r="B32" s="24" t="s">
        <v>6</v>
      </c>
      <c r="C32" s="25">
        <f>SUM(C18:C30)</f>
        <v>788804116.1700002</v>
      </c>
      <c r="D32" s="25">
        <f t="shared" ref="D32:M32" si="4">SUM(D18:D30)</f>
        <v>103799292.31</v>
      </c>
      <c r="E32" s="25">
        <f t="shared" si="4"/>
        <v>43961968.079999998</v>
      </c>
      <c r="F32" s="25">
        <f t="shared" si="4"/>
        <v>12898143.810000001</v>
      </c>
      <c r="G32" s="25">
        <f t="shared" si="4"/>
        <v>949463520.37000012</v>
      </c>
      <c r="H32" s="25"/>
      <c r="I32" s="25">
        <f t="shared" si="4"/>
        <v>97891619.460000008</v>
      </c>
      <c r="J32" s="25">
        <f t="shared" si="4"/>
        <v>0</v>
      </c>
      <c r="K32" s="25">
        <f t="shared" si="4"/>
        <v>0</v>
      </c>
      <c r="L32" s="25">
        <f t="shared" si="4"/>
        <v>97891619.460000008</v>
      </c>
      <c r="M32" s="25">
        <f t="shared" si="4"/>
        <v>1047355139.8299999</v>
      </c>
      <c r="N32" s="19"/>
      <c r="O32" s="5"/>
      <c r="P32" s="5"/>
      <c r="Q32" s="5"/>
    </row>
    <row r="33" spans="1:17" ht="13.5" thickBot="1" x14ac:dyDescent="0.25">
      <c r="A33" s="7">
        <f t="shared" si="0"/>
        <v>16</v>
      </c>
      <c r="B33" s="11"/>
      <c r="C33" s="18"/>
      <c r="D33" s="18"/>
      <c r="E33" s="18"/>
      <c r="F33" s="50"/>
      <c r="G33" s="50"/>
      <c r="H33" s="50"/>
      <c r="I33" s="18"/>
      <c r="J33" s="18"/>
      <c r="K33" s="18"/>
      <c r="L33" s="18"/>
      <c r="M33" s="18"/>
      <c r="N33" s="19"/>
      <c r="O33" s="5"/>
      <c r="P33" s="5"/>
      <c r="Q33" s="5"/>
    </row>
    <row r="34" spans="1:17" ht="14.25" thickTop="1" thickBot="1" x14ac:dyDescent="0.25">
      <c r="A34" s="7">
        <f t="shared" si="0"/>
        <v>17</v>
      </c>
      <c r="B34" s="26" t="s">
        <v>104</v>
      </c>
      <c r="C34" s="27">
        <f>ROUND(C32/13,2)</f>
        <v>60677239.710000001</v>
      </c>
      <c r="D34" s="27">
        <f>ROUND(D32/13,2)</f>
        <v>7984560.9500000002</v>
      </c>
      <c r="E34" s="27">
        <f>ROUND(E32/13,2)</f>
        <v>3381689.85</v>
      </c>
      <c r="F34" s="27">
        <f>ROUND(F32/13,2)</f>
        <v>992164.91</v>
      </c>
      <c r="G34" s="27">
        <f>ROUND(G32/13,2)</f>
        <v>73035655.409999996</v>
      </c>
      <c r="H34" s="25"/>
      <c r="I34" s="27">
        <f>ROUND(I32/13,2)</f>
        <v>7530124.5700000003</v>
      </c>
      <c r="J34" s="27">
        <f>ROUND(J32/13,2)</f>
        <v>0</v>
      </c>
      <c r="K34" s="27">
        <f>ROUND(K32/13,2)</f>
        <v>0</v>
      </c>
      <c r="L34" s="27">
        <f>ROUND(L32/13,2)</f>
        <v>7530124.5700000003</v>
      </c>
      <c r="M34" s="27">
        <f>ROUND(M32/13,2)</f>
        <v>80565779.989999995</v>
      </c>
      <c r="N34" s="5"/>
      <c r="O34" s="5"/>
      <c r="P34" s="5"/>
    </row>
    <row r="35" spans="1:17" ht="13.5" thickTop="1" x14ac:dyDescent="0.2">
      <c r="A35" s="51">
        <f t="shared" si="0"/>
        <v>18</v>
      </c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4" t="s">
        <v>17</v>
      </c>
      <c r="M35" s="53"/>
      <c r="O35" s="5"/>
      <c r="P35" s="5"/>
    </row>
    <row r="36" spans="1:17" x14ac:dyDescent="0.2">
      <c r="A36" s="51">
        <f t="shared" si="0"/>
        <v>19</v>
      </c>
      <c r="B36" s="39"/>
      <c r="C36" s="39"/>
      <c r="D36" s="55" t="s">
        <v>42</v>
      </c>
      <c r="E36" s="55"/>
      <c r="F36" s="56"/>
      <c r="G36" s="56"/>
      <c r="H36" s="56"/>
      <c r="I36" s="57"/>
      <c r="J36" s="39"/>
      <c r="K36" s="39"/>
      <c r="L36" s="39"/>
      <c r="M36" s="39"/>
      <c r="O36" s="5"/>
      <c r="P36" s="5"/>
    </row>
    <row r="37" spans="1:17" x14ac:dyDescent="0.2">
      <c r="A37" s="51">
        <f t="shared" si="0"/>
        <v>20</v>
      </c>
      <c r="B37" s="39"/>
      <c r="C37" s="39"/>
      <c r="D37" s="39"/>
      <c r="E37" s="39"/>
      <c r="F37" s="153" t="s">
        <v>11</v>
      </c>
      <c r="G37" s="153"/>
      <c r="H37" s="58"/>
      <c r="I37" s="59" t="s">
        <v>11</v>
      </c>
      <c r="J37" s="60"/>
      <c r="K37" s="61" t="s">
        <v>12</v>
      </c>
      <c r="L37" s="62"/>
      <c r="M37" s="39"/>
      <c r="O37" s="5"/>
      <c r="P37" s="5"/>
    </row>
    <row r="38" spans="1:17" x14ac:dyDescent="0.2">
      <c r="A38" s="51">
        <f t="shared" si="0"/>
        <v>21</v>
      </c>
      <c r="B38" s="24" t="s">
        <v>95</v>
      </c>
      <c r="C38" s="53"/>
      <c r="D38" s="53"/>
      <c r="E38" s="39"/>
      <c r="F38" s="63" t="s">
        <v>61</v>
      </c>
      <c r="G38" s="63" t="s">
        <v>61</v>
      </c>
      <c r="H38" s="64"/>
      <c r="I38" s="65" t="s">
        <v>62</v>
      </c>
      <c r="J38" s="66" t="s">
        <v>62</v>
      </c>
      <c r="K38" s="65"/>
      <c r="L38" s="66"/>
      <c r="M38" s="39"/>
      <c r="O38" s="5"/>
      <c r="P38" s="5"/>
    </row>
    <row r="39" spans="1:17" ht="13.5" thickBot="1" x14ac:dyDescent="0.25">
      <c r="A39" s="51">
        <f t="shared" si="0"/>
        <v>22</v>
      </c>
      <c r="B39" s="67" t="s">
        <v>96</v>
      </c>
      <c r="C39" s="53"/>
      <c r="D39" s="53"/>
      <c r="E39" s="53"/>
      <c r="F39" s="68" t="s">
        <v>43</v>
      </c>
      <c r="G39" s="68" t="s">
        <v>41</v>
      </c>
      <c r="H39" s="69"/>
      <c r="I39" s="68" t="s">
        <v>43</v>
      </c>
      <c r="J39" s="70" t="s">
        <v>41</v>
      </c>
      <c r="K39" s="68" t="s">
        <v>44</v>
      </c>
      <c r="L39" s="70" t="s">
        <v>41</v>
      </c>
      <c r="M39" s="39"/>
      <c r="P39" s="5"/>
    </row>
    <row r="40" spans="1:17" x14ac:dyDescent="0.2">
      <c r="A40" s="51">
        <f t="shared" si="0"/>
        <v>23</v>
      </c>
      <c r="B40" s="67" t="s">
        <v>97</v>
      </c>
      <c r="C40" s="53"/>
      <c r="D40" s="53"/>
      <c r="E40" s="55" t="s">
        <v>13</v>
      </c>
      <c r="F40" s="71">
        <f>FactorInput!D12</f>
        <v>0.8821</v>
      </c>
      <c r="G40" s="72">
        <f>($C$34+$E$34)*F40</f>
        <v>56506381.764876001</v>
      </c>
      <c r="H40" s="55"/>
      <c r="I40" s="71">
        <f>FactorInput!D14</f>
        <v>0.99070000000000003</v>
      </c>
      <c r="J40" s="72">
        <f>(D34+F34)*I40</f>
        <v>8893242.309502</v>
      </c>
      <c r="K40" s="73">
        <f>FactorInput!N16</f>
        <v>657017</v>
      </c>
      <c r="L40" s="73">
        <f>(K40/$K$44)*$L$34</f>
        <v>5708144.237083856</v>
      </c>
      <c r="M40" s="39"/>
      <c r="P40" s="5"/>
    </row>
    <row r="41" spans="1:17" ht="13.5" thickBot="1" x14ac:dyDescent="0.25">
      <c r="A41" s="51">
        <f t="shared" si="0"/>
        <v>24</v>
      </c>
      <c r="B41" s="67" t="s">
        <v>98</v>
      </c>
      <c r="C41" s="53"/>
      <c r="D41" s="53"/>
      <c r="E41" s="55" t="s">
        <v>14</v>
      </c>
      <c r="F41" s="71">
        <f>FactorInput!F12</f>
        <v>0.1086</v>
      </c>
      <c r="G41" s="74">
        <f>(C34+E34)*F41</f>
        <v>6956799.7502160007</v>
      </c>
      <c r="H41" s="55"/>
      <c r="I41" s="71">
        <f>FactorInput!F14</f>
        <v>0</v>
      </c>
      <c r="J41" s="74">
        <f>(D34+F34)*I41</f>
        <v>0</v>
      </c>
      <c r="K41" s="73">
        <f>FactorInput!P16</f>
        <v>89087</v>
      </c>
      <c r="L41" s="73">
        <f>(K41/$K$44)*$L$34</f>
        <v>773985.21750440169</v>
      </c>
      <c r="M41" s="39"/>
      <c r="P41" s="5"/>
    </row>
    <row r="42" spans="1:17" ht="13.5" thickBot="1" x14ac:dyDescent="0.25">
      <c r="A42" s="51">
        <f t="shared" si="0"/>
        <v>25</v>
      </c>
      <c r="B42" s="67" t="s">
        <v>99</v>
      </c>
      <c r="C42" s="53"/>
      <c r="D42" s="53"/>
      <c r="E42" s="55" t="s">
        <v>4</v>
      </c>
      <c r="F42" s="71">
        <f>FactorInput!H12</f>
        <v>9.2999999999999992E-3</v>
      </c>
      <c r="G42" s="74">
        <f>(C34+E34)*F42</f>
        <v>595748.04490799992</v>
      </c>
      <c r="H42" s="55"/>
      <c r="I42" s="71">
        <f>FactorInput!H14</f>
        <v>9.2999999999999992E-3</v>
      </c>
      <c r="J42" s="74">
        <f>(D34+F34)*I42</f>
        <v>83483.550497999982</v>
      </c>
      <c r="K42" s="75">
        <f>FactorInput!R16</f>
        <v>115231</v>
      </c>
      <c r="L42" s="76">
        <f>(K42/$K$44)*$L$34</f>
        <v>1001123.5151958164</v>
      </c>
      <c r="M42" s="39"/>
      <c r="P42" s="5" t="s">
        <v>17</v>
      </c>
    </row>
    <row r="43" spans="1:17" x14ac:dyDescent="0.2">
      <c r="A43" s="51">
        <f t="shared" si="0"/>
        <v>26</v>
      </c>
      <c r="B43" s="67" t="s">
        <v>63</v>
      </c>
      <c r="C43" s="53"/>
      <c r="D43" s="53"/>
      <c r="E43" s="55" t="s">
        <v>33</v>
      </c>
      <c r="F43" s="71">
        <f>FactorInput!J12</f>
        <v>0</v>
      </c>
      <c r="G43" s="74">
        <f>(C34+E34)*F43</f>
        <v>0</v>
      </c>
      <c r="H43" s="55"/>
      <c r="I43" s="71">
        <f>FactorInput!J14</f>
        <v>0</v>
      </c>
      <c r="J43" s="74">
        <f>(D34+F34)*I43</f>
        <v>0</v>
      </c>
      <c r="K43" s="73">
        <f>FactorInput!T16</f>
        <v>5395</v>
      </c>
      <c r="L43" s="73">
        <f>(K43/$K$44)*$L$34</f>
        <v>46871.600215926534</v>
      </c>
      <c r="M43" s="39"/>
      <c r="P43" s="5" t="s">
        <v>17</v>
      </c>
    </row>
    <row r="44" spans="1:17" ht="13.5" thickBot="1" x14ac:dyDescent="0.25">
      <c r="A44" s="51">
        <f t="shared" si="0"/>
        <v>27</v>
      </c>
      <c r="B44" s="67" t="s">
        <v>100</v>
      </c>
      <c r="C44" s="53"/>
      <c r="D44" s="53"/>
      <c r="E44" s="53"/>
      <c r="F44" s="77">
        <f>SUM(F40:F43)</f>
        <v>1</v>
      </c>
      <c r="G44" s="78">
        <f>SUM(G40:G43)</f>
        <v>64058929.560000002</v>
      </c>
      <c r="H44" s="79"/>
      <c r="I44" s="77">
        <f>SUM(I40:I43)</f>
        <v>1</v>
      </c>
      <c r="J44" s="78">
        <f>SUM(J40:J43)</f>
        <v>8976725.8599999994</v>
      </c>
      <c r="K44" s="80">
        <f>SUM(K40:K43)</f>
        <v>866730</v>
      </c>
      <c r="L44" s="80">
        <f>SUM(L40:L43)</f>
        <v>7530124.5700000012</v>
      </c>
      <c r="M44" s="39"/>
      <c r="P44" s="5"/>
    </row>
    <row r="45" spans="1:17" ht="13.5" thickTop="1" x14ac:dyDescent="0.2">
      <c r="A45" s="51">
        <f t="shared" si="0"/>
        <v>28</v>
      </c>
      <c r="B45" s="67" t="s">
        <v>64</v>
      </c>
      <c r="C45" s="53"/>
      <c r="D45" s="53"/>
      <c r="E45" s="53"/>
      <c r="F45" s="53"/>
      <c r="G45" s="53"/>
      <c r="H45" s="53"/>
      <c r="I45" s="53"/>
      <c r="J45" s="39"/>
      <c r="K45" s="39"/>
      <c r="L45" s="39"/>
      <c r="M45" s="39"/>
      <c r="N45" s="5"/>
      <c r="O45" s="5"/>
      <c r="P45" s="5"/>
    </row>
    <row r="46" spans="1:17" x14ac:dyDescent="0.2">
      <c r="A46" s="51">
        <f t="shared" si="0"/>
        <v>29</v>
      </c>
      <c r="B46" s="67" t="s">
        <v>101</v>
      </c>
      <c r="C46" s="53"/>
      <c r="D46" s="39"/>
      <c r="E46" s="53"/>
      <c r="F46" s="53"/>
      <c r="G46" s="53"/>
      <c r="H46" s="53"/>
      <c r="I46" s="53"/>
      <c r="J46" s="39"/>
      <c r="K46" s="39" t="s">
        <v>17</v>
      </c>
      <c r="L46" s="39"/>
      <c r="M46" s="53"/>
      <c r="N46" s="5"/>
      <c r="O46" s="5"/>
      <c r="P46" s="5"/>
    </row>
    <row r="47" spans="1:17" x14ac:dyDescent="0.2">
      <c r="A47" s="51">
        <f t="shared" si="0"/>
        <v>30</v>
      </c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"/>
      <c r="O47" s="5"/>
      <c r="P47" s="5"/>
    </row>
    <row r="48" spans="1:17" x14ac:dyDescent="0.2">
      <c r="A48" s="40"/>
      <c r="B48" s="4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">
      <c r="A49" s="42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3" x14ac:dyDescent="0.2">
      <c r="A50" s="42"/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3" x14ac:dyDescent="0.2">
      <c r="A51" s="7"/>
      <c r="B51" s="8"/>
      <c r="C51" s="5"/>
      <c r="D51" s="5"/>
      <c r="E51" s="5"/>
      <c r="F51" s="45"/>
      <c r="G51" s="45"/>
      <c r="H51" s="45"/>
      <c r="I51" s="9"/>
      <c r="J51" s="9"/>
      <c r="K51" s="9"/>
      <c r="L51" s="9"/>
    </row>
    <row r="52" spans="1:13" x14ac:dyDescent="0.2">
      <c r="A52" s="7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48"/>
    </row>
    <row r="53" spans="1:13" x14ac:dyDescent="0.2">
      <c r="A53" s="7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48"/>
    </row>
    <row r="54" spans="1:13" ht="13.5" customHeight="1" x14ac:dyDescent="0.2"/>
    <row r="171" spans="1:16" x14ac:dyDescent="0.2">
      <c r="A171" s="42"/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</sheetData>
  <mergeCells count="8">
    <mergeCell ref="F37:G37"/>
    <mergeCell ref="A1:M1"/>
    <mergeCell ref="A2:M2"/>
    <mergeCell ref="A3:M3"/>
    <mergeCell ref="A4:M4"/>
    <mergeCell ref="A5:M5"/>
    <mergeCell ref="A6:M6"/>
    <mergeCell ref="A8:M8"/>
  </mergeCells>
  <phoneticPr fontId="0" type="noConversion"/>
  <pageMargins left="0.75" right="0.75" top="1" bottom="1" header="0.5" footer="0.5"/>
  <pageSetup scale="69" orientation="landscape" r:id="rId1"/>
  <headerFooter alignWithMargins="0">
    <oddHeader>&amp;R&amp;"Times New Roman,Regular"Page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07C42-4DED-4DCC-8A21-1D69EB14209A}">
  <sheetPr codeName="Sheet12">
    <pageSetUpPr fitToPage="1"/>
  </sheetPr>
  <dimension ref="A1:P49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1" bestFit="1" customWidth="1"/>
    <col min="2" max="2" width="15.7109375" style="1" customWidth="1"/>
    <col min="3" max="7" width="12.7109375" style="1" customWidth="1"/>
    <col min="8" max="8" width="14.28515625" style="1" bestFit="1" customWidth="1"/>
    <col min="9" max="13" width="12.7109375" style="1" customWidth="1"/>
    <col min="14" max="16384" width="9.140625" style="1"/>
  </cols>
  <sheetData>
    <row r="1" spans="1:16" x14ac:dyDescent="0.2">
      <c r="A1" s="152" t="s">
        <v>74</v>
      </c>
      <c r="B1" s="152"/>
      <c r="C1" s="152"/>
      <c r="D1" s="152"/>
      <c r="E1" s="152"/>
      <c r="F1" s="152"/>
      <c r="G1" s="152"/>
      <c r="H1" s="152"/>
      <c r="I1" s="152"/>
      <c r="N1" s="4"/>
      <c r="O1" s="4"/>
      <c r="P1" s="4"/>
    </row>
    <row r="2" spans="1:16" x14ac:dyDescent="0.2">
      <c r="A2" s="152" t="s">
        <v>87</v>
      </c>
      <c r="B2" s="152"/>
      <c r="C2" s="152"/>
      <c r="D2" s="152"/>
      <c r="E2" s="152"/>
      <c r="F2" s="152"/>
      <c r="G2" s="152"/>
      <c r="H2" s="152"/>
      <c r="I2" s="152"/>
      <c r="N2" s="4"/>
      <c r="O2" s="4"/>
      <c r="P2" s="4"/>
    </row>
    <row r="3" spans="1:16" x14ac:dyDescent="0.2">
      <c r="A3" s="152" t="s">
        <v>10</v>
      </c>
      <c r="B3" s="152"/>
      <c r="C3" s="152"/>
      <c r="D3" s="152"/>
      <c r="E3" s="152"/>
      <c r="F3" s="152"/>
      <c r="G3" s="152"/>
      <c r="H3" s="152"/>
      <c r="I3" s="152"/>
      <c r="N3" s="5"/>
      <c r="O3" s="4"/>
      <c r="P3" s="4"/>
    </row>
    <row r="4" spans="1:16" x14ac:dyDescent="0.2">
      <c r="A4" s="152" t="str">
        <f>"Test Year Ending "&amp;TEXT(FactorInput!D36,"mmmm dd, yyyy")</f>
        <v>Test Year Ending December 31, 2025</v>
      </c>
      <c r="B4" s="152"/>
      <c r="C4" s="152"/>
      <c r="D4" s="152"/>
      <c r="E4" s="152"/>
      <c r="F4" s="152"/>
      <c r="G4" s="152"/>
      <c r="H4" s="152"/>
      <c r="I4" s="152"/>
      <c r="N4" s="5"/>
      <c r="O4" s="4"/>
      <c r="P4" s="4"/>
    </row>
    <row r="5" spans="1:16" x14ac:dyDescent="0.2">
      <c r="A5" s="152" t="s">
        <v>77</v>
      </c>
      <c r="B5" s="152"/>
      <c r="C5" s="152"/>
      <c r="D5" s="152"/>
      <c r="E5" s="152"/>
      <c r="F5" s="152"/>
      <c r="G5" s="152"/>
      <c r="H5" s="152"/>
      <c r="I5" s="152"/>
      <c r="N5" s="5"/>
    </row>
    <row r="6" spans="1:16" x14ac:dyDescent="0.2">
      <c r="A6" s="152" t="s">
        <v>123</v>
      </c>
      <c r="B6" s="152"/>
      <c r="C6" s="152"/>
      <c r="D6" s="152"/>
      <c r="E6" s="152"/>
      <c r="F6" s="152"/>
      <c r="G6" s="152"/>
      <c r="H6" s="152"/>
      <c r="I6" s="152"/>
      <c r="J6" s="42"/>
      <c r="K6" s="42"/>
      <c r="L6" s="42"/>
      <c r="M6" s="42"/>
      <c r="N6" s="5"/>
    </row>
    <row r="7" spans="1:16" x14ac:dyDescent="0.2">
      <c r="A7" s="40"/>
      <c r="B7" s="4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">
      <c r="A8" s="154" t="s">
        <v>93</v>
      </c>
      <c r="B8" s="154"/>
      <c r="C8" s="154"/>
      <c r="D8" s="154"/>
      <c r="E8" s="154"/>
      <c r="F8" s="154"/>
      <c r="G8" s="154"/>
      <c r="H8" s="154"/>
      <c r="I8" s="154"/>
      <c r="J8" s="82"/>
      <c r="K8" s="82"/>
      <c r="L8" s="82"/>
      <c r="M8" s="82"/>
      <c r="N8" s="5"/>
    </row>
    <row r="9" spans="1:16" x14ac:dyDescent="0.2">
      <c r="A9" s="40"/>
      <c r="B9" s="41"/>
      <c r="C9" s="5"/>
      <c r="D9" s="5"/>
      <c r="E9" s="5"/>
      <c r="F9" s="5"/>
      <c r="G9" s="5"/>
      <c r="H9" s="5"/>
      <c r="I9" s="5"/>
      <c r="J9" s="5"/>
      <c r="N9" s="5"/>
    </row>
    <row r="10" spans="1:16" x14ac:dyDescent="0.2">
      <c r="A10" s="42"/>
      <c r="B10" s="8" t="s">
        <v>2</v>
      </c>
      <c r="C10" s="9" t="s">
        <v>3</v>
      </c>
      <c r="D10" s="9" t="s">
        <v>5</v>
      </c>
      <c r="E10" s="9" t="s">
        <v>23</v>
      </c>
      <c r="F10" s="9" t="s">
        <v>24</v>
      </c>
      <c r="G10" s="9" t="s">
        <v>25</v>
      </c>
      <c r="H10" s="9" t="s">
        <v>26</v>
      </c>
      <c r="I10" s="12" t="s">
        <v>27</v>
      </c>
      <c r="J10" s="9" t="s">
        <v>17</v>
      </c>
      <c r="N10" s="9" t="s">
        <v>17</v>
      </c>
    </row>
    <row r="11" spans="1:16" x14ac:dyDescent="0.2">
      <c r="A11" s="42"/>
      <c r="B11" s="11"/>
      <c r="C11" s="16" t="s">
        <v>11</v>
      </c>
      <c r="D11" s="46"/>
      <c r="E11" s="45" t="s">
        <v>17</v>
      </c>
      <c r="F11" s="16" t="s">
        <v>12</v>
      </c>
      <c r="G11" s="46"/>
      <c r="H11" s="83" t="s">
        <v>17</v>
      </c>
      <c r="I11" s="4" t="s">
        <v>17</v>
      </c>
      <c r="N11" s="5"/>
    </row>
    <row r="12" spans="1:16" x14ac:dyDescent="0.2">
      <c r="A12" s="42"/>
      <c r="B12" s="11"/>
      <c r="C12" s="9"/>
      <c r="D12" s="9"/>
      <c r="E12" s="9"/>
      <c r="F12" s="9"/>
      <c r="G12" s="9"/>
      <c r="H12" s="9"/>
      <c r="I12" s="9"/>
      <c r="N12" s="5"/>
    </row>
    <row r="13" spans="1:16" x14ac:dyDescent="0.2">
      <c r="A13" s="7"/>
      <c r="B13" s="8"/>
      <c r="C13" s="9"/>
      <c r="D13" s="9" t="s">
        <v>17</v>
      </c>
      <c r="E13" s="9" t="s">
        <v>6</v>
      </c>
      <c r="F13" s="9"/>
      <c r="G13" s="9"/>
      <c r="H13" s="9" t="s">
        <v>6</v>
      </c>
      <c r="I13" s="9" t="s">
        <v>6</v>
      </c>
      <c r="N13" s="5"/>
    </row>
    <row r="14" spans="1:16" x14ac:dyDescent="0.2">
      <c r="A14" s="7" t="s">
        <v>1</v>
      </c>
      <c r="B14" s="8"/>
      <c r="C14" s="9" t="s">
        <v>52</v>
      </c>
      <c r="D14" s="9" t="s">
        <v>53</v>
      </c>
      <c r="E14" s="9" t="s">
        <v>11</v>
      </c>
      <c r="F14" s="9" t="s">
        <v>52</v>
      </c>
      <c r="G14" s="9" t="s">
        <v>54</v>
      </c>
      <c r="H14" s="9" t="s">
        <v>12</v>
      </c>
      <c r="I14" s="9" t="s">
        <v>10</v>
      </c>
      <c r="N14" s="5"/>
    </row>
    <row r="15" spans="1:16" x14ac:dyDescent="0.2">
      <c r="A15" s="13" t="s">
        <v>28</v>
      </c>
      <c r="B15" s="14" t="s">
        <v>29</v>
      </c>
      <c r="C15" s="15" t="s">
        <v>30</v>
      </c>
      <c r="D15" s="15" t="s">
        <v>30</v>
      </c>
      <c r="E15" s="15" t="s">
        <v>30</v>
      </c>
      <c r="F15" s="15" t="s">
        <v>30</v>
      </c>
      <c r="G15" s="15" t="s">
        <v>30</v>
      </c>
      <c r="H15" s="15" t="s">
        <v>30</v>
      </c>
      <c r="I15" s="15" t="s">
        <v>30</v>
      </c>
      <c r="N15" s="5"/>
    </row>
    <row r="16" spans="1:16" x14ac:dyDescent="0.2">
      <c r="A16" s="7"/>
      <c r="B16" s="17"/>
      <c r="C16" s="18"/>
      <c r="D16" s="18"/>
      <c r="E16" s="18"/>
      <c r="F16" s="18"/>
      <c r="G16" s="18"/>
      <c r="H16" s="19"/>
      <c r="I16" s="18"/>
      <c r="N16" s="5"/>
    </row>
    <row r="17" spans="1:14" x14ac:dyDescent="0.2">
      <c r="A17" s="7">
        <f t="shared" ref="A17:A46" si="0">A16+1</f>
        <v>1</v>
      </c>
      <c r="B17" s="17">
        <f>FactorInput!P40</f>
        <v>45642</v>
      </c>
      <c r="C17" s="18">
        <v>12469681.02</v>
      </c>
      <c r="D17" s="18">
        <v>0</v>
      </c>
      <c r="E17" s="18">
        <f>SUM(C17:D17)</f>
        <v>12469681.02</v>
      </c>
      <c r="F17" s="18">
        <v>6631.69</v>
      </c>
      <c r="G17" s="18">
        <v>0</v>
      </c>
      <c r="H17" s="19">
        <f>SUM(F17:G17)</f>
        <v>6631.69</v>
      </c>
      <c r="I17" s="18">
        <f>E17+H17</f>
        <v>12476312.709999999</v>
      </c>
      <c r="N17" s="5"/>
    </row>
    <row r="18" spans="1:14" x14ac:dyDescent="0.2">
      <c r="A18" s="7">
        <f t="shared" si="0"/>
        <v>2</v>
      </c>
      <c r="B18" s="17">
        <f>FactorInput!P41</f>
        <v>45672</v>
      </c>
      <c r="C18" s="18">
        <v>12638819.859999999</v>
      </c>
      <c r="D18" s="18">
        <v>0</v>
      </c>
      <c r="E18" s="18">
        <f t="shared" ref="E18:E28" si="1">SUM(C18:D18)</f>
        <v>12638819.859999999</v>
      </c>
      <c r="F18" s="18">
        <v>2178.87</v>
      </c>
      <c r="G18" s="18">
        <v>0</v>
      </c>
      <c r="H18" s="19">
        <f t="shared" ref="H18:H28" si="2">SUM(F18:G18)</f>
        <v>2178.87</v>
      </c>
      <c r="I18" s="18">
        <f t="shared" ref="I18:I28" si="3">E18+H18</f>
        <v>12640998.729999999</v>
      </c>
      <c r="N18" s="5"/>
    </row>
    <row r="19" spans="1:14" x14ac:dyDescent="0.2">
      <c r="A19" s="7">
        <f t="shared" si="0"/>
        <v>3</v>
      </c>
      <c r="B19" s="17">
        <f>FactorInput!P42</f>
        <v>45703</v>
      </c>
      <c r="C19" s="18">
        <v>11189574.33</v>
      </c>
      <c r="D19" s="18">
        <v>0</v>
      </c>
      <c r="E19" s="18">
        <f t="shared" si="1"/>
        <v>11189574.33</v>
      </c>
      <c r="F19" s="18">
        <v>0</v>
      </c>
      <c r="G19" s="18">
        <v>0</v>
      </c>
      <c r="H19" s="19">
        <f t="shared" si="2"/>
        <v>0</v>
      </c>
      <c r="I19" s="18">
        <f t="shared" si="3"/>
        <v>11189574.33</v>
      </c>
      <c r="N19" s="5"/>
    </row>
    <row r="20" spans="1:14" x14ac:dyDescent="0.2">
      <c r="A20" s="7">
        <f t="shared" si="0"/>
        <v>4</v>
      </c>
      <c r="B20" s="17">
        <f>FactorInput!P43</f>
        <v>45734</v>
      </c>
      <c r="C20" s="18">
        <v>11979604.660000002</v>
      </c>
      <c r="D20" s="18">
        <v>0</v>
      </c>
      <c r="E20" s="18">
        <f t="shared" si="1"/>
        <v>11979604.660000002</v>
      </c>
      <c r="F20" s="18">
        <v>0</v>
      </c>
      <c r="G20" s="18">
        <v>0</v>
      </c>
      <c r="H20" s="19">
        <f t="shared" si="2"/>
        <v>0</v>
      </c>
      <c r="I20" s="18">
        <f t="shared" si="3"/>
        <v>11979604.660000002</v>
      </c>
      <c r="N20" s="5"/>
    </row>
    <row r="21" spans="1:14" x14ac:dyDescent="0.2">
      <c r="A21" s="7">
        <f t="shared" si="0"/>
        <v>5</v>
      </c>
      <c r="B21" s="17">
        <f>FactorInput!P44</f>
        <v>45765</v>
      </c>
      <c r="C21" s="18">
        <v>11469080.480000002</v>
      </c>
      <c r="D21" s="18">
        <v>0</v>
      </c>
      <c r="E21" s="18">
        <f t="shared" si="1"/>
        <v>11469080.480000002</v>
      </c>
      <c r="F21" s="18">
        <v>0</v>
      </c>
      <c r="G21" s="18">
        <v>0</v>
      </c>
      <c r="H21" s="19">
        <f t="shared" si="2"/>
        <v>0</v>
      </c>
      <c r="I21" s="18">
        <f t="shared" si="3"/>
        <v>11469080.480000002</v>
      </c>
      <c r="N21" s="5"/>
    </row>
    <row r="22" spans="1:14" x14ac:dyDescent="0.2">
      <c r="A22" s="7">
        <f t="shared" si="0"/>
        <v>6</v>
      </c>
      <c r="B22" s="17">
        <f>FactorInput!P45</f>
        <v>45796</v>
      </c>
      <c r="C22" s="18">
        <v>9224796.0200000014</v>
      </c>
      <c r="D22" s="18">
        <v>0</v>
      </c>
      <c r="E22" s="18">
        <f t="shared" si="1"/>
        <v>9224796.0200000014</v>
      </c>
      <c r="F22" s="18">
        <v>40144.85</v>
      </c>
      <c r="G22" s="18">
        <v>0</v>
      </c>
      <c r="H22" s="19">
        <f t="shared" si="2"/>
        <v>40144.85</v>
      </c>
      <c r="I22" s="18">
        <f t="shared" si="3"/>
        <v>9264940.870000001</v>
      </c>
      <c r="J22" s="19"/>
      <c r="N22" s="5"/>
    </row>
    <row r="23" spans="1:14" x14ac:dyDescent="0.2">
      <c r="A23" s="7">
        <f t="shared" si="0"/>
        <v>7</v>
      </c>
      <c r="B23" s="17">
        <f>FactorInput!P46</f>
        <v>45826</v>
      </c>
      <c r="C23" s="18">
        <v>9513496.7199999988</v>
      </c>
      <c r="D23" s="18">
        <v>0</v>
      </c>
      <c r="E23" s="18">
        <f t="shared" si="1"/>
        <v>9513496.7199999988</v>
      </c>
      <c r="F23" s="18">
        <v>35421.919999999998</v>
      </c>
      <c r="G23" s="18">
        <v>0</v>
      </c>
      <c r="H23" s="19">
        <f t="shared" si="2"/>
        <v>35421.919999999998</v>
      </c>
      <c r="I23" s="18">
        <f t="shared" si="3"/>
        <v>9548918.6399999987</v>
      </c>
      <c r="N23" s="5"/>
    </row>
    <row r="24" spans="1:14" x14ac:dyDescent="0.2">
      <c r="A24" s="7">
        <f t="shared" si="0"/>
        <v>8</v>
      </c>
      <c r="B24" s="17">
        <f>FactorInput!R40</f>
        <v>45857</v>
      </c>
      <c r="C24" s="18">
        <v>8241972.3599999994</v>
      </c>
      <c r="D24" s="18">
        <v>0</v>
      </c>
      <c r="E24" s="18">
        <f t="shared" si="1"/>
        <v>8241972.3599999994</v>
      </c>
      <c r="F24" s="18">
        <v>30698.99</v>
      </c>
      <c r="G24" s="18">
        <v>0</v>
      </c>
      <c r="H24" s="19">
        <f t="shared" si="2"/>
        <v>30698.99</v>
      </c>
      <c r="I24" s="18">
        <f t="shared" si="3"/>
        <v>8272671.3499999996</v>
      </c>
      <c r="N24" s="5"/>
    </row>
    <row r="25" spans="1:14" x14ac:dyDescent="0.2">
      <c r="A25" s="7">
        <f t="shared" si="0"/>
        <v>9</v>
      </c>
      <c r="B25" s="17">
        <f>B24+30</f>
        <v>45887</v>
      </c>
      <c r="C25" s="18">
        <v>7268829.5</v>
      </c>
      <c r="D25" s="18">
        <v>0</v>
      </c>
      <c r="E25" s="18">
        <f t="shared" si="1"/>
        <v>7268829.5</v>
      </c>
      <c r="F25" s="18">
        <v>25976.06</v>
      </c>
      <c r="G25" s="18">
        <v>0</v>
      </c>
      <c r="H25" s="19">
        <f t="shared" si="2"/>
        <v>25976.06</v>
      </c>
      <c r="I25" s="18">
        <f t="shared" si="3"/>
        <v>7294805.5599999996</v>
      </c>
      <c r="N25" s="5"/>
    </row>
    <row r="26" spans="1:14" x14ac:dyDescent="0.2">
      <c r="A26" s="7">
        <f t="shared" si="0"/>
        <v>10</v>
      </c>
      <c r="B26" s="17">
        <f>B25+30</f>
        <v>45917</v>
      </c>
      <c r="C26" s="18">
        <v>5716803.9100000011</v>
      </c>
      <c r="D26" s="18">
        <v>0</v>
      </c>
      <c r="E26" s="18">
        <f t="shared" si="1"/>
        <v>5716803.9100000011</v>
      </c>
      <c r="F26" s="18">
        <v>21328.35</v>
      </c>
      <c r="G26" s="18">
        <v>0</v>
      </c>
      <c r="H26" s="19">
        <f t="shared" si="2"/>
        <v>21328.35</v>
      </c>
      <c r="I26" s="18">
        <f t="shared" si="3"/>
        <v>5738132.2600000007</v>
      </c>
      <c r="N26" s="5"/>
    </row>
    <row r="27" spans="1:14" x14ac:dyDescent="0.2">
      <c r="A27" s="7">
        <f t="shared" si="0"/>
        <v>11</v>
      </c>
      <c r="B27" s="17">
        <f>B26+30</f>
        <v>45947</v>
      </c>
      <c r="C27" s="18">
        <v>4938984.67</v>
      </c>
      <c r="D27" s="18">
        <v>0</v>
      </c>
      <c r="E27" s="18">
        <f t="shared" si="1"/>
        <v>4938984.67</v>
      </c>
      <c r="F27" s="18">
        <v>16588.71</v>
      </c>
      <c r="G27" s="18">
        <v>0</v>
      </c>
      <c r="H27" s="19">
        <f t="shared" si="2"/>
        <v>16588.71</v>
      </c>
      <c r="I27" s="18">
        <f t="shared" si="3"/>
        <v>4955573.38</v>
      </c>
      <c r="N27" s="5"/>
    </row>
    <row r="28" spans="1:14" x14ac:dyDescent="0.2">
      <c r="A28" s="7">
        <f t="shared" si="0"/>
        <v>12</v>
      </c>
      <c r="B28" s="17">
        <f>B27+30</f>
        <v>45977</v>
      </c>
      <c r="C28" s="18">
        <v>3568686.52</v>
      </c>
      <c r="D28" s="18">
        <v>0</v>
      </c>
      <c r="E28" s="18">
        <f t="shared" si="1"/>
        <v>3568686.52</v>
      </c>
      <c r="F28" s="18">
        <v>11890.77</v>
      </c>
      <c r="G28" s="18">
        <v>0</v>
      </c>
      <c r="H28" s="19">
        <f t="shared" si="2"/>
        <v>11890.77</v>
      </c>
      <c r="I28" s="18">
        <f t="shared" si="3"/>
        <v>3580577.29</v>
      </c>
      <c r="N28" s="5"/>
    </row>
    <row r="29" spans="1:14" x14ac:dyDescent="0.2">
      <c r="A29" s="7">
        <f t="shared" si="0"/>
        <v>13</v>
      </c>
      <c r="B29" s="17">
        <f>B28+30</f>
        <v>46007</v>
      </c>
      <c r="C29" s="18">
        <v>2210908.85</v>
      </c>
      <c r="D29" s="18">
        <v>0</v>
      </c>
      <c r="E29" s="18">
        <f>SUM(C29:D29)</f>
        <v>2210908.85</v>
      </c>
      <c r="F29" s="18">
        <v>7134.42</v>
      </c>
      <c r="G29" s="18">
        <v>0</v>
      </c>
      <c r="H29" s="19">
        <f>SUM(F29:G29)</f>
        <v>7134.42</v>
      </c>
      <c r="I29" s="18">
        <f>E29+H29</f>
        <v>2218043.27</v>
      </c>
      <c r="N29" s="5"/>
    </row>
    <row r="30" spans="1:14" x14ac:dyDescent="0.2">
      <c r="A30" s="7">
        <f t="shared" si="0"/>
        <v>14</v>
      </c>
      <c r="B30" s="11"/>
      <c r="C30" s="22" t="s">
        <v>17</v>
      </c>
      <c r="D30" s="22"/>
      <c r="E30" s="22"/>
      <c r="F30" s="22"/>
      <c r="G30" s="22"/>
      <c r="H30" s="22"/>
      <c r="I30" s="22"/>
      <c r="N30" s="5"/>
    </row>
    <row r="31" spans="1:14" x14ac:dyDescent="0.2">
      <c r="A31" s="7">
        <f t="shared" si="0"/>
        <v>15</v>
      </c>
      <c r="B31" s="24" t="s">
        <v>6</v>
      </c>
      <c r="C31" s="25">
        <f>SUM(C17:C29)</f>
        <v>110431238.89999999</v>
      </c>
      <c r="D31" s="25">
        <f t="shared" ref="D31:I31" si="4">SUM(D17:D29)</f>
        <v>0</v>
      </c>
      <c r="E31" s="25">
        <f t="shared" si="4"/>
        <v>110431238.89999999</v>
      </c>
      <c r="F31" s="25">
        <f t="shared" si="4"/>
        <v>197994.63</v>
      </c>
      <c r="G31" s="25">
        <f t="shared" si="4"/>
        <v>0</v>
      </c>
      <c r="H31" s="25">
        <f t="shared" si="4"/>
        <v>197994.63</v>
      </c>
      <c r="I31" s="25">
        <f t="shared" si="4"/>
        <v>110629233.53</v>
      </c>
      <c r="N31" s="5"/>
    </row>
    <row r="32" spans="1:14" ht="13.5" thickBot="1" x14ac:dyDescent="0.25">
      <c r="A32" s="7">
        <f t="shared" si="0"/>
        <v>16</v>
      </c>
      <c r="B32" s="11"/>
      <c r="C32" s="18"/>
      <c r="D32" s="18"/>
      <c r="E32" s="18"/>
      <c r="F32" s="18"/>
      <c r="G32" s="18"/>
      <c r="H32" s="18"/>
      <c r="I32" s="18"/>
      <c r="N32" s="5"/>
    </row>
    <row r="33" spans="1:14" ht="14.25" thickTop="1" thickBot="1" x14ac:dyDescent="0.25">
      <c r="A33" s="7">
        <f t="shared" si="0"/>
        <v>17</v>
      </c>
      <c r="B33" s="26" t="s">
        <v>104</v>
      </c>
      <c r="C33" s="27">
        <f t="shared" ref="C33:I33" si="5">ROUND(C31/13,2)</f>
        <v>8494710.6799999997</v>
      </c>
      <c r="D33" s="27">
        <f t="shared" si="5"/>
        <v>0</v>
      </c>
      <c r="E33" s="27">
        <f t="shared" si="5"/>
        <v>8494710.6799999997</v>
      </c>
      <c r="F33" s="27">
        <f t="shared" si="5"/>
        <v>15230.36</v>
      </c>
      <c r="G33" s="27">
        <f t="shared" si="5"/>
        <v>0</v>
      </c>
      <c r="H33" s="27">
        <f t="shared" si="5"/>
        <v>15230.36</v>
      </c>
      <c r="I33" s="27">
        <f t="shared" si="5"/>
        <v>8509941.0399999991</v>
      </c>
      <c r="N33" s="5"/>
    </row>
    <row r="34" spans="1:14" ht="13.5" thickTop="1" x14ac:dyDescent="0.2">
      <c r="A34" s="7">
        <f t="shared" si="0"/>
        <v>18</v>
      </c>
      <c r="B34" s="11"/>
      <c r="C34" s="5"/>
      <c r="D34" s="5"/>
      <c r="E34" s="5"/>
      <c r="F34" s="5"/>
      <c r="G34" s="5"/>
      <c r="H34" s="5"/>
      <c r="I34" s="4" t="s">
        <v>17</v>
      </c>
      <c r="N34" s="5"/>
    </row>
    <row r="35" spans="1:14" x14ac:dyDescent="0.2">
      <c r="A35" s="7">
        <f t="shared" si="0"/>
        <v>19</v>
      </c>
      <c r="B35" s="11"/>
      <c r="C35" s="84" t="s">
        <v>17</v>
      </c>
      <c r="N35" s="5"/>
    </row>
    <row r="36" spans="1:14" ht="15.75" x14ac:dyDescent="0.2">
      <c r="A36" s="7">
        <f t="shared" si="0"/>
        <v>20</v>
      </c>
      <c r="B36" s="11"/>
      <c r="F36" s="85" t="s">
        <v>107</v>
      </c>
      <c r="H36" s="45"/>
      <c r="N36" s="5"/>
    </row>
    <row r="37" spans="1:14" ht="13.5" thickBot="1" x14ac:dyDescent="0.25">
      <c r="A37" s="7">
        <f t="shared" si="0"/>
        <v>21</v>
      </c>
      <c r="B37" s="24" t="s">
        <v>95</v>
      </c>
      <c r="C37" s="5"/>
      <c r="D37" s="5"/>
      <c r="G37" s="86" t="s">
        <v>11</v>
      </c>
      <c r="H37" s="86" t="s">
        <v>12</v>
      </c>
      <c r="I37" s="87"/>
      <c r="N37" s="5"/>
    </row>
    <row r="38" spans="1:14" x14ac:dyDescent="0.2">
      <c r="A38" s="7">
        <f t="shared" si="0"/>
        <v>22</v>
      </c>
      <c r="B38" s="36" t="s">
        <v>114</v>
      </c>
      <c r="C38" s="5"/>
      <c r="D38" s="5"/>
      <c r="F38" s="29" t="s">
        <v>13</v>
      </c>
      <c r="G38" s="31">
        <f>$E$33*FactorInput!D26</f>
        <v>7983751.7119100355</v>
      </c>
      <c r="H38" s="31">
        <f>$H$33*FactorInput!N26</f>
        <v>11719.304182456306</v>
      </c>
      <c r="N38" s="5"/>
    </row>
    <row r="39" spans="1:14" ht="13.5" thickBot="1" x14ac:dyDescent="0.25">
      <c r="A39" s="7">
        <f t="shared" si="0"/>
        <v>23</v>
      </c>
      <c r="B39" s="36" t="s">
        <v>84</v>
      </c>
      <c r="C39" s="5"/>
      <c r="D39" s="5"/>
      <c r="F39" s="29" t="s">
        <v>14</v>
      </c>
      <c r="G39" s="31">
        <f>$E$33*FactorInput!F26</f>
        <v>274683.17957154155</v>
      </c>
      <c r="H39" s="31">
        <f>$H$33*FactorInput!P26</f>
        <v>1254.4631172599488</v>
      </c>
      <c r="N39" s="5"/>
    </row>
    <row r="40" spans="1:14" ht="13.5" thickBot="1" x14ac:dyDescent="0.25">
      <c r="A40" s="7">
        <f t="shared" si="0"/>
        <v>24</v>
      </c>
      <c r="B40" s="36" t="s">
        <v>55</v>
      </c>
      <c r="C40" s="5"/>
      <c r="D40" s="5"/>
      <c r="F40" s="29" t="s">
        <v>4</v>
      </c>
      <c r="G40" s="31">
        <f>$E$33*FactorInput!H26</f>
        <v>76408.901733383551</v>
      </c>
      <c r="H40" s="32">
        <f>$H$33*FactorInput!R26</f>
        <v>2173.3247536789113</v>
      </c>
      <c r="I40" s="31"/>
      <c r="N40" s="5"/>
    </row>
    <row r="41" spans="1:14" x14ac:dyDescent="0.2">
      <c r="A41" s="7">
        <f t="shared" si="0"/>
        <v>25</v>
      </c>
      <c r="B41" s="36" t="s">
        <v>115</v>
      </c>
      <c r="C41" s="5"/>
      <c r="D41" s="5"/>
      <c r="F41" s="29" t="s">
        <v>33</v>
      </c>
      <c r="G41" s="31">
        <f>$E$33*FactorInput!J26</f>
        <v>159866.88678503977</v>
      </c>
      <c r="H41" s="31">
        <f>$H$33*FactorInput!T26</f>
        <v>83.267946604835856</v>
      </c>
      <c r="N41" s="5"/>
    </row>
    <row r="42" spans="1:14" x14ac:dyDescent="0.2">
      <c r="A42" s="7">
        <f t="shared" si="0"/>
        <v>26</v>
      </c>
      <c r="B42" s="36" t="s">
        <v>85</v>
      </c>
      <c r="C42" s="5"/>
      <c r="D42" s="5"/>
      <c r="G42" s="33">
        <f>SUM(G38:G41)</f>
        <v>8494710.6800000016</v>
      </c>
      <c r="H42" s="33">
        <f>SUM(H38:H41)</f>
        <v>15230.360000000002</v>
      </c>
      <c r="N42" s="5"/>
    </row>
    <row r="43" spans="1:14" ht="13.5" thickTop="1" x14ac:dyDescent="0.2">
      <c r="A43" s="7">
        <f t="shared" si="0"/>
        <v>27</v>
      </c>
      <c r="B43" s="36" t="s">
        <v>56</v>
      </c>
      <c r="C43" s="5"/>
      <c r="D43" s="5"/>
      <c r="N43" s="5"/>
    </row>
    <row r="44" spans="1:14" ht="15.75" x14ac:dyDescent="0.2">
      <c r="A44" s="7">
        <f t="shared" si="0"/>
        <v>28</v>
      </c>
      <c r="B44" s="36" t="s">
        <v>57</v>
      </c>
      <c r="C44" s="5"/>
      <c r="D44" s="5"/>
      <c r="E44" s="5"/>
      <c r="F44" s="35" t="s">
        <v>113</v>
      </c>
      <c r="N44" s="5"/>
    </row>
    <row r="45" spans="1:14" x14ac:dyDescent="0.2">
      <c r="A45" s="7">
        <f t="shared" si="0"/>
        <v>29</v>
      </c>
      <c r="B45" s="88" t="s">
        <v>17</v>
      </c>
      <c r="N45" s="5"/>
    </row>
    <row r="46" spans="1:14" x14ac:dyDescent="0.2">
      <c r="A46" s="7">
        <f t="shared" si="0"/>
        <v>30</v>
      </c>
      <c r="N46" s="5"/>
    </row>
    <row r="47" spans="1:14" x14ac:dyDescent="0.2">
      <c r="A47" s="7"/>
      <c r="N47" s="5"/>
    </row>
    <row r="48" spans="1:14" x14ac:dyDescent="0.2">
      <c r="A48" s="7"/>
      <c r="N48" s="5"/>
    </row>
    <row r="49" spans="1:14" x14ac:dyDescent="0.2">
      <c r="A49" s="7"/>
      <c r="N49" s="5"/>
    </row>
  </sheetData>
  <mergeCells count="7">
    <mergeCell ref="A8:I8"/>
    <mergeCell ref="A1:I1"/>
    <mergeCell ref="A2:I2"/>
    <mergeCell ref="A3:I3"/>
    <mergeCell ref="A4:I4"/>
    <mergeCell ref="A5:I5"/>
    <mergeCell ref="A6:I6"/>
  </mergeCells>
  <phoneticPr fontId="0" type="noConversion"/>
  <pageMargins left="0.75" right="0.75" top="1" bottom="1" header="0.5" footer="0.5"/>
  <pageSetup scale="72" orientation="landscape" r:id="rId1"/>
  <headerFooter alignWithMargins="0">
    <oddHeader>&amp;R&amp;"Times New Roman,Regular"Page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315D-945D-4963-8EDA-70359B1DC35A}">
  <dimension ref="A1:H49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89" bestFit="1" customWidth="1"/>
    <col min="2" max="2" width="23.140625" style="89" bestFit="1" customWidth="1"/>
    <col min="3" max="3" width="12.85546875" style="89" bestFit="1" customWidth="1"/>
    <col min="4" max="4" width="16.7109375" style="89" customWidth="1"/>
    <col min="5" max="5" width="13.5703125" style="89" bestFit="1" customWidth="1"/>
    <col min="6" max="6" width="14.42578125" style="89" customWidth="1"/>
    <col min="7" max="7" width="9.140625" style="89"/>
    <col min="8" max="8" width="14.5703125" style="89" bestFit="1" customWidth="1"/>
    <col min="9" max="16384" width="9.140625" style="89"/>
  </cols>
  <sheetData>
    <row r="1" spans="1:6" x14ac:dyDescent="0.2">
      <c r="A1" s="152" t="s">
        <v>74</v>
      </c>
      <c r="B1" s="152"/>
      <c r="C1" s="152"/>
      <c r="D1" s="152"/>
      <c r="E1" s="152"/>
      <c r="F1" s="152"/>
    </row>
    <row r="2" spans="1:6" x14ac:dyDescent="0.2">
      <c r="A2" s="152" t="s">
        <v>75</v>
      </c>
      <c r="B2" s="152"/>
      <c r="C2" s="152"/>
      <c r="D2" s="152"/>
      <c r="E2" s="152"/>
      <c r="F2" s="152"/>
    </row>
    <row r="3" spans="1:6" x14ac:dyDescent="0.2">
      <c r="A3" s="152" t="s">
        <v>76</v>
      </c>
      <c r="B3" s="152"/>
      <c r="C3" s="152"/>
      <c r="D3" s="152"/>
      <c r="E3" s="152"/>
      <c r="F3" s="152"/>
    </row>
    <row r="4" spans="1:6" x14ac:dyDescent="0.2">
      <c r="A4" s="150" t="str">
        <f>Fuel!A4</f>
        <v>Test Year Ending December 31, 2025</v>
      </c>
      <c r="B4" s="150"/>
      <c r="C4" s="150"/>
      <c r="D4" s="150"/>
      <c r="E4" s="150"/>
      <c r="F4" s="150"/>
    </row>
    <row r="5" spans="1:6" x14ac:dyDescent="0.2">
      <c r="A5" s="150" t="s">
        <v>77</v>
      </c>
      <c r="B5" s="150"/>
      <c r="C5" s="150"/>
      <c r="D5" s="150"/>
      <c r="E5" s="150"/>
      <c r="F5" s="150"/>
    </row>
    <row r="6" spans="1:6" x14ac:dyDescent="0.2">
      <c r="A6" s="150" t="s">
        <v>123</v>
      </c>
      <c r="B6" s="150"/>
      <c r="C6" s="150"/>
      <c r="D6" s="150"/>
      <c r="E6" s="150"/>
      <c r="F6" s="150"/>
    </row>
    <row r="7" spans="1:6" x14ac:dyDescent="0.2">
      <c r="A7" s="6"/>
      <c r="B7" s="6"/>
      <c r="C7" s="6"/>
      <c r="D7" s="6"/>
      <c r="E7" s="6"/>
      <c r="F7" s="6"/>
    </row>
    <row r="8" spans="1:6" x14ac:dyDescent="0.2">
      <c r="A8" s="151" t="s">
        <v>93</v>
      </c>
      <c r="B8" s="151"/>
      <c r="C8" s="151"/>
      <c r="D8" s="151"/>
      <c r="E8" s="151"/>
      <c r="F8" s="151"/>
    </row>
    <row r="9" spans="1:6" x14ac:dyDescent="0.2">
      <c r="A9" s="42"/>
      <c r="B9" s="90"/>
      <c r="C9" s="90"/>
      <c r="D9" s="90"/>
      <c r="E9" s="90"/>
      <c r="F9" s="90"/>
    </row>
    <row r="10" spans="1:6" x14ac:dyDescent="0.2">
      <c r="A10" s="39"/>
      <c r="B10" s="39"/>
      <c r="C10" s="92" t="s">
        <v>78</v>
      </c>
      <c r="D10" s="90"/>
      <c r="E10" s="92" t="s">
        <v>79</v>
      </c>
      <c r="F10" s="92" t="s">
        <v>58</v>
      </c>
    </row>
    <row r="11" spans="1:6" ht="15.75" x14ac:dyDescent="0.2">
      <c r="A11" s="51" t="s">
        <v>1</v>
      </c>
      <c r="B11" s="93"/>
      <c r="C11" s="92" t="s">
        <v>116</v>
      </c>
      <c r="D11" s="92" t="s">
        <v>117</v>
      </c>
      <c r="E11" s="92" t="s">
        <v>118</v>
      </c>
      <c r="F11" s="92" t="s">
        <v>119</v>
      </c>
    </row>
    <row r="12" spans="1:6" x14ac:dyDescent="0.2">
      <c r="A12" s="94" t="s">
        <v>28</v>
      </c>
      <c r="B12" s="95" t="s">
        <v>29</v>
      </c>
      <c r="C12" s="96" t="s">
        <v>30</v>
      </c>
      <c r="D12" s="96" t="s">
        <v>30</v>
      </c>
      <c r="E12" s="96" t="s">
        <v>30</v>
      </c>
      <c r="F12" s="96" t="s">
        <v>30</v>
      </c>
    </row>
    <row r="13" spans="1:6" x14ac:dyDescent="0.2">
      <c r="A13" s="51"/>
      <c r="B13" s="93" t="s">
        <v>2</v>
      </c>
      <c r="C13" s="65" t="s">
        <v>3</v>
      </c>
      <c r="D13" s="65" t="s">
        <v>5</v>
      </c>
      <c r="E13" s="65" t="s">
        <v>23</v>
      </c>
      <c r="F13" s="65" t="s">
        <v>24</v>
      </c>
    </row>
    <row r="14" spans="1:6" x14ac:dyDescent="0.2">
      <c r="A14" s="51"/>
      <c r="B14" s="93"/>
      <c r="C14" s="65"/>
      <c r="D14" s="65"/>
      <c r="E14" s="65"/>
      <c r="F14" s="65"/>
    </row>
    <row r="15" spans="1:6" x14ac:dyDescent="0.2">
      <c r="A15" s="51">
        <v>1</v>
      </c>
      <c r="B15" s="17">
        <f>FactorInput!P40</f>
        <v>45642</v>
      </c>
      <c r="C15" s="18">
        <v>3406127.4000000004</v>
      </c>
      <c r="D15" s="18">
        <v>97068396.520000026</v>
      </c>
      <c r="E15" s="18">
        <v>2372679.9299999997</v>
      </c>
      <c r="F15" s="18">
        <v>0</v>
      </c>
    </row>
    <row r="16" spans="1:6" x14ac:dyDescent="0.2">
      <c r="A16" s="51">
        <v>2</v>
      </c>
      <c r="B16" s="17">
        <f>FactorInput!P41</f>
        <v>45672</v>
      </c>
      <c r="C16" s="18">
        <v>3318677.4000000004</v>
      </c>
      <c r="D16" s="18">
        <v>126685071.23000002</v>
      </c>
      <c r="E16" s="18">
        <v>2825799.3000000003</v>
      </c>
      <c r="F16" s="18">
        <v>0</v>
      </c>
    </row>
    <row r="17" spans="1:8" x14ac:dyDescent="0.2">
      <c r="A17" s="51">
        <v>3</v>
      </c>
      <c r="B17" s="17">
        <f>FactorInput!P42</f>
        <v>45703</v>
      </c>
      <c r="C17" s="18">
        <v>3263027.4000000004</v>
      </c>
      <c r="D17" s="18">
        <v>122460267.04000002</v>
      </c>
      <c r="E17" s="18">
        <v>2486998.6709999982</v>
      </c>
      <c r="F17" s="18">
        <v>0</v>
      </c>
    </row>
    <row r="18" spans="1:8" x14ac:dyDescent="0.2">
      <c r="A18" s="51">
        <v>4</v>
      </c>
      <c r="B18" s="17">
        <f>FactorInput!P43</f>
        <v>45734</v>
      </c>
      <c r="C18" s="18">
        <v>3231227.4000000004</v>
      </c>
      <c r="D18" s="18">
        <v>116398469.05000001</v>
      </c>
      <c r="E18" s="18">
        <v>2148195.8439999982</v>
      </c>
      <c r="F18" s="18">
        <v>0</v>
      </c>
    </row>
    <row r="19" spans="1:8" x14ac:dyDescent="0.2">
      <c r="A19" s="51">
        <v>5</v>
      </c>
      <c r="B19" s="17">
        <f>FactorInput!P44</f>
        <v>45765</v>
      </c>
      <c r="C19" s="18">
        <v>3191477.4000000004</v>
      </c>
      <c r="D19" s="18">
        <v>120871952.02999999</v>
      </c>
      <c r="E19" s="18">
        <v>2011041.5269999981</v>
      </c>
      <c r="F19" s="18">
        <v>0</v>
      </c>
    </row>
    <row r="20" spans="1:8" x14ac:dyDescent="0.2">
      <c r="A20" s="51">
        <v>6</v>
      </c>
      <c r="B20" s="17">
        <f>FactorInput!P45</f>
        <v>45796</v>
      </c>
      <c r="C20" s="18">
        <v>3131852.4000000004</v>
      </c>
      <c r="D20" s="18">
        <v>113408817.40000002</v>
      </c>
      <c r="E20" s="18">
        <v>1897182.8099999982</v>
      </c>
      <c r="F20" s="18">
        <v>0</v>
      </c>
    </row>
    <row r="21" spans="1:8" x14ac:dyDescent="0.2">
      <c r="A21" s="51">
        <v>7</v>
      </c>
      <c r="B21" s="17">
        <f>FactorInput!P46</f>
        <v>45826</v>
      </c>
      <c r="C21" s="18">
        <v>3080177.4000000004</v>
      </c>
      <c r="D21" s="18">
        <v>117878299.44999999</v>
      </c>
      <c r="E21" s="18">
        <v>1732571.2929999982</v>
      </c>
      <c r="F21" s="18">
        <v>0</v>
      </c>
    </row>
    <row r="22" spans="1:8" x14ac:dyDescent="0.2">
      <c r="A22" s="51">
        <v>8</v>
      </c>
      <c r="B22" s="17">
        <f>FactorInput!R40</f>
        <v>45857</v>
      </c>
      <c r="C22" s="18">
        <v>3068252.4000000004</v>
      </c>
      <c r="D22" s="18">
        <v>124937614.99999996</v>
      </c>
      <c r="E22" s="18">
        <v>1567959.7759999982</v>
      </c>
      <c r="F22" s="18">
        <v>0</v>
      </c>
    </row>
    <row r="23" spans="1:8" x14ac:dyDescent="0.2">
      <c r="A23" s="51">
        <v>9</v>
      </c>
      <c r="B23" s="17">
        <f>FactorInput!R41</f>
        <v>45887</v>
      </c>
      <c r="C23" s="18">
        <v>3012602.4000000004</v>
      </c>
      <c r="D23" s="18">
        <v>110951860.33</v>
      </c>
      <c r="E23" s="18">
        <v>1744209.7689999982</v>
      </c>
      <c r="F23" s="18">
        <v>0</v>
      </c>
    </row>
    <row r="24" spans="1:8" x14ac:dyDescent="0.2">
      <c r="A24" s="51">
        <v>10</v>
      </c>
      <c r="B24" s="17">
        <f>FactorInput!R42</f>
        <v>45918</v>
      </c>
      <c r="C24" s="18">
        <v>2964902.4000000004</v>
      </c>
      <c r="D24" s="18">
        <v>114704880.41999999</v>
      </c>
      <c r="E24" s="18">
        <v>1575686.4919999985</v>
      </c>
      <c r="F24" s="18">
        <v>0</v>
      </c>
    </row>
    <row r="25" spans="1:8" x14ac:dyDescent="0.2">
      <c r="A25" s="51">
        <v>11</v>
      </c>
      <c r="B25" s="17">
        <f>FactorInput!R43</f>
        <v>45949</v>
      </c>
      <c r="C25" s="18">
        <v>2881427.4000000004</v>
      </c>
      <c r="D25" s="18">
        <v>120049020.28000002</v>
      </c>
      <c r="E25" s="18">
        <v>3707303.8449999983</v>
      </c>
      <c r="F25" s="18">
        <v>0</v>
      </c>
    </row>
    <row r="26" spans="1:8" x14ac:dyDescent="0.2">
      <c r="A26" s="51">
        <v>12</v>
      </c>
      <c r="B26" s="17">
        <f>FactorInput!R44</f>
        <v>45979</v>
      </c>
      <c r="C26" s="18">
        <v>2793977.4000000004</v>
      </c>
      <c r="D26" s="18">
        <v>104869635.13999997</v>
      </c>
      <c r="E26" s="18">
        <v>3122436.5379999983</v>
      </c>
      <c r="F26" s="18">
        <v>0</v>
      </c>
    </row>
    <row r="27" spans="1:8" x14ac:dyDescent="0.2">
      <c r="A27" s="51"/>
      <c r="B27" s="17">
        <f>FactorInput!R45</f>
        <v>46010</v>
      </c>
      <c r="C27" s="18">
        <v>2702552.4000000004</v>
      </c>
      <c r="D27" s="18">
        <v>109552074.36999999</v>
      </c>
      <c r="E27" s="18">
        <v>2533334.7109999983</v>
      </c>
      <c r="F27" s="18">
        <v>0</v>
      </c>
    </row>
    <row r="28" spans="1:8" x14ac:dyDescent="0.2">
      <c r="A28" s="51">
        <v>13</v>
      </c>
      <c r="B28" s="97"/>
      <c r="C28" s="22" t="s">
        <v>17</v>
      </c>
      <c r="D28" s="22"/>
      <c r="E28" s="22" t="s">
        <v>17</v>
      </c>
      <c r="F28" s="22"/>
    </row>
    <row r="29" spans="1:8" x14ac:dyDescent="0.2">
      <c r="A29" s="51">
        <v>14</v>
      </c>
      <c r="B29" s="98" t="s">
        <v>6</v>
      </c>
      <c r="C29" s="25">
        <f>SUM(C15:C27)</f>
        <v>40046281.199999996</v>
      </c>
      <c r="D29" s="25">
        <f>SUM(D15:D27)</f>
        <v>1499836358.2599998</v>
      </c>
      <c r="E29" s="25">
        <f>SUM(E15:E27)</f>
        <v>29725400.505999982</v>
      </c>
      <c r="F29" s="25">
        <f>SUM(F15:F27)</f>
        <v>0</v>
      </c>
    </row>
    <row r="30" spans="1:8" ht="13.5" thickBot="1" x14ac:dyDescent="0.25">
      <c r="A30" s="51">
        <v>15</v>
      </c>
      <c r="B30" s="90"/>
      <c r="C30" s="18"/>
      <c r="D30" s="18"/>
      <c r="E30" s="18"/>
      <c r="F30" s="18"/>
    </row>
    <row r="31" spans="1:8" ht="14.25" thickTop="1" thickBot="1" x14ac:dyDescent="0.25">
      <c r="A31" s="51">
        <v>16</v>
      </c>
      <c r="B31" s="99" t="s">
        <v>104</v>
      </c>
      <c r="C31" s="27">
        <f>ROUND(C29/13,2)</f>
        <v>3080483.17</v>
      </c>
      <c r="D31" s="27">
        <f>ROUND(D29/13,2)</f>
        <v>115372027.56</v>
      </c>
      <c r="E31" s="27">
        <f>ROUND(E29/13,2)</f>
        <v>2286569.27</v>
      </c>
      <c r="F31" s="27">
        <f>ROUND(F29/12,2)</f>
        <v>0</v>
      </c>
      <c r="H31" s="91"/>
    </row>
    <row r="32" spans="1:8" ht="13.5" thickTop="1" x14ac:dyDescent="0.2">
      <c r="A32" s="51">
        <v>17</v>
      </c>
      <c r="B32" s="39"/>
      <c r="C32" s="39"/>
      <c r="D32" s="39"/>
      <c r="E32" s="39"/>
      <c r="F32" s="39"/>
    </row>
    <row r="33" spans="1:6" ht="16.5" thickBot="1" x14ac:dyDescent="0.25">
      <c r="A33" s="51">
        <v>18</v>
      </c>
      <c r="B33" s="100" t="s">
        <v>120</v>
      </c>
      <c r="C33" s="39"/>
      <c r="D33" s="101"/>
      <c r="E33" s="39"/>
      <c r="F33" s="39"/>
    </row>
    <row r="34" spans="1:6" ht="13.5" thickBot="1" x14ac:dyDescent="0.25">
      <c r="A34" s="51">
        <v>19</v>
      </c>
      <c r="B34" s="100"/>
      <c r="C34" s="155" t="s">
        <v>11</v>
      </c>
      <c r="D34" s="156"/>
      <c r="E34" s="102" t="s">
        <v>12</v>
      </c>
      <c r="F34" s="102" t="s">
        <v>80</v>
      </c>
    </row>
    <row r="35" spans="1:6" x14ac:dyDescent="0.2">
      <c r="A35" s="51">
        <v>20</v>
      </c>
      <c r="B35" s="100"/>
      <c r="C35" s="103" t="s">
        <v>78</v>
      </c>
      <c r="D35" s="103" t="s">
        <v>79</v>
      </c>
      <c r="E35" s="116" t="s">
        <v>79</v>
      </c>
      <c r="F35" s="104" t="s">
        <v>79</v>
      </c>
    </row>
    <row r="36" spans="1:6" ht="13.5" thickBot="1" x14ac:dyDescent="0.25">
      <c r="A36" s="51">
        <v>21</v>
      </c>
      <c r="B36" s="39"/>
      <c r="C36" s="105" t="s">
        <v>11</v>
      </c>
      <c r="D36" s="105" t="s">
        <v>11</v>
      </c>
      <c r="E36" s="117" t="s">
        <v>12</v>
      </c>
      <c r="F36" s="106" t="s">
        <v>80</v>
      </c>
    </row>
    <row r="37" spans="1:6" x14ac:dyDescent="0.2">
      <c r="A37" s="51">
        <v>22</v>
      </c>
      <c r="B37" s="55" t="s">
        <v>13</v>
      </c>
      <c r="C37" s="107">
        <f>ROUND(($C$31+$D$31)*FactorInput!D14,2)</f>
        <v>117350902.38</v>
      </c>
      <c r="D37" s="108">
        <f>ROUND(($E$31+$F$31)*FactorInput!D31*FactorInput!$L$32,2)</f>
        <v>1964224.9</v>
      </c>
      <c r="E37" s="108">
        <f>ROUND(($E$31+$F$31)*FactorInput!N31*FactorInput!$V$32,2)</f>
        <v>139120.44</v>
      </c>
      <c r="F37" s="108">
        <v>0</v>
      </c>
    </row>
    <row r="38" spans="1:6" ht="13.5" thickBot="1" x14ac:dyDescent="0.25">
      <c r="A38" s="51">
        <v>23</v>
      </c>
      <c r="B38" s="55" t="s">
        <v>14</v>
      </c>
      <c r="C38" s="107">
        <f>ROUND(($C$31+$D$31)*FactorInput!F14,2)</f>
        <v>0</v>
      </c>
      <c r="D38" s="107">
        <f>ROUND(($E$31+$F$31)*FactorInput!F31*FactorInput!$L$32,2)</f>
        <v>86221.93</v>
      </c>
      <c r="E38" s="107">
        <f>ROUND(($E$31+$F$31)*FactorInput!P31*FactorInput!$V$32,2)</f>
        <v>15452.72</v>
      </c>
      <c r="F38" s="107">
        <v>0</v>
      </c>
    </row>
    <row r="39" spans="1:6" ht="13.5" thickBot="1" x14ac:dyDescent="0.25">
      <c r="A39" s="51">
        <v>24</v>
      </c>
      <c r="B39" s="55" t="s">
        <v>4</v>
      </c>
      <c r="C39" s="107">
        <f>ROUND(($C$31+$D$31)*FactorInput!H14,2)</f>
        <v>1101608.3500000001</v>
      </c>
      <c r="D39" s="109">
        <f>ROUND(($E$31+$F$31)*FactorInput!H31*FactorInput!$L$32,2)</f>
        <v>18115.12</v>
      </c>
      <c r="E39" s="110">
        <f>ROUND(($E$31+$F$31)*FactorInput!R31*FactorInput!$V$32,2)</f>
        <v>23895.07</v>
      </c>
      <c r="F39" s="74">
        <v>0</v>
      </c>
    </row>
    <row r="40" spans="1:6" x14ac:dyDescent="0.2">
      <c r="A40" s="51">
        <v>25</v>
      </c>
      <c r="B40" s="55" t="s">
        <v>33</v>
      </c>
      <c r="C40" s="107">
        <f>ROUND(($C$31+$D$31)*FactorInput!J13,2)</f>
        <v>0</v>
      </c>
      <c r="D40" s="107">
        <f>ROUND(($E$31+$F$31)*FactorInput!J31*FactorInput!$L$32,2)</f>
        <v>37921.61</v>
      </c>
      <c r="E40" s="107">
        <f>ROUND(($E$31+$F$31)*FactorInput!T31*FactorInput!$V$32,2)</f>
        <v>1103.54</v>
      </c>
      <c r="F40" s="107">
        <v>0</v>
      </c>
    </row>
    <row r="41" spans="1:6" x14ac:dyDescent="0.2">
      <c r="A41" s="51">
        <v>26</v>
      </c>
      <c r="B41" s="55" t="s">
        <v>80</v>
      </c>
      <c r="C41" s="111">
        <v>0</v>
      </c>
      <c r="D41" s="111">
        <v>0</v>
      </c>
      <c r="E41" s="111">
        <v>0</v>
      </c>
      <c r="F41" s="107">
        <f>ROUND(($E$31+$F$31)*FactorInput!X32,2)</f>
        <v>513.94000000000005</v>
      </c>
    </row>
    <row r="42" spans="1:6" ht="13.5" thickBot="1" x14ac:dyDescent="0.25">
      <c r="A42" s="51">
        <v>27</v>
      </c>
      <c r="B42" s="39"/>
      <c r="C42" s="112">
        <f>SUM(C37:C41)</f>
        <v>118452510.72999999</v>
      </c>
      <c r="D42" s="112">
        <f>SUM(D37:D41)</f>
        <v>2106483.56</v>
      </c>
      <c r="E42" s="112">
        <f>SUM(E37:E41)</f>
        <v>179571.77000000002</v>
      </c>
      <c r="F42" s="113">
        <f>SUM(F37:F41)</f>
        <v>513.94000000000005</v>
      </c>
    </row>
    <row r="43" spans="1:6" ht="13.5" thickTop="1" x14ac:dyDescent="0.2">
      <c r="A43" s="90"/>
      <c r="B43" s="39"/>
      <c r="C43" s="39"/>
      <c r="D43" s="73"/>
      <c r="E43" s="73"/>
      <c r="F43" s="73"/>
    </row>
    <row r="44" spans="1:6" ht="15.75" x14ac:dyDescent="0.2">
      <c r="A44" s="90"/>
      <c r="B44" s="114" t="s">
        <v>121</v>
      </c>
      <c r="C44" s="73"/>
      <c r="D44" s="24" t="s">
        <v>95</v>
      </c>
      <c r="E44" s="73"/>
      <c r="F44" s="73"/>
    </row>
    <row r="45" spans="1:6" ht="15.75" x14ac:dyDescent="0.2">
      <c r="A45" s="90"/>
      <c r="B45" s="114" t="s">
        <v>122</v>
      </c>
      <c r="C45" s="39"/>
      <c r="D45" s="115" t="s">
        <v>81</v>
      </c>
      <c r="E45" s="39"/>
      <c r="F45" s="39"/>
    </row>
    <row r="46" spans="1:6" ht="15.75" x14ac:dyDescent="0.2">
      <c r="A46" s="90"/>
      <c r="B46" s="114"/>
      <c r="C46" s="39"/>
      <c r="D46" s="115" t="s">
        <v>86</v>
      </c>
      <c r="E46" s="39"/>
      <c r="F46" s="39"/>
    </row>
    <row r="47" spans="1:6" x14ac:dyDescent="0.2">
      <c r="A47" s="90"/>
      <c r="B47" s="90"/>
      <c r="C47" s="39"/>
      <c r="D47" s="115" t="s">
        <v>82</v>
      </c>
      <c r="E47" s="39"/>
      <c r="F47" s="39"/>
    </row>
    <row r="48" spans="1:6" x14ac:dyDescent="0.2">
      <c r="A48" s="90"/>
      <c r="B48" s="90"/>
      <c r="C48" s="90"/>
      <c r="D48" s="115" t="s">
        <v>83</v>
      </c>
      <c r="E48" s="90"/>
      <c r="F48" s="90"/>
    </row>
    <row r="49" spans="1:6" x14ac:dyDescent="0.2">
      <c r="A49" s="90"/>
      <c r="B49" s="90"/>
      <c r="C49" s="90"/>
      <c r="D49" s="115"/>
      <c r="E49" s="90"/>
      <c r="F49" s="90"/>
    </row>
  </sheetData>
  <mergeCells count="8">
    <mergeCell ref="A6:F6"/>
    <mergeCell ref="A8:F8"/>
    <mergeCell ref="C34:D34"/>
    <mergeCell ref="A1:F1"/>
    <mergeCell ref="A2:F2"/>
    <mergeCell ref="A3:F3"/>
    <mergeCell ref="A4:F4"/>
    <mergeCell ref="A5:F5"/>
  </mergeCells>
  <pageMargins left="0.7" right="0.7" top="0.75" bottom="0.75" header="0.3" footer="0.3"/>
  <pageSetup scale="97" orientation="portrait" r:id="rId1"/>
  <headerFooter>
    <oddHeader>&amp;R&amp;"Times New Roman,Regular"Page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9FBF-6105-42CD-87BA-9A9AFFD67A22}">
  <sheetPr codeName="Sheet1"/>
  <dimension ref="A1:DN577"/>
  <sheetViews>
    <sheetView view="pageLayout" zoomScaleNormal="100" workbookViewId="0">
      <selection activeCell="D31" sqref="D31"/>
    </sheetView>
  </sheetViews>
  <sheetFormatPr defaultRowHeight="12.75" x14ac:dyDescent="0.2"/>
  <cols>
    <col min="1" max="1" width="4.28515625" style="5" bestFit="1" customWidth="1"/>
    <col min="2" max="2" width="35" style="5" bestFit="1" customWidth="1"/>
    <col min="3" max="3" width="2.5703125" style="5" bestFit="1" customWidth="1"/>
    <col min="4" max="4" width="15.5703125" style="42" bestFit="1" customWidth="1"/>
    <col min="5" max="5" width="0.42578125" style="11" customWidth="1"/>
    <col min="6" max="6" width="14.5703125" style="5" bestFit="1" customWidth="1"/>
    <col min="7" max="7" width="0.42578125" style="5" customWidth="1"/>
    <col min="8" max="8" width="13.140625" style="5" bestFit="1" customWidth="1"/>
    <col min="9" max="9" width="0.42578125" style="5" customWidth="1"/>
    <col min="10" max="10" width="13.140625" style="5" bestFit="1" customWidth="1"/>
    <col min="11" max="11" width="0.42578125" style="5" customWidth="1"/>
    <col min="12" max="12" width="13.85546875" style="5" bestFit="1" customWidth="1"/>
    <col min="13" max="13" width="0.85546875" style="5" customWidth="1"/>
    <col min="14" max="14" width="14.5703125" style="5" bestFit="1" customWidth="1"/>
    <col min="15" max="15" width="0.42578125" style="5" customWidth="1"/>
    <col min="16" max="16" width="13.140625" style="5" bestFit="1" customWidth="1"/>
    <col min="17" max="17" width="0.42578125" style="5" customWidth="1"/>
    <col min="18" max="18" width="13.140625" style="5" bestFit="1" customWidth="1"/>
    <col min="19" max="19" width="0.42578125" style="5" customWidth="1"/>
    <col min="20" max="20" width="12" style="5" bestFit="1" customWidth="1"/>
    <col min="21" max="21" width="0.42578125" style="5" customWidth="1"/>
    <col min="22" max="22" width="12.85546875" style="5" bestFit="1" customWidth="1"/>
    <col min="23" max="23" width="2.42578125" style="5" customWidth="1"/>
    <col min="24" max="24" width="9.85546875" style="5" bestFit="1" customWidth="1"/>
    <col min="25" max="30" width="15.7109375" style="5" customWidth="1"/>
    <col min="31" max="16384" width="9.140625" style="5"/>
  </cols>
  <sheetData>
    <row r="1" spans="1:118" x14ac:dyDescent="0.2">
      <c r="A1" s="119"/>
      <c r="B1" s="152" t="s">
        <v>74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118" x14ac:dyDescent="0.2">
      <c r="A2" s="119"/>
      <c r="B2" s="152" t="s">
        <v>75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1:118" x14ac:dyDescent="0.2">
      <c r="A3" s="119"/>
      <c r="B3" s="152" t="s">
        <v>88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</row>
    <row r="4" spans="1:118" x14ac:dyDescent="0.2">
      <c r="A4" s="119"/>
      <c r="B4" s="150" t="s">
        <v>92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</row>
    <row r="5" spans="1:118" x14ac:dyDescent="0.2">
      <c r="A5" s="119"/>
      <c r="B5" s="150" t="s">
        <v>77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</row>
    <row r="6" spans="1:118" x14ac:dyDescent="0.2">
      <c r="A6" s="119"/>
      <c r="B6" s="150" t="s">
        <v>123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</row>
    <row r="7" spans="1:118" x14ac:dyDescent="0.2">
      <c r="A7" s="119"/>
      <c r="B7" s="6"/>
      <c r="C7" s="6"/>
      <c r="D7" s="6"/>
      <c r="E7" s="6"/>
      <c r="F7" s="6"/>
      <c r="G7" s="6"/>
      <c r="H7" s="120"/>
      <c r="I7" s="120"/>
      <c r="J7" s="120"/>
      <c r="K7" s="120"/>
      <c r="L7" s="120"/>
      <c r="M7" s="120"/>
      <c r="N7" s="120"/>
      <c r="O7" s="121"/>
      <c r="P7" s="121"/>
      <c r="Q7" s="121"/>
      <c r="R7" s="121"/>
      <c r="S7" s="121"/>
      <c r="T7" s="121"/>
      <c r="U7" s="121"/>
      <c r="V7" s="121"/>
    </row>
    <row r="8" spans="1:118" x14ac:dyDescent="0.2">
      <c r="A8" s="119"/>
      <c r="B8" s="151" t="s">
        <v>93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3.5" thickBot="1" x14ac:dyDescent="0.25">
      <c r="A9" s="122" t="s">
        <v>1</v>
      </c>
      <c r="B9" s="123"/>
      <c r="C9" s="123"/>
      <c r="D9" s="118" t="s">
        <v>11</v>
      </c>
      <c r="E9" s="118"/>
      <c r="F9" s="118"/>
      <c r="G9" s="118"/>
      <c r="H9" s="118"/>
      <c r="I9" s="118"/>
      <c r="J9" s="118"/>
      <c r="K9" s="118"/>
      <c r="L9" s="118"/>
      <c r="M9" s="124"/>
      <c r="N9" s="118" t="s">
        <v>12</v>
      </c>
      <c r="O9" s="118"/>
      <c r="P9" s="118"/>
      <c r="Q9" s="118"/>
      <c r="R9" s="118"/>
      <c r="S9" s="118"/>
      <c r="T9" s="118"/>
      <c r="U9" s="118"/>
      <c r="V9" s="118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3.5" thickTop="1" x14ac:dyDescent="0.2">
      <c r="A10" s="125" t="s">
        <v>28</v>
      </c>
      <c r="B10" s="126"/>
      <c r="D10" s="81" t="s">
        <v>13</v>
      </c>
      <c r="E10" s="1"/>
      <c r="F10" s="81" t="s">
        <v>14</v>
      </c>
      <c r="G10" s="1"/>
      <c r="H10" s="81" t="s">
        <v>4</v>
      </c>
      <c r="J10" s="81" t="s">
        <v>15</v>
      </c>
      <c r="K10" s="1"/>
      <c r="L10" s="81" t="s">
        <v>6</v>
      </c>
      <c r="M10" s="1"/>
      <c r="N10" s="81" t="s">
        <v>13</v>
      </c>
      <c r="O10" s="1"/>
      <c r="P10" s="81" t="s">
        <v>14</v>
      </c>
      <c r="Q10" s="1"/>
      <c r="R10" s="81" t="s">
        <v>4</v>
      </c>
      <c r="T10" s="81" t="s">
        <v>16</v>
      </c>
      <c r="U10" s="1"/>
      <c r="V10" s="81" t="s">
        <v>6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x14ac:dyDescent="0.2">
      <c r="A11" s="127">
        <v>1</v>
      </c>
      <c r="B11" s="5" t="s">
        <v>65</v>
      </c>
      <c r="D11" s="1"/>
      <c r="E11" s="1"/>
      <c r="F11" s="1"/>
      <c r="G11" s="1"/>
      <c r="H11" s="1"/>
      <c r="I11" s="1"/>
      <c r="J11" s="1"/>
      <c r="K11" s="1"/>
      <c r="L11" s="1"/>
      <c r="W11" s="1"/>
      <c r="Z11" s="1"/>
      <c r="AA11" s="1"/>
      <c r="AB11" s="1"/>
      <c r="AC11" s="1"/>
      <c r="AD11" s="1"/>
      <c r="AE11" s="1"/>
      <c r="AF11" s="1"/>
      <c r="AG11" s="1"/>
      <c r="AH11" s="1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x14ac:dyDescent="0.2">
      <c r="A12" s="127">
        <v>2</v>
      </c>
      <c r="B12" s="5" t="s">
        <v>66</v>
      </c>
      <c r="D12" s="129">
        <v>0.8821</v>
      </c>
      <c r="E12" s="1"/>
      <c r="F12" s="129">
        <v>0.1086</v>
      </c>
      <c r="G12" s="1"/>
      <c r="H12" s="129">
        <v>9.2999999999999992E-3</v>
      </c>
      <c r="I12" s="1"/>
      <c r="J12" s="129">
        <v>0</v>
      </c>
      <c r="K12" s="1"/>
      <c r="L12" s="130">
        <v>1</v>
      </c>
      <c r="W12" s="1"/>
      <c r="Z12" s="129"/>
      <c r="AA12" s="129"/>
      <c r="AB12" s="129"/>
      <c r="AC12" s="129"/>
      <c r="AD12" s="129"/>
      <c r="AE12" s="129"/>
      <c r="AF12" s="129"/>
      <c r="AG12" s="129"/>
      <c r="AH12" s="130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x14ac:dyDescent="0.2">
      <c r="A13" s="127">
        <v>3</v>
      </c>
      <c r="B13" s="5" t="s">
        <v>67</v>
      </c>
      <c r="D13" s="129">
        <v>0.91569999999999996</v>
      </c>
      <c r="E13" s="1"/>
      <c r="F13" s="129">
        <v>7.4999999999999997E-2</v>
      </c>
      <c r="G13" s="1"/>
      <c r="H13" s="129">
        <v>9.2999999999999992E-3</v>
      </c>
      <c r="I13" s="1"/>
      <c r="J13" s="129">
        <v>0</v>
      </c>
      <c r="K13" s="1"/>
      <c r="L13" s="130">
        <v>1</v>
      </c>
      <c r="W13" s="1"/>
      <c r="Z13" s="129"/>
      <c r="AA13" s="129"/>
      <c r="AB13" s="129"/>
      <c r="AC13" s="129"/>
      <c r="AD13" s="129"/>
      <c r="AE13" s="129"/>
      <c r="AF13" s="129"/>
      <c r="AG13" s="129"/>
      <c r="AH13" s="130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x14ac:dyDescent="0.2">
      <c r="A14" s="127">
        <v>4</v>
      </c>
      <c r="B14" s="5" t="s">
        <v>68</v>
      </c>
      <c r="D14" s="129">
        <v>0.99070000000000003</v>
      </c>
      <c r="E14" s="1"/>
      <c r="F14" s="129">
        <v>0</v>
      </c>
      <c r="G14" s="1"/>
      <c r="H14" s="129">
        <v>9.2999999999999992E-3</v>
      </c>
      <c r="I14" s="1"/>
      <c r="J14" s="129">
        <v>0</v>
      </c>
      <c r="K14" s="1"/>
      <c r="L14" s="130">
        <v>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Z14" s="129"/>
      <c r="AA14" s="129"/>
      <c r="AB14" s="129"/>
      <c r="AC14" s="129"/>
      <c r="AD14" s="129"/>
      <c r="AE14" s="129"/>
      <c r="AF14" s="129"/>
      <c r="AG14" s="129"/>
      <c r="AH14" s="130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x14ac:dyDescent="0.2">
      <c r="A15" s="127"/>
      <c r="D15" s="129"/>
      <c r="E15" s="1"/>
      <c r="F15" s="129"/>
      <c r="G15" s="1"/>
      <c r="H15" s="129"/>
      <c r="I15" s="1"/>
      <c r="J15" s="129"/>
      <c r="K15" s="1"/>
      <c r="L15" s="13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28"/>
      <c r="Y15" s="128"/>
      <c r="Z15" s="129"/>
      <c r="AA15" s="129"/>
      <c r="AB15" s="129"/>
      <c r="AC15" s="129"/>
      <c r="AD15" s="129"/>
      <c r="AE15" s="129"/>
      <c r="AF15" s="129"/>
      <c r="AG15" s="129"/>
      <c r="AH15" s="130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x14ac:dyDescent="0.2">
      <c r="A16" s="127">
        <v>5</v>
      </c>
      <c r="B16" s="5" t="s">
        <v>102</v>
      </c>
      <c r="M16" s="1"/>
      <c r="N16" s="131">
        <v>657017</v>
      </c>
      <c r="O16" s="31"/>
      <c r="P16" s="131">
        <v>89087</v>
      </c>
      <c r="Q16" s="31"/>
      <c r="R16" s="131">
        <v>115231</v>
      </c>
      <c r="S16" s="31"/>
      <c r="T16" s="131">
        <v>5395</v>
      </c>
      <c r="U16" s="31"/>
      <c r="V16" s="31">
        <v>866730</v>
      </c>
      <c r="W16" s="1"/>
      <c r="Z16" s="128"/>
      <c r="AA16" s="128"/>
      <c r="AB16" s="128"/>
      <c r="AC16" s="128"/>
      <c r="AD16" s="128"/>
      <c r="AE16" s="128"/>
      <c r="AF16" s="128"/>
      <c r="AG16" s="128"/>
      <c r="AH16" s="128"/>
      <c r="AI16" s="1"/>
      <c r="AJ16" s="131"/>
      <c r="AK16" s="131"/>
      <c r="AL16" s="131"/>
      <c r="AM16" s="131"/>
      <c r="AN16" s="131"/>
      <c r="AO16" s="131"/>
      <c r="AP16" s="131"/>
      <c r="AQ16" s="131"/>
      <c r="AR16" s="31"/>
      <c r="AS16" s="31"/>
      <c r="AT16" s="3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x14ac:dyDescent="0.2">
      <c r="A17" s="127">
        <v>6</v>
      </c>
      <c r="B17" s="5" t="s">
        <v>18</v>
      </c>
      <c r="M17" s="1"/>
      <c r="N17" s="130">
        <v>0.75804114314723159</v>
      </c>
      <c r="O17" s="1"/>
      <c r="P17" s="130">
        <v>0.10278518108292087</v>
      </c>
      <c r="Q17" s="1"/>
      <c r="R17" s="130">
        <v>0.13294913064045319</v>
      </c>
      <c r="S17" s="1"/>
      <c r="T17" s="130">
        <v>6.2245451293943908E-3</v>
      </c>
      <c r="U17" s="1"/>
      <c r="V17" s="130">
        <v>1</v>
      </c>
      <c r="W17" s="1"/>
      <c r="Z17" s="128"/>
      <c r="AA17" s="128"/>
      <c r="AB17" s="128"/>
      <c r="AC17" s="128"/>
      <c r="AD17" s="128"/>
      <c r="AE17" s="128"/>
      <c r="AF17" s="128"/>
      <c r="AG17" s="128"/>
      <c r="AH17" s="128"/>
      <c r="AI17" s="1"/>
      <c r="AJ17" s="130"/>
      <c r="AK17" s="130"/>
      <c r="AL17" s="130"/>
      <c r="AM17" s="130"/>
      <c r="AN17" s="130"/>
      <c r="AO17" s="130"/>
      <c r="AP17" s="130"/>
      <c r="AQ17" s="130"/>
      <c r="AR17" s="132"/>
      <c r="AS17" s="1"/>
      <c r="AT17" s="130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x14ac:dyDescent="0.2">
      <c r="A18" s="127"/>
      <c r="D18" s="5"/>
      <c r="E18" s="5"/>
      <c r="W18" s="1"/>
      <c r="X18" s="128"/>
      <c r="Y18" s="128"/>
      <c r="AB18" s="128"/>
      <c r="AC18" s="128"/>
      <c r="AD18" s="128"/>
      <c r="AE18" s="128"/>
      <c r="AF18" s="128"/>
      <c r="AG18" s="128"/>
      <c r="AH18" s="128"/>
      <c r="AI18" s="128"/>
      <c r="AJ18" s="133"/>
      <c r="AK18" s="128"/>
      <c r="AL18" s="128"/>
      <c r="AM18" s="128"/>
      <c r="AN18" s="128"/>
      <c r="AO18" s="128"/>
      <c r="AP18" s="133"/>
      <c r="AQ18" s="128"/>
      <c r="AR18" s="128"/>
      <c r="AS18" s="128"/>
      <c r="AT18" s="128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x14ac:dyDescent="0.2">
      <c r="A19" s="127">
        <v>7</v>
      </c>
      <c r="B19" s="5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x14ac:dyDescent="0.2">
      <c r="A20" s="127">
        <v>8</v>
      </c>
      <c r="B20" s="5" t="s">
        <v>103</v>
      </c>
      <c r="D20" s="134">
        <v>26586116920</v>
      </c>
      <c r="E20" s="135"/>
      <c r="F20" s="134">
        <v>1202106407</v>
      </c>
      <c r="G20" s="135"/>
      <c r="H20" s="134">
        <v>256214845</v>
      </c>
      <c r="I20" s="135"/>
      <c r="J20" s="134">
        <v>539304425</v>
      </c>
      <c r="K20" s="135"/>
      <c r="L20" s="135">
        <v>28583742597</v>
      </c>
      <c r="M20" s="1"/>
      <c r="N20" s="134">
        <v>1962687547.5</v>
      </c>
      <c r="O20" s="135"/>
      <c r="P20" s="134">
        <v>223046090.29500002</v>
      </c>
      <c r="Q20" s="135"/>
      <c r="R20" s="134">
        <v>334503084.2349999</v>
      </c>
      <c r="S20" s="135"/>
      <c r="T20" s="134">
        <v>15234243.960000001</v>
      </c>
      <c r="U20" s="1"/>
      <c r="V20" s="135">
        <v>2535470965.9899998</v>
      </c>
      <c r="W20" s="1"/>
      <c r="Z20" s="136"/>
      <c r="AA20" s="134"/>
      <c r="AB20" s="136"/>
      <c r="AC20" s="134"/>
      <c r="AD20" s="136"/>
      <c r="AE20" s="134"/>
      <c r="AF20" s="136"/>
      <c r="AG20" s="134"/>
      <c r="AH20" s="137"/>
      <c r="AI20" s="138"/>
      <c r="AJ20" s="136"/>
      <c r="AK20" s="134"/>
      <c r="AL20" s="136"/>
      <c r="AM20" s="134"/>
      <c r="AN20" s="136"/>
      <c r="AO20" s="134"/>
      <c r="AP20" s="136"/>
      <c r="AQ20" s="134"/>
      <c r="AR20" s="137"/>
      <c r="AS20" s="1"/>
      <c r="AT20" s="135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x14ac:dyDescent="0.2">
      <c r="A21" s="127">
        <v>9</v>
      </c>
      <c r="B21" s="5" t="s">
        <v>19</v>
      </c>
      <c r="D21" s="71">
        <v>0.93011322187005485</v>
      </c>
      <c r="E21" s="71"/>
      <c r="F21" s="71">
        <v>4.2055598664891655E-2</v>
      </c>
      <c r="G21" s="71"/>
      <c r="H21" s="71">
        <v>8.9636563207398517E-3</v>
      </c>
      <c r="I21" s="71"/>
      <c r="J21" s="71">
        <v>1.88675231443136E-2</v>
      </c>
      <c r="K21" s="71"/>
      <c r="L21" s="71">
        <v>1</v>
      </c>
      <c r="M21" s="71"/>
      <c r="N21" s="71">
        <v>0.77501706985069985</v>
      </c>
      <c r="O21" s="71"/>
      <c r="P21" s="71">
        <v>8.5550708923556804E-2</v>
      </c>
      <c r="Q21" s="71"/>
      <c r="R21" s="71">
        <v>0.13319568127444187</v>
      </c>
      <c r="S21" s="71"/>
      <c r="T21" s="71">
        <v>6.2365399513015169E-3</v>
      </c>
      <c r="U21" s="71"/>
      <c r="V21" s="71">
        <v>1</v>
      </c>
      <c r="W21" s="1"/>
      <c r="Z21" s="132"/>
      <c r="AA21" s="132"/>
      <c r="AB21" s="132"/>
      <c r="AC21" s="132"/>
      <c r="AD21" s="132"/>
      <c r="AE21" s="132"/>
      <c r="AF21" s="132"/>
      <c r="AG21" s="130"/>
      <c r="AH21" s="130"/>
      <c r="AI21" s="138"/>
      <c r="AJ21" s="132"/>
      <c r="AK21" s="132"/>
      <c r="AL21" s="132"/>
      <c r="AM21" s="132"/>
      <c r="AN21" s="132"/>
      <c r="AO21" s="132"/>
      <c r="AP21" s="132"/>
      <c r="AQ21" s="132"/>
      <c r="AR21" s="130"/>
      <c r="AS21" s="1"/>
      <c r="AT21" s="130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x14ac:dyDescent="0.2">
      <c r="A22" s="127">
        <v>10</v>
      </c>
      <c r="B22" s="5" t="s">
        <v>20</v>
      </c>
      <c r="D22" s="71"/>
      <c r="E22" s="71"/>
      <c r="F22" s="71"/>
      <c r="G22" s="71"/>
      <c r="H22" s="71"/>
      <c r="I22" s="71"/>
      <c r="J22" s="71"/>
      <c r="K22" s="71"/>
      <c r="L22" s="71">
        <v>0.91852393824613143</v>
      </c>
      <c r="M22" s="71"/>
      <c r="N22" s="71"/>
      <c r="O22" s="71"/>
      <c r="P22" s="71"/>
      <c r="Q22" s="71"/>
      <c r="R22" s="71"/>
      <c r="S22" s="71"/>
      <c r="T22" s="71"/>
      <c r="U22" s="71"/>
      <c r="V22" s="71">
        <v>8.147606175386865E-2</v>
      </c>
      <c r="W22" s="1"/>
      <c r="Z22" s="139"/>
      <c r="AA22" s="139"/>
      <c r="AB22" s="139"/>
      <c r="AC22" s="139"/>
      <c r="AD22" s="139"/>
      <c r="AE22" s="139"/>
      <c r="AF22" s="139"/>
      <c r="AG22" s="139"/>
      <c r="AH22" s="139"/>
      <c r="AI22" s="1"/>
      <c r="AJ22" s="139"/>
      <c r="AK22" s="139"/>
      <c r="AL22" s="139"/>
      <c r="AM22" s="139"/>
      <c r="AN22" s="139"/>
      <c r="AO22" s="139"/>
      <c r="AP22" s="139"/>
      <c r="AQ22" s="139"/>
      <c r="AR22" s="139"/>
      <c r="AS22" s="1"/>
      <c r="AT22" s="130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x14ac:dyDescent="0.2">
      <c r="A23" s="127"/>
      <c r="B23" s="5" t="s">
        <v>17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Z23" s="139"/>
      <c r="AA23" s="139"/>
      <c r="AB23" s="139"/>
      <c r="AC23" s="139"/>
      <c r="AD23" s="139"/>
      <c r="AE23" s="139"/>
      <c r="AF23" s="139"/>
      <c r="AG23" s="139"/>
      <c r="AH23" s="1"/>
      <c r="AI23" s="1"/>
      <c r="AJ23" s="139"/>
      <c r="AK23" s="139"/>
      <c r="AL23" s="139"/>
      <c r="AM23" s="139"/>
      <c r="AN23" s="139"/>
      <c r="AO23" s="139"/>
      <c r="AP23" s="139"/>
      <c r="AQ23" s="139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x14ac:dyDescent="0.2">
      <c r="A24" s="127">
        <v>11</v>
      </c>
      <c r="B24" s="5" t="s">
        <v>22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x14ac:dyDescent="0.2">
      <c r="A25" s="127">
        <v>12</v>
      </c>
      <c r="B25" s="5" t="s">
        <v>103</v>
      </c>
      <c r="D25" s="134">
        <v>19128576365.919998</v>
      </c>
      <c r="E25" s="135"/>
      <c r="F25" s="134">
        <v>658123945.54175186</v>
      </c>
      <c r="G25" s="135"/>
      <c r="H25" s="134">
        <v>183071012.80000001</v>
      </c>
      <c r="I25" s="135"/>
      <c r="J25" s="134">
        <v>383031194.18000001</v>
      </c>
      <c r="K25" s="135"/>
      <c r="L25" s="135">
        <v>20352802518.44175</v>
      </c>
      <c r="M25" s="1"/>
      <c r="N25" s="134">
        <v>1209685811.7300007</v>
      </c>
      <c r="O25" s="135"/>
      <c r="P25" s="134">
        <v>129487741.81999998</v>
      </c>
      <c r="Q25" s="135"/>
      <c r="R25" s="134">
        <v>224334147.98999989</v>
      </c>
      <c r="S25" s="135"/>
      <c r="T25" s="134">
        <v>8595054.1099999957</v>
      </c>
      <c r="U25" s="1"/>
      <c r="V25" s="135">
        <v>1572102755.6500003</v>
      </c>
      <c r="W25" s="1"/>
      <c r="Z25" s="140"/>
      <c r="AA25" s="141"/>
      <c r="AB25" s="140"/>
      <c r="AC25" s="141"/>
      <c r="AD25" s="140"/>
      <c r="AE25" s="141"/>
      <c r="AF25" s="140"/>
      <c r="AG25" s="141"/>
      <c r="AH25" s="137"/>
      <c r="AI25" s="138"/>
      <c r="AJ25" s="140"/>
      <c r="AK25" s="141"/>
      <c r="AL25" s="140"/>
      <c r="AM25" s="141"/>
      <c r="AN25" s="140"/>
      <c r="AO25" s="141"/>
      <c r="AP25" s="140"/>
      <c r="AQ25" s="138"/>
      <c r="AR25" s="137"/>
      <c r="AS25" s="1"/>
      <c r="AT25" s="135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x14ac:dyDescent="0.2">
      <c r="A26" s="127">
        <v>13</v>
      </c>
      <c r="B26" s="5" t="s">
        <v>19</v>
      </c>
      <c r="D26" s="71">
        <v>0.93984975035194906</v>
      </c>
      <c r="E26" s="71"/>
      <c r="F26" s="71">
        <v>3.2335789871956129E-2</v>
      </c>
      <c r="G26" s="71"/>
      <c r="H26" s="71">
        <v>8.9948798271942496E-3</v>
      </c>
      <c r="I26" s="71"/>
      <c r="J26" s="71">
        <v>1.88195799489006E-2</v>
      </c>
      <c r="K26" s="71"/>
      <c r="L26" s="71">
        <v>1</v>
      </c>
      <c r="M26" s="71"/>
      <c r="N26" s="71">
        <v>0.76946993915155693</v>
      </c>
      <c r="O26" s="71"/>
      <c r="P26" s="71">
        <v>8.2365953087119984E-2</v>
      </c>
      <c r="Q26" s="71"/>
      <c r="R26" s="71">
        <v>0.14269687346056897</v>
      </c>
      <c r="S26" s="71"/>
      <c r="T26" s="71">
        <v>5.4672343007542736E-3</v>
      </c>
      <c r="U26" s="71"/>
      <c r="V26" s="71">
        <v>1</v>
      </c>
      <c r="W26" s="1"/>
      <c r="Z26" s="132"/>
      <c r="AA26" s="132"/>
      <c r="AB26" s="132"/>
      <c r="AC26" s="132"/>
      <c r="AD26" s="132"/>
      <c r="AE26" s="132"/>
      <c r="AF26" s="132"/>
      <c r="AG26" s="130"/>
      <c r="AH26" s="130"/>
      <c r="AI26" s="138"/>
      <c r="AJ26" s="132"/>
      <c r="AK26" s="132"/>
      <c r="AL26" s="132"/>
      <c r="AM26" s="132"/>
      <c r="AN26" s="132"/>
      <c r="AO26" s="132"/>
      <c r="AP26" s="132"/>
      <c r="AQ26" s="132"/>
      <c r="AR26" s="130"/>
      <c r="AS26" s="1"/>
      <c r="AT26" s="130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x14ac:dyDescent="0.2">
      <c r="A27" s="127">
        <v>14</v>
      </c>
      <c r="B27" s="5" t="s">
        <v>20</v>
      </c>
      <c r="D27" s="71"/>
      <c r="E27" s="71"/>
      <c r="F27" s="71"/>
      <c r="G27" s="71"/>
      <c r="H27" s="71"/>
      <c r="I27" s="71"/>
      <c r="J27" s="71"/>
      <c r="K27" s="71"/>
      <c r="L27" s="71">
        <v>0.92829602974350245</v>
      </c>
      <c r="M27" s="71"/>
      <c r="N27" s="71"/>
      <c r="O27" s="71"/>
      <c r="P27" s="71"/>
      <c r="Q27" s="71"/>
      <c r="R27" s="71"/>
      <c r="S27" s="71"/>
      <c r="T27" s="71"/>
      <c r="U27" s="71"/>
      <c r="V27" s="71">
        <v>7.170397025649751E-2</v>
      </c>
      <c r="W27" s="1"/>
      <c r="Z27" s="139"/>
      <c r="AA27" s="139"/>
      <c r="AB27" s="139"/>
      <c r="AC27" s="139"/>
      <c r="AD27" s="139"/>
      <c r="AE27" s="139"/>
      <c r="AF27" s="139"/>
      <c r="AG27" s="139"/>
      <c r="AH27" s="139"/>
      <c r="AI27" s="1"/>
      <c r="AJ27" s="139"/>
      <c r="AK27" s="139"/>
      <c r="AL27" s="139"/>
      <c r="AM27" s="139"/>
      <c r="AN27" s="139"/>
      <c r="AO27" s="139"/>
      <c r="AP27" s="139"/>
      <c r="AQ27" s="139"/>
      <c r="AR27" s="139"/>
      <c r="AS27" s="1"/>
      <c r="AT27" s="13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x14ac:dyDescent="0.2">
      <c r="A28" s="127"/>
      <c r="D28" s="5"/>
      <c r="E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28"/>
      <c r="Y28" s="128"/>
      <c r="AB28" s="128"/>
      <c r="AC28" s="128"/>
      <c r="AD28" s="128"/>
      <c r="AE28" s="128"/>
      <c r="AF28" s="128"/>
      <c r="AG28" s="128"/>
      <c r="AH28" s="128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x14ac:dyDescent="0.2">
      <c r="A29" s="127">
        <v>15</v>
      </c>
      <c r="B29" s="5" t="s">
        <v>72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x14ac:dyDescent="0.2">
      <c r="A30" s="127">
        <v>16</v>
      </c>
      <c r="B30" s="5" t="s">
        <v>73</v>
      </c>
      <c r="D30" s="134">
        <v>28039493445.389999</v>
      </c>
      <c r="E30" s="135"/>
      <c r="F30" s="134">
        <v>1230826132.9200001</v>
      </c>
      <c r="G30" s="135"/>
      <c r="H30" s="134">
        <v>258595042.96000001</v>
      </c>
      <c r="I30" s="135"/>
      <c r="J30" s="134">
        <v>541334448.42999995</v>
      </c>
      <c r="K30" s="135"/>
      <c r="L30" s="135">
        <v>30070249069.699997</v>
      </c>
      <c r="M30" s="1"/>
      <c r="N30" s="134">
        <v>1985957178.3099999</v>
      </c>
      <c r="O30" s="135"/>
      <c r="P30" s="134">
        <v>220589086.38999999</v>
      </c>
      <c r="Q30" s="135"/>
      <c r="R30" s="134">
        <v>341104403.21999997</v>
      </c>
      <c r="S30" s="135"/>
      <c r="T30" s="134">
        <v>15753082.399999999</v>
      </c>
      <c r="U30" s="1"/>
      <c r="V30" s="135">
        <v>2563403750.3199997</v>
      </c>
      <c r="W30" s="1"/>
      <c r="X30" s="135">
        <v>7336511.75</v>
      </c>
      <c r="Z30" s="136"/>
      <c r="AA30" s="134"/>
      <c r="AB30" s="136"/>
      <c r="AC30" s="134"/>
      <c r="AD30" s="136"/>
      <c r="AE30" s="134"/>
      <c r="AF30" s="136"/>
      <c r="AG30" s="134"/>
      <c r="AH30" s="137"/>
      <c r="AI30" s="138"/>
      <c r="AJ30" s="136"/>
      <c r="AK30" s="134"/>
      <c r="AL30" s="136"/>
      <c r="AM30" s="134"/>
      <c r="AN30" s="136"/>
      <c r="AO30" s="134"/>
      <c r="AP30" s="136"/>
      <c r="AQ30" s="134"/>
      <c r="AR30" s="137"/>
      <c r="AS30" s="1"/>
      <c r="AT30" s="135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x14ac:dyDescent="0.2">
      <c r="A31" s="127">
        <v>17</v>
      </c>
      <c r="B31" s="5" t="s">
        <v>19</v>
      </c>
      <c r="D31" s="71">
        <v>0.93246628521091068</v>
      </c>
      <c r="E31" s="71"/>
      <c r="F31" s="71">
        <v>4.0931690657668364E-2</v>
      </c>
      <c r="G31" s="71"/>
      <c r="H31" s="71">
        <v>8.5996974072479783E-3</v>
      </c>
      <c r="I31" s="71"/>
      <c r="J31" s="71">
        <v>1.8002326724173047E-2</v>
      </c>
      <c r="K31" s="71"/>
      <c r="L31" s="71">
        <v>1</v>
      </c>
      <c r="M31" s="71"/>
      <c r="N31" s="71">
        <v>0.77473444363264476</v>
      </c>
      <c r="O31" s="71"/>
      <c r="P31" s="71">
        <v>8.6053196404375629E-2</v>
      </c>
      <c r="Q31" s="71"/>
      <c r="R31" s="71">
        <v>0.13306698298206773</v>
      </c>
      <c r="S31" s="71"/>
      <c r="T31" s="71">
        <v>6.1453769809119924E-3</v>
      </c>
      <c r="U31" s="71"/>
      <c r="V31" s="71">
        <v>1</v>
      </c>
      <c r="W31" s="1"/>
      <c r="X31" s="71">
        <v>1</v>
      </c>
      <c r="Z31" s="132"/>
      <c r="AA31" s="132"/>
      <c r="AB31" s="132"/>
      <c r="AC31" s="132"/>
      <c r="AD31" s="132"/>
      <c r="AE31" s="132"/>
      <c r="AF31" s="132"/>
      <c r="AG31" s="130"/>
      <c r="AH31" s="130"/>
      <c r="AI31" s="138"/>
      <c r="AJ31" s="132"/>
      <c r="AK31" s="132"/>
      <c r="AL31" s="132"/>
      <c r="AM31" s="132"/>
      <c r="AN31" s="132"/>
      <c r="AO31" s="132"/>
      <c r="AP31" s="132"/>
      <c r="AQ31" s="132"/>
      <c r="AR31" s="130"/>
      <c r="AS31" s="1"/>
      <c r="AT31" s="130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x14ac:dyDescent="0.2">
      <c r="A32" s="127">
        <v>18</v>
      </c>
      <c r="B32" s="5" t="s">
        <v>20</v>
      </c>
      <c r="D32" s="71">
        <v>0.85902707054588912</v>
      </c>
      <c r="E32" s="71"/>
      <c r="F32" s="71">
        <v>3.770799102961065E-2</v>
      </c>
      <c r="G32" s="71"/>
      <c r="H32" s="71">
        <v>7.9224021162957008E-3</v>
      </c>
      <c r="I32" s="71"/>
      <c r="J32" s="71">
        <v>1.6584498800810258E-2</v>
      </c>
      <c r="K32" s="71"/>
      <c r="L32" s="71">
        <v>0.9212419624926057</v>
      </c>
      <c r="M32" s="71"/>
      <c r="N32" s="71">
        <v>6.0842432137221895E-2</v>
      </c>
      <c r="O32" s="71"/>
      <c r="P32" s="71">
        <v>6.7580392293838075E-3</v>
      </c>
      <c r="Q32" s="71"/>
      <c r="R32" s="71">
        <v>1.0450185800220143E-2</v>
      </c>
      <c r="S32" s="71"/>
      <c r="T32" s="71">
        <v>4.8261657267438497E-4</v>
      </c>
      <c r="U32" s="71"/>
      <c r="V32" s="71">
        <v>7.8533273739500226E-2</v>
      </c>
      <c r="W32" s="1"/>
      <c r="X32" s="71">
        <v>2.2476376789410779E-4</v>
      </c>
      <c r="Z32" s="139"/>
      <c r="AA32" s="139"/>
      <c r="AB32" s="139"/>
      <c r="AC32" s="139"/>
      <c r="AD32" s="139"/>
      <c r="AE32" s="139"/>
      <c r="AF32" s="139"/>
      <c r="AG32" s="139"/>
      <c r="AH32" s="139"/>
      <c r="AI32" s="1"/>
      <c r="AJ32" s="139"/>
      <c r="AK32" s="139"/>
      <c r="AL32" s="139"/>
      <c r="AM32" s="139"/>
      <c r="AN32" s="139"/>
      <c r="AO32" s="139"/>
      <c r="AP32" s="139"/>
      <c r="AQ32" s="139"/>
      <c r="AR32" s="139"/>
      <c r="AS32" s="1"/>
      <c r="AT32" s="13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2:118" x14ac:dyDescent="0.2"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"/>
      <c r="X33" s="71"/>
      <c r="Z33" s="139"/>
      <c r="AA33" s="139"/>
      <c r="AB33" s="139"/>
      <c r="AC33" s="139"/>
      <c r="AD33" s="139"/>
      <c r="AE33" s="139"/>
      <c r="AF33" s="139"/>
      <c r="AG33" s="139"/>
      <c r="AH33" s="139"/>
      <c r="AI33" s="1"/>
      <c r="AJ33" s="139"/>
      <c r="AK33" s="139"/>
      <c r="AL33" s="139"/>
      <c r="AM33" s="139"/>
      <c r="AN33" s="139"/>
      <c r="AO33" s="139"/>
      <c r="AP33" s="139"/>
      <c r="AQ33" s="139"/>
      <c r="AR33" s="139"/>
      <c r="AS33" s="1"/>
      <c r="AT33" s="130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2:118" x14ac:dyDescent="0.2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28"/>
      <c r="Y34" s="128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2:118" x14ac:dyDescent="0.2">
      <c r="B35" s="5" t="s">
        <v>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2:118" x14ac:dyDescent="0.2">
      <c r="B36" s="5" t="s">
        <v>7</v>
      </c>
      <c r="D36" s="142">
        <v>46022</v>
      </c>
      <c r="E36" s="45"/>
      <c r="F36" s="45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2:118" x14ac:dyDescent="0.2">
      <c r="B37" s="143" t="s">
        <v>71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2:118" x14ac:dyDescent="0.2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2:118" x14ac:dyDescent="0.2">
      <c r="B39" s="126" t="s">
        <v>8</v>
      </c>
      <c r="C39" s="126"/>
      <c r="D39" s="126"/>
      <c r="E39" s="47"/>
      <c r="F39" s="47"/>
      <c r="G39" s="126"/>
      <c r="H39" s="126"/>
      <c r="I39" s="47"/>
      <c r="J39" s="126"/>
      <c r="K39" s="126"/>
      <c r="L39" s="126"/>
      <c r="M39" s="1"/>
      <c r="N39" s="1"/>
      <c r="O39" s="144"/>
      <c r="P39" s="145" t="s">
        <v>9</v>
      </c>
      <c r="Q39" s="47"/>
      <c r="R39" s="47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2:118" x14ac:dyDescent="0.2">
      <c r="B40" s="5" t="s">
        <v>90</v>
      </c>
      <c r="D40" s="5"/>
      <c r="E40" s="1"/>
      <c r="F40" s="1"/>
      <c r="I40" s="1"/>
      <c r="M40" s="1"/>
      <c r="N40" s="1"/>
      <c r="O40" s="144"/>
      <c r="P40" s="146">
        <f>D36-380</f>
        <v>45642</v>
      </c>
      <c r="Q40" s="1"/>
      <c r="R40" s="146">
        <f>P46+31</f>
        <v>45857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2:118" x14ac:dyDescent="0.2">
      <c r="B41" s="5" t="s">
        <v>89</v>
      </c>
      <c r="D41" s="5"/>
      <c r="E41" s="1"/>
      <c r="F41" s="1"/>
      <c r="I41" s="1"/>
      <c r="M41" s="1"/>
      <c r="N41" s="1"/>
      <c r="O41" s="144"/>
      <c r="P41" s="146">
        <f>D36-350</f>
        <v>45672</v>
      </c>
      <c r="Q41" s="1"/>
      <c r="R41" s="146">
        <f>R40+30</f>
        <v>45887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2:118" x14ac:dyDescent="0.2">
      <c r="B42" s="5" t="s">
        <v>76</v>
      </c>
      <c r="D42" s="5"/>
      <c r="E42" s="1"/>
      <c r="F42" s="1"/>
      <c r="I42" s="1"/>
      <c r="M42" s="1"/>
      <c r="N42" s="1"/>
      <c r="O42" s="144"/>
      <c r="P42" s="146">
        <f>P41+31</f>
        <v>45703</v>
      </c>
      <c r="Q42" s="1"/>
      <c r="R42" s="146">
        <f>+R41+31</f>
        <v>45918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2:118" x14ac:dyDescent="0.2">
      <c r="B43" s="5" t="s">
        <v>91</v>
      </c>
      <c r="D43" s="5"/>
      <c r="E43" s="1"/>
      <c r="F43" s="1"/>
      <c r="I43" s="1"/>
      <c r="M43" s="1"/>
      <c r="N43" s="1"/>
      <c r="O43" s="144"/>
      <c r="P43" s="146">
        <f>P42+31</f>
        <v>45734</v>
      </c>
      <c r="Q43" s="1"/>
      <c r="R43" s="146">
        <f>R42+31</f>
        <v>45949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2:118" x14ac:dyDescent="0.2">
      <c r="D44" s="5"/>
      <c r="E44" s="1"/>
      <c r="F44" s="1"/>
      <c r="I44" s="1"/>
      <c r="M44" s="1"/>
      <c r="N44" s="1"/>
      <c r="O44" s="144"/>
      <c r="P44" s="146">
        <f>P43+31</f>
        <v>45765</v>
      </c>
      <c r="Q44" s="1"/>
      <c r="R44" s="146">
        <f>R43+30</f>
        <v>45979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2:118" x14ac:dyDescent="0.2">
      <c r="D45" s="5"/>
      <c r="E45" s="1"/>
      <c r="F45" s="1"/>
      <c r="I45" s="1"/>
      <c r="M45" s="1"/>
      <c r="N45" s="1"/>
      <c r="O45" s="144"/>
      <c r="P45" s="146">
        <f>P44+31</f>
        <v>45796</v>
      </c>
      <c r="Q45" s="1"/>
      <c r="R45" s="146">
        <f>+R44+31</f>
        <v>46010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2:118" x14ac:dyDescent="0.2">
      <c r="D46" s="5"/>
      <c r="E46" s="1"/>
      <c r="F46" s="1"/>
      <c r="I46" s="1"/>
      <c r="M46" s="1"/>
      <c r="N46" s="1"/>
      <c r="O46" s="144"/>
      <c r="P46" s="146">
        <f>P45+30</f>
        <v>45826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2:118" x14ac:dyDescent="0.2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Z47" s="147"/>
      <c r="AA47" s="148"/>
      <c r="AB47" s="147"/>
      <c r="AC47" s="1"/>
      <c r="AD47" s="147"/>
      <c r="AE47" s="148"/>
      <c r="AF47" s="147"/>
      <c r="AG47" s="1"/>
      <c r="AH47" s="1"/>
      <c r="AI47" s="1"/>
      <c r="AJ47" s="147"/>
      <c r="AK47" s="1"/>
      <c r="AL47" s="147"/>
      <c r="AM47" s="1"/>
      <c r="AN47" s="147"/>
      <c r="AO47" s="1"/>
      <c r="AP47" s="147"/>
      <c r="AQ47" s="1"/>
      <c r="AR47" s="1"/>
      <c r="AS47" s="1"/>
      <c r="AT47" s="147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2:118" x14ac:dyDescent="0.2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Z48" s="147"/>
      <c r="AA48" s="148"/>
      <c r="AB48" s="147"/>
      <c r="AC48" s="1"/>
      <c r="AD48" s="147"/>
      <c r="AE48" s="148"/>
      <c r="AF48" s="147"/>
      <c r="AG48" s="1"/>
      <c r="AH48" s="1"/>
      <c r="AI48" s="1"/>
      <c r="AJ48" s="147"/>
      <c r="AK48" s="1"/>
      <c r="AL48" s="147"/>
      <c r="AM48" s="1"/>
      <c r="AN48" s="147"/>
      <c r="AO48" s="1"/>
      <c r="AP48" s="147"/>
      <c r="AQ48" s="1"/>
      <c r="AR48" s="1"/>
      <c r="AS48" s="1"/>
      <c r="AT48" s="147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4:118" x14ac:dyDescent="0.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Z49" s="147"/>
      <c r="AA49" s="148"/>
      <c r="AB49" s="147"/>
      <c r="AC49" s="1"/>
      <c r="AD49" s="147"/>
      <c r="AE49" s="148"/>
      <c r="AF49" s="147"/>
      <c r="AG49" s="1"/>
      <c r="AH49" s="1"/>
      <c r="AI49" s="1"/>
      <c r="AJ49" s="147"/>
      <c r="AK49" s="1"/>
      <c r="AL49" s="147"/>
      <c r="AM49" s="1"/>
      <c r="AN49" s="147"/>
      <c r="AO49" s="1"/>
      <c r="AP49" s="147"/>
      <c r="AQ49" s="1"/>
      <c r="AR49" s="1"/>
      <c r="AS49" s="1"/>
      <c r="AT49" s="147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4:118" x14ac:dyDescent="0.2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4:118" x14ac:dyDescent="0.2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4:118" x14ac:dyDescent="0.2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4:118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Z53" s="147"/>
      <c r="AA53" s="149"/>
      <c r="AB53" s="147"/>
      <c r="AC53" s="130"/>
      <c r="AD53" s="147"/>
      <c r="AE53" s="149"/>
      <c r="AF53" s="147"/>
      <c r="AG53" s="130"/>
      <c r="AH53" s="130"/>
      <c r="AI53" s="130"/>
      <c r="AJ53" s="147"/>
      <c r="AK53" s="130"/>
      <c r="AL53" s="147"/>
      <c r="AM53" s="130"/>
      <c r="AN53" s="147"/>
      <c r="AO53" s="130"/>
      <c r="AP53" s="147"/>
      <c r="AQ53" s="130"/>
      <c r="AR53" s="130"/>
      <c r="AS53" s="130"/>
      <c r="AT53" s="147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4:118" x14ac:dyDescent="0.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Z54" s="147"/>
      <c r="AA54" s="148"/>
      <c r="AB54" s="147"/>
      <c r="AC54" s="1"/>
      <c r="AD54" s="147"/>
      <c r="AE54" s="148"/>
      <c r="AF54" s="147"/>
      <c r="AG54" s="1"/>
      <c r="AH54" s="1"/>
      <c r="AI54" s="1"/>
      <c r="AJ54" s="147"/>
      <c r="AK54" s="1"/>
      <c r="AL54" s="147"/>
      <c r="AM54" s="1"/>
      <c r="AN54" s="147"/>
      <c r="AO54" s="1"/>
      <c r="AP54" s="147"/>
      <c r="AQ54" s="1"/>
      <c r="AR54" s="1"/>
      <c r="AS54" s="1"/>
      <c r="AT54" s="147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4:118" x14ac:dyDescent="0.2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Z55" s="147"/>
      <c r="AA55" s="148"/>
      <c r="AB55" s="147"/>
      <c r="AC55" s="1"/>
      <c r="AD55" s="147"/>
      <c r="AE55" s="148"/>
      <c r="AF55" s="147"/>
      <c r="AG55" s="1"/>
      <c r="AH55" s="1"/>
      <c r="AI55" s="1"/>
      <c r="AJ55" s="147"/>
      <c r="AK55" s="1"/>
      <c r="AL55" s="147"/>
      <c r="AM55" s="1"/>
      <c r="AN55" s="147"/>
      <c r="AO55" s="1"/>
      <c r="AP55" s="147"/>
      <c r="AQ55" s="1"/>
      <c r="AR55" s="1"/>
      <c r="AS55" s="1"/>
      <c r="AT55" s="147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4:118" x14ac:dyDescent="0.2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4:118" x14ac:dyDescent="0.2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4:118" x14ac:dyDescent="0.2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4:118" x14ac:dyDescent="0.2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4:118" x14ac:dyDescent="0.2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4:118" x14ac:dyDescent="0.2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4:118" x14ac:dyDescent="0.2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4:118" x14ac:dyDescent="0.2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4:118" x14ac:dyDescent="0.2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4:118" x14ac:dyDescent="0.2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4:118" x14ac:dyDescent="0.2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4:118" x14ac:dyDescent="0.2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4:118" x14ac:dyDescent="0.2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4:118" x14ac:dyDescent="0.2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4:118" x14ac:dyDescent="0.2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4:118" x14ac:dyDescent="0.2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4:118" x14ac:dyDescent="0.2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4:118" x14ac:dyDescent="0.2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4:118" x14ac:dyDescent="0.2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4:118" x14ac:dyDescent="0.2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4:118" x14ac:dyDescent="0.2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4:118" x14ac:dyDescent="0.2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4:118" x14ac:dyDescent="0.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4:118" x14ac:dyDescent="0.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4:118" x14ac:dyDescent="0.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4:118" x14ac:dyDescent="0.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4:118" x14ac:dyDescent="0.2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4:118" x14ac:dyDescent="0.2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4:118" x14ac:dyDescent="0.2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4:118" x14ac:dyDescent="0.2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4:118" x14ac:dyDescent="0.2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4:118" x14ac:dyDescent="0.2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4:118" x14ac:dyDescent="0.2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4:118" x14ac:dyDescent="0.2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4:118" x14ac:dyDescent="0.2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4:118" x14ac:dyDescent="0.2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4:118" x14ac:dyDescent="0.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4:118" x14ac:dyDescent="0.2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4:118" x14ac:dyDescent="0.2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4:118" x14ac:dyDescent="0.2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4:118" x14ac:dyDescent="0.2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4:118" x14ac:dyDescent="0.2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4:118" x14ac:dyDescent="0.2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4:118" x14ac:dyDescent="0.2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4:118" x14ac:dyDescent="0.2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4:118" x14ac:dyDescent="0.2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4:118" x14ac:dyDescent="0.2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4:118" x14ac:dyDescent="0.2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4:118" x14ac:dyDescent="0.2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4:118" x14ac:dyDescent="0.2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4:118" x14ac:dyDescent="0.2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4:118" x14ac:dyDescent="0.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4:118" x14ac:dyDescent="0.2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4:118" x14ac:dyDescent="0.2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4:118" x14ac:dyDescent="0.2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4:118" x14ac:dyDescent="0.2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4:118" x14ac:dyDescent="0.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4:118" x14ac:dyDescent="0.2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4:118" x14ac:dyDescent="0.2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4:118" x14ac:dyDescent="0.2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4:118" x14ac:dyDescent="0.2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4:118" x14ac:dyDescent="0.2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4:118" x14ac:dyDescent="0.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4:118" x14ac:dyDescent="0.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4:118" x14ac:dyDescent="0.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4:118" x14ac:dyDescent="0.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4:118" x14ac:dyDescent="0.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4:118" x14ac:dyDescent="0.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4:118" x14ac:dyDescent="0.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4:118" x14ac:dyDescent="0.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4:118" x14ac:dyDescent="0.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4:118" x14ac:dyDescent="0.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4:118" x14ac:dyDescent="0.2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4:118" x14ac:dyDescent="0.2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4:118" x14ac:dyDescent="0.2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4:118" x14ac:dyDescent="0.2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4:118" x14ac:dyDescent="0.2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4:118" x14ac:dyDescent="0.2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4:118" x14ac:dyDescent="0.2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4:118" x14ac:dyDescent="0.2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4:118" x14ac:dyDescent="0.2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4:118" x14ac:dyDescent="0.2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4:118" x14ac:dyDescent="0.2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4:118" x14ac:dyDescent="0.2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4:118" x14ac:dyDescent="0.2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4:118" x14ac:dyDescent="0.2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4:118" x14ac:dyDescent="0.2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4:118" x14ac:dyDescent="0.2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4:118" x14ac:dyDescent="0.2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4:118" x14ac:dyDescent="0.2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4:118" x14ac:dyDescent="0.2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4:118" x14ac:dyDescent="0.2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4:118" x14ac:dyDescent="0.2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4:118" x14ac:dyDescent="0.2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4:118" x14ac:dyDescent="0.2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4:118" x14ac:dyDescent="0.2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4:118" x14ac:dyDescent="0.2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4:118" x14ac:dyDescent="0.2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4:118" x14ac:dyDescent="0.2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4:118" x14ac:dyDescent="0.2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4:118" x14ac:dyDescent="0.2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4:118" x14ac:dyDescent="0.2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4:118" x14ac:dyDescent="0.2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4:118" x14ac:dyDescent="0.2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4:118" x14ac:dyDescent="0.2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4:118" x14ac:dyDescent="0.2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4:118" x14ac:dyDescent="0.2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4:118" x14ac:dyDescent="0.2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4:118" x14ac:dyDescent="0.2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4:118" x14ac:dyDescent="0.2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4:118" x14ac:dyDescent="0.2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4:118" x14ac:dyDescent="0.2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4:118" x14ac:dyDescent="0.2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4:118" x14ac:dyDescent="0.2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4:118" x14ac:dyDescent="0.2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4:118" x14ac:dyDescent="0.2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4:118" x14ac:dyDescent="0.2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4:118" x14ac:dyDescent="0.2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4:118" x14ac:dyDescent="0.2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4:118" x14ac:dyDescent="0.2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4:118" x14ac:dyDescent="0.2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4:118" x14ac:dyDescent="0.2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4:118" x14ac:dyDescent="0.2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4:118" x14ac:dyDescent="0.2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4:118" x14ac:dyDescent="0.2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4:118" x14ac:dyDescent="0.2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4:118" x14ac:dyDescent="0.2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4:118" x14ac:dyDescent="0.2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4:118" x14ac:dyDescent="0.2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4:118" x14ac:dyDescent="0.2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4:118" x14ac:dyDescent="0.2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4:118" x14ac:dyDescent="0.2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4:118" x14ac:dyDescent="0.2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4:118" x14ac:dyDescent="0.2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4:118" x14ac:dyDescent="0.2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4:118" x14ac:dyDescent="0.2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4:118" x14ac:dyDescent="0.2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4:118" x14ac:dyDescent="0.2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4:118" x14ac:dyDescent="0.2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4:118" x14ac:dyDescent="0.2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4:118" x14ac:dyDescent="0.2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4:118" x14ac:dyDescent="0.2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4:118" x14ac:dyDescent="0.2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4:118" x14ac:dyDescent="0.2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4:118" x14ac:dyDescent="0.2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4:118" x14ac:dyDescent="0.2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4:118" x14ac:dyDescent="0.2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4:118" x14ac:dyDescent="0.2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4:118" x14ac:dyDescent="0.2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4:118" x14ac:dyDescent="0.2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4:118" x14ac:dyDescent="0.2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4:118" x14ac:dyDescent="0.2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4:118" x14ac:dyDescent="0.2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3:118" x14ac:dyDescent="0.2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3:118" x14ac:dyDescent="0.2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3:118" x14ac:dyDescent="0.2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3:118" x14ac:dyDescent="0.2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3:118" x14ac:dyDescent="0.2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3:118" x14ac:dyDescent="0.2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3:118" x14ac:dyDescent="0.2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3:118" x14ac:dyDescent="0.2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3:118" x14ac:dyDescent="0.2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3:118" x14ac:dyDescent="0.2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3:118" x14ac:dyDescent="0.2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3:118" x14ac:dyDescent="0.2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3:118" x14ac:dyDescent="0.2">
      <c r="C221" s="18" t="s">
        <v>17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3:118" x14ac:dyDescent="0.2">
      <c r="C222" s="18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3:118" x14ac:dyDescent="0.2">
      <c r="C223" s="18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3:118" x14ac:dyDescent="0.2">
      <c r="C224" s="1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3:118" x14ac:dyDescent="0.2">
      <c r="C225" s="1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3:118" x14ac:dyDescent="0.2">
      <c r="C226" s="18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3:118" x14ac:dyDescent="0.2">
      <c r="C227" s="18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3:118" x14ac:dyDescent="0.2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3:118" x14ac:dyDescent="0.2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3:118" x14ac:dyDescent="0.2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3:118" x14ac:dyDescent="0.2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3:118" x14ac:dyDescent="0.2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3:118" x14ac:dyDescent="0.2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3:118" x14ac:dyDescent="0.2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3:118" x14ac:dyDescent="0.2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3:118" x14ac:dyDescent="0.2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3:118" x14ac:dyDescent="0.2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3:118" x14ac:dyDescent="0.2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3:118" x14ac:dyDescent="0.2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3:118" x14ac:dyDescent="0.2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4:118" x14ac:dyDescent="0.2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4:118" x14ac:dyDescent="0.2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4:118" x14ac:dyDescent="0.2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4:118" x14ac:dyDescent="0.2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4:118" x14ac:dyDescent="0.2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4:118" x14ac:dyDescent="0.2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4:118" x14ac:dyDescent="0.2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4:118" x14ac:dyDescent="0.2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4:118" x14ac:dyDescent="0.2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4:118" x14ac:dyDescent="0.2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4:118" x14ac:dyDescent="0.2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4:118" x14ac:dyDescent="0.2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4:118" x14ac:dyDescent="0.2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4:118" x14ac:dyDescent="0.2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4:118" x14ac:dyDescent="0.2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4:118" x14ac:dyDescent="0.2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4:118" x14ac:dyDescent="0.2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4:118" x14ac:dyDescent="0.2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4:118" x14ac:dyDescent="0.2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4:118" x14ac:dyDescent="0.2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4:118" x14ac:dyDescent="0.2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4:118" x14ac:dyDescent="0.2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4:118" x14ac:dyDescent="0.2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4:118" x14ac:dyDescent="0.2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4:118" x14ac:dyDescent="0.2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4:118" x14ac:dyDescent="0.2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4:118" x14ac:dyDescent="0.2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4:118" x14ac:dyDescent="0.2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4:118" x14ac:dyDescent="0.2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4:118" x14ac:dyDescent="0.2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4:118" x14ac:dyDescent="0.2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4:118" x14ac:dyDescent="0.2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4:118" x14ac:dyDescent="0.2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4:118" x14ac:dyDescent="0.2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4:118" x14ac:dyDescent="0.2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4:118" x14ac:dyDescent="0.2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4:118" x14ac:dyDescent="0.2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4:118" x14ac:dyDescent="0.2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4:118" x14ac:dyDescent="0.2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4:118" x14ac:dyDescent="0.2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4:118" x14ac:dyDescent="0.2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4:118" x14ac:dyDescent="0.2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4:118" x14ac:dyDescent="0.2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4:118" x14ac:dyDescent="0.2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4:118" x14ac:dyDescent="0.2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4:118" x14ac:dyDescent="0.2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4:118" x14ac:dyDescent="0.2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4:118" x14ac:dyDescent="0.2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4:118" x14ac:dyDescent="0.2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4:118" x14ac:dyDescent="0.2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4:118" x14ac:dyDescent="0.2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4:118" x14ac:dyDescent="0.2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4:118" x14ac:dyDescent="0.2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4:118" x14ac:dyDescent="0.2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4:118" x14ac:dyDescent="0.2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4:118" x14ac:dyDescent="0.2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4:118" x14ac:dyDescent="0.2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4:118" x14ac:dyDescent="0.2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4:118" x14ac:dyDescent="0.2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4:118" x14ac:dyDescent="0.2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4:118" x14ac:dyDescent="0.2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4:118" x14ac:dyDescent="0.2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4:118" x14ac:dyDescent="0.2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4:118" x14ac:dyDescent="0.2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4:118" x14ac:dyDescent="0.2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4:118" x14ac:dyDescent="0.2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4:118" x14ac:dyDescent="0.2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4:118" x14ac:dyDescent="0.2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4:118" x14ac:dyDescent="0.2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4:118" x14ac:dyDescent="0.2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4:118" x14ac:dyDescent="0.2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4:118" x14ac:dyDescent="0.2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4:118" x14ac:dyDescent="0.2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4:118" x14ac:dyDescent="0.2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4:118" x14ac:dyDescent="0.2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4:118" x14ac:dyDescent="0.2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4:118" x14ac:dyDescent="0.2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4:118" x14ac:dyDescent="0.2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4:118" x14ac:dyDescent="0.2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4:118" x14ac:dyDescent="0.2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4:118" x14ac:dyDescent="0.2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4:118" x14ac:dyDescent="0.2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4:118" x14ac:dyDescent="0.2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4:118" x14ac:dyDescent="0.2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4:118" x14ac:dyDescent="0.2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4:118" x14ac:dyDescent="0.2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4:118" x14ac:dyDescent="0.2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4:118" x14ac:dyDescent="0.2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4:118" x14ac:dyDescent="0.2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4:118" x14ac:dyDescent="0.2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4:118" x14ac:dyDescent="0.2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4:118" x14ac:dyDescent="0.2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4:118" x14ac:dyDescent="0.2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4:118" x14ac:dyDescent="0.2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4:118" x14ac:dyDescent="0.2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4:118" x14ac:dyDescent="0.2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4:118" x14ac:dyDescent="0.2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4:118" x14ac:dyDescent="0.2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4:118" x14ac:dyDescent="0.2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4:118" x14ac:dyDescent="0.2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4:118" x14ac:dyDescent="0.2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4:118" x14ac:dyDescent="0.2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4:118" x14ac:dyDescent="0.2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4:118" x14ac:dyDescent="0.2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4:118" x14ac:dyDescent="0.2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4:118" x14ac:dyDescent="0.2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4:118" x14ac:dyDescent="0.2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4:118" x14ac:dyDescent="0.2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4:118" x14ac:dyDescent="0.2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4:118" x14ac:dyDescent="0.2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4:118" x14ac:dyDescent="0.2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4:118" x14ac:dyDescent="0.2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4:118" x14ac:dyDescent="0.2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4:118" x14ac:dyDescent="0.2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4:118" x14ac:dyDescent="0.2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4:118" x14ac:dyDescent="0.2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4:118" x14ac:dyDescent="0.2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4:118" x14ac:dyDescent="0.2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4:118" x14ac:dyDescent="0.2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4:118" x14ac:dyDescent="0.2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4:118" x14ac:dyDescent="0.2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4:118" x14ac:dyDescent="0.2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4:118" x14ac:dyDescent="0.2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4:118" x14ac:dyDescent="0.2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4:118" x14ac:dyDescent="0.2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4:118" x14ac:dyDescent="0.2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4:118" x14ac:dyDescent="0.2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4:118" x14ac:dyDescent="0.2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2:118" x14ac:dyDescent="0.2">
      <c r="B369" s="38" t="s">
        <v>17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2:118" x14ac:dyDescent="0.2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2:118" x14ac:dyDescent="0.2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2:118" x14ac:dyDescent="0.2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2:118" x14ac:dyDescent="0.2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2:118" x14ac:dyDescent="0.2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2:118" x14ac:dyDescent="0.2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2:118" x14ac:dyDescent="0.2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2:118" x14ac:dyDescent="0.2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2:118" x14ac:dyDescent="0.2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2:118" x14ac:dyDescent="0.2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2:118" x14ac:dyDescent="0.2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2:118" x14ac:dyDescent="0.2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2:118" x14ac:dyDescent="0.2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2:118" x14ac:dyDescent="0.2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2:118" x14ac:dyDescent="0.2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4:118" x14ac:dyDescent="0.2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4:118" x14ac:dyDescent="0.2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4:118" x14ac:dyDescent="0.2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4:118" x14ac:dyDescent="0.2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4:118" x14ac:dyDescent="0.2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4:118" x14ac:dyDescent="0.2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4:118" x14ac:dyDescent="0.2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4:118" x14ac:dyDescent="0.2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4:118" x14ac:dyDescent="0.2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4:118" x14ac:dyDescent="0.2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4:118" x14ac:dyDescent="0.2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4:118" x14ac:dyDescent="0.2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4:118" x14ac:dyDescent="0.2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4:118" x14ac:dyDescent="0.2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4:118" x14ac:dyDescent="0.2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4:118" x14ac:dyDescent="0.2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4:118" x14ac:dyDescent="0.2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4:118" x14ac:dyDescent="0.2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4:118" x14ac:dyDescent="0.2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4:118" x14ac:dyDescent="0.2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4:118" x14ac:dyDescent="0.2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4:118" x14ac:dyDescent="0.2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4:118" x14ac:dyDescent="0.2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4:118" x14ac:dyDescent="0.2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4:118" x14ac:dyDescent="0.2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4:118" x14ac:dyDescent="0.2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4:118" x14ac:dyDescent="0.2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4:118" x14ac:dyDescent="0.2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4:118" x14ac:dyDescent="0.2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4:118" x14ac:dyDescent="0.2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4:118" x14ac:dyDescent="0.2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4:118" x14ac:dyDescent="0.2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4:118" x14ac:dyDescent="0.2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4:118" x14ac:dyDescent="0.2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4:118" x14ac:dyDescent="0.2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4:118" x14ac:dyDescent="0.2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4:118" x14ac:dyDescent="0.2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4:118" x14ac:dyDescent="0.2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4:118" x14ac:dyDescent="0.2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4:118" x14ac:dyDescent="0.2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4:118" x14ac:dyDescent="0.2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4:118" x14ac:dyDescent="0.2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4:118" x14ac:dyDescent="0.2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4:118" x14ac:dyDescent="0.2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4:118" x14ac:dyDescent="0.2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4:118" x14ac:dyDescent="0.2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4:118" x14ac:dyDescent="0.2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4:118" x14ac:dyDescent="0.2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4:118" x14ac:dyDescent="0.2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4:118" x14ac:dyDescent="0.2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4:118" x14ac:dyDescent="0.2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4:118" x14ac:dyDescent="0.2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4:118" x14ac:dyDescent="0.2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4:118" x14ac:dyDescent="0.2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4:118" x14ac:dyDescent="0.2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4:118" x14ac:dyDescent="0.2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4:118" x14ac:dyDescent="0.2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4:118" x14ac:dyDescent="0.2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4:118" x14ac:dyDescent="0.2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4:118" x14ac:dyDescent="0.2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4:118" x14ac:dyDescent="0.2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4:118" x14ac:dyDescent="0.2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4:118" x14ac:dyDescent="0.2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4:118" x14ac:dyDescent="0.2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4:118" x14ac:dyDescent="0.2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4:118" x14ac:dyDescent="0.2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4:118" x14ac:dyDescent="0.2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4:118" x14ac:dyDescent="0.2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4:118" x14ac:dyDescent="0.2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4:118" x14ac:dyDescent="0.2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4:118" x14ac:dyDescent="0.2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4:118" x14ac:dyDescent="0.2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4:118" x14ac:dyDescent="0.2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4:118" x14ac:dyDescent="0.2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4:118" x14ac:dyDescent="0.2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4:118" x14ac:dyDescent="0.2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4:118" x14ac:dyDescent="0.2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4:118" x14ac:dyDescent="0.2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4:118" x14ac:dyDescent="0.2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4:118" x14ac:dyDescent="0.2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4:118" x14ac:dyDescent="0.2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4:118" x14ac:dyDescent="0.2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4:118" x14ac:dyDescent="0.2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4:118" x14ac:dyDescent="0.2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4:118" x14ac:dyDescent="0.2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4:118" x14ac:dyDescent="0.2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4:118" x14ac:dyDescent="0.2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4:118" x14ac:dyDescent="0.2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4:118" x14ac:dyDescent="0.2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4:118" x14ac:dyDescent="0.2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4:118" x14ac:dyDescent="0.2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4:118" x14ac:dyDescent="0.2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4:118" x14ac:dyDescent="0.2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4:118" x14ac:dyDescent="0.2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4:118" x14ac:dyDescent="0.2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4:118" x14ac:dyDescent="0.2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4:118" x14ac:dyDescent="0.2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4:118" x14ac:dyDescent="0.2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4:118" x14ac:dyDescent="0.2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4:118" x14ac:dyDescent="0.2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4:118" x14ac:dyDescent="0.2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4:118" x14ac:dyDescent="0.2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4:118" x14ac:dyDescent="0.2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4:118" x14ac:dyDescent="0.2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4:118" x14ac:dyDescent="0.2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4:118" x14ac:dyDescent="0.2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4:118" x14ac:dyDescent="0.2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4:118" x14ac:dyDescent="0.2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4:118" x14ac:dyDescent="0.2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4:118" x14ac:dyDescent="0.2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4:118" x14ac:dyDescent="0.2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4:118" x14ac:dyDescent="0.2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  <row r="497" spans="4:118" x14ac:dyDescent="0.2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</row>
    <row r="498" spans="4:118" x14ac:dyDescent="0.2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</row>
    <row r="499" spans="4:118" x14ac:dyDescent="0.2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</row>
    <row r="500" spans="4:118" x14ac:dyDescent="0.2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</row>
    <row r="501" spans="4:118" x14ac:dyDescent="0.2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</row>
    <row r="502" spans="4:118" x14ac:dyDescent="0.2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</row>
    <row r="503" spans="4:118" x14ac:dyDescent="0.2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</row>
    <row r="504" spans="4:118" x14ac:dyDescent="0.2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</row>
    <row r="505" spans="4:118" x14ac:dyDescent="0.2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</row>
    <row r="506" spans="4:118" x14ac:dyDescent="0.2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</row>
    <row r="507" spans="4:118" x14ac:dyDescent="0.2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</row>
    <row r="508" spans="4:118" x14ac:dyDescent="0.2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</row>
    <row r="509" spans="4:118" x14ac:dyDescent="0.2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</row>
    <row r="510" spans="4:118" x14ac:dyDescent="0.2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</row>
    <row r="511" spans="4:118" x14ac:dyDescent="0.2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</row>
    <row r="512" spans="4:118" x14ac:dyDescent="0.2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</row>
    <row r="513" spans="4:118" x14ac:dyDescent="0.2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</row>
    <row r="514" spans="4:118" x14ac:dyDescent="0.2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</row>
    <row r="515" spans="4:118" x14ac:dyDescent="0.2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</row>
    <row r="516" spans="4:118" x14ac:dyDescent="0.2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</row>
    <row r="517" spans="4:118" x14ac:dyDescent="0.2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</row>
    <row r="518" spans="4:118" x14ac:dyDescent="0.2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</row>
    <row r="519" spans="4:118" x14ac:dyDescent="0.2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</row>
    <row r="520" spans="4:118" x14ac:dyDescent="0.2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</row>
    <row r="521" spans="4:118" x14ac:dyDescent="0.2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</row>
    <row r="522" spans="4:118" x14ac:dyDescent="0.2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</row>
    <row r="523" spans="4:118" x14ac:dyDescent="0.2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</row>
    <row r="524" spans="4:118" x14ac:dyDescent="0.2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</row>
    <row r="525" spans="4:118" x14ac:dyDescent="0.2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</row>
    <row r="526" spans="4:118" x14ac:dyDescent="0.2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</row>
    <row r="527" spans="4:118" x14ac:dyDescent="0.2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</row>
    <row r="528" spans="4:118" x14ac:dyDescent="0.2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</row>
    <row r="529" spans="4:118" x14ac:dyDescent="0.2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</row>
    <row r="530" spans="4:118" x14ac:dyDescent="0.2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</row>
    <row r="531" spans="4:118" x14ac:dyDescent="0.2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</row>
    <row r="532" spans="4:118" x14ac:dyDescent="0.2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</row>
    <row r="533" spans="4:118" x14ac:dyDescent="0.2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</row>
    <row r="534" spans="4:118" x14ac:dyDescent="0.2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</row>
    <row r="535" spans="4:118" x14ac:dyDescent="0.2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</row>
    <row r="536" spans="4:118" x14ac:dyDescent="0.2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</row>
    <row r="537" spans="4:118" x14ac:dyDescent="0.2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</row>
    <row r="538" spans="4:118" x14ac:dyDescent="0.2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</row>
    <row r="539" spans="4:118" x14ac:dyDescent="0.2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</row>
    <row r="540" spans="4:118" x14ac:dyDescent="0.2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</row>
    <row r="541" spans="4:118" x14ac:dyDescent="0.2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</row>
    <row r="542" spans="4:118" x14ac:dyDescent="0.2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</row>
    <row r="543" spans="4:118" x14ac:dyDescent="0.2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</row>
    <row r="544" spans="4:118" x14ac:dyDescent="0.2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</row>
    <row r="545" spans="4:118" x14ac:dyDescent="0.2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</row>
    <row r="546" spans="4:118" x14ac:dyDescent="0.2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</row>
    <row r="547" spans="4:118" x14ac:dyDescent="0.2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</row>
    <row r="548" spans="4:118" x14ac:dyDescent="0.2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</row>
    <row r="549" spans="4:118" x14ac:dyDescent="0.2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</row>
    <row r="550" spans="4:118" x14ac:dyDescent="0.2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</row>
    <row r="551" spans="4:118" x14ac:dyDescent="0.2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</row>
    <row r="552" spans="4:118" x14ac:dyDescent="0.2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</row>
    <row r="553" spans="4:118" x14ac:dyDescent="0.2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</row>
    <row r="554" spans="4:118" x14ac:dyDescent="0.2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</row>
    <row r="555" spans="4:118" x14ac:dyDescent="0.2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</row>
    <row r="556" spans="4:118" x14ac:dyDescent="0.2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</row>
    <row r="557" spans="4:118" x14ac:dyDescent="0.2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</row>
    <row r="558" spans="4:118" x14ac:dyDescent="0.2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</row>
    <row r="559" spans="4:118" x14ac:dyDescent="0.2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</row>
    <row r="560" spans="4:118" x14ac:dyDescent="0.2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</row>
    <row r="561" spans="4:118" x14ac:dyDescent="0.2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</row>
    <row r="562" spans="4:118" x14ac:dyDescent="0.2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</row>
    <row r="563" spans="4:118" x14ac:dyDescent="0.2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</row>
    <row r="564" spans="4:118" x14ac:dyDescent="0.2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</row>
    <row r="565" spans="4:118" x14ac:dyDescent="0.2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</row>
    <row r="566" spans="4:118" x14ac:dyDescent="0.2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</row>
    <row r="567" spans="4:118" x14ac:dyDescent="0.2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</row>
    <row r="568" spans="4:118" x14ac:dyDescent="0.2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</row>
    <row r="569" spans="4:118" x14ac:dyDescent="0.2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</row>
    <row r="570" spans="4:118" x14ac:dyDescent="0.2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</row>
    <row r="571" spans="4:118" x14ac:dyDescent="0.2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</row>
    <row r="572" spans="4:118" x14ac:dyDescent="0.2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</row>
    <row r="573" spans="4:118" x14ac:dyDescent="0.2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</row>
    <row r="574" spans="4:118" x14ac:dyDescent="0.2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</row>
    <row r="575" spans="4:118" x14ac:dyDescent="0.2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</row>
    <row r="576" spans="4:118" x14ac:dyDescent="0.2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</row>
    <row r="577" spans="4:118" x14ac:dyDescent="0.2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</row>
  </sheetData>
  <mergeCells count="7">
    <mergeCell ref="B6:V6"/>
    <mergeCell ref="B8:V8"/>
    <mergeCell ref="B1:V1"/>
    <mergeCell ref="B2:V2"/>
    <mergeCell ref="B3:V3"/>
    <mergeCell ref="B4:V4"/>
    <mergeCell ref="B5:V5"/>
  </mergeCells>
  <phoneticPr fontId="0" type="noConversion"/>
  <pageMargins left="1" right="1" top="1" bottom="1" header="0.5" footer="0.5"/>
  <pageSetup scale="60" orientation="landscape" horizontalDpi="4294967292" verticalDpi="4294967292" r:id="rId1"/>
  <headerFooter alignWithMargins="0">
    <oddHeader>&amp;R&amp;"Times New Roman,Regular"Page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CD4DEEC-D3AA-4CDE-A08F-920E82A1446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M&amp;S</vt:lpstr>
      <vt:lpstr>Fuel</vt:lpstr>
      <vt:lpstr>Prepaid</vt:lpstr>
      <vt:lpstr>Prepaid Maintenance</vt:lpstr>
      <vt:lpstr>FactorInput</vt:lpstr>
      <vt:lpstr>FactorInput!Print_Area</vt:lpstr>
      <vt:lpstr>Fuel!Print_Area</vt:lpstr>
      <vt:lpstr>'M&amp;S'!Print_Area</vt:lpstr>
      <vt:lpstr>Prepaid!Print_Area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2026-08-17T19:48:02Z</dcterms:created>
  <dcterms:modified xsi:type="dcterms:W3CDTF">2026-08-17T19:48:09Z</dcterms:modified>
</cp:coreProperties>
</file>