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1CE9721F-CD1E-4095-B84C-01DDE85520E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etailed plant accts" sheetId="6" r:id="rId1"/>
  </sheets>
  <definedNames>
    <definedName name="_xlnm.Print_Titles" localSheetId="0">'Detailed plant accts'!$9:$13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7" i="6" l="1"/>
  <c r="U34" i="6" l="1"/>
  <c r="U17" i="6"/>
  <c r="U35" i="6" l="1"/>
  <c r="U38" i="6"/>
  <c r="W133" i="6" l="1"/>
  <c r="W134" i="6"/>
  <c r="W135" i="6"/>
  <c r="W136" i="6"/>
  <c r="W137" i="6"/>
  <c r="W138" i="6"/>
  <c r="W139" i="6"/>
  <c r="W140" i="6"/>
  <c r="W141" i="6"/>
  <c r="W132" i="6"/>
  <c r="W121" i="6"/>
  <c r="W122" i="6"/>
  <c r="W123" i="6"/>
  <c r="W124" i="6"/>
  <c r="W125" i="6"/>
  <c r="W126" i="6"/>
  <c r="W127" i="6"/>
  <c r="W128" i="6"/>
  <c r="W120" i="6"/>
  <c r="W110" i="6"/>
  <c r="W111" i="6"/>
  <c r="W112" i="6"/>
  <c r="W113" i="6"/>
  <c r="W114" i="6"/>
  <c r="W115" i="6"/>
  <c r="W116" i="6"/>
  <c r="W109" i="6"/>
  <c r="W104" i="6"/>
  <c r="W105" i="6"/>
  <c r="W103" i="6"/>
  <c r="W89" i="6"/>
  <c r="W90" i="6"/>
  <c r="W91" i="6"/>
  <c r="W92" i="6"/>
  <c r="W93" i="6"/>
  <c r="W94" i="6"/>
  <c r="W95" i="6"/>
  <c r="W96" i="6"/>
  <c r="W97" i="6"/>
  <c r="W88" i="6"/>
  <c r="W77" i="6"/>
  <c r="W78" i="6"/>
  <c r="W79" i="6"/>
  <c r="W80" i="6"/>
  <c r="W81" i="6"/>
  <c r="W82" i="6"/>
  <c r="W83" i="6"/>
  <c r="W84" i="6"/>
  <c r="W76" i="6"/>
  <c r="W66" i="6"/>
  <c r="W67" i="6"/>
  <c r="W68" i="6"/>
  <c r="W69" i="6"/>
  <c r="W70" i="6"/>
  <c r="W71" i="6"/>
  <c r="W72" i="6"/>
  <c r="W65" i="6"/>
  <c r="W60" i="6"/>
  <c r="W61" i="6"/>
  <c r="W59" i="6"/>
  <c r="W45" i="6"/>
  <c r="W46" i="6"/>
  <c r="W47" i="6"/>
  <c r="W48" i="6"/>
  <c r="W49" i="6"/>
  <c r="W50" i="6"/>
  <c r="W51" i="6"/>
  <c r="W52" i="6"/>
  <c r="W53" i="6"/>
  <c r="W44" i="6"/>
  <c r="W33" i="6"/>
  <c r="W34" i="6"/>
  <c r="W35" i="6"/>
  <c r="W36" i="6"/>
  <c r="W37" i="6"/>
  <c r="W38" i="6"/>
  <c r="W39" i="6"/>
  <c r="W40" i="6"/>
  <c r="W32" i="6"/>
  <c r="W22" i="6"/>
  <c r="W23" i="6"/>
  <c r="W24" i="6"/>
  <c r="W25" i="6"/>
  <c r="W26" i="6"/>
  <c r="W27" i="6"/>
  <c r="W28" i="6"/>
  <c r="W21" i="6"/>
  <c r="W16" i="6"/>
  <c r="W17" i="6"/>
  <c r="W15" i="6"/>
  <c r="Y21" i="6"/>
  <c r="Y22" i="6"/>
  <c r="Y23" i="6"/>
  <c r="Y24" i="6"/>
  <c r="Y25" i="6"/>
  <c r="Y26" i="6"/>
  <c r="Y27" i="6"/>
  <c r="Y28" i="6"/>
  <c r="Y15" i="6"/>
  <c r="Y16" i="6"/>
  <c r="Y17" i="6"/>
  <c r="O107" i="6"/>
  <c r="K107" i="6"/>
  <c r="Y72" i="6"/>
  <c r="Y71" i="6"/>
  <c r="Y70" i="6"/>
  <c r="Y69" i="6"/>
  <c r="Y68" i="6"/>
  <c r="Y116" i="6"/>
  <c r="Y115" i="6"/>
  <c r="Y114" i="6"/>
  <c r="Y113" i="6"/>
  <c r="Y112" i="6"/>
  <c r="Y141" i="6"/>
  <c r="Y140" i="6"/>
  <c r="Y139" i="6"/>
  <c r="Y138" i="6"/>
  <c r="Y137" i="6"/>
  <c r="Y136" i="6"/>
  <c r="Y135" i="6"/>
  <c r="Y134" i="6"/>
  <c r="Y133" i="6"/>
  <c r="Y132" i="6"/>
  <c r="Y128" i="6"/>
  <c r="Y127" i="6"/>
  <c r="Y126" i="6"/>
  <c r="Y125" i="6"/>
  <c r="Y124" i="6"/>
  <c r="Y123" i="6"/>
  <c r="Y122" i="6"/>
  <c r="Y121" i="6"/>
  <c r="Y120" i="6"/>
  <c r="Y111" i="6"/>
  <c r="Y110" i="6"/>
  <c r="Y109" i="6"/>
  <c r="Y105" i="6"/>
  <c r="Y104" i="6"/>
  <c r="Y103" i="6"/>
  <c r="Y97" i="6"/>
  <c r="Y96" i="6"/>
  <c r="Y95" i="6"/>
  <c r="Y94" i="6"/>
  <c r="Y93" i="6"/>
  <c r="Y92" i="6"/>
  <c r="Y91" i="6"/>
  <c r="Y90" i="6"/>
  <c r="Y89" i="6"/>
  <c r="Y88" i="6"/>
  <c r="Y84" i="6"/>
  <c r="Y83" i="6"/>
  <c r="Y82" i="6"/>
  <c r="Y81" i="6"/>
  <c r="Y80" i="6"/>
  <c r="Y79" i="6"/>
  <c r="Y78" i="6"/>
  <c r="Y77" i="6"/>
  <c r="Y76" i="6"/>
  <c r="Y67" i="6"/>
  <c r="Y66" i="6"/>
  <c r="Y65" i="6"/>
  <c r="Y61" i="6"/>
  <c r="Y60" i="6"/>
  <c r="Y59" i="6"/>
  <c r="Y53" i="6"/>
  <c r="Y52" i="6"/>
  <c r="Y51" i="6"/>
  <c r="Y50" i="6"/>
  <c r="Y49" i="6"/>
  <c r="Y48" i="6"/>
  <c r="Y47" i="6"/>
  <c r="Y46" i="6"/>
  <c r="Y45" i="6"/>
  <c r="Y44" i="6"/>
  <c r="Y40" i="6"/>
  <c r="Y39" i="6"/>
  <c r="Y38" i="6"/>
  <c r="Y37" i="6"/>
  <c r="Y36" i="6"/>
  <c r="Y35" i="6"/>
  <c r="Y34" i="6"/>
  <c r="Y33" i="6"/>
  <c r="Y32" i="6"/>
  <c r="U143" i="6"/>
  <c r="U130" i="6"/>
  <c r="U118" i="6"/>
  <c r="U107" i="6"/>
  <c r="U99" i="6"/>
  <c r="U86" i="6"/>
  <c r="U74" i="6"/>
  <c r="U63" i="6"/>
  <c r="U55" i="6"/>
  <c r="U42" i="6"/>
  <c r="U30" i="6"/>
  <c r="U19" i="6"/>
  <c r="A16" i="6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U101" i="6" l="1"/>
  <c r="O143" i="6"/>
  <c r="O118" i="6"/>
  <c r="K143" i="6"/>
  <c r="M63" i="6"/>
  <c r="S63" i="6"/>
  <c r="M74" i="6"/>
  <c r="I130" i="6"/>
  <c r="K19" i="6"/>
  <c r="K63" i="6"/>
  <c r="M99" i="6"/>
  <c r="O63" i="6"/>
  <c r="O74" i="6"/>
  <c r="G143" i="6"/>
  <c r="S118" i="6"/>
  <c r="M55" i="6"/>
  <c r="M86" i="6"/>
  <c r="O86" i="6"/>
  <c r="S30" i="6"/>
  <c r="O55" i="6"/>
  <c r="S74" i="6"/>
  <c r="O130" i="6"/>
  <c r="O30" i="6"/>
  <c r="O42" i="6"/>
  <c r="S86" i="6"/>
  <c r="M30" i="6"/>
  <c r="S42" i="6"/>
  <c r="M42" i="6"/>
  <c r="O99" i="6"/>
  <c r="K99" i="6"/>
  <c r="K130" i="6"/>
  <c r="K74" i="6"/>
  <c r="K86" i="6"/>
  <c r="K55" i="6"/>
  <c r="K42" i="6"/>
  <c r="K30" i="6"/>
  <c r="K118" i="6"/>
  <c r="I74" i="6"/>
  <c r="I63" i="6"/>
  <c r="I86" i="6"/>
  <c r="I107" i="6"/>
  <c r="I30" i="6"/>
  <c r="I99" i="6"/>
  <c r="I143" i="6"/>
  <c r="I118" i="6"/>
  <c r="G74" i="6"/>
  <c r="G86" i="6"/>
  <c r="G118" i="6"/>
  <c r="S143" i="6"/>
  <c r="S130" i="6"/>
  <c r="G130" i="6"/>
  <c r="W118" i="6"/>
  <c r="G107" i="6"/>
  <c r="S107" i="6"/>
  <c r="W107" i="6"/>
  <c r="S99" i="6"/>
  <c r="G99" i="6"/>
  <c r="W74" i="6"/>
  <c r="G63" i="6"/>
  <c r="I55" i="6"/>
  <c r="I42" i="6"/>
  <c r="M118" i="6"/>
  <c r="W30" i="6"/>
  <c r="M19" i="6"/>
  <c r="O19" i="6"/>
  <c r="S19" i="6"/>
  <c r="M107" i="6"/>
  <c r="W19" i="6"/>
  <c r="I19" i="6"/>
  <c r="U145" i="6"/>
  <c r="M130" i="6"/>
  <c r="W130" i="6"/>
  <c r="W86" i="6"/>
  <c r="U57" i="6"/>
  <c r="W55" i="6"/>
  <c r="W42" i="6"/>
  <c r="W99" i="6"/>
  <c r="W143" i="6"/>
  <c r="S55" i="6"/>
  <c r="O145" i="6" l="1"/>
  <c r="M101" i="6"/>
  <c r="S145" i="6"/>
  <c r="K145" i="6"/>
  <c r="I145" i="6"/>
  <c r="S101" i="6"/>
  <c r="K57" i="6"/>
  <c r="O101" i="6"/>
  <c r="Q63" i="6"/>
  <c r="I101" i="6"/>
  <c r="K101" i="6"/>
  <c r="O57" i="6"/>
  <c r="M57" i="6"/>
  <c r="G101" i="6"/>
  <c r="Q86" i="6"/>
  <c r="W63" i="6"/>
  <c r="W101" i="6" s="1"/>
  <c r="Q130" i="6"/>
  <c r="Q107" i="6"/>
  <c r="Q99" i="6"/>
  <c r="I57" i="6"/>
  <c r="Q74" i="6"/>
  <c r="G145" i="6"/>
  <c r="Q143" i="6"/>
  <c r="M143" i="6"/>
  <c r="M145" i="6" s="1"/>
  <c r="Q118" i="6"/>
  <c r="S57" i="6"/>
  <c r="Q19" i="6"/>
  <c r="G19" i="6"/>
  <c r="Q30" i="6"/>
  <c r="Q42" i="6"/>
  <c r="G30" i="6"/>
  <c r="G42" i="6"/>
  <c r="Q55" i="6"/>
  <c r="G55" i="6"/>
  <c r="W145" i="6"/>
  <c r="W57" i="6"/>
  <c r="Q101" i="6" l="1"/>
  <c r="Q145" i="6"/>
  <c r="G57" i="6"/>
  <c r="Q57" i="6"/>
</calcChain>
</file>

<file path=xl/sharedStrings.xml><?xml version="1.0" encoding="utf-8"?>
<sst xmlns="http://schemas.openxmlformats.org/spreadsheetml/2006/main" count="234" uniqueCount="103">
  <si>
    <t>RULE 20:10:13:55</t>
  </si>
  <si>
    <t>SCHEDULE D-1</t>
  </si>
  <si>
    <t>Detailed Plant Accounts</t>
  </si>
  <si>
    <t>Test Year Ending December 31, 2025</t>
  </si>
  <si>
    <t>Utility:  MidAmerican Energy Company</t>
  </si>
  <si>
    <t>Individual Responsible:  Kalyn Schooler</t>
  </si>
  <si>
    <t>Beginning</t>
  </si>
  <si>
    <t>Ending</t>
  </si>
  <si>
    <t>Average</t>
  </si>
  <si>
    <t>Pro Forma</t>
  </si>
  <si>
    <t>Adjusted</t>
  </si>
  <si>
    <t>Line</t>
  </si>
  <si>
    <t>Account</t>
  </si>
  <si>
    <t>Description</t>
  </si>
  <si>
    <t>Additions</t>
  </si>
  <si>
    <t>Retirements</t>
  </si>
  <si>
    <t>Transfers</t>
  </si>
  <si>
    <t>Other</t>
  </si>
  <si>
    <t>Balance</t>
  </si>
  <si>
    <t>Adjustment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</si>
  <si>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</si>
  <si>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</si>
  <si>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</si>
  <si>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</si>
  <si>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</si>
  <si>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</si>
  <si>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</si>
  <si>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</si>
  <si>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</si>
  <si>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</si>
  <si>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</si>
  <si>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(c)+(d)+(e)+(f)+(g)</t>
  </si>
  <si>
    <t>(i)+(j)</t>
  </si>
  <si>
    <t>ACCOUNT 101</t>
  </si>
  <si>
    <t>301</t>
  </si>
  <si>
    <t>ORGANIZATION</t>
  </si>
  <si>
    <t>302</t>
  </si>
  <si>
    <t>FRANCHISES</t>
  </si>
  <si>
    <t>303</t>
  </si>
  <si>
    <t>MISCELLANEOUS INTANGIBLE PLANT</t>
  </si>
  <si>
    <t>SUBTOTAL INTANGIBLE</t>
  </si>
  <si>
    <t>360</t>
  </si>
  <si>
    <t>LAND</t>
  </si>
  <si>
    <t>361</t>
  </si>
  <si>
    <t>STRUCTURES &amp; IMPROVEMENTS</t>
  </si>
  <si>
    <t>362</t>
  </si>
  <si>
    <t>GAS HOLDERS</t>
  </si>
  <si>
    <t>363.0</t>
  </si>
  <si>
    <t>PURIFICATION EQUIPMENT</t>
  </si>
  <si>
    <t>363.1</t>
  </si>
  <si>
    <t>LIQUEFACTION EQUIPMENT</t>
  </si>
  <si>
    <t>363.2</t>
  </si>
  <si>
    <t>VAPORIZING EQUIPMENT</t>
  </si>
  <si>
    <t>363.3</t>
  </si>
  <si>
    <t>COMPRESSION EQUIPMENT</t>
  </si>
  <si>
    <t>363.5</t>
  </si>
  <si>
    <t>OTHER EQUIPMENT</t>
  </si>
  <si>
    <t>SUBTOTAL OTHER STORAGE PLANT</t>
  </si>
  <si>
    <t>374</t>
  </si>
  <si>
    <t>LAND AND LAND RIGHTS</t>
  </si>
  <si>
    <t>375</t>
  </si>
  <si>
    <t>376</t>
  </si>
  <si>
    <t>MAINS</t>
  </si>
  <si>
    <t>378</t>
  </si>
  <si>
    <t>DISTRICT REGULATOR STATIONS</t>
  </si>
  <si>
    <t>379</t>
  </si>
  <si>
    <t>TOWN BORDER STATIONS</t>
  </si>
  <si>
    <t>380</t>
  </si>
  <si>
    <t>SERVICES</t>
  </si>
  <si>
    <t>381</t>
  </si>
  <si>
    <t>METERS</t>
  </si>
  <si>
    <t>383</t>
  </si>
  <si>
    <t>REGULATORS</t>
  </si>
  <si>
    <t>385</t>
  </si>
  <si>
    <t>INDUSTRIAL METER SETS</t>
  </si>
  <si>
    <t>SUBTOTAL GAS DISTRIBUTION PLANT</t>
  </si>
  <si>
    <t>389</t>
  </si>
  <si>
    <t>390</t>
  </si>
  <si>
    <t>STRUCTURES AND IMPROVEMENTS</t>
  </si>
  <si>
    <t>391</t>
  </si>
  <si>
    <t>OFFICE FURNITURE &amp; EQUIPMENT</t>
  </si>
  <si>
    <t>392</t>
  </si>
  <si>
    <t>TRANSPORTATION EQUIPMENT</t>
  </si>
  <si>
    <t>393</t>
  </si>
  <si>
    <t>STORES EQUIPMENT</t>
  </si>
  <si>
    <t>394</t>
  </si>
  <si>
    <t>TOOLS, SHOP &amp; GARAGE EQUIPMENT</t>
  </si>
  <si>
    <t>395</t>
  </si>
  <si>
    <t>LABORATORY EQUIPMENT</t>
  </si>
  <si>
    <t>396</t>
  </si>
  <si>
    <t>POWER OPERATED EQUIPMENT</t>
  </si>
  <si>
    <t>397</t>
  </si>
  <si>
    <t>COMMUNICATION EQUIPMENT</t>
  </si>
  <si>
    <t>398</t>
  </si>
  <si>
    <t>MISCELLANEOUS EQUIPMENT</t>
  </si>
  <si>
    <t>SUBTOTAL GENERAL PLANT</t>
  </si>
  <si>
    <t>TOTAL ACCOUNT 101</t>
  </si>
  <si>
    <t>ACCOUNT 106</t>
  </si>
  <si>
    <t>TOTAL ACCOUNT 106</t>
  </si>
  <si>
    <t>ACCOUNT 107</t>
  </si>
  <si>
    <t>TOTAL ACCOUNT 107</t>
  </si>
  <si>
    <t>Docket N0. NG26-___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</si>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</sst>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165" fontId="3" fillId="0" borderId="0" xfId="0" applyNumberFormat="1" applyFont="1"/>
    <xf numFmtId="49" fontId="3" fillId="0" borderId="0" xfId="0" applyNumberFormat="1" applyFont="1"/>
    <xf numFmtId="39" fontId="3" fillId="0" borderId="0" xfId="1" applyNumberFormat="1" applyFont="1"/>
    <xf numFmtId="39" fontId="2" fillId="0" borderId="0" xfId="0" applyNumberFormat="1" applyFont="1"/>
    <xf numFmtId="4" fontId="2" fillId="0" borderId="0" xfId="0" applyNumberFormat="1" applyFont="1"/>
    <xf numFmtId="39" fontId="3" fillId="0" borderId="2" xfId="1" applyNumberFormat="1" applyFont="1" applyBorder="1"/>
    <xf numFmtId="39" fontId="2" fillId="0" borderId="2" xfId="0" applyNumberFormat="1" applyFont="1" applyBorder="1"/>
    <xf numFmtId="39" fontId="3" fillId="0" borderId="3" xfId="1" applyNumberFormat="1" applyFont="1" applyBorder="1"/>
    <xf numFmtId="165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03E46-31DB-4280-AB32-0CC0506D9167}">
  <dimension ref="A1:Y146"/>
  <sheetViews>
    <sheetView tabSelected="1" view="pageLayout" zoomScaleNormal="100" workbookViewId="0">
      <selection sqref="A1:W1"/>
    </sheetView>
  </sheetViews>
  <sheetFormatPr defaultColWidth="9.140625" defaultRowHeight="12.75" x14ac:dyDescent="0.2"/>
  <cols>
    <col min="1" max="1" width="3.85546875" style="1" bestFit="1" customWidth="1"/>
    <col min="2" max="2" width="0.85546875" style="1" customWidth="1"/>
    <col min="3" max="3" width="9.140625" style="1" customWidth="1"/>
    <col min="4" max="4" width="0.85546875" style="1" customWidth="1"/>
    <col min="5" max="5" width="28.42578125" style="1" bestFit="1" customWidth="1"/>
    <col min="6" max="6" width="0.85546875" style="1" customWidth="1"/>
    <col min="7" max="7" width="16.140625" style="1" bestFit="1" customWidth="1"/>
    <col min="8" max="8" width="0.85546875" style="1" customWidth="1"/>
    <col min="9" max="9" width="14.85546875" style="1" bestFit="1" customWidth="1"/>
    <col min="10" max="10" width="0.85546875" style="1" customWidth="1"/>
    <col min="11" max="11" width="15.140625" style="1" bestFit="1" customWidth="1"/>
    <col min="12" max="12" width="1" style="1" customWidth="1"/>
    <col min="13" max="13" width="14.7109375" style="1" bestFit="1" customWidth="1"/>
    <col min="14" max="14" width="0.85546875" style="1" customWidth="1"/>
    <col min="15" max="15" width="15.14062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6.5703125" style="1" bestFit="1" customWidth="1"/>
    <col min="20" max="20" width="1" style="1" customWidth="1"/>
    <col min="21" max="21" width="14.85546875" style="1" bestFit="1" customWidth="1"/>
    <col min="22" max="22" width="0.85546875" style="1" customWidth="1"/>
    <col min="23" max="23" width="15.5703125" style="1" bestFit="1" customWidth="1"/>
    <col min="24" max="24" width="9.140625" style="1"/>
    <col min="25" max="25" width="0" style="1" hidden="1" customWidth="1"/>
    <col min="26" max="16384" width="9.140625" style="1"/>
  </cols>
  <sheetData>
    <row r="1" spans="1:2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5" x14ac:dyDescent="0.2">
      <c r="A4" s="21" t="s">
        <v>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5" x14ac:dyDescent="0.2">
      <c r="A5" s="21" t="s">
        <v>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5" x14ac:dyDescent="0.2">
      <c r="A6" s="21" t="s">
        <v>101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</row>
    <row r="7" spans="1:25" x14ac:dyDescent="0.2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</row>
    <row r="8" spans="1:25" x14ac:dyDescent="0.2">
      <c r="A8" s="22" t="s">
        <v>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</row>
    <row r="9" spans="1:25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5" x14ac:dyDescent="0.2">
      <c r="A10" s="3" t="s">
        <v>11</v>
      </c>
      <c r="B10" s="3"/>
      <c r="C10" s="4"/>
      <c r="D10" s="3"/>
      <c r="E10" s="5"/>
      <c r="F10" s="3"/>
      <c r="G10" s="6" t="s">
        <v>6</v>
      </c>
      <c r="H10" s="3"/>
      <c r="I10" s="6"/>
      <c r="J10" s="3"/>
      <c r="K10" s="6"/>
      <c r="L10" s="3"/>
      <c r="M10" s="6"/>
      <c r="N10" s="3"/>
      <c r="O10" s="6"/>
      <c r="P10" s="3"/>
      <c r="Q10" s="6" t="s">
        <v>7</v>
      </c>
      <c r="R10" s="3"/>
      <c r="S10" s="6" t="s">
        <v>8</v>
      </c>
      <c r="T10" s="3"/>
      <c r="U10" s="6" t="s">
        <v>9</v>
      </c>
      <c r="V10" s="3"/>
      <c r="W10" s="6" t="s">
        <v>10</v>
      </c>
    </row>
    <row r="11" spans="1:25" x14ac:dyDescent="0.2">
      <c r="A11" s="1" t="s">
        <v>102</v>
      </c>
      <c r="B11" s="3"/>
      <c r="C11" s="7" t="s">
        <v>12</v>
      </c>
      <c r="D11" s="8"/>
      <c r="E11" s="9" t="s">
        <v>13</v>
      </c>
      <c r="F11" s="8"/>
      <c r="G11" s="10">
        <v>45657</v>
      </c>
      <c r="H11" s="8"/>
      <c r="I11" s="11" t="s">
        <v>14</v>
      </c>
      <c r="J11" s="8"/>
      <c r="K11" s="11" t="s">
        <v>15</v>
      </c>
      <c r="L11" s="8"/>
      <c r="M11" s="11" t="s">
        <v>16</v>
      </c>
      <c r="N11" s="8"/>
      <c r="O11" s="11" t="s">
        <v>17</v>
      </c>
      <c r="P11" s="8"/>
      <c r="Q11" s="10">
        <v>46022</v>
      </c>
      <c r="R11" s="8"/>
      <c r="S11" s="11" t="s">
        <v>18</v>
      </c>
      <c r="T11" s="8"/>
      <c r="U11" s="11" t="s">
        <v>19</v>
      </c>
      <c r="V11" s="8"/>
      <c r="W11" s="11" t="s">
        <v>18</v>
      </c>
    </row>
    <row r="12" spans="1:25" x14ac:dyDescent="0.2">
      <c r="A12" s="3"/>
      <c r="B12" s="3"/>
      <c r="C12" s="4" t="s">
        <v>20</v>
      </c>
      <c r="D12" s="3"/>
      <c r="E12" s="5" t="s">
        <v>21</v>
      </c>
      <c r="F12" s="3"/>
      <c r="G12" s="6" t="s">
        <v>22</v>
      </c>
      <c r="H12" s="3"/>
      <c r="I12" s="6" t="s">
        <v>23</v>
      </c>
      <c r="J12" s="3"/>
      <c r="K12" s="6" t="s">
        <v>24</v>
      </c>
      <c r="L12" s="3"/>
      <c r="M12" s="6" t="s">
        <v>25</v>
      </c>
      <c r="N12" s="3"/>
      <c r="O12" s="6" t="s">
        <v>26</v>
      </c>
      <c r="P12" s="3"/>
      <c r="Q12" s="6" t="s">
        <v>27</v>
      </c>
      <c r="R12" s="3"/>
      <c r="S12" s="6" t="s">
        <v>28</v>
      </c>
      <c r="T12" s="3"/>
      <c r="U12" s="6" t="s">
        <v>29</v>
      </c>
      <c r="V12" s="3"/>
      <c r="W12" s="6" t="s">
        <v>30</v>
      </c>
    </row>
    <row r="13" spans="1:25" x14ac:dyDescent="0.2">
      <c r="A13" s="3"/>
      <c r="B13" s="3"/>
      <c r="C13" s="4"/>
      <c r="D13" s="3"/>
      <c r="E13" s="5"/>
      <c r="F13" s="3"/>
      <c r="G13" s="6"/>
      <c r="H13" s="3"/>
      <c r="I13" s="6"/>
      <c r="J13" s="3"/>
      <c r="K13" s="6"/>
      <c r="L13" s="3"/>
      <c r="M13" s="6"/>
      <c r="N13" s="3"/>
      <c r="O13" s="6"/>
      <c r="P13" s="3"/>
      <c r="Q13" s="6" t="s">
        <v>31</v>
      </c>
      <c r="R13" s="3"/>
      <c r="S13" s="6"/>
      <c r="T13" s="3"/>
      <c r="U13" s="6"/>
      <c r="V13" s="3"/>
      <c r="W13" s="6" t="s">
        <v>32</v>
      </c>
    </row>
    <row r="14" spans="1:25" x14ac:dyDescent="0.2">
      <c r="A14" s="3"/>
      <c r="B14" s="3"/>
      <c r="C14" s="12" t="s">
        <v>33</v>
      </c>
      <c r="D14" s="3"/>
      <c r="E14" s="5"/>
      <c r="F14" s="3"/>
      <c r="G14" s="6"/>
      <c r="H14" s="3"/>
      <c r="I14" s="6"/>
      <c r="J14" s="3"/>
      <c r="K14" s="6"/>
      <c r="L14" s="3"/>
      <c r="M14" s="6"/>
      <c r="N14" s="3"/>
      <c r="O14" s="6"/>
      <c r="P14" s="3"/>
      <c r="Q14" s="6"/>
      <c r="R14" s="3"/>
      <c r="S14" s="6"/>
      <c r="T14" s="3"/>
      <c r="U14" s="6"/>
      <c r="V14" s="3"/>
      <c r="W14" s="6"/>
    </row>
    <row r="15" spans="1:25" x14ac:dyDescent="0.2">
      <c r="A15" s="1">
        <v>1</v>
      </c>
      <c r="C15" s="5" t="s">
        <v>34</v>
      </c>
      <c r="E15" s="13" t="s">
        <v>35</v>
      </c>
      <c r="G15" s="14">
        <v>0</v>
      </c>
      <c r="H15" s="15"/>
      <c r="I15" s="14">
        <v>0</v>
      </c>
      <c r="J15" s="15"/>
      <c r="K15" s="14">
        <v>0</v>
      </c>
      <c r="L15" s="15"/>
      <c r="M15" s="14">
        <v>0</v>
      </c>
      <c r="N15" s="15"/>
      <c r="O15" s="14">
        <v>0</v>
      </c>
      <c r="P15" s="15"/>
      <c r="Q15" s="15">
        <v>0</v>
      </c>
      <c r="R15" s="15"/>
      <c r="S15" s="14">
        <v>0</v>
      </c>
      <c r="T15" s="15"/>
      <c r="U15" s="15">
        <v>0</v>
      </c>
      <c r="V15" s="15"/>
      <c r="W15" s="15">
        <f>S15+U15</f>
        <v>0</v>
      </c>
      <c r="X15" s="16"/>
      <c r="Y15" s="1" t="str">
        <f>LEFT(C15,3)&amp;101</f>
        <v>301101</v>
      </c>
    </row>
    <row r="16" spans="1:25" x14ac:dyDescent="0.2">
      <c r="A16" s="1">
        <f>A15+1</f>
        <v>2</v>
      </c>
      <c r="C16" s="5" t="s">
        <v>36</v>
      </c>
      <c r="E16" s="13" t="s">
        <v>37</v>
      </c>
      <c r="G16" s="14">
        <v>293</v>
      </c>
      <c r="H16" s="15"/>
      <c r="I16" s="14">
        <v>0</v>
      </c>
      <c r="J16" s="15"/>
      <c r="K16" s="14">
        <v>0</v>
      </c>
      <c r="L16" s="15"/>
      <c r="M16" s="14">
        <v>0</v>
      </c>
      <c r="N16" s="15"/>
      <c r="O16" s="14">
        <v>0</v>
      </c>
      <c r="P16" s="15"/>
      <c r="Q16" s="15">
        <v>293</v>
      </c>
      <c r="R16" s="15"/>
      <c r="S16" s="14">
        <v>293</v>
      </c>
      <c r="T16" s="15"/>
      <c r="U16" s="15">
        <v>0</v>
      </c>
      <c r="V16" s="15"/>
      <c r="W16" s="15">
        <f t="shared" ref="W16:W17" si="0">S16+U16</f>
        <v>293</v>
      </c>
      <c r="X16" s="16"/>
      <c r="Y16" s="1" t="str">
        <f t="shared" ref="Y16:Y17" si="1">LEFT(C16,3)&amp;101</f>
        <v>302101</v>
      </c>
    </row>
    <row r="17" spans="1:25" x14ac:dyDescent="0.2">
      <c r="A17" s="1">
        <f t="shared" ref="A17:A80" si="2">A16+1</f>
        <v>3</v>
      </c>
      <c r="C17" s="5" t="s">
        <v>38</v>
      </c>
      <c r="E17" s="13" t="s">
        <v>39</v>
      </c>
      <c r="G17" s="14">
        <v>4775453.9799999995</v>
      </c>
      <c r="H17" s="15"/>
      <c r="I17" s="14">
        <v>607046.17000000004</v>
      </c>
      <c r="J17" s="15"/>
      <c r="K17" s="14">
        <v>0</v>
      </c>
      <c r="L17" s="15"/>
      <c r="M17" s="14">
        <v>0</v>
      </c>
      <c r="N17" s="15"/>
      <c r="O17" s="14">
        <v>200666.58000000007</v>
      </c>
      <c r="P17" s="15"/>
      <c r="Q17" s="15">
        <v>5583166.7299999995</v>
      </c>
      <c r="R17" s="15"/>
      <c r="S17" s="14">
        <v>5165054.13</v>
      </c>
      <c r="T17" s="15"/>
      <c r="U17" s="15">
        <f>57873+9658570</f>
        <v>9716443</v>
      </c>
      <c r="V17" s="15"/>
      <c r="W17" s="15">
        <f t="shared" si="0"/>
        <v>14881497.129999999</v>
      </c>
      <c r="X17" s="16"/>
      <c r="Y17" s="1" t="str">
        <f t="shared" si="1"/>
        <v>303101</v>
      </c>
    </row>
    <row r="18" spans="1:25" x14ac:dyDescent="0.2">
      <c r="A18" s="1">
        <f t="shared" si="2"/>
        <v>4</v>
      </c>
      <c r="C18" s="5"/>
      <c r="E18" s="13"/>
      <c r="G18" s="17"/>
      <c r="H18" s="15"/>
      <c r="I18" s="17"/>
      <c r="J18" s="15"/>
      <c r="K18" s="17"/>
      <c r="L18" s="15"/>
      <c r="M18" s="18"/>
      <c r="N18" s="15"/>
      <c r="O18" s="18"/>
      <c r="P18" s="15"/>
      <c r="Q18" s="18"/>
      <c r="R18" s="15"/>
      <c r="S18" s="17"/>
      <c r="T18" s="15"/>
      <c r="U18" s="17"/>
      <c r="V18" s="15"/>
      <c r="W18" s="17"/>
      <c r="X18" s="16"/>
    </row>
    <row r="19" spans="1:25" x14ac:dyDescent="0.2">
      <c r="A19" s="1">
        <f t="shared" si="2"/>
        <v>5</v>
      </c>
      <c r="C19" s="5"/>
      <c r="E19" s="13" t="s">
        <v>40</v>
      </c>
      <c r="G19" s="14">
        <f>SUM(G15:G18)</f>
        <v>4775746.9799999995</v>
      </c>
      <c r="H19" s="15"/>
      <c r="I19" s="14">
        <f>SUM(I15:I18)</f>
        <v>607046.17000000004</v>
      </c>
      <c r="J19" s="15"/>
      <c r="K19" s="14">
        <f>SUM(K15:K18)</f>
        <v>0</v>
      </c>
      <c r="L19" s="15"/>
      <c r="M19" s="14">
        <f>SUM(M15:M18)</f>
        <v>0</v>
      </c>
      <c r="N19" s="15"/>
      <c r="O19" s="14">
        <f>SUM(O15:O18)</f>
        <v>200666.58000000007</v>
      </c>
      <c r="P19" s="15"/>
      <c r="Q19" s="14">
        <f>SUM(Q15:Q18)</f>
        <v>5583459.7299999995</v>
      </c>
      <c r="R19" s="15"/>
      <c r="S19" s="14">
        <f>SUM(S15:S18)</f>
        <v>5165347.13</v>
      </c>
      <c r="T19" s="15"/>
      <c r="U19" s="14">
        <f>SUM(U15:U18)</f>
        <v>9716443</v>
      </c>
      <c r="V19" s="15"/>
      <c r="W19" s="14">
        <f>SUM(W15:W18)</f>
        <v>14881790.129999999</v>
      </c>
      <c r="X19" s="16"/>
    </row>
    <row r="20" spans="1:25" x14ac:dyDescent="0.2">
      <c r="A20" s="1">
        <f t="shared" si="2"/>
        <v>6</v>
      </c>
      <c r="C20" s="5"/>
      <c r="E20" s="13"/>
      <c r="G20" s="14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4"/>
      <c r="T20" s="15"/>
      <c r="U20" s="14"/>
      <c r="V20" s="15"/>
      <c r="W20" s="14"/>
      <c r="X20" s="16"/>
    </row>
    <row r="21" spans="1:25" x14ac:dyDescent="0.2">
      <c r="A21" s="1">
        <f t="shared" si="2"/>
        <v>7</v>
      </c>
      <c r="C21" s="5" t="s">
        <v>41</v>
      </c>
      <c r="E21" s="13" t="s">
        <v>42</v>
      </c>
      <c r="G21" s="14">
        <v>29442.36</v>
      </c>
      <c r="H21" s="15"/>
      <c r="I21" s="14">
        <v>0</v>
      </c>
      <c r="J21" s="15"/>
      <c r="K21" s="14">
        <v>0</v>
      </c>
      <c r="L21" s="15"/>
      <c r="M21" s="14">
        <v>0</v>
      </c>
      <c r="N21" s="15"/>
      <c r="O21" s="14">
        <v>-1271.8100000000013</v>
      </c>
      <c r="P21" s="15"/>
      <c r="Q21" s="15">
        <v>28170.55</v>
      </c>
      <c r="R21" s="15"/>
      <c r="S21" s="14">
        <v>28268.38</v>
      </c>
      <c r="T21" s="15"/>
      <c r="U21" s="15">
        <v>0</v>
      </c>
      <c r="V21" s="15"/>
      <c r="W21" s="15">
        <f>S21+U21</f>
        <v>28268.38</v>
      </c>
      <c r="X21" s="16"/>
      <c r="Y21" s="1" t="str">
        <f t="shared" ref="Y21:Y23" si="3">LEFT(C21,3)&amp;101</f>
        <v>360101</v>
      </c>
    </row>
    <row r="22" spans="1:25" x14ac:dyDescent="0.2">
      <c r="A22" s="1">
        <f t="shared" si="2"/>
        <v>8</v>
      </c>
      <c r="C22" s="5" t="s">
        <v>43</v>
      </c>
      <c r="E22" s="13" t="s">
        <v>44</v>
      </c>
      <c r="G22" s="14">
        <v>1033291.17</v>
      </c>
      <c r="H22" s="15"/>
      <c r="I22" s="14">
        <v>6780.45</v>
      </c>
      <c r="J22" s="15"/>
      <c r="K22" s="14">
        <v>-5605.82</v>
      </c>
      <c r="L22" s="15"/>
      <c r="M22" s="14">
        <v>0</v>
      </c>
      <c r="N22" s="15"/>
      <c r="O22" s="14">
        <v>-44634.599999999977</v>
      </c>
      <c r="P22" s="15"/>
      <c r="Q22" s="15">
        <v>989831.20000000007</v>
      </c>
      <c r="R22" s="15"/>
      <c r="S22" s="14">
        <v>992006.81</v>
      </c>
      <c r="T22" s="15"/>
      <c r="U22" s="15">
        <v>0</v>
      </c>
      <c r="V22" s="15"/>
      <c r="W22" s="15">
        <f t="shared" ref="W22:W28" si="4">S22+U22</f>
        <v>992006.81</v>
      </c>
      <c r="X22" s="16"/>
      <c r="Y22" s="1" t="str">
        <f t="shared" si="3"/>
        <v>361101</v>
      </c>
    </row>
    <row r="23" spans="1:25" x14ac:dyDescent="0.2">
      <c r="A23" s="1">
        <f t="shared" si="2"/>
        <v>9</v>
      </c>
      <c r="C23" s="5" t="s">
        <v>45</v>
      </c>
      <c r="E23" s="13" t="s">
        <v>46</v>
      </c>
      <c r="G23" s="14">
        <v>1462076.33</v>
      </c>
      <c r="H23" s="15"/>
      <c r="I23" s="14">
        <v>0</v>
      </c>
      <c r="J23" s="15"/>
      <c r="K23" s="14">
        <v>0</v>
      </c>
      <c r="L23" s="15"/>
      <c r="M23" s="14">
        <v>0</v>
      </c>
      <c r="N23" s="15"/>
      <c r="O23" s="14">
        <v>-63729.39000000013</v>
      </c>
      <c r="P23" s="15"/>
      <c r="Q23" s="15">
        <v>1398346.94</v>
      </c>
      <c r="R23" s="15"/>
      <c r="S23" s="14">
        <v>1403733.84</v>
      </c>
      <c r="T23" s="15"/>
      <c r="U23" s="15">
        <v>0</v>
      </c>
      <c r="V23" s="15"/>
      <c r="W23" s="15">
        <f t="shared" si="4"/>
        <v>1403733.84</v>
      </c>
      <c r="X23" s="16"/>
      <c r="Y23" s="1" t="str">
        <f t="shared" si="3"/>
        <v>362101</v>
      </c>
    </row>
    <row r="24" spans="1:25" x14ac:dyDescent="0.2">
      <c r="A24" s="1">
        <f t="shared" si="2"/>
        <v>10</v>
      </c>
      <c r="C24" s="5" t="s">
        <v>47</v>
      </c>
      <c r="E24" s="13" t="s">
        <v>48</v>
      </c>
      <c r="G24" s="14">
        <v>396797.75</v>
      </c>
      <c r="H24" s="15"/>
      <c r="I24" s="14">
        <v>0</v>
      </c>
      <c r="J24" s="15"/>
      <c r="K24" s="14">
        <v>0</v>
      </c>
      <c r="L24" s="15"/>
      <c r="M24" s="14">
        <v>0</v>
      </c>
      <c r="N24" s="15"/>
      <c r="O24" s="14">
        <v>-17140.299999999988</v>
      </c>
      <c r="P24" s="15"/>
      <c r="Q24" s="15">
        <v>379657.45</v>
      </c>
      <c r="R24" s="15"/>
      <c r="S24" s="14">
        <v>380975.93</v>
      </c>
      <c r="T24" s="15"/>
      <c r="U24" s="15">
        <v>0</v>
      </c>
      <c r="V24" s="15"/>
      <c r="W24" s="15">
        <f t="shared" si="4"/>
        <v>380975.93</v>
      </c>
      <c r="X24" s="16"/>
      <c r="Y24" s="1" t="str">
        <f>LEFT(C24,5)&amp;101</f>
        <v>363.0101</v>
      </c>
    </row>
    <row r="25" spans="1:25" x14ac:dyDescent="0.2">
      <c r="A25" s="1">
        <f t="shared" si="2"/>
        <v>11</v>
      </c>
      <c r="C25" s="5" t="s">
        <v>49</v>
      </c>
      <c r="E25" s="13" t="s">
        <v>50</v>
      </c>
      <c r="G25" s="14">
        <v>937757.4</v>
      </c>
      <c r="H25" s="15"/>
      <c r="I25" s="14">
        <v>0</v>
      </c>
      <c r="J25" s="15"/>
      <c r="K25" s="14">
        <v>0</v>
      </c>
      <c r="L25" s="15"/>
      <c r="M25" s="14">
        <v>0</v>
      </c>
      <c r="N25" s="15"/>
      <c r="O25" s="14">
        <v>-43649.650000000023</v>
      </c>
      <c r="P25" s="15"/>
      <c r="Q25" s="15">
        <v>894107.75</v>
      </c>
      <c r="R25" s="15"/>
      <c r="S25" s="14">
        <v>900123.84</v>
      </c>
      <c r="T25" s="15"/>
      <c r="U25" s="15">
        <v>0</v>
      </c>
      <c r="V25" s="15"/>
      <c r="W25" s="15">
        <f t="shared" si="4"/>
        <v>900123.84</v>
      </c>
      <c r="X25" s="16"/>
      <c r="Y25" s="1" t="str">
        <f t="shared" ref="Y25:Y28" si="5">LEFT(C25,5)&amp;101</f>
        <v>363.1101</v>
      </c>
    </row>
    <row r="26" spans="1:25" x14ac:dyDescent="0.2">
      <c r="A26" s="1">
        <f t="shared" si="2"/>
        <v>12</v>
      </c>
      <c r="C26" s="5" t="s">
        <v>51</v>
      </c>
      <c r="E26" s="13" t="s">
        <v>52</v>
      </c>
      <c r="G26" s="14">
        <v>288003.15000000002</v>
      </c>
      <c r="H26" s="15"/>
      <c r="I26" s="14">
        <v>0</v>
      </c>
      <c r="J26" s="15"/>
      <c r="K26" s="14">
        <v>-2143.94</v>
      </c>
      <c r="L26" s="15"/>
      <c r="M26" s="14">
        <v>0</v>
      </c>
      <c r="N26" s="15"/>
      <c r="O26" s="14">
        <v>-4201.0900000000256</v>
      </c>
      <c r="P26" s="15"/>
      <c r="Q26" s="15">
        <v>281658.12</v>
      </c>
      <c r="R26" s="15"/>
      <c r="S26" s="14">
        <v>276163.69</v>
      </c>
      <c r="T26" s="15"/>
      <c r="U26" s="15">
        <v>0</v>
      </c>
      <c r="V26" s="15"/>
      <c r="W26" s="15">
        <f t="shared" si="4"/>
        <v>276163.69</v>
      </c>
      <c r="X26" s="16"/>
      <c r="Y26" s="1" t="str">
        <f t="shared" si="5"/>
        <v>363.2101</v>
      </c>
    </row>
    <row r="27" spans="1:25" x14ac:dyDescent="0.2">
      <c r="A27" s="1">
        <f t="shared" si="2"/>
        <v>13</v>
      </c>
      <c r="C27" s="5" t="s">
        <v>53</v>
      </c>
      <c r="E27" s="13" t="s">
        <v>54</v>
      </c>
      <c r="G27" s="14">
        <v>367466.9</v>
      </c>
      <c r="H27" s="15"/>
      <c r="I27" s="14">
        <v>0</v>
      </c>
      <c r="J27" s="15"/>
      <c r="K27" s="14">
        <v>0</v>
      </c>
      <c r="L27" s="15"/>
      <c r="M27" s="14">
        <v>0</v>
      </c>
      <c r="N27" s="15"/>
      <c r="O27" s="14">
        <v>-15873.299999999988</v>
      </c>
      <c r="P27" s="15"/>
      <c r="Q27" s="15">
        <v>351593.60000000003</v>
      </c>
      <c r="R27" s="15"/>
      <c r="S27" s="14">
        <v>352814.62</v>
      </c>
      <c r="T27" s="15"/>
      <c r="U27" s="15">
        <v>0</v>
      </c>
      <c r="V27" s="15"/>
      <c r="W27" s="15">
        <f t="shared" si="4"/>
        <v>352814.62</v>
      </c>
      <c r="X27" s="16"/>
      <c r="Y27" s="1" t="str">
        <f t="shared" si="5"/>
        <v>363.3101</v>
      </c>
    </row>
    <row r="28" spans="1:25" x14ac:dyDescent="0.2">
      <c r="A28" s="1">
        <f t="shared" si="2"/>
        <v>14</v>
      </c>
      <c r="C28" s="5" t="s">
        <v>55</v>
      </c>
      <c r="E28" s="13" t="s">
        <v>56</v>
      </c>
      <c r="G28" s="14">
        <v>2160059.73</v>
      </c>
      <c r="H28" s="15"/>
      <c r="I28" s="14">
        <v>0</v>
      </c>
      <c r="J28" s="15"/>
      <c r="K28" s="14">
        <v>-108233.06</v>
      </c>
      <c r="L28" s="15"/>
      <c r="M28" s="14">
        <v>0</v>
      </c>
      <c r="N28" s="15"/>
      <c r="O28" s="14">
        <v>-87557.529999999795</v>
      </c>
      <c r="P28" s="15"/>
      <c r="Q28" s="15">
        <v>1964269.1400000001</v>
      </c>
      <c r="R28" s="15"/>
      <c r="S28" s="14">
        <v>2007767.4</v>
      </c>
      <c r="T28" s="15"/>
      <c r="U28" s="15">
        <v>0</v>
      </c>
      <c r="V28" s="15"/>
      <c r="W28" s="15">
        <f t="shared" si="4"/>
        <v>2007767.4</v>
      </c>
      <c r="X28" s="16"/>
      <c r="Y28" s="1" t="str">
        <f t="shared" si="5"/>
        <v>363.5101</v>
      </c>
    </row>
    <row r="29" spans="1:25" x14ac:dyDescent="0.2">
      <c r="A29" s="1">
        <f t="shared" si="2"/>
        <v>15</v>
      </c>
      <c r="C29" s="5"/>
      <c r="E29" s="13"/>
      <c r="G29" s="17"/>
      <c r="H29" s="15"/>
      <c r="I29" s="17"/>
      <c r="J29" s="15"/>
      <c r="K29" s="17"/>
      <c r="L29" s="15"/>
      <c r="M29" s="17"/>
      <c r="N29" s="15"/>
      <c r="O29" s="17"/>
      <c r="P29" s="15"/>
      <c r="Q29" s="17"/>
      <c r="R29" s="15"/>
      <c r="S29" s="17"/>
      <c r="T29" s="15"/>
      <c r="U29" s="17"/>
      <c r="V29" s="15"/>
      <c r="W29" s="17"/>
      <c r="X29" s="16"/>
    </row>
    <row r="30" spans="1:25" x14ac:dyDescent="0.2">
      <c r="A30" s="1">
        <f t="shared" si="2"/>
        <v>16</v>
      </c>
      <c r="C30" s="5"/>
      <c r="E30" s="13" t="s">
        <v>57</v>
      </c>
      <c r="G30" s="14">
        <f>SUM(G21:G29)</f>
        <v>6674894.790000001</v>
      </c>
      <c r="H30" s="15"/>
      <c r="I30" s="14">
        <f>SUM(I21:I29)</f>
        <v>6780.45</v>
      </c>
      <c r="J30" s="15"/>
      <c r="K30" s="14">
        <f>SUM(K21:K29)</f>
        <v>-115982.81999999999</v>
      </c>
      <c r="L30" s="15"/>
      <c r="M30" s="14">
        <f>SUM(M21:M29)</f>
        <v>0</v>
      </c>
      <c r="N30" s="15"/>
      <c r="O30" s="14">
        <f>SUM(O21:O29)</f>
        <v>-278057.66999999993</v>
      </c>
      <c r="P30" s="15"/>
      <c r="Q30" s="14">
        <f>SUM(Q21:Q29)</f>
        <v>6287634.75</v>
      </c>
      <c r="R30" s="15"/>
      <c r="S30" s="14">
        <f>SUM(S21:S29)</f>
        <v>6341854.5099999998</v>
      </c>
      <c r="T30" s="15"/>
      <c r="U30" s="14">
        <f>SUM(U21:U29)</f>
        <v>0</v>
      </c>
      <c r="V30" s="15"/>
      <c r="W30" s="14">
        <f>SUM(W21:W29)</f>
        <v>6341854.5099999998</v>
      </c>
      <c r="X30" s="16"/>
    </row>
    <row r="31" spans="1:25" x14ac:dyDescent="0.2">
      <c r="A31" s="1">
        <f t="shared" si="2"/>
        <v>17</v>
      </c>
      <c r="C31" s="5"/>
      <c r="E31" s="13"/>
      <c r="G31" s="14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4"/>
      <c r="T31" s="15"/>
      <c r="U31" s="14"/>
      <c r="V31" s="15"/>
      <c r="W31" s="14"/>
      <c r="X31" s="16"/>
    </row>
    <row r="32" spans="1:25" x14ac:dyDescent="0.2">
      <c r="A32" s="1">
        <f t="shared" si="2"/>
        <v>18</v>
      </c>
      <c r="C32" s="5" t="s">
        <v>58</v>
      </c>
      <c r="E32" s="13" t="s">
        <v>59</v>
      </c>
      <c r="G32" s="14">
        <v>371512.19</v>
      </c>
      <c r="H32" s="15"/>
      <c r="I32" s="14">
        <v>0</v>
      </c>
      <c r="J32" s="15"/>
      <c r="K32" s="14">
        <v>0</v>
      </c>
      <c r="L32" s="15"/>
      <c r="M32" s="14">
        <v>0</v>
      </c>
      <c r="N32" s="15"/>
      <c r="O32" s="14">
        <v>1956.390000000014</v>
      </c>
      <c r="P32" s="15"/>
      <c r="Q32" s="15">
        <v>373468.58</v>
      </c>
      <c r="R32" s="15"/>
      <c r="S32" s="14">
        <v>373581.45</v>
      </c>
      <c r="T32" s="15"/>
      <c r="U32" s="15">
        <v>0</v>
      </c>
      <c r="V32" s="15"/>
      <c r="W32" s="15">
        <f>S32+U32</f>
        <v>373581.45</v>
      </c>
      <c r="X32" s="16"/>
      <c r="Y32" s="1" t="str">
        <f t="shared" ref="Y32:Y40" si="6">LEFT(C32,3)&amp;101</f>
        <v>374101</v>
      </c>
    </row>
    <row r="33" spans="1:25" x14ac:dyDescent="0.2">
      <c r="A33" s="1">
        <f t="shared" si="2"/>
        <v>19</v>
      </c>
      <c r="C33" s="5" t="s">
        <v>60</v>
      </c>
      <c r="E33" s="13" t="s">
        <v>44</v>
      </c>
      <c r="G33" s="14">
        <v>60014.09</v>
      </c>
      <c r="H33" s="15"/>
      <c r="I33" s="14">
        <v>0</v>
      </c>
      <c r="J33" s="15"/>
      <c r="K33" s="14">
        <v>0</v>
      </c>
      <c r="L33" s="15"/>
      <c r="M33" s="14">
        <v>0</v>
      </c>
      <c r="N33" s="15"/>
      <c r="O33" s="14">
        <v>23.150000000006457</v>
      </c>
      <c r="P33" s="15"/>
      <c r="Q33" s="15">
        <v>60037.240000000005</v>
      </c>
      <c r="R33" s="15"/>
      <c r="S33" s="14">
        <v>60038.57</v>
      </c>
      <c r="T33" s="15"/>
      <c r="U33" s="15">
        <v>0</v>
      </c>
      <c r="V33" s="15"/>
      <c r="W33" s="15">
        <f t="shared" ref="W33:W40" si="7">S33+U33</f>
        <v>60038.57</v>
      </c>
      <c r="X33" s="16"/>
      <c r="Y33" s="1" t="str">
        <f t="shared" si="6"/>
        <v>375101</v>
      </c>
    </row>
    <row r="34" spans="1:25" x14ac:dyDescent="0.2">
      <c r="A34" s="1">
        <f t="shared" si="2"/>
        <v>20</v>
      </c>
      <c r="C34" s="5" t="s">
        <v>61</v>
      </c>
      <c r="E34" s="13" t="s">
        <v>62</v>
      </c>
      <c r="G34" s="14">
        <v>110623526.76000001</v>
      </c>
      <c r="H34" s="15"/>
      <c r="I34" s="14">
        <v>4180571.33</v>
      </c>
      <c r="J34" s="15"/>
      <c r="K34" s="14">
        <v>-411049.84</v>
      </c>
      <c r="L34" s="15"/>
      <c r="M34" s="14">
        <v>0</v>
      </c>
      <c r="N34" s="15"/>
      <c r="O34" s="14">
        <v>3898667.2399999946</v>
      </c>
      <c r="P34" s="15"/>
      <c r="Q34" s="15">
        <v>118291715.48999999</v>
      </c>
      <c r="R34" s="15"/>
      <c r="S34" s="14">
        <v>112487381.70999999</v>
      </c>
      <c r="T34" s="15"/>
      <c r="U34" s="15">
        <f>601865+437281+149570+792056+24993+90450+173971+261635+2121342+120016+135944+2189310+143088+123753+42820+137847+251185</f>
        <v>7797126</v>
      </c>
      <c r="V34" s="15"/>
      <c r="W34" s="15">
        <f t="shared" si="7"/>
        <v>120284507.70999999</v>
      </c>
      <c r="X34" s="16"/>
      <c r="Y34" s="1" t="str">
        <f t="shared" si="6"/>
        <v>376101</v>
      </c>
    </row>
    <row r="35" spans="1:25" x14ac:dyDescent="0.2">
      <c r="A35" s="1">
        <f t="shared" si="2"/>
        <v>21</v>
      </c>
      <c r="C35" s="5" t="s">
        <v>63</v>
      </c>
      <c r="E35" s="13" t="s">
        <v>64</v>
      </c>
      <c r="G35" s="14">
        <v>4068962.07</v>
      </c>
      <c r="H35" s="15"/>
      <c r="I35" s="14">
        <v>704124.76</v>
      </c>
      <c r="J35" s="15"/>
      <c r="K35" s="14">
        <v>-214.99</v>
      </c>
      <c r="L35" s="15"/>
      <c r="M35" s="14">
        <v>0</v>
      </c>
      <c r="N35" s="15"/>
      <c r="O35" s="14">
        <v>140349.1400000006</v>
      </c>
      <c r="P35" s="15"/>
      <c r="Q35" s="15">
        <v>4913220.9800000004</v>
      </c>
      <c r="R35" s="15"/>
      <c r="S35" s="14">
        <v>4321149.41</v>
      </c>
      <c r="T35" s="15"/>
      <c r="U35" s="15">
        <f>150466+66878+122027+21428</f>
        <v>360799</v>
      </c>
      <c r="V35" s="15"/>
      <c r="W35" s="15">
        <f t="shared" si="7"/>
        <v>4681948.41</v>
      </c>
      <c r="X35" s="16"/>
      <c r="Y35" s="1" t="str">
        <f t="shared" si="6"/>
        <v>378101</v>
      </c>
    </row>
    <row r="36" spans="1:25" x14ac:dyDescent="0.2">
      <c r="A36" s="1">
        <f t="shared" si="2"/>
        <v>22</v>
      </c>
      <c r="C36" s="5" t="s">
        <v>65</v>
      </c>
      <c r="E36" s="13" t="s">
        <v>66</v>
      </c>
      <c r="G36" s="14">
        <v>1791197.18</v>
      </c>
      <c r="H36" s="15"/>
      <c r="I36" s="14">
        <v>928532.95</v>
      </c>
      <c r="J36" s="15"/>
      <c r="K36" s="14">
        <v>-25470.91</v>
      </c>
      <c r="L36" s="15"/>
      <c r="M36" s="14">
        <v>0</v>
      </c>
      <c r="N36" s="15"/>
      <c r="O36" s="14">
        <v>152.85000000033324</v>
      </c>
      <c r="P36" s="15"/>
      <c r="Q36" s="15">
        <v>2694412.0700000003</v>
      </c>
      <c r="R36" s="15"/>
      <c r="S36" s="14">
        <v>2251368.38</v>
      </c>
      <c r="T36" s="15"/>
      <c r="U36" s="15">
        <v>0</v>
      </c>
      <c r="V36" s="15"/>
      <c r="W36" s="15">
        <f t="shared" si="7"/>
        <v>2251368.38</v>
      </c>
      <c r="X36" s="16"/>
      <c r="Y36" s="1" t="str">
        <f t="shared" si="6"/>
        <v>379101</v>
      </c>
    </row>
    <row r="37" spans="1:25" x14ac:dyDescent="0.2">
      <c r="A37" s="1">
        <f t="shared" si="2"/>
        <v>23</v>
      </c>
      <c r="C37" s="5" t="s">
        <v>67</v>
      </c>
      <c r="E37" s="13" t="s">
        <v>68</v>
      </c>
      <c r="G37" s="14">
        <v>92945876.170000002</v>
      </c>
      <c r="H37" s="15"/>
      <c r="I37" s="14">
        <v>141830.53</v>
      </c>
      <c r="J37" s="15"/>
      <c r="K37" s="14">
        <v>-329481.49</v>
      </c>
      <c r="L37" s="15"/>
      <c r="M37" s="14">
        <v>0</v>
      </c>
      <c r="N37" s="15"/>
      <c r="O37" s="14">
        <v>6911661.1899999976</v>
      </c>
      <c r="P37" s="15"/>
      <c r="Q37" s="15">
        <v>99669886.400000006</v>
      </c>
      <c r="R37" s="15"/>
      <c r="S37" s="14">
        <v>93304961.980000004</v>
      </c>
      <c r="T37" s="15"/>
      <c r="U37" s="15">
        <f>10289+70486+221804+3827+42820</f>
        <v>349226</v>
      </c>
      <c r="V37" s="15"/>
      <c r="W37" s="15">
        <f t="shared" si="7"/>
        <v>93654187.980000004</v>
      </c>
      <c r="X37" s="16"/>
      <c r="Y37" s="1" t="str">
        <f t="shared" si="6"/>
        <v>380101</v>
      </c>
    </row>
    <row r="38" spans="1:25" x14ac:dyDescent="0.2">
      <c r="A38" s="1">
        <f t="shared" si="2"/>
        <v>24</v>
      </c>
      <c r="C38" s="5" t="s">
        <v>69</v>
      </c>
      <c r="E38" s="13" t="s">
        <v>70</v>
      </c>
      <c r="G38" s="14">
        <v>41225846.850000001</v>
      </c>
      <c r="H38" s="15"/>
      <c r="I38" s="14">
        <v>3630723.09</v>
      </c>
      <c r="J38" s="15"/>
      <c r="K38" s="14">
        <v>-2385493.9</v>
      </c>
      <c r="L38" s="15"/>
      <c r="M38" s="14">
        <v>0</v>
      </c>
      <c r="N38" s="15"/>
      <c r="O38" s="14">
        <v>410371.60000000149</v>
      </c>
      <c r="P38" s="15"/>
      <c r="Q38" s="15">
        <v>42881447.640000001</v>
      </c>
      <c r="R38" s="15"/>
      <c r="S38" s="14">
        <v>42070899.969999999</v>
      </c>
      <c r="T38" s="15"/>
      <c r="U38" s="15">
        <f>1985971+1228770</f>
        <v>3214741</v>
      </c>
      <c r="V38" s="15"/>
      <c r="W38" s="15">
        <f t="shared" si="7"/>
        <v>45285640.969999999</v>
      </c>
      <c r="X38" s="16"/>
      <c r="Y38" s="1" t="str">
        <f t="shared" si="6"/>
        <v>381101</v>
      </c>
    </row>
    <row r="39" spans="1:25" x14ac:dyDescent="0.2">
      <c r="A39" s="1">
        <f t="shared" si="2"/>
        <v>25</v>
      </c>
      <c r="C39" s="5" t="s">
        <v>71</v>
      </c>
      <c r="E39" s="13" t="s">
        <v>72</v>
      </c>
      <c r="G39" s="14">
        <v>6501305.5700000003</v>
      </c>
      <c r="H39" s="15"/>
      <c r="I39" s="14">
        <v>0</v>
      </c>
      <c r="J39" s="15"/>
      <c r="K39" s="14">
        <v>-143131.32999999999</v>
      </c>
      <c r="L39" s="15"/>
      <c r="M39" s="14">
        <v>0</v>
      </c>
      <c r="N39" s="15"/>
      <c r="O39" s="14">
        <v>75761.759999999776</v>
      </c>
      <c r="P39" s="15"/>
      <c r="Q39" s="15">
        <v>6433936</v>
      </c>
      <c r="R39" s="15"/>
      <c r="S39" s="14">
        <v>6547900.1500000004</v>
      </c>
      <c r="T39" s="15"/>
      <c r="U39" s="15">
        <v>0</v>
      </c>
      <c r="V39" s="15"/>
      <c r="W39" s="15">
        <f t="shared" si="7"/>
        <v>6547900.1500000004</v>
      </c>
      <c r="X39" s="16"/>
      <c r="Y39" s="1" t="str">
        <f t="shared" si="6"/>
        <v>383101</v>
      </c>
    </row>
    <row r="40" spans="1:25" x14ac:dyDescent="0.2">
      <c r="A40" s="1">
        <f t="shared" si="2"/>
        <v>26</v>
      </c>
      <c r="C40" s="5" t="s">
        <v>73</v>
      </c>
      <c r="E40" s="13" t="s">
        <v>74</v>
      </c>
      <c r="G40" s="14">
        <v>271042.88</v>
      </c>
      <c r="H40" s="15"/>
      <c r="I40" s="14">
        <v>0</v>
      </c>
      <c r="J40" s="15"/>
      <c r="K40" s="14">
        <v>0</v>
      </c>
      <c r="L40" s="15"/>
      <c r="M40" s="14">
        <v>0</v>
      </c>
      <c r="N40" s="15"/>
      <c r="O40" s="14">
        <v>586.30999999999767</v>
      </c>
      <c r="P40" s="15"/>
      <c r="Q40" s="15">
        <v>271629.19</v>
      </c>
      <c r="R40" s="15"/>
      <c r="S40" s="14">
        <v>271663.01</v>
      </c>
      <c r="T40" s="15"/>
      <c r="U40" s="15">
        <v>0</v>
      </c>
      <c r="V40" s="15"/>
      <c r="W40" s="15">
        <f t="shared" si="7"/>
        <v>271663.01</v>
      </c>
      <c r="X40" s="16"/>
      <c r="Y40" s="1" t="str">
        <f t="shared" si="6"/>
        <v>385101</v>
      </c>
    </row>
    <row r="41" spans="1:25" x14ac:dyDescent="0.2">
      <c r="A41" s="1">
        <f t="shared" si="2"/>
        <v>27</v>
      </c>
      <c r="C41" s="5"/>
      <c r="E41" s="13"/>
      <c r="G41" s="17"/>
      <c r="H41" s="15"/>
      <c r="I41" s="17"/>
      <c r="J41" s="15"/>
      <c r="K41" s="17"/>
      <c r="L41" s="15"/>
      <c r="M41" s="17"/>
      <c r="N41" s="15"/>
      <c r="O41" s="17"/>
      <c r="P41" s="15"/>
      <c r="Q41" s="17"/>
      <c r="R41" s="15"/>
      <c r="S41" s="17"/>
      <c r="T41" s="15"/>
      <c r="U41" s="17"/>
      <c r="V41" s="15"/>
      <c r="W41" s="17"/>
      <c r="X41" s="16"/>
    </row>
    <row r="42" spans="1:25" x14ac:dyDescent="0.2">
      <c r="A42" s="1">
        <f t="shared" si="2"/>
        <v>28</v>
      </c>
      <c r="C42" s="5"/>
      <c r="E42" s="13" t="s">
        <v>75</v>
      </c>
      <c r="G42" s="14">
        <f>SUM(G32:G41)</f>
        <v>257859283.75999999</v>
      </c>
      <c r="H42" s="15"/>
      <c r="I42" s="14">
        <f>SUM(I32:I41)</f>
        <v>9585782.6600000001</v>
      </c>
      <c r="J42" s="15"/>
      <c r="K42" s="14">
        <f>SUM(K32:K41)</f>
        <v>-3294842.46</v>
      </c>
      <c r="L42" s="15"/>
      <c r="M42" s="14">
        <f>SUM(M32:M41)</f>
        <v>0</v>
      </c>
      <c r="N42" s="15"/>
      <c r="O42" s="14">
        <f>SUM(O32:O41)</f>
        <v>11439529.629999995</v>
      </c>
      <c r="P42" s="15"/>
      <c r="Q42" s="14">
        <f>SUM(Q32:Q41)</f>
        <v>275589753.58999997</v>
      </c>
      <c r="R42" s="15"/>
      <c r="S42" s="14">
        <f>SUM(S32:S41)</f>
        <v>261688944.63</v>
      </c>
      <c r="T42" s="15"/>
      <c r="U42" s="14">
        <f>SUM(U32:U41)</f>
        <v>11721892</v>
      </c>
      <c r="V42" s="15"/>
      <c r="W42" s="14">
        <f>SUM(W32:W41)</f>
        <v>273410836.63</v>
      </c>
      <c r="X42" s="16"/>
    </row>
    <row r="43" spans="1:25" x14ac:dyDescent="0.2">
      <c r="A43" s="1">
        <f t="shared" si="2"/>
        <v>29</v>
      </c>
      <c r="C43" s="5"/>
      <c r="E43" s="13"/>
      <c r="G43" s="14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4"/>
      <c r="T43" s="15"/>
      <c r="U43" s="14"/>
      <c r="V43" s="15"/>
      <c r="W43" s="14"/>
      <c r="X43" s="16"/>
    </row>
    <row r="44" spans="1:25" x14ac:dyDescent="0.2">
      <c r="A44" s="1">
        <f t="shared" si="2"/>
        <v>30</v>
      </c>
      <c r="C44" s="5" t="s">
        <v>76</v>
      </c>
      <c r="E44" s="13" t="s">
        <v>59</v>
      </c>
      <c r="G44" s="14">
        <v>50870.130000000005</v>
      </c>
      <c r="H44" s="15"/>
      <c r="I44" s="14">
        <v>0</v>
      </c>
      <c r="J44" s="15"/>
      <c r="K44" s="14">
        <v>0</v>
      </c>
      <c r="L44" s="15"/>
      <c r="M44" s="14">
        <v>0</v>
      </c>
      <c r="N44" s="15"/>
      <c r="O44" s="14">
        <v>0</v>
      </c>
      <c r="P44" s="15"/>
      <c r="Q44" s="15">
        <v>50870.130000000005</v>
      </c>
      <c r="R44" s="15"/>
      <c r="S44" s="14">
        <v>50870.13</v>
      </c>
      <c r="T44" s="15"/>
      <c r="U44" s="15">
        <v>0</v>
      </c>
      <c r="V44" s="15"/>
      <c r="W44" s="15">
        <f>S44+U44</f>
        <v>50870.13</v>
      </c>
      <c r="X44" s="16"/>
      <c r="Y44" s="1" t="str">
        <f t="shared" ref="Y44:Y53" si="8">LEFT(C44,3)&amp;101</f>
        <v>389101</v>
      </c>
    </row>
    <row r="45" spans="1:25" x14ac:dyDescent="0.2">
      <c r="A45" s="1">
        <f t="shared" si="2"/>
        <v>31</v>
      </c>
      <c r="C45" s="5" t="s">
        <v>77</v>
      </c>
      <c r="E45" s="13" t="s">
        <v>78</v>
      </c>
      <c r="G45" s="14">
        <v>10541112.739999998</v>
      </c>
      <c r="H45" s="15"/>
      <c r="I45" s="14">
        <v>393460.68</v>
      </c>
      <c r="J45" s="15"/>
      <c r="K45" s="14">
        <v>-22873.06</v>
      </c>
      <c r="L45" s="15"/>
      <c r="M45" s="14">
        <v>0</v>
      </c>
      <c r="N45" s="15"/>
      <c r="O45" s="14">
        <v>2520.6300000008196</v>
      </c>
      <c r="P45" s="15"/>
      <c r="Q45" s="15">
        <v>10914220.989999998</v>
      </c>
      <c r="R45" s="15"/>
      <c r="S45" s="14">
        <v>10798943.069999998</v>
      </c>
      <c r="T45" s="15"/>
      <c r="U45" s="15">
        <v>0</v>
      </c>
      <c r="V45" s="15"/>
      <c r="W45" s="15">
        <f t="shared" ref="W45:W53" si="9">S45+U45</f>
        <v>10798943.069999998</v>
      </c>
      <c r="X45" s="16"/>
      <c r="Y45" s="1" t="str">
        <f t="shared" si="8"/>
        <v>390101</v>
      </c>
    </row>
    <row r="46" spans="1:25" x14ac:dyDescent="0.2">
      <c r="A46" s="1">
        <f t="shared" si="2"/>
        <v>32</v>
      </c>
      <c r="C46" s="5" t="s">
        <v>79</v>
      </c>
      <c r="E46" s="13" t="s">
        <v>80</v>
      </c>
      <c r="G46" s="14">
        <v>1124682.31</v>
      </c>
      <c r="H46" s="15"/>
      <c r="I46" s="14">
        <v>14974.77</v>
      </c>
      <c r="J46" s="15"/>
      <c r="K46" s="14">
        <v>0</v>
      </c>
      <c r="L46" s="15"/>
      <c r="M46" s="14">
        <v>0</v>
      </c>
      <c r="N46" s="15"/>
      <c r="O46" s="14">
        <v>2153.5800000000454</v>
      </c>
      <c r="P46" s="15"/>
      <c r="Q46" s="15">
        <v>1141810.6600000001</v>
      </c>
      <c r="R46" s="15"/>
      <c r="S46" s="14">
        <v>1141448.79</v>
      </c>
      <c r="T46" s="15"/>
      <c r="U46" s="15">
        <v>0</v>
      </c>
      <c r="V46" s="15"/>
      <c r="W46" s="15">
        <f t="shared" si="9"/>
        <v>1141448.79</v>
      </c>
      <c r="X46" s="16"/>
      <c r="Y46" s="1" t="str">
        <f t="shared" si="8"/>
        <v>391101</v>
      </c>
    </row>
    <row r="47" spans="1:25" x14ac:dyDescent="0.2">
      <c r="A47" s="1">
        <f t="shared" si="2"/>
        <v>33</v>
      </c>
      <c r="C47" s="5" t="s">
        <v>81</v>
      </c>
      <c r="E47" s="13" t="s">
        <v>82</v>
      </c>
      <c r="G47" s="14">
        <v>4929252.3600000003</v>
      </c>
      <c r="H47" s="15"/>
      <c r="I47" s="14">
        <v>209579.23</v>
      </c>
      <c r="J47" s="15"/>
      <c r="K47" s="14">
        <v>-175936.57</v>
      </c>
      <c r="L47" s="15"/>
      <c r="M47" s="14">
        <v>0</v>
      </c>
      <c r="N47" s="15"/>
      <c r="O47" s="14">
        <v>-3027.1399999999303</v>
      </c>
      <c r="P47" s="15"/>
      <c r="Q47" s="15">
        <v>4959867.8800000008</v>
      </c>
      <c r="R47" s="15"/>
      <c r="S47" s="14">
        <v>4940248.5100000007</v>
      </c>
      <c r="T47" s="15"/>
      <c r="U47" s="15">
        <v>0</v>
      </c>
      <c r="V47" s="15"/>
      <c r="W47" s="15">
        <f t="shared" si="9"/>
        <v>4940248.5100000007</v>
      </c>
      <c r="X47" s="16"/>
      <c r="Y47" s="1" t="str">
        <f t="shared" si="8"/>
        <v>392101</v>
      </c>
    </row>
    <row r="48" spans="1:25" x14ac:dyDescent="0.2">
      <c r="A48" s="1">
        <f t="shared" si="2"/>
        <v>34</v>
      </c>
      <c r="C48" s="5" t="s">
        <v>83</v>
      </c>
      <c r="E48" s="13" t="s">
        <v>84</v>
      </c>
      <c r="G48" s="14">
        <v>154884.88</v>
      </c>
      <c r="H48" s="15"/>
      <c r="I48" s="14">
        <v>0</v>
      </c>
      <c r="J48" s="15"/>
      <c r="K48" s="14">
        <v>0</v>
      </c>
      <c r="L48" s="15"/>
      <c r="M48" s="14">
        <v>0</v>
      </c>
      <c r="N48" s="15"/>
      <c r="O48" s="14">
        <v>11.339999999996508</v>
      </c>
      <c r="P48" s="15"/>
      <c r="Q48" s="15">
        <v>154896.22</v>
      </c>
      <c r="R48" s="15"/>
      <c r="S48" s="14">
        <v>154896.87</v>
      </c>
      <c r="T48" s="15"/>
      <c r="U48" s="15">
        <v>0</v>
      </c>
      <c r="V48" s="15"/>
      <c r="W48" s="15">
        <f t="shared" si="9"/>
        <v>154896.87</v>
      </c>
      <c r="X48" s="16"/>
      <c r="Y48" s="1" t="str">
        <f t="shared" si="8"/>
        <v>393101</v>
      </c>
    </row>
    <row r="49" spans="1:25" x14ac:dyDescent="0.2">
      <c r="A49" s="1">
        <f t="shared" si="2"/>
        <v>35</v>
      </c>
      <c r="C49" s="5" t="s">
        <v>85</v>
      </c>
      <c r="E49" s="13" t="s">
        <v>86</v>
      </c>
      <c r="G49" s="14">
        <v>797850.93</v>
      </c>
      <c r="H49" s="15"/>
      <c r="I49" s="14">
        <v>4796.7</v>
      </c>
      <c r="J49" s="15"/>
      <c r="K49" s="14">
        <v>0</v>
      </c>
      <c r="L49" s="15"/>
      <c r="M49" s="14">
        <v>0</v>
      </c>
      <c r="N49" s="15"/>
      <c r="O49" s="14">
        <v>11487.440000000061</v>
      </c>
      <c r="P49" s="15"/>
      <c r="Q49" s="15">
        <v>814135.07000000007</v>
      </c>
      <c r="R49" s="15"/>
      <c r="S49" s="14">
        <v>800820.97</v>
      </c>
      <c r="T49" s="15"/>
      <c r="U49" s="15">
        <v>0</v>
      </c>
      <c r="V49" s="15"/>
      <c r="W49" s="15">
        <f t="shared" si="9"/>
        <v>800820.97</v>
      </c>
      <c r="X49" s="16"/>
      <c r="Y49" s="1" t="str">
        <f t="shared" si="8"/>
        <v>394101</v>
      </c>
    </row>
    <row r="50" spans="1:25" x14ac:dyDescent="0.2">
      <c r="A50" s="1">
        <f t="shared" si="2"/>
        <v>36</v>
      </c>
      <c r="C50" s="5" t="s">
        <v>87</v>
      </c>
      <c r="E50" s="13" t="s">
        <v>88</v>
      </c>
      <c r="G50" s="14">
        <v>1108.51</v>
      </c>
      <c r="H50" s="15"/>
      <c r="I50" s="14">
        <v>0</v>
      </c>
      <c r="J50" s="15"/>
      <c r="K50" s="14">
        <v>0</v>
      </c>
      <c r="L50" s="15"/>
      <c r="M50" s="14">
        <v>0</v>
      </c>
      <c r="N50" s="15"/>
      <c r="O50" s="14">
        <v>12.920000000000073</v>
      </c>
      <c r="P50" s="15"/>
      <c r="Q50" s="15">
        <v>1121.43</v>
      </c>
      <c r="R50" s="15"/>
      <c r="S50" s="14">
        <v>1122.18</v>
      </c>
      <c r="T50" s="15"/>
      <c r="U50" s="15">
        <v>0</v>
      </c>
      <c r="V50" s="15"/>
      <c r="W50" s="15">
        <f t="shared" si="9"/>
        <v>1122.18</v>
      </c>
      <c r="X50" s="16"/>
      <c r="Y50" s="1" t="str">
        <f t="shared" si="8"/>
        <v>395101</v>
      </c>
    </row>
    <row r="51" spans="1:25" x14ac:dyDescent="0.2">
      <c r="A51" s="1">
        <f t="shared" si="2"/>
        <v>37</v>
      </c>
      <c r="C51" s="5" t="s">
        <v>89</v>
      </c>
      <c r="E51" s="13" t="s">
        <v>90</v>
      </c>
      <c r="G51" s="14">
        <v>1987799.9</v>
      </c>
      <c r="H51" s="15"/>
      <c r="I51" s="14">
        <v>163996.35</v>
      </c>
      <c r="J51" s="15"/>
      <c r="K51" s="14">
        <v>0</v>
      </c>
      <c r="L51" s="15"/>
      <c r="M51" s="14">
        <v>0</v>
      </c>
      <c r="N51" s="15"/>
      <c r="O51" s="14">
        <v>-21.720000000204891</v>
      </c>
      <c r="P51" s="15"/>
      <c r="Q51" s="15">
        <v>2151774.5299999998</v>
      </c>
      <c r="R51" s="15"/>
      <c r="S51" s="14">
        <v>2102639.4</v>
      </c>
      <c r="T51" s="15"/>
      <c r="U51" s="15">
        <v>0</v>
      </c>
      <c r="V51" s="15"/>
      <c r="W51" s="15">
        <f t="shared" si="9"/>
        <v>2102639.4</v>
      </c>
      <c r="X51" s="16"/>
      <c r="Y51" s="1" t="str">
        <f t="shared" si="8"/>
        <v>396101</v>
      </c>
    </row>
    <row r="52" spans="1:25" x14ac:dyDescent="0.2">
      <c r="A52" s="1">
        <f t="shared" si="2"/>
        <v>38</v>
      </c>
      <c r="C52" s="5" t="s">
        <v>91</v>
      </c>
      <c r="E52" s="13" t="s">
        <v>92</v>
      </c>
      <c r="G52" s="14">
        <v>152422.71</v>
      </c>
      <c r="H52" s="15"/>
      <c r="I52" s="14">
        <v>0</v>
      </c>
      <c r="J52" s="15"/>
      <c r="K52" s="14">
        <v>0</v>
      </c>
      <c r="L52" s="15"/>
      <c r="M52" s="14">
        <v>0</v>
      </c>
      <c r="N52" s="15"/>
      <c r="O52" s="14">
        <v>915.5800000000163</v>
      </c>
      <c r="P52" s="15"/>
      <c r="Q52" s="15">
        <v>153338.29</v>
      </c>
      <c r="R52" s="15"/>
      <c r="S52" s="14">
        <v>153400.79</v>
      </c>
      <c r="T52" s="15"/>
      <c r="U52" s="15">
        <v>0</v>
      </c>
      <c r="V52" s="15"/>
      <c r="W52" s="15">
        <f t="shared" si="9"/>
        <v>153400.79</v>
      </c>
      <c r="X52" s="16"/>
      <c r="Y52" s="1" t="str">
        <f t="shared" si="8"/>
        <v>397101</v>
      </c>
    </row>
    <row r="53" spans="1:25" x14ac:dyDescent="0.2">
      <c r="A53" s="1">
        <f t="shared" si="2"/>
        <v>39</v>
      </c>
      <c r="C53" s="5" t="s">
        <v>93</v>
      </c>
      <c r="E53" s="13" t="s">
        <v>94</v>
      </c>
      <c r="G53" s="14">
        <v>73500.460000000006</v>
      </c>
      <c r="H53" s="15"/>
      <c r="I53" s="14">
        <v>0</v>
      </c>
      <c r="J53" s="15"/>
      <c r="K53" s="14">
        <v>0</v>
      </c>
      <c r="L53" s="15"/>
      <c r="M53" s="14">
        <v>0</v>
      </c>
      <c r="N53" s="15"/>
      <c r="O53" s="14">
        <v>5.2799999999988358</v>
      </c>
      <c r="P53" s="15"/>
      <c r="Q53" s="15">
        <v>73505.740000000005</v>
      </c>
      <c r="R53" s="15"/>
      <c r="S53" s="14">
        <v>73506.19</v>
      </c>
      <c r="T53" s="15"/>
      <c r="U53" s="15">
        <v>0</v>
      </c>
      <c r="V53" s="15"/>
      <c r="W53" s="15">
        <f t="shared" si="9"/>
        <v>73506.19</v>
      </c>
      <c r="X53" s="16"/>
      <c r="Y53" s="1" t="str">
        <f t="shared" si="8"/>
        <v>398101</v>
      </c>
    </row>
    <row r="54" spans="1:25" x14ac:dyDescent="0.2">
      <c r="A54" s="1">
        <f t="shared" si="2"/>
        <v>40</v>
      </c>
      <c r="C54" s="5"/>
      <c r="E54" s="13"/>
      <c r="G54" s="17"/>
      <c r="H54" s="15"/>
      <c r="I54" s="17"/>
      <c r="J54" s="15"/>
      <c r="K54" s="17"/>
      <c r="L54" s="15"/>
      <c r="M54" s="17"/>
      <c r="N54" s="15"/>
      <c r="O54" s="17"/>
      <c r="P54" s="15"/>
      <c r="Q54" s="17"/>
      <c r="R54" s="15"/>
      <c r="S54" s="17"/>
      <c r="T54" s="15"/>
      <c r="U54" s="17"/>
      <c r="V54" s="15"/>
      <c r="W54" s="17"/>
      <c r="X54" s="16"/>
    </row>
    <row r="55" spans="1:25" x14ac:dyDescent="0.2">
      <c r="A55" s="1">
        <f t="shared" si="2"/>
        <v>41</v>
      </c>
      <c r="C55" s="5"/>
      <c r="E55" s="13" t="s">
        <v>95</v>
      </c>
      <c r="G55" s="14">
        <f>SUM(G44:G54)</f>
        <v>19813484.93</v>
      </c>
      <c r="H55" s="15"/>
      <c r="I55" s="14">
        <f>SUM(I44:I54)</f>
        <v>786807.73</v>
      </c>
      <c r="J55" s="15"/>
      <c r="K55" s="14">
        <f>SUM(K44:K54)</f>
        <v>-198809.63</v>
      </c>
      <c r="L55" s="15"/>
      <c r="M55" s="14">
        <f>SUM(M44:M54)</f>
        <v>0</v>
      </c>
      <c r="N55" s="15"/>
      <c r="O55" s="14">
        <f>SUM(O44:O54)</f>
        <v>14057.910000000802</v>
      </c>
      <c r="P55" s="15"/>
      <c r="Q55" s="14">
        <f>SUM(Q44:Q54)</f>
        <v>20415540.939999998</v>
      </c>
      <c r="R55" s="15"/>
      <c r="S55" s="14">
        <f>SUM(S44:S54)</f>
        <v>20217896.899999999</v>
      </c>
      <c r="T55" s="15"/>
      <c r="U55" s="14">
        <f>SUM(U44:U54)</f>
        <v>0</v>
      </c>
      <c r="V55" s="15"/>
      <c r="W55" s="14">
        <f>SUM(W44:W54)</f>
        <v>20217896.899999999</v>
      </c>
      <c r="X55" s="16"/>
    </row>
    <row r="56" spans="1:25" x14ac:dyDescent="0.2">
      <c r="A56" s="1">
        <f t="shared" si="2"/>
        <v>42</v>
      </c>
      <c r="C56" s="5"/>
      <c r="E56" s="13"/>
      <c r="G56" s="14"/>
      <c r="H56" s="15"/>
      <c r="I56" s="14"/>
      <c r="J56" s="15"/>
      <c r="K56" s="14"/>
      <c r="L56" s="15"/>
      <c r="M56" s="14"/>
      <c r="N56" s="15"/>
      <c r="O56" s="14"/>
      <c r="P56" s="15"/>
      <c r="Q56" s="14"/>
      <c r="R56" s="15"/>
      <c r="S56" s="14"/>
      <c r="T56" s="15"/>
      <c r="U56" s="14"/>
      <c r="V56" s="15"/>
      <c r="W56" s="14"/>
      <c r="X56" s="16"/>
    </row>
    <row r="57" spans="1:25" ht="13.5" thickBot="1" x14ac:dyDescent="0.25">
      <c r="A57" s="1">
        <f t="shared" si="2"/>
        <v>43</v>
      </c>
      <c r="C57" s="13" t="s">
        <v>96</v>
      </c>
      <c r="E57" s="13"/>
      <c r="G57" s="19">
        <f>SUM(G55,G42,G30,G19)</f>
        <v>289123410.46000004</v>
      </c>
      <c r="H57" s="15"/>
      <c r="I57" s="19">
        <f>SUM(I55,I42,I30,I19)</f>
        <v>10986417.01</v>
      </c>
      <c r="J57" s="15"/>
      <c r="K57" s="19">
        <f>SUM(K55,K42,K30,K19)</f>
        <v>-3609634.9099999997</v>
      </c>
      <c r="L57" s="15"/>
      <c r="M57" s="19">
        <f>SUM(M55,M42,M30,M19)</f>
        <v>0</v>
      </c>
      <c r="N57" s="15"/>
      <c r="O57" s="19">
        <f>SUM(O55,O42,O30,O19)</f>
        <v>11376196.449999996</v>
      </c>
      <c r="P57" s="15"/>
      <c r="Q57" s="19">
        <f>SUM(Q55,Q42,Q30,Q19)</f>
        <v>307876389.00999999</v>
      </c>
      <c r="R57" s="15"/>
      <c r="S57" s="19">
        <f>SUM(S55,S42,S30,S19)</f>
        <v>293414043.16999996</v>
      </c>
      <c r="T57" s="15"/>
      <c r="U57" s="19">
        <f>SUM(U55,U42,U30,U19)</f>
        <v>21438335</v>
      </c>
      <c r="V57" s="15"/>
      <c r="W57" s="19">
        <f>SUM(W55,W42,W30,W19)</f>
        <v>314852378.16999996</v>
      </c>
      <c r="X57" s="16"/>
    </row>
    <row r="58" spans="1:25" ht="13.5" thickTop="1" x14ac:dyDescent="0.2">
      <c r="A58" s="1">
        <f>A57+1</f>
        <v>44</v>
      </c>
      <c r="C58" s="20" t="s">
        <v>97</v>
      </c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6"/>
    </row>
    <row r="59" spans="1:25" x14ac:dyDescent="0.2">
      <c r="A59" s="1">
        <f t="shared" si="2"/>
        <v>45</v>
      </c>
      <c r="C59" s="5" t="s">
        <v>34</v>
      </c>
      <c r="E59" s="13" t="s">
        <v>35</v>
      </c>
      <c r="G59" s="14">
        <v>0</v>
      </c>
      <c r="H59" s="15"/>
      <c r="I59" s="14">
        <v>0</v>
      </c>
      <c r="J59" s="15"/>
      <c r="K59" s="14">
        <v>0</v>
      </c>
      <c r="L59" s="15"/>
      <c r="M59" s="14">
        <v>0</v>
      </c>
      <c r="N59" s="15"/>
      <c r="O59" s="14">
        <v>0</v>
      </c>
      <c r="P59" s="15"/>
      <c r="Q59" s="15">
        <v>0</v>
      </c>
      <c r="R59" s="15"/>
      <c r="S59" s="14">
        <v>0</v>
      </c>
      <c r="T59" s="15"/>
      <c r="U59" s="15">
        <v>0</v>
      </c>
      <c r="V59" s="15"/>
      <c r="W59" s="15">
        <f>S59+U59</f>
        <v>0</v>
      </c>
      <c r="X59" s="16"/>
      <c r="Y59" s="1" t="str">
        <f>LEFT(C59,3)&amp;106</f>
        <v>301106</v>
      </c>
    </row>
    <row r="60" spans="1:25" x14ac:dyDescent="0.2">
      <c r="A60" s="1">
        <f t="shared" si="2"/>
        <v>46</v>
      </c>
      <c r="C60" s="5" t="s">
        <v>36</v>
      </c>
      <c r="E60" s="13" t="s">
        <v>37</v>
      </c>
      <c r="G60" s="14">
        <v>0</v>
      </c>
      <c r="H60" s="15"/>
      <c r="I60" s="14">
        <v>0</v>
      </c>
      <c r="J60" s="15"/>
      <c r="K60" s="14">
        <v>0</v>
      </c>
      <c r="L60" s="15"/>
      <c r="M60" s="14">
        <v>0</v>
      </c>
      <c r="N60" s="15"/>
      <c r="O60" s="14">
        <v>0</v>
      </c>
      <c r="P60" s="15"/>
      <c r="Q60" s="15">
        <v>0</v>
      </c>
      <c r="R60" s="15"/>
      <c r="S60" s="14">
        <v>0</v>
      </c>
      <c r="T60" s="15"/>
      <c r="U60" s="15">
        <v>0</v>
      </c>
      <c r="V60" s="15"/>
      <c r="W60" s="15">
        <f t="shared" ref="W60:W61" si="10">S60+U60</f>
        <v>0</v>
      </c>
      <c r="X60" s="16"/>
      <c r="Y60" s="1" t="str">
        <f t="shared" ref="Y60:Y61" si="11">LEFT(C60,3)&amp;106</f>
        <v>302106</v>
      </c>
    </row>
    <row r="61" spans="1:25" x14ac:dyDescent="0.2">
      <c r="A61" s="1">
        <f t="shared" si="2"/>
        <v>47</v>
      </c>
      <c r="C61" s="5" t="s">
        <v>38</v>
      </c>
      <c r="E61" s="13" t="s">
        <v>39</v>
      </c>
      <c r="G61" s="14">
        <v>442039.61</v>
      </c>
      <c r="H61" s="15"/>
      <c r="I61" s="14">
        <v>-62952.11</v>
      </c>
      <c r="J61" s="15"/>
      <c r="K61" s="14">
        <v>0</v>
      </c>
      <c r="L61" s="15"/>
      <c r="M61" s="14">
        <v>0</v>
      </c>
      <c r="N61" s="15"/>
      <c r="O61" s="14">
        <v>-73018.820000000007</v>
      </c>
      <c r="P61" s="15"/>
      <c r="Q61" s="15">
        <v>306068.68</v>
      </c>
      <c r="R61" s="15"/>
      <c r="S61" s="14">
        <v>398168.11</v>
      </c>
      <c r="T61" s="15"/>
      <c r="U61" s="15">
        <v>0</v>
      </c>
      <c r="V61" s="15"/>
      <c r="W61" s="15">
        <f t="shared" si="10"/>
        <v>398168.11</v>
      </c>
      <c r="X61" s="16"/>
      <c r="Y61" s="1" t="str">
        <f t="shared" si="11"/>
        <v>303106</v>
      </c>
    </row>
    <row r="62" spans="1:25" x14ac:dyDescent="0.2">
      <c r="A62" s="1">
        <f t="shared" si="2"/>
        <v>48</v>
      </c>
      <c r="C62" s="5"/>
      <c r="E62" s="13"/>
      <c r="G62" s="17"/>
      <c r="H62" s="15"/>
      <c r="I62" s="17"/>
      <c r="J62" s="15"/>
      <c r="K62" s="17"/>
      <c r="L62" s="15"/>
      <c r="M62" s="18"/>
      <c r="N62" s="15"/>
      <c r="O62" s="18"/>
      <c r="P62" s="15"/>
      <c r="Q62" s="18"/>
      <c r="R62" s="15"/>
      <c r="S62" s="17"/>
      <c r="T62" s="15"/>
      <c r="U62" s="17"/>
      <c r="V62" s="15"/>
      <c r="W62" s="17"/>
      <c r="X62" s="16"/>
    </row>
    <row r="63" spans="1:25" x14ac:dyDescent="0.2">
      <c r="A63" s="1">
        <f t="shared" si="2"/>
        <v>49</v>
      </c>
      <c r="C63" s="5"/>
      <c r="E63" s="13" t="s">
        <v>40</v>
      </c>
      <c r="G63" s="14">
        <f>SUM(G59:G62)</f>
        <v>442039.61</v>
      </c>
      <c r="H63" s="15"/>
      <c r="I63" s="14">
        <f>SUM(I59:I62)</f>
        <v>-62952.11</v>
      </c>
      <c r="J63" s="15"/>
      <c r="K63" s="14">
        <f>SUM(K59:K62)</f>
        <v>0</v>
      </c>
      <c r="L63" s="15"/>
      <c r="M63" s="14">
        <f>SUM(M59:M62)</f>
        <v>0</v>
      </c>
      <c r="N63" s="15"/>
      <c r="O63" s="14">
        <f>SUM(O59:O62)</f>
        <v>-73018.820000000007</v>
      </c>
      <c r="P63" s="15"/>
      <c r="Q63" s="14">
        <f>SUM(Q59:Q62)</f>
        <v>306068.68</v>
      </c>
      <c r="R63" s="15"/>
      <c r="S63" s="14">
        <f>SUM(S59:S62)</f>
        <v>398168.11</v>
      </c>
      <c r="T63" s="15"/>
      <c r="U63" s="14">
        <f>SUM(U59:U62)</f>
        <v>0</v>
      </c>
      <c r="V63" s="15"/>
      <c r="W63" s="14">
        <f>SUM(W59:W62)</f>
        <v>398168.11</v>
      </c>
      <c r="X63" s="16"/>
    </row>
    <row r="64" spans="1:25" x14ac:dyDescent="0.2">
      <c r="A64" s="1">
        <f t="shared" si="2"/>
        <v>50</v>
      </c>
      <c r="C64" s="5"/>
      <c r="E64" s="13"/>
      <c r="G64" s="14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4"/>
      <c r="T64" s="15"/>
      <c r="U64" s="14"/>
      <c r="V64" s="15"/>
      <c r="W64" s="14"/>
      <c r="X64" s="16"/>
    </row>
    <row r="65" spans="1:25" x14ac:dyDescent="0.2">
      <c r="A65" s="1">
        <f t="shared" si="2"/>
        <v>51</v>
      </c>
      <c r="C65" s="5" t="s">
        <v>41</v>
      </c>
      <c r="E65" s="13" t="s">
        <v>42</v>
      </c>
      <c r="G65" s="14">
        <v>0</v>
      </c>
      <c r="H65" s="15"/>
      <c r="I65" s="14">
        <v>0</v>
      </c>
      <c r="J65" s="15"/>
      <c r="K65" s="14">
        <v>0</v>
      </c>
      <c r="L65" s="15"/>
      <c r="M65" s="14">
        <v>0</v>
      </c>
      <c r="N65" s="15"/>
      <c r="O65" s="14">
        <v>42969.88</v>
      </c>
      <c r="P65" s="15"/>
      <c r="Q65" s="15">
        <v>42969.88</v>
      </c>
      <c r="R65" s="15"/>
      <c r="S65" s="14">
        <v>3305.38</v>
      </c>
      <c r="T65" s="15"/>
      <c r="U65" s="15">
        <v>0</v>
      </c>
      <c r="V65" s="15"/>
      <c r="W65" s="15">
        <f>S65+U65</f>
        <v>3305.38</v>
      </c>
      <c r="X65" s="16"/>
      <c r="Y65" s="1" t="str">
        <f t="shared" ref="Y65:Y67" si="12">LEFT(C65,3)&amp;106</f>
        <v>360106</v>
      </c>
    </row>
    <row r="66" spans="1:25" x14ac:dyDescent="0.2">
      <c r="A66" s="1">
        <f t="shared" si="2"/>
        <v>52</v>
      </c>
      <c r="C66" s="5" t="s">
        <v>43</v>
      </c>
      <c r="E66" s="13" t="s">
        <v>44</v>
      </c>
      <c r="G66" s="14">
        <v>181798.97</v>
      </c>
      <c r="H66" s="15"/>
      <c r="I66" s="14">
        <v>-3716.42</v>
      </c>
      <c r="J66" s="15"/>
      <c r="K66" s="14">
        <v>0</v>
      </c>
      <c r="L66" s="15"/>
      <c r="M66" s="14">
        <v>0</v>
      </c>
      <c r="N66" s="15"/>
      <c r="O66" s="14">
        <v>24355.890000000014</v>
      </c>
      <c r="P66" s="15"/>
      <c r="Q66" s="15">
        <v>202438.44</v>
      </c>
      <c r="R66" s="15"/>
      <c r="S66" s="14">
        <v>176786.67</v>
      </c>
      <c r="T66" s="15"/>
      <c r="U66" s="15">
        <v>0</v>
      </c>
      <c r="V66" s="15"/>
      <c r="W66" s="15">
        <f t="shared" ref="W66:W72" si="13">S66+U66</f>
        <v>176786.67</v>
      </c>
      <c r="X66" s="16"/>
      <c r="Y66" s="1" t="str">
        <f t="shared" si="12"/>
        <v>361106</v>
      </c>
    </row>
    <row r="67" spans="1:25" x14ac:dyDescent="0.2">
      <c r="A67" s="1">
        <f t="shared" si="2"/>
        <v>53</v>
      </c>
      <c r="C67" s="5" t="s">
        <v>45</v>
      </c>
      <c r="E67" s="13" t="s">
        <v>46</v>
      </c>
      <c r="G67" s="14">
        <v>0</v>
      </c>
      <c r="H67" s="15"/>
      <c r="I67" s="14">
        <v>0</v>
      </c>
      <c r="J67" s="15"/>
      <c r="K67" s="14">
        <v>0</v>
      </c>
      <c r="L67" s="15"/>
      <c r="M67" s="14">
        <v>0</v>
      </c>
      <c r="N67" s="15"/>
      <c r="O67" s="14">
        <v>0</v>
      </c>
      <c r="P67" s="15"/>
      <c r="Q67" s="15">
        <v>0</v>
      </c>
      <c r="R67" s="15"/>
      <c r="S67" s="14">
        <v>0</v>
      </c>
      <c r="T67" s="15"/>
      <c r="U67" s="15">
        <v>0</v>
      </c>
      <c r="V67" s="15"/>
      <c r="W67" s="15">
        <f t="shared" si="13"/>
        <v>0</v>
      </c>
      <c r="X67" s="16"/>
      <c r="Y67" s="1" t="str">
        <f t="shared" si="12"/>
        <v>362106</v>
      </c>
    </row>
    <row r="68" spans="1:25" x14ac:dyDescent="0.2">
      <c r="A68" s="1">
        <f t="shared" si="2"/>
        <v>54</v>
      </c>
      <c r="C68" s="5" t="s">
        <v>47</v>
      </c>
      <c r="E68" s="13" t="s">
        <v>48</v>
      </c>
      <c r="G68" s="14">
        <v>60344.18</v>
      </c>
      <c r="H68" s="15"/>
      <c r="I68" s="14">
        <v>23517.79</v>
      </c>
      <c r="J68" s="15"/>
      <c r="K68" s="14">
        <v>0</v>
      </c>
      <c r="L68" s="15"/>
      <c r="M68" s="14">
        <v>0</v>
      </c>
      <c r="N68" s="15"/>
      <c r="O68" s="14">
        <v>-7536.6300000000047</v>
      </c>
      <c r="P68" s="15"/>
      <c r="Q68" s="15">
        <v>76325.34</v>
      </c>
      <c r="R68" s="15"/>
      <c r="S68" s="14">
        <v>77592.61</v>
      </c>
      <c r="T68" s="15"/>
      <c r="U68" s="15">
        <v>0</v>
      </c>
      <c r="V68" s="15"/>
      <c r="W68" s="15">
        <f t="shared" si="13"/>
        <v>77592.61</v>
      </c>
      <c r="X68" s="16"/>
      <c r="Y68" s="1" t="str">
        <f>LEFT(C68,5)&amp;106</f>
        <v>363.0106</v>
      </c>
    </row>
    <row r="69" spans="1:25" x14ac:dyDescent="0.2">
      <c r="A69" s="1">
        <f t="shared" si="2"/>
        <v>55</v>
      </c>
      <c r="C69" s="5" t="s">
        <v>49</v>
      </c>
      <c r="E69" s="13" t="s">
        <v>50</v>
      </c>
      <c r="G69" s="14">
        <v>9694.68</v>
      </c>
      <c r="H69" s="15"/>
      <c r="I69" s="14">
        <v>0</v>
      </c>
      <c r="J69" s="15"/>
      <c r="K69" s="14">
        <v>0</v>
      </c>
      <c r="L69" s="15"/>
      <c r="M69" s="14">
        <v>0</v>
      </c>
      <c r="N69" s="15"/>
      <c r="O69" s="14">
        <v>-418.77000000000044</v>
      </c>
      <c r="P69" s="15"/>
      <c r="Q69" s="15">
        <v>9275.91</v>
      </c>
      <c r="R69" s="15"/>
      <c r="S69" s="14">
        <v>9308.1200000000008</v>
      </c>
      <c r="T69" s="15"/>
      <c r="U69" s="15">
        <v>0</v>
      </c>
      <c r="V69" s="15"/>
      <c r="W69" s="15">
        <f t="shared" si="13"/>
        <v>9308.1200000000008</v>
      </c>
      <c r="X69" s="16"/>
      <c r="Y69" s="1" t="str">
        <f t="shared" ref="Y69:Y72" si="14">LEFT(C69,5)&amp;106</f>
        <v>363.1106</v>
      </c>
    </row>
    <row r="70" spans="1:25" x14ac:dyDescent="0.2">
      <c r="A70" s="1">
        <f t="shared" si="2"/>
        <v>56</v>
      </c>
      <c r="C70" s="5" t="s">
        <v>51</v>
      </c>
      <c r="E70" s="13" t="s">
        <v>52</v>
      </c>
      <c r="G70" s="14">
        <v>0</v>
      </c>
      <c r="H70" s="15"/>
      <c r="I70" s="14">
        <v>0</v>
      </c>
      <c r="J70" s="15"/>
      <c r="K70" s="14">
        <v>0</v>
      </c>
      <c r="L70" s="15"/>
      <c r="M70" s="14">
        <v>0</v>
      </c>
      <c r="N70" s="15"/>
      <c r="O70" s="14">
        <v>0</v>
      </c>
      <c r="P70" s="15"/>
      <c r="Q70" s="15">
        <v>0</v>
      </c>
      <c r="R70" s="15"/>
      <c r="S70" s="14">
        <v>0</v>
      </c>
      <c r="T70" s="15"/>
      <c r="U70" s="15">
        <v>0</v>
      </c>
      <c r="V70" s="15"/>
      <c r="W70" s="15">
        <f t="shared" si="13"/>
        <v>0</v>
      </c>
      <c r="X70" s="16"/>
      <c r="Y70" s="1" t="str">
        <f t="shared" si="14"/>
        <v>363.2106</v>
      </c>
    </row>
    <row r="71" spans="1:25" x14ac:dyDescent="0.2">
      <c r="A71" s="1">
        <f t="shared" si="2"/>
        <v>57</v>
      </c>
      <c r="C71" s="5" t="s">
        <v>53</v>
      </c>
      <c r="E71" s="13" t="s">
        <v>54</v>
      </c>
      <c r="G71" s="14">
        <v>0</v>
      </c>
      <c r="H71" s="15"/>
      <c r="I71" s="14">
        <v>0</v>
      </c>
      <c r="J71" s="15"/>
      <c r="K71" s="14">
        <v>0</v>
      </c>
      <c r="L71" s="15"/>
      <c r="M71" s="14">
        <v>0</v>
      </c>
      <c r="N71" s="15"/>
      <c r="O71" s="14">
        <v>0</v>
      </c>
      <c r="P71" s="15"/>
      <c r="Q71" s="15">
        <v>0</v>
      </c>
      <c r="R71" s="15"/>
      <c r="S71" s="14">
        <v>0</v>
      </c>
      <c r="T71" s="15"/>
      <c r="U71" s="15">
        <v>0</v>
      </c>
      <c r="V71" s="15"/>
      <c r="W71" s="15">
        <f t="shared" si="13"/>
        <v>0</v>
      </c>
      <c r="X71" s="16"/>
      <c r="Y71" s="1" t="str">
        <f t="shared" si="14"/>
        <v>363.3106</v>
      </c>
    </row>
    <row r="72" spans="1:25" x14ac:dyDescent="0.2">
      <c r="A72" s="1">
        <f t="shared" si="2"/>
        <v>58</v>
      </c>
      <c r="C72" s="5" t="s">
        <v>55</v>
      </c>
      <c r="E72" s="13" t="s">
        <v>56</v>
      </c>
      <c r="G72" s="14">
        <v>59473.55</v>
      </c>
      <c r="H72" s="15"/>
      <c r="I72" s="14">
        <v>40711.39</v>
      </c>
      <c r="J72" s="15"/>
      <c r="K72" s="14">
        <v>0</v>
      </c>
      <c r="L72" s="15"/>
      <c r="M72" s="14">
        <v>0</v>
      </c>
      <c r="N72" s="15"/>
      <c r="O72" s="14">
        <v>-732.97999999999593</v>
      </c>
      <c r="P72" s="15"/>
      <c r="Q72" s="15">
        <v>99451.96</v>
      </c>
      <c r="R72" s="15"/>
      <c r="S72" s="14">
        <v>83089.06</v>
      </c>
      <c r="T72" s="15"/>
      <c r="U72" s="15">
        <v>0</v>
      </c>
      <c r="V72" s="15"/>
      <c r="W72" s="15">
        <f t="shared" si="13"/>
        <v>83089.06</v>
      </c>
      <c r="X72" s="16"/>
      <c r="Y72" s="1" t="str">
        <f t="shared" si="14"/>
        <v>363.5106</v>
      </c>
    </row>
    <row r="73" spans="1:25" x14ac:dyDescent="0.2">
      <c r="A73" s="1">
        <f t="shared" si="2"/>
        <v>59</v>
      </c>
      <c r="C73" s="5"/>
      <c r="E73" s="13"/>
      <c r="G73" s="17"/>
      <c r="H73" s="15"/>
      <c r="I73" s="17"/>
      <c r="J73" s="15"/>
      <c r="K73" s="17"/>
      <c r="L73" s="15"/>
      <c r="M73" s="17"/>
      <c r="N73" s="15"/>
      <c r="O73" s="17"/>
      <c r="P73" s="15"/>
      <c r="Q73" s="17"/>
      <c r="R73" s="15"/>
      <c r="S73" s="17"/>
      <c r="T73" s="15"/>
      <c r="U73" s="17"/>
      <c r="V73" s="15"/>
      <c r="W73" s="17"/>
      <c r="X73" s="16"/>
    </row>
    <row r="74" spans="1:25" x14ac:dyDescent="0.2">
      <c r="A74" s="1">
        <f t="shared" si="2"/>
        <v>60</v>
      </c>
      <c r="C74" s="5"/>
      <c r="E74" s="13" t="s">
        <v>57</v>
      </c>
      <c r="G74" s="14">
        <f>SUM(G65:G73)</f>
        <v>311311.38</v>
      </c>
      <c r="H74" s="15"/>
      <c r="I74" s="14">
        <f>SUM(I65:I73)</f>
        <v>60512.76</v>
      </c>
      <c r="J74" s="15"/>
      <c r="K74" s="14">
        <f>SUM(K65:K73)</f>
        <v>0</v>
      </c>
      <c r="L74" s="15"/>
      <c r="M74" s="14">
        <f>SUM(M65:M73)</f>
        <v>0</v>
      </c>
      <c r="N74" s="15"/>
      <c r="O74" s="14">
        <f>SUM(O65:O73)</f>
        <v>58637.390000000014</v>
      </c>
      <c r="P74" s="15"/>
      <c r="Q74" s="14">
        <f>SUM(Q65:Q73)</f>
        <v>430461.53</v>
      </c>
      <c r="R74" s="15"/>
      <c r="S74" s="14">
        <f>SUM(S65:S73)</f>
        <v>350081.84</v>
      </c>
      <c r="T74" s="15"/>
      <c r="U74" s="14">
        <f>SUM(U65:U73)</f>
        <v>0</v>
      </c>
      <c r="V74" s="15"/>
      <c r="W74" s="14">
        <f>SUM(W65:W73)</f>
        <v>350081.84</v>
      </c>
      <c r="X74" s="16"/>
    </row>
    <row r="75" spans="1:25" x14ac:dyDescent="0.2">
      <c r="A75" s="1">
        <f t="shared" si="2"/>
        <v>61</v>
      </c>
      <c r="C75" s="5"/>
      <c r="E75" s="13"/>
      <c r="G75" s="14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4"/>
      <c r="T75" s="15"/>
      <c r="U75" s="14"/>
      <c r="V75" s="15"/>
      <c r="W75" s="14"/>
      <c r="X75" s="16"/>
    </row>
    <row r="76" spans="1:25" x14ac:dyDescent="0.2">
      <c r="A76" s="1">
        <f t="shared" si="2"/>
        <v>62</v>
      </c>
      <c r="C76" s="5" t="s">
        <v>58</v>
      </c>
      <c r="E76" s="13" t="s">
        <v>59</v>
      </c>
      <c r="G76" s="14">
        <v>0</v>
      </c>
      <c r="H76" s="15"/>
      <c r="I76" s="14">
        <v>0</v>
      </c>
      <c r="J76" s="15"/>
      <c r="K76" s="14">
        <v>0</v>
      </c>
      <c r="L76" s="15"/>
      <c r="M76" s="14">
        <v>0</v>
      </c>
      <c r="N76" s="15"/>
      <c r="O76" s="14">
        <v>0</v>
      </c>
      <c r="P76" s="15"/>
      <c r="Q76" s="15">
        <v>0</v>
      </c>
      <c r="R76" s="15"/>
      <c r="S76" s="14">
        <v>0</v>
      </c>
      <c r="T76" s="15"/>
      <c r="U76" s="15">
        <v>0</v>
      </c>
      <c r="V76" s="15"/>
      <c r="W76" s="15">
        <f>S76+U76</f>
        <v>0</v>
      </c>
      <c r="X76" s="16"/>
      <c r="Y76" s="1" t="str">
        <f t="shared" ref="Y76:Y84" si="15">LEFT(C76,3)&amp;106</f>
        <v>374106</v>
      </c>
    </row>
    <row r="77" spans="1:25" x14ac:dyDescent="0.2">
      <c r="A77" s="1">
        <f t="shared" si="2"/>
        <v>63</v>
      </c>
      <c r="C77" s="5" t="s">
        <v>60</v>
      </c>
      <c r="E77" s="13" t="s">
        <v>44</v>
      </c>
      <c r="G77" s="14">
        <v>0</v>
      </c>
      <c r="H77" s="15"/>
      <c r="I77" s="14">
        <v>0</v>
      </c>
      <c r="J77" s="15"/>
      <c r="K77" s="14">
        <v>0</v>
      </c>
      <c r="L77" s="15"/>
      <c r="M77" s="14">
        <v>0</v>
      </c>
      <c r="N77" s="15"/>
      <c r="O77" s="14">
        <v>0</v>
      </c>
      <c r="P77" s="15"/>
      <c r="Q77" s="15">
        <v>0</v>
      </c>
      <c r="R77" s="15"/>
      <c r="S77" s="14">
        <v>0</v>
      </c>
      <c r="T77" s="15"/>
      <c r="U77" s="15">
        <v>0</v>
      </c>
      <c r="V77" s="15"/>
      <c r="W77" s="15">
        <f t="shared" ref="W77:W84" si="16">S77+U77</f>
        <v>0</v>
      </c>
      <c r="X77" s="16"/>
      <c r="Y77" s="1" t="str">
        <f t="shared" si="15"/>
        <v>375106</v>
      </c>
    </row>
    <row r="78" spans="1:25" x14ac:dyDescent="0.2">
      <c r="A78" s="1">
        <f t="shared" si="2"/>
        <v>64</v>
      </c>
      <c r="C78" s="5" t="s">
        <v>61</v>
      </c>
      <c r="E78" s="13" t="s">
        <v>62</v>
      </c>
      <c r="G78" s="14">
        <v>18102325.23</v>
      </c>
      <c r="H78" s="15"/>
      <c r="I78" s="14">
        <v>3001807.88</v>
      </c>
      <c r="J78" s="15"/>
      <c r="K78" s="14">
        <v>0</v>
      </c>
      <c r="L78" s="15"/>
      <c r="M78" s="14">
        <v>0</v>
      </c>
      <c r="N78" s="15"/>
      <c r="O78" s="14">
        <v>-4099036.5999999978</v>
      </c>
      <c r="P78" s="15"/>
      <c r="Q78" s="15">
        <v>17005096.510000002</v>
      </c>
      <c r="R78" s="15"/>
      <c r="S78" s="14">
        <v>19451618.66</v>
      </c>
      <c r="T78" s="15"/>
      <c r="U78" s="15">
        <v>0</v>
      </c>
      <c r="V78" s="15"/>
      <c r="W78" s="15">
        <f t="shared" si="16"/>
        <v>19451618.66</v>
      </c>
      <c r="X78" s="16"/>
      <c r="Y78" s="1" t="str">
        <f t="shared" si="15"/>
        <v>376106</v>
      </c>
    </row>
    <row r="79" spans="1:25" x14ac:dyDescent="0.2">
      <c r="A79" s="1">
        <f t="shared" si="2"/>
        <v>65</v>
      </c>
      <c r="C79" s="5" t="s">
        <v>63</v>
      </c>
      <c r="E79" s="13" t="s">
        <v>64</v>
      </c>
      <c r="G79" s="14">
        <v>3027798.05</v>
      </c>
      <c r="H79" s="15"/>
      <c r="I79" s="14">
        <v>-2732487.48</v>
      </c>
      <c r="J79" s="15"/>
      <c r="K79" s="14">
        <v>0</v>
      </c>
      <c r="L79" s="15"/>
      <c r="M79" s="14">
        <v>0</v>
      </c>
      <c r="N79" s="15"/>
      <c r="O79" s="14">
        <v>-133315.51999999981</v>
      </c>
      <c r="P79" s="15"/>
      <c r="Q79" s="15">
        <v>161995.05000000002</v>
      </c>
      <c r="R79" s="15"/>
      <c r="S79" s="14">
        <v>1328950.52</v>
      </c>
      <c r="T79" s="15"/>
      <c r="U79" s="15">
        <v>0</v>
      </c>
      <c r="V79" s="15"/>
      <c r="W79" s="15">
        <f t="shared" si="16"/>
        <v>1328950.52</v>
      </c>
      <c r="X79" s="16"/>
      <c r="Y79" s="1" t="str">
        <f t="shared" si="15"/>
        <v>378106</v>
      </c>
    </row>
    <row r="80" spans="1:25" x14ac:dyDescent="0.2">
      <c r="A80" s="1">
        <f t="shared" si="2"/>
        <v>66</v>
      </c>
      <c r="C80" s="5" t="s">
        <v>65</v>
      </c>
      <c r="E80" s="13" t="s">
        <v>66</v>
      </c>
      <c r="G80" s="14">
        <v>1021499.29</v>
      </c>
      <c r="H80" s="15"/>
      <c r="I80" s="14">
        <v>-944170.96</v>
      </c>
      <c r="J80" s="15"/>
      <c r="K80" s="14">
        <v>0</v>
      </c>
      <c r="L80" s="15"/>
      <c r="M80" s="14">
        <v>0</v>
      </c>
      <c r="N80" s="15"/>
      <c r="O80" s="14">
        <v>-1679.4800000000687</v>
      </c>
      <c r="P80" s="15"/>
      <c r="Q80" s="15">
        <v>75648.850000000006</v>
      </c>
      <c r="R80" s="15"/>
      <c r="S80" s="14">
        <v>740308.89</v>
      </c>
      <c r="T80" s="15"/>
      <c r="U80" s="15">
        <v>0</v>
      </c>
      <c r="V80" s="15"/>
      <c r="W80" s="15">
        <f t="shared" si="16"/>
        <v>740308.89</v>
      </c>
      <c r="X80" s="16"/>
      <c r="Y80" s="1" t="str">
        <f t="shared" si="15"/>
        <v>379106</v>
      </c>
    </row>
    <row r="81" spans="1:25" x14ac:dyDescent="0.2">
      <c r="A81" s="1">
        <f t="shared" ref="A81:A144" si="17">A80+1</f>
        <v>67</v>
      </c>
      <c r="C81" s="5" t="s">
        <v>67</v>
      </c>
      <c r="E81" s="13" t="s">
        <v>68</v>
      </c>
      <c r="G81" s="14">
        <v>3070918.61</v>
      </c>
      <c r="H81" s="15"/>
      <c r="I81" s="14">
        <v>3472176.32</v>
      </c>
      <c r="J81" s="15"/>
      <c r="K81" s="14">
        <v>0</v>
      </c>
      <c r="L81" s="15"/>
      <c r="M81" s="14">
        <v>0</v>
      </c>
      <c r="N81" s="15"/>
      <c r="O81" s="14">
        <v>-4725630.32</v>
      </c>
      <c r="P81" s="15"/>
      <c r="Q81" s="15">
        <v>1817464.6099999994</v>
      </c>
      <c r="R81" s="15"/>
      <c r="S81" s="14">
        <v>4408186.5599999996</v>
      </c>
      <c r="T81" s="15"/>
      <c r="U81" s="15">
        <v>0</v>
      </c>
      <c r="V81" s="15"/>
      <c r="W81" s="15">
        <f t="shared" si="16"/>
        <v>4408186.5599999996</v>
      </c>
      <c r="X81" s="16"/>
      <c r="Y81" s="1" t="str">
        <f t="shared" si="15"/>
        <v>380106</v>
      </c>
    </row>
    <row r="82" spans="1:25" x14ac:dyDescent="0.2">
      <c r="A82" s="1">
        <f t="shared" si="17"/>
        <v>68</v>
      </c>
      <c r="C82" s="5" t="s">
        <v>69</v>
      </c>
      <c r="E82" s="13" t="s">
        <v>70</v>
      </c>
      <c r="G82" s="14">
        <v>6184750.25</v>
      </c>
      <c r="H82" s="15"/>
      <c r="I82" s="14">
        <v>-2050034.03</v>
      </c>
      <c r="J82" s="15"/>
      <c r="K82" s="14">
        <v>0</v>
      </c>
      <c r="L82" s="15"/>
      <c r="M82" s="14">
        <v>0</v>
      </c>
      <c r="N82" s="15"/>
      <c r="O82" s="14">
        <v>6932440.9400000004</v>
      </c>
      <c r="P82" s="15"/>
      <c r="Q82" s="15">
        <v>11067157.16</v>
      </c>
      <c r="R82" s="15"/>
      <c r="S82" s="14">
        <v>6733716.0599999996</v>
      </c>
      <c r="T82" s="15"/>
      <c r="U82" s="15">
        <v>0</v>
      </c>
      <c r="V82" s="15"/>
      <c r="W82" s="15">
        <f t="shared" si="16"/>
        <v>6733716.0599999996</v>
      </c>
      <c r="X82" s="16"/>
      <c r="Y82" s="1" t="str">
        <f t="shared" si="15"/>
        <v>381106</v>
      </c>
    </row>
    <row r="83" spans="1:25" x14ac:dyDescent="0.2">
      <c r="A83" s="1">
        <f t="shared" si="17"/>
        <v>69</v>
      </c>
      <c r="C83" s="5" t="s">
        <v>71</v>
      </c>
      <c r="E83" s="13" t="s">
        <v>72</v>
      </c>
      <c r="G83" s="14">
        <v>0</v>
      </c>
      <c r="H83" s="15"/>
      <c r="I83" s="14">
        <v>278923.17</v>
      </c>
      <c r="J83" s="15"/>
      <c r="K83" s="14">
        <v>0</v>
      </c>
      <c r="L83" s="15"/>
      <c r="M83" s="14">
        <v>0</v>
      </c>
      <c r="N83" s="15"/>
      <c r="O83" s="14">
        <v>409545.82</v>
      </c>
      <c r="P83" s="15"/>
      <c r="Q83" s="15">
        <v>688468.99</v>
      </c>
      <c r="R83" s="15"/>
      <c r="S83" s="14">
        <v>226955.84</v>
      </c>
      <c r="T83" s="15"/>
      <c r="U83" s="15">
        <v>0</v>
      </c>
      <c r="V83" s="15"/>
      <c r="W83" s="15">
        <f t="shared" si="16"/>
        <v>226955.84</v>
      </c>
      <c r="X83" s="16"/>
      <c r="Y83" s="1" t="str">
        <f t="shared" si="15"/>
        <v>383106</v>
      </c>
    </row>
    <row r="84" spans="1:25" x14ac:dyDescent="0.2">
      <c r="A84" s="1">
        <f t="shared" si="17"/>
        <v>70</v>
      </c>
      <c r="C84" s="5" t="s">
        <v>73</v>
      </c>
      <c r="E84" s="13" t="s">
        <v>74</v>
      </c>
      <c r="G84" s="14">
        <v>0</v>
      </c>
      <c r="H84" s="15"/>
      <c r="I84" s="14">
        <v>0</v>
      </c>
      <c r="J84" s="15"/>
      <c r="K84" s="14">
        <v>0</v>
      </c>
      <c r="L84" s="15"/>
      <c r="M84" s="14">
        <v>0</v>
      </c>
      <c r="N84" s="15"/>
      <c r="O84" s="14">
        <v>0</v>
      </c>
      <c r="P84" s="15"/>
      <c r="Q84" s="15">
        <v>0</v>
      </c>
      <c r="R84" s="15"/>
      <c r="S84" s="14">
        <v>0</v>
      </c>
      <c r="T84" s="15"/>
      <c r="U84" s="15">
        <v>0</v>
      </c>
      <c r="V84" s="15"/>
      <c r="W84" s="15">
        <f t="shared" si="16"/>
        <v>0</v>
      </c>
      <c r="X84" s="16"/>
      <c r="Y84" s="1" t="str">
        <f t="shared" si="15"/>
        <v>385106</v>
      </c>
    </row>
    <row r="85" spans="1:25" x14ac:dyDescent="0.2">
      <c r="A85" s="1">
        <f t="shared" si="17"/>
        <v>71</v>
      </c>
      <c r="C85" s="5"/>
      <c r="E85" s="13"/>
      <c r="G85" s="17"/>
      <c r="H85" s="15"/>
      <c r="I85" s="17"/>
      <c r="J85" s="15"/>
      <c r="K85" s="17"/>
      <c r="L85" s="15"/>
      <c r="M85" s="17"/>
      <c r="N85" s="15"/>
      <c r="O85" s="17"/>
      <c r="P85" s="15"/>
      <c r="Q85" s="17"/>
      <c r="R85" s="15"/>
      <c r="S85" s="17"/>
      <c r="T85" s="15"/>
      <c r="U85" s="17"/>
      <c r="V85" s="15"/>
      <c r="W85" s="17"/>
      <c r="X85" s="16"/>
    </row>
    <row r="86" spans="1:25" x14ac:dyDescent="0.2">
      <c r="A86" s="1">
        <f t="shared" si="17"/>
        <v>72</v>
      </c>
      <c r="C86" s="5"/>
      <c r="E86" s="13" t="s">
        <v>75</v>
      </c>
      <c r="G86" s="14">
        <f>SUM(G76:G85)</f>
        <v>31407291.43</v>
      </c>
      <c r="H86" s="15"/>
      <c r="I86" s="14">
        <f>SUM(I76:I85)</f>
        <v>1026214.8999999997</v>
      </c>
      <c r="J86" s="15"/>
      <c r="K86" s="14">
        <f>SUM(K76:K85)</f>
        <v>0</v>
      </c>
      <c r="L86" s="15"/>
      <c r="M86" s="14">
        <f>SUM(M76:M85)</f>
        <v>0</v>
      </c>
      <c r="N86" s="15"/>
      <c r="O86" s="14">
        <f>SUM(O76:O85)</f>
        <v>-1617675.1599999976</v>
      </c>
      <c r="P86" s="15"/>
      <c r="Q86" s="14">
        <f>SUM(Q76:Q85)</f>
        <v>30815831.170000002</v>
      </c>
      <c r="R86" s="15"/>
      <c r="S86" s="14">
        <f>SUM(S76:S85)</f>
        <v>32889736.529999997</v>
      </c>
      <c r="T86" s="15"/>
      <c r="U86" s="14">
        <f>SUM(U76:U85)</f>
        <v>0</v>
      </c>
      <c r="V86" s="15"/>
      <c r="W86" s="14">
        <f>SUM(W76:W85)</f>
        <v>32889736.529999997</v>
      </c>
      <c r="X86" s="16"/>
    </row>
    <row r="87" spans="1:25" x14ac:dyDescent="0.2">
      <c r="A87" s="1">
        <f t="shared" si="17"/>
        <v>73</v>
      </c>
      <c r="C87" s="5"/>
      <c r="E87" s="13"/>
      <c r="G87" s="14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4"/>
      <c r="T87" s="15"/>
      <c r="U87" s="14"/>
      <c r="V87" s="15"/>
      <c r="W87" s="14"/>
      <c r="X87" s="16"/>
    </row>
    <row r="88" spans="1:25" x14ac:dyDescent="0.2">
      <c r="A88" s="1">
        <f t="shared" si="17"/>
        <v>74</v>
      </c>
      <c r="C88" s="5" t="s">
        <v>76</v>
      </c>
      <c r="E88" s="13" t="s">
        <v>59</v>
      </c>
      <c r="G88" s="14">
        <v>0</v>
      </c>
      <c r="H88" s="15"/>
      <c r="I88" s="14">
        <v>0</v>
      </c>
      <c r="J88" s="15"/>
      <c r="K88" s="14">
        <v>0</v>
      </c>
      <c r="L88" s="15"/>
      <c r="M88" s="14">
        <v>0</v>
      </c>
      <c r="N88" s="15"/>
      <c r="O88" s="14">
        <v>0</v>
      </c>
      <c r="P88" s="15"/>
      <c r="Q88" s="15">
        <v>0</v>
      </c>
      <c r="R88" s="15"/>
      <c r="S88" s="14">
        <v>0</v>
      </c>
      <c r="T88" s="15"/>
      <c r="U88" s="15">
        <v>0</v>
      </c>
      <c r="V88" s="15"/>
      <c r="W88" s="15">
        <f>S88+U88</f>
        <v>0</v>
      </c>
      <c r="X88" s="16"/>
      <c r="Y88" s="1" t="str">
        <f t="shared" ref="Y88:Y97" si="18">LEFT(C88,3)&amp;106</f>
        <v>389106</v>
      </c>
    </row>
    <row r="89" spans="1:25" x14ac:dyDescent="0.2">
      <c r="A89" s="1">
        <f t="shared" si="17"/>
        <v>75</v>
      </c>
      <c r="C89" s="5" t="s">
        <v>77</v>
      </c>
      <c r="E89" s="13" t="s">
        <v>78</v>
      </c>
      <c r="G89" s="14">
        <v>271695.95</v>
      </c>
      <c r="H89" s="15"/>
      <c r="I89" s="14">
        <v>120920.77</v>
      </c>
      <c r="J89" s="15"/>
      <c r="K89" s="14">
        <v>0</v>
      </c>
      <c r="L89" s="15"/>
      <c r="M89" s="14">
        <v>0</v>
      </c>
      <c r="N89" s="15"/>
      <c r="O89" s="14">
        <v>-251900.35000000003</v>
      </c>
      <c r="P89" s="15"/>
      <c r="Q89" s="15">
        <v>140716.37</v>
      </c>
      <c r="R89" s="15"/>
      <c r="S89" s="14">
        <v>163239.53</v>
      </c>
      <c r="T89" s="15"/>
      <c r="U89" s="15">
        <v>0</v>
      </c>
      <c r="V89" s="15"/>
      <c r="W89" s="15">
        <f t="shared" ref="W89:W97" si="19">S89+U89</f>
        <v>163239.53</v>
      </c>
      <c r="X89" s="16"/>
      <c r="Y89" s="1" t="str">
        <f t="shared" si="18"/>
        <v>390106</v>
      </c>
    </row>
    <row r="90" spans="1:25" x14ac:dyDescent="0.2">
      <c r="A90" s="1">
        <f t="shared" si="17"/>
        <v>76</v>
      </c>
      <c r="C90" s="5" t="s">
        <v>79</v>
      </c>
      <c r="E90" s="13" t="s">
        <v>80</v>
      </c>
      <c r="G90" s="14">
        <v>50597.420000000006</v>
      </c>
      <c r="H90" s="15"/>
      <c r="I90" s="14">
        <v>-45229.14</v>
      </c>
      <c r="J90" s="15"/>
      <c r="K90" s="14">
        <v>0</v>
      </c>
      <c r="L90" s="15"/>
      <c r="M90" s="14">
        <v>0</v>
      </c>
      <c r="N90" s="15"/>
      <c r="O90" s="14">
        <v>2519.1599999999953</v>
      </c>
      <c r="P90" s="15"/>
      <c r="Q90" s="15">
        <v>7887.4400000000014</v>
      </c>
      <c r="R90" s="15"/>
      <c r="S90" s="14">
        <v>26429.260000000002</v>
      </c>
      <c r="T90" s="15"/>
      <c r="U90" s="15">
        <v>0</v>
      </c>
      <c r="V90" s="15"/>
      <c r="W90" s="15">
        <f t="shared" si="19"/>
        <v>26429.260000000002</v>
      </c>
      <c r="X90" s="16"/>
      <c r="Y90" s="1" t="str">
        <f t="shared" si="18"/>
        <v>391106</v>
      </c>
    </row>
    <row r="91" spans="1:25" x14ac:dyDescent="0.2">
      <c r="A91" s="1">
        <f t="shared" si="17"/>
        <v>77</v>
      </c>
      <c r="C91" s="5" t="s">
        <v>81</v>
      </c>
      <c r="E91" s="13" t="s">
        <v>82</v>
      </c>
      <c r="G91" s="14">
        <v>172751</v>
      </c>
      <c r="H91" s="15"/>
      <c r="I91" s="14">
        <v>-150094.78</v>
      </c>
      <c r="J91" s="15"/>
      <c r="K91" s="14">
        <v>0</v>
      </c>
      <c r="L91" s="15"/>
      <c r="M91" s="14">
        <v>0</v>
      </c>
      <c r="N91" s="15"/>
      <c r="O91" s="14">
        <v>-22656.22</v>
      </c>
      <c r="P91" s="15"/>
      <c r="Q91" s="15">
        <v>0</v>
      </c>
      <c r="R91" s="15"/>
      <c r="S91" s="14">
        <v>37033.1</v>
      </c>
      <c r="T91" s="15"/>
      <c r="U91" s="15">
        <v>0</v>
      </c>
      <c r="V91" s="15"/>
      <c r="W91" s="15">
        <f t="shared" si="19"/>
        <v>37033.1</v>
      </c>
      <c r="X91" s="16"/>
      <c r="Y91" s="1" t="str">
        <f t="shared" si="18"/>
        <v>392106</v>
      </c>
    </row>
    <row r="92" spans="1:25" x14ac:dyDescent="0.2">
      <c r="A92" s="1">
        <f t="shared" si="17"/>
        <v>78</v>
      </c>
      <c r="C92" s="5" t="s">
        <v>83</v>
      </c>
      <c r="E92" s="13" t="s">
        <v>84</v>
      </c>
      <c r="G92" s="14">
        <v>0</v>
      </c>
      <c r="H92" s="15"/>
      <c r="I92" s="14">
        <v>0</v>
      </c>
      <c r="J92" s="15"/>
      <c r="K92" s="14">
        <v>0</v>
      </c>
      <c r="L92" s="15"/>
      <c r="M92" s="14">
        <v>0</v>
      </c>
      <c r="N92" s="15"/>
      <c r="O92" s="14">
        <v>0</v>
      </c>
      <c r="P92" s="15"/>
      <c r="Q92" s="15">
        <v>0</v>
      </c>
      <c r="R92" s="15"/>
      <c r="S92" s="14">
        <v>0</v>
      </c>
      <c r="T92" s="15"/>
      <c r="U92" s="15">
        <v>0</v>
      </c>
      <c r="V92" s="15"/>
      <c r="W92" s="15">
        <f t="shared" si="19"/>
        <v>0</v>
      </c>
      <c r="X92" s="16"/>
      <c r="Y92" s="1" t="str">
        <f t="shared" si="18"/>
        <v>393106</v>
      </c>
    </row>
    <row r="93" spans="1:25" x14ac:dyDescent="0.2">
      <c r="A93" s="1">
        <f t="shared" si="17"/>
        <v>79</v>
      </c>
      <c r="C93" s="5" t="s">
        <v>85</v>
      </c>
      <c r="E93" s="13" t="s">
        <v>86</v>
      </c>
      <c r="G93" s="14">
        <v>207092.65</v>
      </c>
      <c r="H93" s="15"/>
      <c r="I93" s="14">
        <v>4454.46</v>
      </c>
      <c r="J93" s="15"/>
      <c r="K93" s="14">
        <v>0</v>
      </c>
      <c r="L93" s="15"/>
      <c r="M93" s="14">
        <v>0</v>
      </c>
      <c r="N93" s="15"/>
      <c r="O93" s="14">
        <v>49021.210000000021</v>
      </c>
      <c r="P93" s="15"/>
      <c r="Q93" s="15">
        <v>260568.32000000001</v>
      </c>
      <c r="R93" s="15"/>
      <c r="S93" s="14">
        <v>191068.84</v>
      </c>
      <c r="T93" s="15"/>
      <c r="U93" s="15">
        <v>0</v>
      </c>
      <c r="V93" s="15"/>
      <c r="W93" s="15">
        <f t="shared" si="19"/>
        <v>191068.84</v>
      </c>
      <c r="X93" s="16"/>
      <c r="Y93" s="1" t="str">
        <f t="shared" si="18"/>
        <v>394106</v>
      </c>
    </row>
    <row r="94" spans="1:25" x14ac:dyDescent="0.2">
      <c r="A94" s="1">
        <f t="shared" si="17"/>
        <v>80</v>
      </c>
      <c r="C94" s="5" t="s">
        <v>87</v>
      </c>
      <c r="E94" s="13" t="s">
        <v>88</v>
      </c>
      <c r="G94" s="14">
        <v>0</v>
      </c>
      <c r="H94" s="15"/>
      <c r="I94" s="14">
        <v>0</v>
      </c>
      <c r="J94" s="15"/>
      <c r="K94" s="14">
        <v>0</v>
      </c>
      <c r="L94" s="15"/>
      <c r="M94" s="14">
        <v>0</v>
      </c>
      <c r="N94" s="15"/>
      <c r="O94" s="14">
        <v>0</v>
      </c>
      <c r="P94" s="15"/>
      <c r="Q94" s="15">
        <v>0</v>
      </c>
      <c r="R94" s="15"/>
      <c r="S94" s="14">
        <v>0</v>
      </c>
      <c r="T94" s="15"/>
      <c r="U94" s="15">
        <v>0</v>
      </c>
      <c r="V94" s="15"/>
      <c r="W94" s="15">
        <f t="shared" si="19"/>
        <v>0</v>
      </c>
      <c r="X94" s="16"/>
      <c r="Y94" s="1" t="str">
        <f t="shared" si="18"/>
        <v>395106</v>
      </c>
    </row>
    <row r="95" spans="1:25" x14ac:dyDescent="0.2">
      <c r="A95" s="1">
        <f t="shared" si="17"/>
        <v>81</v>
      </c>
      <c r="C95" s="5" t="s">
        <v>89</v>
      </c>
      <c r="E95" s="13" t="s">
        <v>90</v>
      </c>
      <c r="G95" s="14">
        <v>189171.61000000002</v>
      </c>
      <c r="H95" s="15"/>
      <c r="I95" s="14">
        <v>0</v>
      </c>
      <c r="J95" s="15"/>
      <c r="K95" s="14">
        <v>0</v>
      </c>
      <c r="L95" s="15"/>
      <c r="M95" s="14">
        <v>0</v>
      </c>
      <c r="N95" s="15"/>
      <c r="O95" s="14">
        <v>-189171.61000000002</v>
      </c>
      <c r="P95" s="15"/>
      <c r="Q95" s="15">
        <v>0</v>
      </c>
      <c r="R95" s="15"/>
      <c r="S95" s="14">
        <v>57563.15</v>
      </c>
      <c r="T95" s="15"/>
      <c r="U95" s="15">
        <v>0</v>
      </c>
      <c r="V95" s="15"/>
      <c r="W95" s="15">
        <f t="shared" si="19"/>
        <v>57563.15</v>
      </c>
      <c r="X95" s="16"/>
      <c r="Y95" s="1" t="str">
        <f t="shared" si="18"/>
        <v>396106</v>
      </c>
    </row>
    <row r="96" spans="1:25" x14ac:dyDescent="0.2">
      <c r="A96" s="1">
        <f t="shared" si="17"/>
        <v>82</v>
      </c>
      <c r="C96" s="5" t="s">
        <v>91</v>
      </c>
      <c r="E96" s="13" t="s">
        <v>92</v>
      </c>
      <c r="G96" s="14">
        <v>2328.64</v>
      </c>
      <c r="H96" s="15"/>
      <c r="I96" s="14">
        <v>-2355.77</v>
      </c>
      <c r="J96" s="15"/>
      <c r="K96" s="14">
        <v>0</v>
      </c>
      <c r="L96" s="15"/>
      <c r="M96" s="14">
        <v>0</v>
      </c>
      <c r="N96" s="15"/>
      <c r="O96" s="14">
        <v>27.130000000000109</v>
      </c>
      <c r="P96" s="15"/>
      <c r="Q96" s="15">
        <v>0</v>
      </c>
      <c r="R96" s="15"/>
      <c r="S96" s="14">
        <v>906.07</v>
      </c>
      <c r="T96" s="15"/>
      <c r="U96" s="15">
        <v>0</v>
      </c>
      <c r="V96" s="15"/>
      <c r="W96" s="15">
        <f t="shared" si="19"/>
        <v>906.07</v>
      </c>
      <c r="X96" s="16"/>
      <c r="Y96" s="1" t="str">
        <f t="shared" si="18"/>
        <v>397106</v>
      </c>
    </row>
    <row r="97" spans="1:25" x14ac:dyDescent="0.2">
      <c r="A97" s="1">
        <f t="shared" si="17"/>
        <v>83</v>
      </c>
      <c r="C97" s="5" t="s">
        <v>93</v>
      </c>
      <c r="E97" s="13" t="s">
        <v>94</v>
      </c>
      <c r="G97" s="14">
        <v>0</v>
      </c>
      <c r="H97" s="15"/>
      <c r="I97" s="14">
        <v>0</v>
      </c>
      <c r="J97" s="15"/>
      <c r="K97" s="14">
        <v>0</v>
      </c>
      <c r="L97" s="15"/>
      <c r="M97" s="14">
        <v>0</v>
      </c>
      <c r="N97" s="15"/>
      <c r="O97" s="14">
        <v>0</v>
      </c>
      <c r="P97" s="15"/>
      <c r="Q97" s="15">
        <v>0</v>
      </c>
      <c r="R97" s="15"/>
      <c r="S97" s="14">
        <v>0</v>
      </c>
      <c r="T97" s="15"/>
      <c r="U97" s="15">
        <v>0</v>
      </c>
      <c r="V97" s="15"/>
      <c r="W97" s="15">
        <f t="shared" si="19"/>
        <v>0</v>
      </c>
      <c r="X97" s="16"/>
      <c r="Y97" s="1" t="str">
        <f t="shared" si="18"/>
        <v>398106</v>
      </c>
    </row>
    <row r="98" spans="1:25" x14ac:dyDescent="0.2">
      <c r="A98" s="1">
        <f t="shared" si="17"/>
        <v>84</v>
      </c>
      <c r="C98" s="5"/>
      <c r="E98" s="13"/>
      <c r="G98" s="17"/>
      <c r="H98" s="15"/>
      <c r="I98" s="17"/>
      <c r="J98" s="15"/>
      <c r="K98" s="17"/>
      <c r="L98" s="15"/>
      <c r="M98" s="17"/>
      <c r="N98" s="15"/>
      <c r="O98" s="17"/>
      <c r="P98" s="15"/>
      <c r="Q98" s="17"/>
      <c r="R98" s="15"/>
      <c r="S98" s="17"/>
      <c r="T98" s="15"/>
      <c r="U98" s="17"/>
      <c r="V98" s="15"/>
      <c r="W98" s="17"/>
      <c r="X98" s="16"/>
    </row>
    <row r="99" spans="1:25" x14ac:dyDescent="0.2">
      <c r="A99" s="1">
        <f t="shared" si="17"/>
        <v>85</v>
      </c>
      <c r="C99" s="5"/>
      <c r="E99" s="13" t="s">
        <v>95</v>
      </c>
      <c r="G99" s="14">
        <f>SUM(G88:G98)</f>
        <v>893637.27</v>
      </c>
      <c r="H99" s="15"/>
      <c r="I99" s="14">
        <f>SUM(I88:I98)</f>
        <v>-72304.459999999992</v>
      </c>
      <c r="J99" s="15"/>
      <c r="K99" s="14">
        <f>SUM(K88:K98)</f>
        <v>0</v>
      </c>
      <c r="L99" s="15"/>
      <c r="M99" s="14">
        <f>SUM(M88:M98)</f>
        <v>0</v>
      </c>
      <c r="N99" s="15"/>
      <c r="O99" s="14">
        <f>SUM(O88:O98)</f>
        <v>-412160.68000000005</v>
      </c>
      <c r="P99" s="15"/>
      <c r="Q99" s="14">
        <f>SUM(Q88:Q98)</f>
        <v>409172.13</v>
      </c>
      <c r="R99" s="15"/>
      <c r="S99" s="14">
        <f>SUM(S88:S98)</f>
        <v>476239.95</v>
      </c>
      <c r="T99" s="15"/>
      <c r="U99" s="14">
        <f>SUM(U88:U98)</f>
        <v>0</v>
      </c>
      <c r="V99" s="15"/>
      <c r="W99" s="14">
        <f>SUM(W88:W98)</f>
        <v>476239.95</v>
      </c>
      <c r="X99" s="16"/>
    </row>
    <row r="100" spans="1:25" x14ac:dyDescent="0.2">
      <c r="A100" s="1">
        <f t="shared" si="17"/>
        <v>86</v>
      </c>
      <c r="C100" s="5"/>
      <c r="E100" s="13"/>
      <c r="G100" s="14"/>
      <c r="H100" s="15"/>
      <c r="I100" s="14"/>
      <c r="J100" s="15"/>
      <c r="K100" s="14"/>
      <c r="L100" s="15"/>
      <c r="M100" s="14"/>
      <c r="N100" s="15"/>
      <c r="O100" s="14"/>
      <c r="P100" s="15"/>
      <c r="Q100" s="14"/>
      <c r="R100" s="15"/>
      <c r="S100" s="14"/>
      <c r="T100" s="15"/>
      <c r="U100" s="14"/>
      <c r="V100" s="15"/>
      <c r="W100" s="14"/>
      <c r="X100" s="16"/>
    </row>
    <row r="101" spans="1:25" ht="13.5" thickBot="1" x14ac:dyDescent="0.25">
      <c r="A101" s="1">
        <f t="shared" si="17"/>
        <v>87</v>
      </c>
      <c r="C101" s="13" t="s">
        <v>98</v>
      </c>
      <c r="E101" s="13"/>
      <c r="G101" s="19">
        <f>SUM(G99,G86,G74,G63)</f>
        <v>33054279.689999998</v>
      </c>
      <c r="H101" s="15"/>
      <c r="I101" s="19">
        <f>SUM(I99,I86,I74,I63)</f>
        <v>951471.08999999973</v>
      </c>
      <c r="J101" s="15"/>
      <c r="K101" s="19">
        <f>SUM(K99,K86,K74,K63)</f>
        <v>0</v>
      </c>
      <c r="L101" s="15"/>
      <c r="M101" s="19">
        <f>SUM(M99,M86,M74,M63)</f>
        <v>0</v>
      </c>
      <c r="N101" s="15"/>
      <c r="O101" s="19">
        <f>SUM(O99,O86,O74,O63)</f>
        <v>-2044217.2699999975</v>
      </c>
      <c r="P101" s="15"/>
      <c r="Q101" s="19">
        <f>SUM(Q99,Q86,Q74,Q63)</f>
        <v>31961533.510000002</v>
      </c>
      <c r="R101" s="15"/>
      <c r="S101" s="19">
        <f>SUM(S99,S86,S74,S63)</f>
        <v>34114226.43</v>
      </c>
      <c r="T101" s="15"/>
      <c r="U101" s="19">
        <f>SUM(U99,U86,U74,U63)</f>
        <v>0</v>
      </c>
      <c r="V101" s="15"/>
      <c r="W101" s="19">
        <f>SUM(W99,W86,W74,W63)</f>
        <v>34114226.43</v>
      </c>
      <c r="X101" s="16"/>
    </row>
    <row r="102" spans="1:25" ht="13.5" thickTop="1" x14ac:dyDescent="0.2">
      <c r="A102" s="1">
        <f t="shared" si="17"/>
        <v>88</v>
      </c>
      <c r="C102" s="20" t="s">
        <v>99</v>
      </c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</row>
    <row r="103" spans="1:25" x14ac:dyDescent="0.2">
      <c r="A103" s="1">
        <f t="shared" si="17"/>
        <v>89</v>
      </c>
      <c r="C103" s="5" t="s">
        <v>34</v>
      </c>
      <c r="E103" s="13" t="s">
        <v>35</v>
      </c>
      <c r="G103" s="14">
        <v>0</v>
      </c>
      <c r="H103" s="15"/>
      <c r="I103" s="14">
        <v>0</v>
      </c>
      <c r="J103" s="15"/>
      <c r="K103" s="14">
        <v>0</v>
      </c>
      <c r="L103" s="15"/>
      <c r="M103" s="14">
        <v>0</v>
      </c>
      <c r="N103" s="15"/>
      <c r="O103" s="14">
        <v>0</v>
      </c>
      <c r="P103" s="15"/>
      <c r="Q103" s="15">
        <v>0</v>
      </c>
      <c r="R103" s="15"/>
      <c r="S103" s="14">
        <v>0</v>
      </c>
      <c r="T103" s="15"/>
      <c r="U103" s="15">
        <v>0</v>
      </c>
      <c r="V103" s="15"/>
      <c r="W103" s="15">
        <f>S103+U103</f>
        <v>0</v>
      </c>
      <c r="X103" s="16"/>
      <c r="Y103" s="1" t="str">
        <f>LEFT(C103,3)&amp;107</f>
        <v>301107</v>
      </c>
    </row>
    <row r="104" spans="1:25" x14ac:dyDescent="0.2">
      <c r="A104" s="1">
        <f t="shared" si="17"/>
        <v>90</v>
      </c>
      <c r="C104" s="5" t="s">
        <v>36</v>
      </c>
      <c r="E104" s="13" t="s">
        <v>37</v>
      </c>
      <c r="G104" s="14">
        <v>0</v>
      </c>
      <c r="H104" s="15"/>
      <c r="I104" s="14">
        <v>0</v>
      </c>
      <c r="J104" s="15"/>
      <c r="K104" s="14">
        <v>0</v>
      </c>
      <c r="L104" s="15"/>
      <c r="M104" s="14">
        <v>0</v>
      </c>
      <c r="N104" s="15"/>
      <c r="O104" s="14">
        <v>0</v>
      </c>
      <c r="P104" s="15"/>
      <c r="Q104" s="15">
        <v>0</v>
      </c>
      <c r="R104" s="15"/>
      <c r="S104" s="14">
        <v>0</v>
      </c>
      <c r="T104" s="15"/>
      <c r="U104" s="15">
        <v>0</v>
      </c>
      <c r="V104" s="15"/>
      <c r="W104" s="15">
        <f t="shared" ref="W104:W105" si="20">S104+U104</f>
        <v>0</v>
      </c>
      <c r="X104" s="16"/>
      <c r="Y104" s="1" t="str">
        <f t="shared" ref="Y104:Y105" si="21">LEFT(C104,3)&amp;107</f>
        <v>302107</v>
      </c>
    </row>
    <row r="105" spans="1:25" x14ac:dyDescent="0.2">
      <c r="A105" s="1">
        <f t="shared" si="17"/>
        <v>91</v>
      </c>
      <c r="C105" s="5" t="s">
        <v>38</v>
      </c>
      <c r="E105" s="13" t="s">
        <v>39</v>
      </c>
      <c r="G105" s="14">
        <v>539986.47</v>
      </c>
      <c r="H105" s="15"/>
      <c r="I105" s="14">
        <v>347101.9800000001</v>
      </c>
      <c r="J105" s="15"/>
      <c r="K105" s="14">
        <v>0</v>
      </c>
      <c r="L105" s="15"/>
      <c r="M105" s="14">
        <v>-544094.06000000006</v>
      </c>
      <c r="N105" s="15"/>
      <c r="O105" s="14">
        <v>0</v>
      </c>
      <c r="P105" s="15"/>
      <c r="Q105" s="15">
        <v>342994.39</v>
      </c>
      <c r="R105" s="15"/>
      <c r="S105" s="14">
        <v>523479.41</v>
      </c>
      <c r="T105" s="15"/>
      <c r="U105" s="15">
        <v>0</v>
      </c>
      <c r="V105" s="15"/>
      <c r="W105" s="15">
        <f t="shared" si="20"/>
        <v>523479.41</v>
      </c>
      <c r="X105" s="16"/>
      <c r="Y105" s="1" t="str">
        <f t="shared" si="21"/>
        <v>303107</v>
      </c>
    </row>
    <row r="106" spans="1:25" x14ac:dyDescent="0.2">
      <c r="A106" s="1">
        <f t="shared" si="17"/>
        <v>92</v>
      </c>
      <c r="C106" s="5"/>
      <c r="E106" s="13"/>
      <c r="G106" s="17"/>
      <c r="H106" s="15"/>
      <c r="I106" s="17"/>
      <c r="J106" s="15"/>
      <c r="K106" s="17"/>
      <c r="L106" s="15"/>
      <c r="M106" s="17"/>
      <c r="N106" s="15"/>
      <c r="O106" s="17"/>
      <c r="P106" s="15"/>
      <c r="Q106" s="17"/>
      <c r="R106" s="15"/>
      <c r="S106" s="17"/>
      <c r="T106" s="15"/>
      <c r="U106" s="17"/>
      <c r="V106" s="15"/>
      <c r="W106" s="17"/>
      <c r="X106" s="16"/>
    </row>
    <row r="107" spans="1:25" x14ac:dyDescent="0.2">
      <c r="A107" s="1">
        <f t="shared" si="17"/>
        <v>93</v>
      </c>
      <c r="C107" s="5"/>
      <c r="E107" s="13" t="s">
        <v>40</v>
      </c>
      <c r="G107" s="14">
        <f>SUM(G103:G106)</f>
        <v>539986.47</v>
      </c>
      <c r="H107" s="15"/>
      <c r="I107" s="14">
        <f>SUM(I103:I106)</f>
        <v>347101.9800000001</v>
      </c>
      <c r="J107" s="15"/>
      <c r="K107" s="14">
        <f>SUM(K103:K106)</f>
        <v>0</v>
      </c>
      <c r="L107" s="15"/>
      <c r="M107" s="14">
        <f>SUM(M103:M106)</f>
        <v>-544094.06000000006</v>
      </c>
      <c r="N107" s="15"/>
      <c r="O107" s="14">
        <f>SUM(O103:O106)</f>
        <v>0</v>
      </c>
      <c r="P107" s="15"/>
      <c r="Q107" s="14">
        <f>SUM(Q103:Q106)</f>
        <v>342994.39</v>
      </c>
      <c r="R107" s="15"/>
      <c r="S107" s="14">
        <f>SUM(S103:S106)</f>
        <v>523479.41</v>
      </c>
      <c r="T107" s="15"/>
      <c r="U107" s="14">
        <f>SUM(U103:U106)</f>
        <v>0</v>
      </c>
      <c r="V107" s="15"/>
      <c r="W107" s="14">
        <f>SUM(W103:W106)</f>
        <v>523479.41</v>
      </c>
      <c r="X107" s="16"/>
    </row>
    <row r="108" spans="1:25" x14ac:dyDescent="0.2">
      <c r="A108" s="1">
        <f t="shared" si="17"/>
        <v>94</v>
      </c>
      <c r="C108" s="5"/>
      <c r="E108" s="13"/>
      <c r="G108" s="14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4"/>
      <c r="T108" s="15"/>
      <c r="U108" s="14"/>
      <c r="V108" s="15"/>
      <c r="W108" s="14"/>
      <c r="X108" s="16"/>
    </row>
    <row r="109" spans="1:25" x14ac:dyDescent="0.2">
      <c r="A109" s="1">
        <f t="shared" si="17"/>
        <v>95</v>
      </c>
      <c r="C109" s="5" t="s">
        <v>41</v>
      </c>
      <c r="E109" s="13" t="s">
        <v>42</v>
      </c>
      <c r="G109" s="14">
        <v>0</v>
      </c>
      <c r="H109" s="15"/>
      <c r="I109" s="14">
        <v>0</v>
      </c>
      <c r="J109" s="15"/>
      <c r="K109" s="14">
        <v>0</v>
      </c>
      <c r="L109" s="15"/>
      <c r="M109" s="14">
        <v>0</v>
      </c>
      <c r="N109" s="15"/>
      <c r="O109" s="14">
        <v>0</v>
      </c>
      <c r="P109" s="15"/>
      <c r="Q109" s="15">
        <v>0</v>
      </c>
      <c r="R109" s="15"/>
      <c r="S109" s="14">
        <v>11080.33</v>
      </c>
      <c r="T109" s="15"/>
      <c r="U109" s="15">
        <v>0</v>
      </c>
      <c r="V109" s="15"/>
      <c r="W109" s="15">
        <f>S109+U109</f>
        <v>11080.33</v>
      </c>
      <c r="X109" s="16"/>
      <c r="Y109" s="1" t="str">
        <f t="shared" ref="Y109:Y111" si="22">LEFT(C109,3)&amp;107</f>
        <v>360107</v>
      </c>
    </row>
    <row r="110" spans="1:25" x14ac:dyDescent="0.2">
      <c r="A110" s="1">
        <f t="shared" si="17"/>
        <v>96</v>
      </c>
      <c r="C110" s="5" t="s">
        <v>43</v>
      </c>
      <c r="E110" s="13" t="s">
        <v>44</v>
      </c>
      <c r="G110" s="14">
        <v>10126.02</v>
      </c>
      <c r="H110" s="15"/>
      <c r="I110" s="14">
        <v>-7061.9900000000007</v>
      </c>
      <c r="J110" s="15"/>
      <c r="K110" s="14">
        <v>0</v>
      </c>
      <c r="L110" s="15"/>
      <c r="M110" s="14">
        <v>-3064.0299999999997</v>
      </c>
      <c r="N110" s="15"/>
      <c r="O110" s="14">
        <v>0</v>
      </c>
      <c r="P110" s="15"/>
      <c r="Q110" s="15">
        <v>0</v>
      </c>
      <c r="R110" s="15"/>
      <c r="S110" s="14">
        <v>14216.91</v>
      </c>
      <c r="T110" s="15"/>
      <c r="U110" s="15">
        <v>0</v>
      </c>
      <c r="V110" s="15"/>
      <c r="W110" s="15">
        <f t="shared" ref="W110:W116" si="23">S110+U110</f>
        <v>14216.91</v>
      </c>
      <c r="X110" s="16"/>
      <c r="Y110" s="1" t="str">
        <f t="shared" si="22"/>
        <v>361107</v>
      </c>
    </row>
    <row r="111" spans="1:25" x14ac:dyDescent="0.2">
      <c r="A111" s="1">
        <f t="shared" si="17"/>
        <v>97</v>
      </c>
      <c r="C111" s="5" t="s">
        <v>45</v>
      </c>
      <c r="E111" s="13" t="s">
        <v>46</v>
      </c>
      <c r="G111" s="14">
        <v>0</v>
      </c>
      <c r="H111" s="15"/>
      <c r="I111" s="14">
        <v>0</v>
      </c>
      <c r="J111" s="15"/>
      <c r="K111" s="14">
        <v>0</v>
      </c>
      <c r="L111" s="15"/>
      <c r="M111" s="14">
        <v>0</v>
      </c>
      <c r="N111" s="15"/>
      <c r="O111" s="14">
        <v>0</v>
      </c>
      <c r="P111" s="15"/>
      <c r="Q111" s="15">
        <v>0</v>
      </c>
      <c r="R111" s="15"/>
      <c r="S111" s="14">
        <v>0</v>
      </c>
      <c r="T111" s="15"/>
      <c r="U111" s="15">
        <v>0</v>
      </c>
      <c r="V111" s="15"/>
      <c r="W111" s="15">
        <f t="shared" si="23"/>
        <v>0</v>
      </c>
      <c r="X111" s="16"/>
      <c r="Y111" s="1" t="str">
        <f t="shared" si="22"/>
        <v>362107</v>
      </c>
    </row>
    <row r="112" spans="1:25" x14ac:dyDescent="0.2">
      <c r="A112" s="1">
        <f t="shared" si="17"/>
        <v>98</v>
      </c>
      <c r="C112" s="5" t="s">
        <v>47</v>
      </c>
      <c r="E112" s="13" t="s">
        <v>48</v>
      </c>
      <c r="G112" s="14">
        <v>19282.100000000002</v>
      </c>
      <c r="H112" s="15"/>
      <c r="I112" s="14">
        <v>4235.6899999999987</v>
      </c>
      <c r="J112" s="15"/>
      <c r="K112" s="14">
        <v>0</v>
      </c>
      <c r="L112" s="15"/>
      <c r="M112" s="14">
        <v>-23517.79</v>
      </c>
      <c r="N112" s="15"/>
      <c r="O112" s="14">
        <v>0</v>
      </c>
      <c r="P112" s="15"/>
      <c r="Q112" s="15">
        <v>0</v>
      </c>
      <c r="R112" s="15"/>
      <c r="S112" s="14">
        <v>2218.75</v>
      </c>
      <c r="T112" s="15"/>
      <c r="U112" s="15">
        <v>0</v>
      </c>
      <c r="V112" s="15"/>
      <c r="W112" s="15">
        <f t="shared" si="23"/>
        <v>2218.75</v>
      </c>
      <c r="X112" s="16"/>
      <c r="Y112" s="1" t="str">
        <f>LEFT(C112,5)&amp;107</f>
        <v>363.0107</v>
      </c>
    </row>
    <row r="113" spans="1:25" x14ac:dyDescent="0.2">
      <c r="A113" s="1">
        <f t="shared" si="17"/>
        <v>99</v>
      </c>
      <c r="C113" s="5" t="s">
        <v>49</v>
      </c>
      <c r="E113" s="13" t="s">
        <v>50</v>
      </c>
      <c r="G113" s="14">
        <v>0</v>
      </c>
      <c r="H113" s="15"/>
      <c r="I113" s="14">
        <v>0</v>
      </c>
      <c r="J113" s="15"/>
      <c r="K113" s="14">
        <v>0</v>
      </c>
      <c r="L113" s="15"/>
      <c r="M113" s="14">
        <v>0</v>
      </c>
      <c r="N113" s="15"/>
      <c r="O113" s="14">
        <v>0</v>
      </c>
      <c r="P113" s="15"/>
      <c r="Q113" s="15">
        <v>0</v>
      </c>
      <c r="R113" s="15"/>
      <c r="S113" s="14">
        <v>0</v>
      </c>
      <c r="T113" s="15"/>
      <c r="U113" s="15">
        <v>0</v>
      </c>
      <c r="V113" s="15"/>
      <c r="W113" s="15">
        <f t="shared" si="23"/>
        <v>0</v>
      </c>
      <c r="X113" s="16"/>
      <c r="Y113" s="1" t="str">
        <f t="shared" ref="Y113:Y116" si="24">LEFT(C113,5)&amp;107</f>
        <v>363.1107</v>
      </c>
    </row>
    <row r="114" spans="1:25" x14ac:dyDescent="0.2">
      <c r="A114" s="1">
        <f t="shared" si="17"/>
        <v>100</v>
      </c>
      <c r="C114" s="5" t="s">
        <v>51</v>
      </c>
      <c r="E114" s="13" t="s">
        <v>52</v>
      </c>
      <c r="G114" s="14">
        <v>0</v>
      </c>
      <c r="H114" s="15"/>
      <c r="I114" s="14">
        <v>0</v>
      </c>
      <c r="J114" s="15"/>
      <c r="K114" s="14">
        <v>0</v>
      </c>
      <c r="L114" s="15"/>
      <c r="M114" s="14">
        <v>0</v>
      </c>
      <c r="N114" s="15"/>
      <c r="O114" s="14">
        <v>0</v>
      </c>
      <c r="P114" s="15"/>
      <c r="Q114" s="15">
        <v>0</v>
      </c>
      <c r="R114" s="15"/>
      <c r="S114" s="14">
        <v>0</v>
      </c>
      <c r="T114" s="15"/>
      <c r="U114" s="15">
        <v>0</v>
      </c>
      <c r="V114" s="15"/>
      <c r="W114" s="15">
        <f t="shared" si="23"/>
        <v>0</v>
      </c>
      <c r="X114" s="16"/>
      <c r="Y114" s="1" t="str">
        <f t="shared" si="24"/>
        <v>363.2107</v>
      </c>
    </row>
    <row r="115" spans="1:25" x14ac:dyDescent="0.2">
      <c r="A115" s="1">
        <f t="shared" si="17"/>
        <v>101</v>
      </c>
      <c r="C115" s="5" t="s">
        <v>53</v>
      </c>
      <c r="E115" s="13" t="s">
        <v>54</v>
      </c>
      <c r="G115" s="14">
        <v>0</v>
      </c>
      <c r="H115" s="15"/>
      <c r="I115" s="14">
        <v>0</v>
      </c>
      <c r="J115" s="15"/>
      <c r="K115" s="14">
        <v>0</v>
      </c>
      <c r="L115" s="15"/>
      <c r="M115" s="14">
        <v>0</v>
      </c>
      <c r="N115" s="15"/>
      <c r="O115" s="14">
        <v>0</v>
      </c>
      <c r="P115" s="15"/>
      <c r="Q115" s="15">
        <v>0</v>
      </c>
      <c r="R115" s="15"/>
      <c r="S115" s="14">
        <v>0</v>
      </c>
      <c r="T115" s="15"/>
      <c r="U115" s="15">
        <v>0</v>
      </c>
      <c r="V115" s="15"/>
      <c r="W115" s="15">
        <f t="shared" si="23"/>
        <v>0</v>
      </c>
      <c r="X115" s="16"/>
      <c r="Y115" s="1" t="str">
        <f t="shared" si="24"/>
        <v>363.3107</v>
      </c>
    </row>
    <row r="116" spans="1:25" x14ac:dyDescent="0.2">
      <c r="A116" s="1">
        <f t="shared" si="17"/>
        <v>102</v>
      </c>
      <c r="C116" s="5" t="s">
        <v>55</v>
      </c>
      <c r="E116" s="13" t="s">
        <v>56</v>
      </c>
      <c r="G116" s="14">
        <v>48873.33</v>
      </c>
      <c r="H116" s="15"/>
      <c r="I116" s="14">
        <v>-8161.9400000000023</v>
      </c>
      <c r="J116" s="15"/>
      <c r="K116" s="14">
        <v>0</v>
      </c>
      <c r="L116" s="15"/>
      <c r="M116" s="14">
        <v>-40711.39</v>
      </c>
      <c r="N116" s="15"/>
      <c r="O116" s="14">
        <v>0</v>
      </c>
      <c r="P116" s="15"/>
      <c r="Q116" s="15">
        <v>0</v>
      </c>
      <c r="R116" s="15"/>
      <c r="S116" s="14">
        <v>20718.27</v>
      </c>
      <c r="T116" s="15"/>
      <c r="U116" s="15">
        <v>0</v>
      </c>
      <c r="V116" s="15"/>
      <c r="W116" s="15">
        <f t="shared" si="23"/>
        <v>20718.27</v>
      </c>
      <c r="X116" s="16"/>
      <c r="Y116" s="1" t="str">
        <f t="shared" si="24"/>
        <v>363.5107</v>
      </c>
    </row>
    <row r="117" spans="1:25" x14ac:dyDescent="0.2">
      <c r="A117" s="1">
        <f t="shared" si="17"/>
        <v>103</v>
      </c>
      <c r="C117" s="5"/>
      <c r="E117" s="13"/>
      <c r="G117" s="17"/>
      <c r="H117" s="15"/>
      <c r="I117" s="17"/>
      <c r="J117" s="15"/>
      <c r="K117" s="17"/>
      <c r="L117" s="15"/>
      <c r="M117" s="17"/>
      <c r="N117" s="15"/>
      <c r="O117" s="17"/>
      <c r="P117" s="15"/>
      <c r="Q117" s="17"/>
      <c r="R117" s="15"/>
      <c r="S117" s="17"/>
      <c r="T117" s="15"/>
      <c r="U117" s="17"/>
      <c r="V117" s="15"/>
      <c r="W117" s="17"/>
      <c r="X117" s="16"/>
    </row>
    <row r="118" spans="1:25" x14ac:dyDescent="0.2">
      <c r="A118" s="1">
        <f t="shared" si="17"/>
        <v>104</v>
      </c>
      <c r="C118" s="5"/>
      <c r="E118" s="13" t="s">
        <v>57</v>
      </c>
      <c r="G118" s="14">
        <f>SUM(G109:G117)</f>
        <v>78281.450000000012</v>
      </c>
      <c r="H118" s="15"/>
      <c r="I118" s="14">
        <f>SUM(I109:I117)</f>
        <v>-10988.240000000005</v>
      </c>
      <c r="J118" s="15"/>
      <c r="K118" s="14">
        <f>SUM(K109:K117)</f>
        <v>0</v>
      </c>
      <c r="L118" s="15"/>
      <c r="M118" s="14">
        <f>SUM(M109:M117)</f>
        <v>-67293.209999999992</v>
      </c>
      <c r="N118" s="15"/>
      <c r="O118" s="14">
        <f>SUM(O109:O117)</f>
        <v>0</v>
      </c>
      <c r="P118" s="15"/>
      <c r="Q118" s="14">
        <f>SUM(Q109:Q117)</f>
        <v>0</v>
      </c>
      <c r="R118" s="15"/>
      <c r="S118" s="14">
        <f>SUM(S109:S117)</f>
        <v>48234.259999999995</v>
      </c>
      <c r="T118" s="15"/>
      <c r="U118" s="14">
        <f>SUM(U109:U117)</f>
        <v>0</v>
      </c>
      <c r="V118" s="15"/>
      <c r="W118" s="14">
        <f>SUM(W109:W117)</f>
        <v>48234.259999999995</v>
      </c>
      <c r="X118" s="16"/>
    </row>
    <row r="119" spans="1:25" x14ac:dyDescent="0.2">
      <c r="A119" s="1">
        <f t="shared" si="17"/>
        <v>105</v>
      </c>
      <c r="C119" s="5"/>
      <c r="E119" s="13"/>
      <c r="G119" s="14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4"/>
      <c r="T119" s="15"/>
      <c r="U119" s="14"/>
      <c r="V119" s="15"/>
      <c r="W119" s="14"/>
      <c r="X119" s="16"/>
    </row>
    <row r="120" spans="1:25" x14ac:dyDescent="0.2">
      <c r="A120" s="1">
        <f t="shared" si="17"/>
        <v>106</v>
      </c>
      <c r="C120" s="5" t="s">
        <v>58</v>
      </c>
      <c r="E120" s="13" t="s">
        <v>59</v>
      </c>
      <c r="G120" s="14">
        <v>0</v>
      </c>
      <c r="H120" s="15"/>
      <c r="I120" s="14">
        <v>0</v>
      </c>
      <c r="J120" s="15"/>
      <c r="K120" s="14">
        <v>0</v>
      </c>
      <c r="L120" s="15"/>
      <c r="M120" s="14">
        <v>0</v>
      </c>
      <c r="N120" s="15"/>
      <c r="O120" s="14">
        <v>0</v>
      </c>
      <c r="P120" s="15"/>
      <c r="Q120" s="15">
        <v>0</v>
      </c>
      <c r="R120" s="15"/>
      <c r="S120" s="14">
        <v>0</v>
      </c>
      <c r="T120" s="15"/>
      <c r="U120" s="15">
        <v>0</v>
      </c>
      <c r="V120" s="15"/>
      <c r="W120" s="15">
        <f>S120+U120</f>
        <v>0</v>
      </c>
      <c r="X120" s="16"/>
      <c r="Y120" s="1" t="str">
        <f t="shared" ref="Y120:Y128" si="25">LEFT(C120,3)&amp;107</f>
        <v>374107</v>
      </c>
    </row>
    <row r="121" spans="1:25" x14ac:dyDescent="0.2">
      <c r="A121" s="1">
        <f t="shared" si="17"/>
        <v>107</v>
      </c>
      <c r="C121" s="5" t="s">
        <v>60</v>
      </c>
      <c r="E121" s="13" t="s">
        <v>44</v>
      </c>
      <c r="G121" s="14">
        <v>0</v>
      </c>
      <c r="H121" s="15"/>
      <c r="I121" s="14">
        <v>0</v>
      </c>
      <c r="J121" s="15"/>
      <c r="K121" s="14">
        <v>0</v>
      </c>
      <c r="L121" s="15"/>
      <c r="M121" s="14">
        <v>0</v>
      </c>
      <c r="N121" s="15"/>
      <c r="O121" s="14">
        <v>0</v>
      </c>
      <c r="P121" s="15"/>
      <c r="Q121" s="15">
        <v>0</v>
      </c>
      <c r="R121" s="15"/>
      <c r="S121" s="14">
        <v>0</v>
      </c>
      <c r="T121" s="15"/>
      <c r="U121" s="15">
        <v>0</v>
      </c>
      <c r="V121" s="15"/>
      <c r="W121" s="15">
        <f t="shared" ref="W121:W128" si="26">S121+U121</f>
        <v>0</v>
      </c>
      <c r="X121" s="16"/>
      <c r="Y121" s="1" t="str">
        <f t="shared" si="25"/>
        <v>375107</v>
      </c>
    </row>
    <row r="122" spans="1:25" x14ac:dyDescent="0.2">
      <c r="A122" s="1">
        <f t="shared" si="17"/>
        <v>108</v>
      </c>
      <c r="C122" s="5" t="s">
        <v>61</v>
      </c>
      <c r="E122" s="13" t="s">
        <v>62</v>
      </c>
      <c r="G122" s="14">
        <v>2690692.44</v>
      </c>
      <c r="H122" s="15"/>
      <c r="I122" s="14">
        <v>4869303.74</v>
      </c>
      <c r="J122" s="15"/>
      <c r="K122" s="14">
        <v>0</v>
      </c>
      <c r="L122" s="15"/>
      <c r="M122" s="14">
        <v>-7182379.21</v>
      </c>
      <c r="N122" s="15"/>
      <c r="O122" s="14">
        <v>0</v>
      </c>
      <c r="P122" s="15"/>
      <c r="Q122" s="15">
        <v>377616.96999999974</v>
      </c>
      <c r="R122" s="15"/>
      <c r="S122" s="14">
        <v>2873765.71</v>
      </c>
      <c r="T122" s="15"/>
      <c r="U122" s="15">
        <v>0</v>
      </c>
      <c r="V122" s="15"/>
      <c r="W122" s="15">
        <f t="shared" si="26"/>
        <v>2873765.71</v>
      </c>
      <c r="X122" s="16"/>
      <c r="Y122" s="1" t="str">
        <f t="shared" si="25"/>
        <v>376107</v>
      </c>
    </row>
    <row r="123" spans="1:25" x14ac:dyDescent="0.2">
      <c r="A123" s="1">
        <f t="shared" si="17"/>
        <v>109</v>
      </c>
      <c r="C123" s="5" t="s">
        <v>63</v>
      </c>
      <c r="E123" s="13" t="s">
        <v>64</v>
      </c>
      <c r="G123" s="14">
        <v>0</v>
      </c>
      <c r="H123" s="15"/>
      <c r="I123" s="14">
        <v>-2028362.72</v>
      </c>
      <c r="J123" s="15"/>
      <c r="K123" s="14">
        <v>0</v>
      </c>
      <c r="L123" s="15"/>
      <c r="M123" s="14">
        <v>2028362.72</v>
      </c>
      <c r="N123" s="15"/>
      <c r="O123" s="14">
        <v>0</v>
      </c>
      <c r="P123" s="15"/>
      <c r="Q123" s="15">
        <v>0</v>
      </c>
      <c r="R123" s="15"/>
      <c r="S123" s="14">
        <v>0</v>
      </c>
      <c r="T123" s="15"/>
      <c r="U123" s="15">
        <v>0</v>
      </c>
      <c r="V123" s="15"/>
      <c r="W123" s="15">
        <f t="shared" si="26"/>
        <v>0</v>
      </c>
      <c r="X123" s="16"/>
      <c r="Y123" s="1" t="str">
        <f t="shared" si="25"/>
        <v>378107</v>
      </c>
    </row>
    <row r="124" spans="1:25" x14ac:dyDescent="0.2">
      <c r="A124" s="1">
        <f t="shared" si="17"/>
        <v>110</v>
      </c>
      <c r="C124" s="5" t="s">
        <v>65</v>
      </c>
      <c r="E124" s="13" t="s">
        <v>66</v>
      </c>
      <c r="G124" s="14">
        <v>0</v>
      </c>
      <c r="H124" s="15"/>
      <c r="I124" s="14">
        <v>-15638.010000000009</v>
      </c>
      <c r="J124" s="15"/>
      <c r="K124" s="14">
        <v>0</v>
      </c>
      <c r="L124" s="15"/>
      <c r="M124" s="14">
        <v>15638.010000000009</v>
      </c>
      <c r="N124" s="15"/>
      <c r="O124" s="14">
        <v>0</v>
      </c>
      <c r="P124" s="15"/>
      <c r="Q124" s="15">
        <v>0</v>
      </c>
      <c r="R124" s="15"/>
      <c r="S124" s="14">
        <v>0</v>
      </c>
      <c r="T124" s="15"/>
      <c r="U124" s="15">
        <v>0</v>
      </c>
      <c r="V124" s="15"/>
      <c r="W124" s="15">
        <f t="shared" si="26"/>
        <v>0</v>
      </c>
      <c r="X124" s="16"/>
      <c r="Y124" s="1" t="str">
        <f t="shared" si="25"/>
        <v>379107</v>
      </c>
    </row>
    <row r="125" spans="1:25" x14ac:dyDescent="0.2">
      <c r="A125" s="1">
        <f t="shared" si="17"/>
        <v>111</v>
      </c>
      <c r="C125" s="5" t="s">
        <v>67</v>
      </c>
      <c r="E125" s="13" t="s">
        <v>68</v>
      </c>
      <c r="G125" s="14">
        <v>103011.94</v>
      </c>
      <c r="H125" s="15"/>
      <c r="I125" s="14">
        <v>4084576.7699999996</v>
      </c>
      <c r="J125" s="15"/>
      <c r="K125" s="14">
        <v>0</v>
      </c>
      <c r="L125" s="15"/>
      <c r="M125" s="14">
        <v>-3614006.8499999996</v>
      </c>
      <c r="N125" s="15"/>
      <c r="O125" s="14">
        <v>0</v>
      </c>
      <c r="P125" s="15"/>
      <c r="Q125" s="15">
        <v>573581.85999999987</v>
      </c>
      <c r="R125" s="15"/>
      <c r="S125" s="14">
        <v>694916.83</v>
      </c>
      <c r="T125" s="15"/>
      <c r="U125" s="15">
        <v>0</v>
      </c>
      <c r="V125" s="15"/>
      <c r="W125" s="15">
        <f t="shared" si="26"/>
        <v>694916.83</v>
      </c>
      <c r="X125" s="16"/>
      <c r="Y125" s="1" t="str">
        <f t="shared" si="25"/>
        <v>380107</v>
      </c>
    </row>
    <row r="126" spans="1:25" x14ac:dyDescent="0.2">
      <c r="A126" s="1">
        <f t="shared" si="17"/>
        <v>112</v>
      </c>
      <c r="C126" s="5" t="s">
        <v>69</v>
      </c>
      <c r="E126" s="13" t="s">
        <v>70</v>
      </c>
      <c r="G126" s="14">
        <v>1028924.81</v>
      </c>
      <c r="H126" s="15"/>
      <c r="I126" s="14">
        <v>1287752.4999999998</v>
      </c>
      <c r="J126" s="15"/>
      <c r="K126" s="14">
        <v>0</v>
      </c>
      <c r="L126" s="15"/>
      <c r="M126" s="14">
        <v>-1580689.0599999998</v>
      </c>
      <c r="N126" s="15"/>
      <c r="O126" s="14">
        <v>0</v>
      </c>
      <c r="P126" s="15"/>
      <c r="Q126" s="15">
        <v>735988.24999999977</v>
      </c>
      <c r="R126" s="15"/>
      <c r="S126" s="14">
        <v>2932320.31</v>
      </c>
      <c r="T126" s="15"/>
      <c r="U126" s="15">
        <v>0</v>
      </c>
      <c r="V126" s="15"/>
      <c r="W126" s="15">
        <f t="shared" si="26"/>
        <v>2932320.31</v>
      </c>
      <c r="X126" s="16"/>
      <c r="Y126" s="1" t="str">
        <f t="shared" si="25"/>
        <v>381107</v>
      </c>
    </row>
    <row r="127" spans="1:25" x14ac:dyDescent="0.2">
      <c r="A127" s="1">
        <f t="shared" si="17"/>
        <v>113</v>
      </c>
      <c r="C127" s="5" t="s">
        <v>71</v>
      </c>
      <c r="E127" s="13" t="s">
        <v>72</v>
      </c>
      <c r="G127" s="14">
        <v>153684.89000000001</v>
      </c>
      <c r="H127" s="15"/>
      <c r="I127" s="14">
        <v>125238.27999999997</v>
      </c>
      <c r="J127" s="15"/>
      <c r="K127" s="14">
        <v>0</v>
      </c>
      <c r="L127" s="15"/>
      <c r="M127" s="14">
        <v>-278923.17</v>
      </c>
      <c r="N127" s="15"/>
      <c r="O127" s="14">
        <v>0</v>
      </c>
      <c r="P127" s="15"/>
      <c r="Q127" s="15">
        <v>0</v>
      </c>
      <c r="R127" s="15"/>
      <c r="S127" s="14">
        <v>230651.94</v>
      </c>
      <c r="T127" s="15"/>
      <c r="U127" s="15">
        <v>0</v>
      </c>
      <c r="V127" s="15"/>
      <c r="W127" s="15">
        <f t="shared" si="26"/>
        <v>230651.94</v>
      </c>
      <c r="X127" s="16"/>
      <c r="Y127" s="1" t="str">
        <f t="shared" si="25"/>
        <v>383107</v>
      </c>
    </row>
    <row r="128" spans="1:25" x14ac:dyDescent="0.2">
      <c r="A128" s="1">
        <f t="shared" si="17"/>
        <v>114</v>
      </c>
      <c r="C128" s="5" t="s">
        <v>73</v>
      </c>
      <c r="E128" s="13" t="s">
        <v>74</v>
      </c>
      <c r="G128" s="14">
        <v>0</v>
      </c>
      <c r="H128" s="15"/>
      <c r="I128" s="14">
        <v>0</v>
      </c>
      <c r="J128" s="15"/>
      <c r="K128" s="14">
        <v>0</v>
      </c>
      <c r="L128" s="15"/>
      <c r="M128" s="14">
        <v>0</v>
      </c>
      <c r="N128" s="15"/>
      <c r="O128" s="14">
        <v>0</v>
      </c>
      <c r="P128" s="15"/>
      <c r="Q128" s="15">
        <v>0</v>
      </c>
      <c r="R128" s="15"/>
      <c r="S128" s="14">
        <v>0</v>
      </c>
      <c r="T128" s="15"/>
      <c r="U128" s="15">
        <v>0</v>
      </c>
      <c r="V128" s="15"/>
      <c r="W128" s="15">
        <f t="shared" si="26"/>
        <v>0</v>
      </c>
      <c r="X128" s="16"/>
      <c r="Y128" s="1" t="str">
        <f t="shared" si="25"/>
        <v>385107</v>
      </c>
    </row>
    <row r="129" spans="1:25" x14ac:dyDescent="0.2">
      <c r="A129" s="1">
        <f t="shared" si="17"/>
        <v>115</v>
      </c>
      <c r="C129" s="5"/>
      <c r="E129" s="13"/>
      <c r="G129" s="17"/>
      <c r="H129" s="15"/>
      <c r="I129" s="17"/>
      <c r="J129" s="15"/>
      <c r="K129" s="17"/>
      <c r="L129" s="15"/>
      <c r="M129" s="17"/>
      <c r="N129" s="15"/>
      <c r="O129" s="17"/>
      <c r="P129" s="15"/>
      <c r="Q129" s="17"/>
      <c r="R129" s="15"/>
      <c r="S129" s="17"/>
      <c r="T129" s="15"/>
      <c r="U129" s="17"/>
      <c r="V129" s="15"/>
      <c r="W129" s="17"/>
      <c r="X129" s="16"/>
    </row>
    <row r="130" spans="1:25" x14ac:dyDescent="0.2">
      <c r="A130" s="1">
        <f t="shared" si="17"/>
        <v>116</v>
      </c>
      <c r="C130" s="5"/>
      <c r="E130" s="13" t="s">
        <v>75</v>
      </c>
      <c r="G130" s="14">
        <f>SUM(G120:G129)</f>
        <v>3976314.08</v>
      </c>
      <c r="H130" s="15"/>
      <c r="I130" s="14">
        <f>SUM(I120:I129)</f>
        <v>8322870.5600000005</v>
      </c>
      <c r="J130" s="15"/>
      <c r="K130" s="14">
        <f>SUM(K120:K129)</f>
        <v>0</v>
      </c>
      <c r="L130" s="15"/>
      <c r="M130" s="14">
        <f>SUM(M120:M129)</f>
        <v>-10611997.560000001</v>
      </c>
      <c r="N130" s="15"/>
      <c r="O130" s="14">
        <f>SUM(O120:O129)</f>
        <v>0</v>
      </c>
      <c r="P130" s="15"/>
      <c r="Q130" s="14">
        <f>SUM(Q120:Q129)</f>
        <v>1687187.0799999994</v>
      </c>
      <c r="R130" s="15"/>
      <c r="S130" s="14">
        <f>SUM(S120:S129)</f>
        <v>6731654.79</v>
      </c>
      <c r="T130" s="15"/>
      <c r="U130" s="14">
        <f>SUM(U120:U129)</f>
        <v>0</v>
      </c>
      <c r="V130" s="15"/>
      <c r="W130" s="14">
        <f>SUM(W120:W129)</f>
        <v>6731654.79</v>
      </c>
      <c r="X130" s="16"/>
    </row>
    <row r="131" spans="1:25" x14ac:dyDescent="0.2">
      <c r="A131" s="1">
        <f t="shared" si="17"/>
        <v>117</v>
      </c>
      <c r="C131" s="5"/>
      <c r="E131" s="13"/>
      <c r="G131" s="14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4"/>
      <c r="T131" s="15"/>
      <c r="U131" s="14"/>
      <c r="V131" s="15"/>
      <c r="W131" s="14"/>
      <c r="X131" s="16"/>
    </row>
    <row r="132" spans="1:25" x14ac:dyDescent="0.2">
      <c r="A132" s="1">
        <f t="shared" si="17"/>
        <v>118</v>
      </c>
      <c r="C132" s="5" t="s">
        <v>76</v>
      </c>
      <c r="E132" s="13" t="s">
        <v>59</v>
      </c>
      <c r="G132" s="14">
        <v>0</v>
      </c>
      <c r="H132" s="15"/>
      <c r="I132" s="14">
        <v>0</v>
      </c>
      <c r="J132" s="15"/>
      <c r="K132" s="14">
        <v>0</v>
      </c>
      <c r="L132" s="15"/>
      <c r="M132" s="14">
        <v>0</v>
      </c>
      <c r="N132" s="15"/>
      <c r="O132" s="14">
        <v>0</v>
      </c>
      <c r="P132" s="15"/>
      <c r="Q132" s="15">
        <v>0</v>
      </c>
      <c r="R132" s="15"/>
      <c r="S132" s="14">
        <v>0</v>
      </c>
      <c r="T132" s="15"/>
      <c r="U132" s="15">
        <v>0</v>
      </c>
      <c r="V132" s="15"/>
      <c r="W132" s="15">
        <f>S132+U132</f>
        <v>0</v>
      </c>
      <c r="X132" s="16"/>
      <c r="Y132" s="1" t="str">
        <f t="shared" ref="Y132:Y141" si="27">LEFT(C132,3)&amp;107</f>
        <v>389107</v>
      </c>
    </row>
    <row r="133" spans="1:25" x14ac:dyDescent="0.2">
      <c r="A133" s="1">
        <f t="shared" si="17"/>
        <v>119</v>
      </c>
      <c r="C133" s="5" t="s">
        <v>77</v>
      </c>
      <c r="E133" s="13" t="s">
        <v>78</v>
      </c>
      <c r="G133" s="14">
        <v>125610.32</v>
      </c>
      <c r="H133" s="15"/>
      <c r="I133" s="14">
        <v>474729.29000000004</v>
      </c>
      <c r="J133" s="15"/>
      <c r="K133" s="14">
        <v>0</v>
      </c>
      <c r="L133" s="15"/>
      <c r="M133" s="14">
        <v>-514381.45</v>
      </c>
      <c r="N133" s="15"/>
      <c r="O133" s="14">
        <v>0</v>
      </c>
      <c r="P133" s="15"/>
      <c r="Q133" s="15">
        <v>85958.160000000091</v>
      </c>
      <c r="R133" s="15"/>
      <c r="S133" s="14">
        <v>64213.85</v>
      </c>
      <c r="T133" s="15"/>
      <c r="U133" s="15">
        <v>0</v>
      </c>
      <c r="V133" s="15"/>
      <c r="W133" s="15">
        <f t="shared" ref="W133:W141" si="28">S133+U133</f>
        <v>64213.85</v>
      </c>
      <c r="X133" s="16"/>
      <c r="Y133" s="1" t="str">
        <f t="shared" si="27"/>
        <v>390107</v>
      </c>
    </row>
    <row r="134" spans="1:25" x14ac:dyDescent="0.2">
      <c r="A134" s="1">
        <f t="shared" si="17"/>
        <v>120</v>
      </c>
      <c r="C134" s="5" t="s">
        <v>79</v>
      </c>
      <c r="E134" s="13" t="s">
        <v>80</v>
      </c>
      <c r="G134" s="14">
        <v>0</v>
      </c>
      <c r="H134" s="15"/>
      <c r="I134" s="14">
        <v>26857.020000000004</v>
      </c>
      <c r="J134" s="15"/>
      <c r="K134" s="14">
        <v>0</v>
      </c>
      <c r="L134" s="15"/>
      <c r="M134" s="14">
        <v>30254.369999999995</v>
      </c>
      <c r="N134" s="15"/>
      <c r="O134" s="14">
        <v>0</v>
      </c>
      <c r="P134" s="15"/>
      <c r="Q134" s="15">
        <v>57111.39</v>
      </c>
      <c r="R134" s="15"/>
      <c r="S134" s="14">
        <v>74448.820000000007</v>
      </c>
      <c r="T134" s="15"/>
      <c r="U134" s="15">
        <v>0</v>
      </c>
      <c r="V134" s="15"/>
      <c r="W134" s="15">
        <f t="shared" si="28"/>
        <v>74448.820000000007</v>
      </c>
      <c r="X134" s="16"/>
      <c r="Y134" s="1" t="str">
        <f t="shared" si="27"/>
        <v>391107</v>
      </c>
    </row>
    <row r="135" spans="1:25" x14ac:dyDescent="0.2">
      <c r="A135" s="1">
        <f t="shared" si="17"/>
        <v>121</v>
      </c>
      <c r="C135" s="5" t="s">
        <v>81</v>
      </c>
      <c r="E135" s="13" t="s">
        <v>82</v>
      </c>
      <c r="G135" s="14">
        <v>0</v>
      </c>
      <c r="H135" s="15"/>
      <c r="I135" s="14">
        <v>59484.45</v>
      </c>
      <c r="J135" s="15"/>
      <c r="K135" s="14">
        <v>0</v>
      </c>
      <c r="L135" s="15"/>
      <c r="M135" s="14">
        <v>-59484.45</v>
      </c>
      <c r="N135" s="15"/>
      <c r="O135" s="14">
        <v>0</v>
      </c>
      <c r="P135" s="15"/>
      <c r="Q135" s="15">
        <v>0</v>
      </c>
      <c r="R135" s="15"/>
      <c r="S135" s="14">
        <v>0</v>
      </c>
      <c r="T135" s="15"/>
      <c r="U135" s="15">
        <v>0</v>
      </c>
      <c r="V135" s="15"/>
      <c r="W135" s="15">
        <f t="shared" si="28"/>
        <v>0</v>
      </c>
      <c r="X135" s="16"/>
      <c r="Y135" s="1" t="str">
        <f t="shared" si="27"/>
        <v>392107</v>
      </c>
    </row>
    <row r="136" spans="1:25" x14ac:dyDescent="0.2">
      <c r="A136" s="1">
        <f t="shared" si="17"/>
        <v>122</v>
      </c>
      <c r="C136" s="5" t="s">
        <v>83</v>
      </c>
      <c r="E136" s="13" t="s">
        <v>84</v>
      </c>
      <c r="G136" s="14">
        <v>0</v>
      </c>
      <c r="H136" s="15"/>
      <c r="I136" s="14">
        <v>0</v>
      </c>
      <c r="J136" s="15"/>
      <c r="K136" s="14">
        <v>0</v>
      </c>
      <c r="L136" s="15"/>
      <c r="M136" s="14">
        <v>0</v>
      </c>
      <c r="N136" s="15"/>
      <c r="O136" s="14">
        <v>0</v>
      </c>
      <c r="P136" s="15"/>
      <c r="Q136" s="15">
        <v>0</v>
      </c>
      <c r="R136" s="15"/>
      <c r="S136" s="14">
        <v>0</v>
      </c>
      <c r="T136" s="15"/>
      <c r="U136" s="15">
        <v>0</v>
      </c>
      <c r="V136" s="15"/>
      <c r="W136" s="15">
        <f t="shared" si="28"/>
        <v>0</v>
      </c>
      <c r="X136" s="16"/>
      <c r="Y136" s="1" t="str">
        <f t="shared" si="27"/>
        <v>393107</v>
      </c>
    </row>
    <row r="137" spans="1:25" x14ac:dyDescent="0.2">
      <c r="A137" s="1">
        <f t="shared" si="17"/>
        <v>123</v>
      </c>
      <c r="C137" s="5" t="s">
        <v>85</v>
      </c>
      <c r="E137" s="13" t="s">
        <v>86</v>
      </c>
      <c r="G137" s="14">
        <v>86354.64</v>
      </c>
      <c r="H137" s="15"/>
      <c r="I137" s="14">
        <v>-66345.67</v>
      </c>
      <c r="J137" s="15"/>
      <c r="K137" s="14">
        <v>0</v>
      </c>
      <c r="L137" s="15"/>
      <c r="M137" s="14">
        <v>-9251.16</v>
      </c>
      <c r="N137" s="15"/>
      <c r="O137" s="14">
        <v>0</v>
      </c>
      <c r="P137" s="15"/>
      <c r="Q137" s="15">
        <v>10757.810000000001</v>
      </c>
      <c r="R137" s="15"/>
      <c r="S137" s="14">
        <v>59743.38</v>
      </c>
      <c r="T137" s="15"/>
      <c r="U137" s="15">
        <v>0</v>
      </c>
      <c r="V137" s="15"/>
      <c r="W137" s="15">
        <f t="shared" si="28"/>
        <v>59743.38</v>
      </c>
      <c r="X137" s="16"/>
      <c r="Y137" s="1" t="str">
        <f t="shared" si="27"/>
        <v>394107</v>
      </c>
    </row>
    <row r="138" spans="1:25" x14ac:dyDescent="0.2">
      <c r="A138" s="1">
        <f t="shared" si="17"/>
        <v>124</v>
      </c>
      <c r="C138" s="5" t="s">
        <v>87</v>
      </c>
      <c r="E138" s="13" t="s">
        <v>88</v>
      </c>
      <c r="G138" s="14">
        <v>0</v>
      </c>
      <c r="H138" s="15"/>
      <c r="I138" s="14">
        <v>0</v>
      </c>
      <c r="J138" s="15"/>
      <c r="K138" s="14">
        <v>0</v>
      </c>
      <c r="L138" s="15"/>
      <c r="M138" s="14">
        <v>0</v>
      </c>
      <c r="N138" s="15"/>
      <c r="O138" s="14">
        <v>0</v>
      </c>
      <c r="P138" s="15"/>
      <c r="Q138" s="15">
        <v>0</v>
      </c>
      <c r="R138" s="15"/>
      <c r="S138" s="14">
        <v>0</v>
      </c>
      <c r="T138" s="15"/>
      <c r="U138" s="15">
        <v>0</v>
      </c>
      <c r="V138" s="15"/>
      <c r="W138" s="15">
        <f t="shared" si="28"/>
        <v>0</v>
      </c>
      <c r="X138" s="16"/>
      <c r="Y138" s="1" t="str">
        <f t="shared" si="27"/>
        <v>395107</v>
      </c>
    </row>
    <row r="139" spans="1:25" x14ac:dyDescent="0.2">
      <c r="A139" s="1">
        <f t="shared" si="17"/>
        <v>125</v>
      </c>
      <c r="C139" s="5" t="s">
        <v>89</v>
      </c>
      <c r="E139" s="13" t="s">
        <v>90</v>
      </c>
      <c r="G139" s="14">
        <v>0</v>
      </c>
      <c r="H139" s="15"/>
      <c r="I139" s="14">
        <v>163996.35</v>
      </c>
      <c r="J139" s="15"/>
      <c r="K139" s="14">
        <v>0</v>
      </c>
      <c r="L139" s="15"/>
      <c r="M139" s="14">
        <v>-163996.35</v>
      </c>
      <c r="N139" s="15"/>
      <c r="O139" s="14">
        <v>0</v>
      </c>
      <c r="P139" s="15"/>
      <c r="Q139" s="15">
        <v>0</v>
      </c>
      <c r="R139" s="15"/>
      <c r="S139" s="14">
        <v>0</v>
      </c>
      <c r="T139" s="15"/>
      <c r="U139" s="15">
        <v>0</v>
      </c>
      <c r="V139" s="15"/>
      <c r="W139" s="15">
        <f t="shared" si="28"/>
        <v>0</v>
      </c>
      <c r="X139" s="16"/>
      <c r="Y139" s="1" t="str">
        <f t="shared" si="27"/>
        <v>396107</v>
      </c>
    </row>
    <row r="140" spans="1:25" x14ac:dyDescent="0.2">
      <c r="A140" s="1">
        <f t="shared" si="17"/>
        <v>126</v>
      </c>
      <c r="C140" s="5" t="s">
        <v>91</v>
      </c>
      <c r="E140" s="13" t="s">
        <v>92</v>
      </c>
      <c r="G140" s="14">
        <v>0</v>
      </c>
      <c r="H140" s="15"/>
      <c r="I140" s="14">
        <v>-2355.77</v>
      </c>
      <c r="J140" s="15"/>
      <c r="K140" s="14">
        <v>0</v>
      </c>
      <c r="L140" s="15"/>
      <c r="M140" s="14">
        <v>2355.77</v>
      </c>
      <c r="N140" s="15"/>
      <c r="O140" s="14">
        <v>0</v>
      </c>
      <c r="P140" s="15"/>
      <c r="Q140" s="15">
        <v>0</v>
      </c>
      <c r="R140" s="15"/>
      <c r="S140" s="14">
        <v>0</v>
      </c>
      <c r="T140" s="15"/>
      <c r="U140" s="15">
        <v>0</v>
      </c>
      <c r="V140" s="15"/>
      <c r="W140" s="15">
        <f t="shared" si="28"/>
        <v>0</v>
      </c>
      <c r="X140" s="16"/>
      <c r="Y140" s="1" t="str">
        <f t="shared" si="27"/>
        <v>397107</v>
      </c>
    </row>
    <row r="141" spans="1:25" x14ac:dyDescent="0.2">
      <c r="A141" s="1">
        <f t="shared" si="17"/>
        <v>127</v>
      </c>
      <c r="C141" s="5" t="s">
        <v>93</v>
      </c>
      <c r="E141" s="13" t="s">
        <v>94</v>
      </c>
      <c r="G141" s="14">
        <v>0</v>
      </c>
      <c r="H141" s="15"/>
      <c r="I141" s="14">
        <v>0</v>
      </c>
      <c r="J141" s="15"/>
      <c r="K141" s="14">
        <v>0</v>
      </c>
      <c r="L141" s="15"/>
      <c r="M141" s="14">
        <v>0</v>
      </c>
      <c r="N141" s="15"/>
      <c r="O141" s="14">
        <v>0</v>
      </c>
      <c r="P141" s="15"/>
      <c r="Q141" s="15">
        <v>0</v>
      </c>
      <c r="R141" s="15"/>
      <c r="S141" s="14">
        <v>0</v>
      </c>
      <c r="T141" s="15"/>
      <c r="U141" s="15">
        <v>0</v>
      </c>
      <c r="V141" s="15"/>
      <c r="W141" s="15">
        <f t="shared" si="28"/>
        <v>0</v>
      </c>
      <c r="X141" s="16"/>
      <c r="Y141" s="1" t="str">
        <f t="shared" si="27"/>
        <v>398107</v>
      </c>
    </row>
    <row r="142" spans="1:25" x14ac:dyDescent="0.2">
      <c r="A142" s="1">
        <f t="shared" si="17"/>
        <v>128</v>
      </c>
      <c r="C142" s="5"/>
      <c r="E142" s="13"/>
      <c r="G142" s="17"/>
      <c r="H142" s="15"/>
      <c r="I142" s="17"/>
      <c r="J142" s="15"/>
      <c r="K142" s="17"/>
      <c r="L142" s="15"/>
      <c r="M142" s="17"/>
      <c r="N142" s="15"/>
      <c r="O142" s="17"/>
      <c r="P142" s="15"/>
      <c r="Q142" s="17"/>
      <c r="R142" s="15"/>
      <c r="S142" s="17"/>
      <c r="T142" s="15"/>
      <c r="U142" s="17"/>
      <c r="V142" s="15"/>
      <c r="W142" s="17"/>
      <c r="X142" s="16"/>
    </row>
    <row r="143" spans="1:25" x14ac:dyDescent="0.2">
      <c r="A143" s="1">
        <f t="shared" si="17"/>
        <v>129</v>
      </c>
      <c r="C143" s="5"/>
      <c r="E143" s="13" t="s">
        <v>95</v>
      </c>
      <c r="G143" s="14">
        <f>SUM(G132:G142)</f>
        <v>211964.96000000002</v>
      </c>
      <c r="H143" s="15"/>
      <c r="I143" s="14">
        <f>SUM(I132:I142)</f>
        <v>656365.67000000004</v>
      </c>
      <c r="J143" s="15"/>
      <c r="K143" s="14">
        <f>SUM(K132:K142)</f>
        <v>0</v>
      </c>
      <c r="L143" s="15"/>
      <c r="M143" s="14">
        <f>SUM(M132:M142)</f>
        <v>-714503.27</v>
      </c>
      <c r="N143" s="15"/>
      <c r="O143" s="14">
        <f>SUM(O132:O142)</f>
        <v>0</v>
      </c>
      <c r="P143" s="15"/>
      <c r="Q143" s="14">
        <f>SUM(Q132:Q142)</f>
        <v>153827.3600000001</v>
      </c>
      <c r="R143" s="15"/>
      <c r="S143" s="14">
        <f>SUM(S132:S142)</f>
        <v>198406.05000000002</v>
      </c>
      <c r="T143" s="15"/>
      <c r="U143" s="14">
        <f>SUM(U132:U142)</f>
        <v>0</v>
      </c>
      <c r="V143" s="15"/>
      <c r="W143" s="14">
        <f>SUM(W132:W142)</f>
        <v>198406.05000000002</v>
      </c>
      <c r="X143" s="16"/>
    </row>
    <row r="144" spans="1:25" x14ac:dyDescent="0.2">
      <c r="A144" s="1">
        <f t="shared" si="17"/>
        <v>130</v>
      </c>
      <c r="C144" s="5"/>
      <c r="E144" s="13"/>
      <c r="G144" s="14"/>
      <c r="H144" s="15"/>
      <c r="I144" s="14"/>
      <c r="J144" s="15"/>
      <c r="K144" s="14"/>
      <c r="L144" s="15"/>
      <c r="M144" s="14"/>
      <c r="N144" s="15"/>
      <c r="O144" s="14"/>
      <c r="P144" s="15"/>
      <c r="Q144" s="14"/>
      <c r="R144" s="15"/>
      <c r="S144" s="14"/>
      <c r="T144" s="15"/>
      <c r="U144" s="14"/>
      <c r="V144" s="15"/>
      <c r="W144" s="14"/>
      <c r="X144" s="16"/>
    </row>
    <row r="145" spans="1:24" ht="13.5" thickBot="1" x14ac:dyDescent="0.25">
      <c r="A145" s="1">
        <f t="shared" ref="A145" si="29">A144+1</f>
        <v>131</v>
      </c>
      <c r="C145" s="13" t="s">
        <v>100</v>
      </c>
      <c r="E145" s="13"/>
      <c r="G145" s="19">
        <f>SUM(G143,G130,G118,G107)</f>
        <v>4806546.96</v>
      </c>
      <c r="H145" s="15"/>
      <c r="I145" s="19">
        <f>SUM(I143,I130,I118,I107)</f>
        <v>9315349.9700000007</v>
      </c>
      <c r="J145" s="15"/>
      <c r="K145" s="19">
        <f>SUM(K143,K130,K118,K107)</f>
        <v>0</v>
      </c>
      <c r="L145" s="15"/>
      <c r="M145" s="19">
        <f>SUM(M143,M130,M118,M107)</f>
        <v>-11937888.100000001</v>
      </c>
      <c r="N145" s="15"/>
      <c r="O145" s="19">
        <f>SUM(O143,O130,O118,O107)</f>
        <v>0</v>
      </c>
      <c r="P145" s="15"/>
      <c r="Q145" s="19">
        <f>SUM(Q143,Q130,Q118,Q107)</f>
        <v>2184008.8299999996</v>
      </c>
      <c r="R145" s="15"/>
      <c r="S145" s="19">
        <f>SUM(S143,S130,S118,S107)</f>
        <v>7501774.5099999998</v>
      </c>
      <c r="T145" s="15"/>
      <c r="U145" s="19">
        <f>SUM(U143,U130,U118,U107)</f>
        <v>0</v>
      </c>
      <c r="V145" s="15"/>
      <c r="W145" s="19">
        <f>SUM(W143,W130,W118,W107)</f>
        <v>7501774.5099999998</v>
      </c>
      <c r="X145" s="16"/>
    </row>
    <row r="146" spans="1:24" ht="13.5" thickTop="1" x14ac:dyDescent="0.2"/>
  </sheetData>
  <mergeCells count="8">
    <mergeCell ref="A7:W7"/>
    <mergeCell ref="A8:W8"/>
    <mergeCell ref="A1:W1"/>
    <mergeCell ref="A2:W2"/>
    <mergeCell ref="A3:W3"/>
    <mergeCell ref="A4:W4"/>
    <mergeCell ref="A5:W5"/>
    <mergeCell ref="A6:W6"/>
  </mergeCells>
  <pageMargins left="0.7" right="0.7" top="0.75" bottom="0.75" header="0.3" footer="0.3"/>
  <pageSetup scale="48" orientation="portrait" r:id="rId1"/>
  <headerFooter>
    <oddHeader>&amp;R&amp;"Times New Roman,Regular"Page &amp;P of &amp;N</oddHeader>
  </headerFooter>
  <rowBreaks count="1" manualBreakCount="1"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Detailed plant accts</vt:lpstr>
      <vt:lpstr>'Detailed plant accts'!Print_Titles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2026-08-17T19:52:15Z</dcterms:created>
  <dcterms:modified xsi:type="dcterms:W3CDTF">2026-08-17T19:52:22Z</dcterms:modified>
  <cp:category/>
  <cp:contentStatus/>
</cp:coreProperties>
</file>