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2\NG22-011\"/>
    </mc:Choice>
  </mc:AlternateContent>
  <xr:revisionPtr revIDLastSave="0" documentId="8_{2D5CE7BC-C2FC-4E00-9DA0-EBBDF85CA8C7}" xr6:coauthVersionLast="47" xr6:coauthVersionMax="47" xr10:uidLastSave="{00000000-0000-0000-0000-000000000000}"/>
  <bookViews>
    <workbookView xWindow="2595" yWindow="2595" windowWidth="17280" windowHeight="8955" xr2:uid="{1BD3CCD3-D9DC-4E38-8F5A-F2C0F40B08B1}"/>
  </bookViews>
  <sheets>
    <sheet name="Page 1 at 25 Percent Adoption" sheetId="4" r:id="rId1"/>
    <sheet name="Page 2 at 25 Percent Adoption" sheetId="6" r:id="rId2"/>
  </sheets>
  <definedNames>
    <definedName name="_xlnm.Print_Area" localSheetId="0">'Page 1 at 25 Percent Adoption'!$A$1:$H$32</definedName>
    <definedName name="_xlnm.Print_Area" localSheetId="1">'Page 2 at 25 Percent Adoption'!$A:$O</definedName>
    <definedName name="_xlnm.Print_Titles" localSheetId="1">'Page 2 at 25 Percent Adoption'!$1:$10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4" l="1"/>
  <c r="G47" i="6" s="1"/>
  <c r="I47" i="6"/>
  <c r="I35" i="6"/>
  <c r="I23" i="6"/>
  <c r="I11" i="6"/>
  <c r="G35" i="6"/>
  <c r="G23" i="6"/>
  <c r="G11" i="6"/>
  <c r="E119" i="6"/>
  <c r="E107" i="6"/>
  <c r="E95" i="6"/>
  <c r="E83" i="6"/>
  <c r="E71" i="6"/>
  <c r="E59" i="6"/>
  <c r="E47" i="6"/>
  <c r="E35" i="6"/>
  <c r="E23" i="6"/>
  <c r="E11" i="6"/>
  <c r="D28" i="4" l="1"/>
  <c r="D23" i="4"/>
  <c r="D20" i="4"/>
  <c r="D19" i="4"/>
  <c r="P6" i="4"/>
  <c r="P4" i="4"/>
  <c r="P3" i="4"/>
  <c r="P2" i="4"/>
  <c r="N6" i="4"/>
  <c r="N5" i="4"/>
  <c r="N4" i="4"/>
  <c r="N3" i="4"/>
  <c r="N2" i="4"/>
  <c r="E120" i="6" l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08" i="6"/>
  <c r="E109" i="6" s="1"/>
  <c r="E110" i="6" s="1"/>
  <c r="E96" i="6"/>
  <c r="E97" i="6" s="1"/>
  <c r="E98" i="6" s="1"/>
  <c r="E99" i="6" s="1"/>
  <c r="E100" i="6" s="1"/>
  <c r="E101" i="6" s="1"/>
  <c r="E102" i="6" s="1"/>
  <c r="E84" i="6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72" i="6"/>
  <c r="E73" i="6" s="1"/>
  <c r="E60" i="6"/>
  <c r="I48" i="6"/>
  <c r="I49" i="6" s="1"/>
  <c r="G48" i="6"/>
  <c r="E48" i="6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I36" i="6"/>
  <c r="I37" i="6" s="1"/>
  <c r="G36" i="6"/>
  <c r="G37" i="6" s="1"/>
  <c r="G38" i="6" s="1"/>
  <c r="G39" i="6" s="1"/>
  <c r="G40" i="6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I24" i="6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G24" i="6"/>
  <c r="E24" i="6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I12" i="6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G12" i="6"/>
  <c r="E12" i="6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Q11" i="6"/>
  <c r="A23" i="6"/>
  <c r="A35" i="6" s="1"/>
  <c r="A47" i="6" s="1"/>
  <c r="A59" i="6" s="1"/>
  <c r="A71" i="6" s="1"/>
  <c r="A83" i="6" s="1"/>
  <c r="A95" i="6" s="1"/>
  <c r="A107" i="6" s="1"/>
  <c r="A119" i="6" s="1"/>
  <c r="C12" i="6"/>
  <c r="D25" i="4"/>
  <c r="D24" i="4"/>
  <c r="T3" i="4"/>
  <c r="T4" i="4"/>
  <c r="T5" i="4"/>
  <c r="T6" i="4"/>
  <c r="T2" i="4"/>
  <c r="P7" i="4"/>
  <c r="G59" i="6" s="1"/>
  <c r="G71" i="6" s="1"/>
  <c r="G83" i="6" s="1"/>
  <c r="G95" i="6" s="1"/>
  <c r="G107" i="6" s="1"/>
  <c r="G119" i="6" s="1"/>
  <c r="G120" i="6" s="1"/>
  <c r="G121" i="6" s="1"/>
  <c r="G122" i="6" s="1"/>
  <c r="R7" i="4"/>
  <c r="I59" i="6" s="1"/>
  <c r="I71" i="6" s="1"/>
  <c r="I83" i="6" s="1"/>
  <c r="I95" i="6" s="1"/>
  <c r="I107" i="6" s="1"/>
  <c r="I119" i="6" s="1"/>
  <c r="I120" i="6" s="1"/>
  <c r="I121" i="6" s="1"/>
  <c r="I122" i="6" s="1"/>
  <c r="I123" i="6" s="1"/>
  <c r="I124" i="6" s="1"/>
  <c r="I125" i="6" s="1"/>
  <c r="I126" i="6" s="1"/>
  <c r="I127" i="6" s="1"/>
  <c r="I128" i="6" s="1"/>
  <c r="I129" i="6" s="1"/>
  <c r="I130" i="6" s="1"/>
  <c r="N7" i="4"/>
  <c r="I84" i="6" l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60" i="6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108" i="6"/>
  <c r="I109" i="6" s="1"/>
  <c r="I110" i="6" s="1"/>
  <c r="I111" i="6" s="1"/>
  <c r="I112" i="6" s="1"/>
  <c r="I113" i="6" s="1"/>
  <c r="I114" i="6" s="1"/>
  <c r="I115" i="6" s="1"/>
  <c r="I116" i="6" s="1"/>
  <c r="I117" i="6" s="1"/>
  <c r="I118" i="6" s="1"/>
  <c r="I96" i="6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72" i="6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G108" i="6"/>
  <c r="G96" i="6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72" i="6"/>
  <c r="G73" i="6" s="1"/>
  <c r="G84" i="6"/>
  <c r="G60" i="6"/>
  <c r="G61" i="6" s="1"/>
  <c r="G62" i="6" s="1"/>
  <c r="G63" i="6" s="1"/>
  <c r="G64" i="6" s="1"/>
  <c r="R3" i="6"/>
  <c r="R21" i="6" s="1"/>
  <c r="D30" i="4"/>
  <c r="R5" i="6" s="1"/>
  <c r="T95" i="6" s="1"/>
  <c r="D29" i="4"/>
  <c r="R4" i="6" s="1"/>
  <c r="S47" i="6" s="1"/>
  <c r="I50" i="6"/>
  <c r="I51" i="6" s="1"/>
  <c r="I52" i="6" s="1"/>
  <c r="I53" i="6" s="1"/>
  <c r="I54" i="6" s="1"/>
  <c r="I55" i="6" s="1"/>
  <c r="I56" i="6" s="1"/>
  <c r="E74" i="6"/>
  <c r="E75" i="6" s="1"/>
  <c r="E76" i="6" s="1"/>
  <c r="E77" i="6" s="1"/>
  <c r="I38" i="6"/>
  <c r="I39" i="6" s="1"/>
  <c r="I40" i="6" s="1"/>
  <c r="I41" i="6" s="1"/>
  <c r="I42" i="6" s="1"/>
  <c r="E103" i="6"/>
  <c r="G109" i="6"/>
  <c r="G85" i="6"/>
  <c r="G25" i="6"/>
  <c r="C13" i="6"/>
  <c r="Q12" i="6"/>
  <c r="G13" i="6"/>
  <c r="E61" i="6"/>
  <c r="E62" i="6" s="1"/>
  <c r="E63" i="6" s="1"/>
  <c r="E64" i="6" s="1"/>
  <c r="E65" i="6" s="1"/>
  <c r="E111" i="6"/>
  <c r="G123" i="6"/>
  <c r="G41" i="6"/>
  <c r="G49" i="6"/>
  <c r="G65" i="6"/>
  <c r="F11" i="4"/>
  <c r="H11" i="4" s="1"/>
  <c r="F12" i="4"/>
  <c r="H12" i="4" s="1"/>
  <c r="F13" i="4"/>
  <c r="H13" i="4" s="1"/>
  <c r="T7" i="4"/>
  <c r="H14" i="4" l="1"/>
  <c r="H16" i="4" s="1"/>
  <c r="K10" i="6" s="1"/>
  <c r="T69" i="6"/>
  <c r="T78" i="6"/>
  <c r="T83" i="6"/>
  <c r="T124" i="6"/>
  <c r="T73" i="6"/>
  <c r="T85" i="6"/>
  <c r="T115" i="6"/>
  <c r="T81" i="6"/>
  <c r="T114" i="6"/>
  <c r="T77" i="6"/>
  <c r="T113" i="6"/>
  <c r="T66" i="6"/>
  <c r="T30" i="6"/>
  <c r="T101" i="6"/>
  <c r="T106" i="6"/>
  <c r="T25" i="6"/>
  <c r="T112" i="6"/>
  <c r="T59" i="6"/>
  <c r="T23" i="6"/>
  <c r="T87" i="6"/>
  <c r="T24" i="6"/>
  <c r="T108" i="6"/>
  <c r="T84" i="6"/>
  <c r="T19" i="6"/>
  <c r="T105" i="6"/>
  <c r="T27" i="6"/>
  <c r="T14" i="6"/>
  <c r="T122" i="6"/>
  <c r="T71" i="6"/>
  <c r="T76" i="6"/>
  <c r="T118" i="6"/>
  <c r="T99" i="6"/>
  <c r="T26" i="6"/>
  <c r="T129" i="6"/>
  <c r="T89" i="6"/>
  <c r="T28" i="6"/>
  <c r="T63" i="6"/>
  <c r="T67" i="6"/>
  <c r="T116" i="6"/>
  <c r="T18" i="6"/>
  <c r="T111" i="6"/>
  <c r="T92" i="6"/>
  <c r="T128" i="6"/>
  <c r="T96" i="6"/>
  <c r="T60" i="6"/>
  <c r="T21" i="6"/>
  <c r="T47" i="6"/>
  <c r="T126" i="6"/>
  <c r="T127" i="6"/>
  <c r="T119" i="6"/>
  <c r="T82" i="6"/>
  <c r="R100" i="6"/>
  <c r="R58" i="6"/>
  <c r="R26" i="6"/>
  <c r="R49" i="6"/>
  <c r="R127" i="6"/>
  <c r="R14" i="6"/>
  <c r="R89" i="6"/>
  <c r="R130" i="6"/>
  <c r="R90" i="6"/>
  <c r="R17" i="6"/>
  <c r="R119" i="6"/>
  <c r="T102" i="6"/>
  <c r="R60" i="6"/>
  <c r="R46" i="6"/>
  <c r="R31" i="6"/>
  <c r="R44" i="6"/>
  <c r="R124" i="6"/>
  <c r="R42" i="6"/>
  <c r="R24" i="6"/>
  <c r="R87" i="6"/>
  <c r="R48" i="6"/>
  <c r="R120" i="6"/>
  <c r="R13" i="6"/>
  <c r="R72" i="6"/>
  <c r="R85" i="6"/>
  <c r="R86" i="6"/>
  <c r="R91" i="6"/>
  <c r="R84" i="6"/>
  <c r="R101" i="6"/>
  <c r="R51" i="6"/>
  <c r="R35" i="6"/>
  <c r="R19" i="6"/>
  <c r="R29" i="6"/>
  <c r="R55" i="6"/>
  <c r="R15" i="6"/>
  <c r="R53" i="6"/>
  <c r="R96" i="6"/>
  <c r="R121" i="6"/>
  <c r="R128" i="6"/>
  <c r="R20" i="6"/>
  <c r="R98" i="6"/>
  <c r="R40" i="6"/>
  <c r="R99" i="6"/>
  <c r="R12" i="6"/>
  <c r="R37" i="6"/>
  <c r="R92" i="6"/>
  <c r="R108" i="6"/>
  <c r="R83" i="6"/>
  <c r="R50" i="6"/>
  <c r="R34" i="6"/>
  <c r="R18" i="6"/>
  <c r="R30" i="6"/>
  <c r="R56" i="6"/>
  <c r="R122" i="6"/>
  <c r="R110" i="6"/>
  <c r="R39" i="6"/>
  <c r="T103" i="6"/>
  <c r="R54" i="6"/>
  <c r="R45" i="6"/>
  <c r="R73" i="6"/>
  <c r="R28" i="6"/>
  <c r="R94" i="6"/>
  <c r="R16" i="6"/>
  <c r="R95" i="6"/>
  <c r="R71" i="6"/>
  <c r="R123" i="6"/>
  <c r="T110" i="6"/>
  <c r="R22" i="6"/>
  <c r="R32" i="6"/>
  <c r="R57" i="6"/>
  <c r="R125" i="6"/>
  <c r="R25" i="6"/>
  <c r="R38" i="6"/>
  <c r="R93" i="6"/>
  <c r="R109" i="6"/>
  <c r="R59" i="6"/>
  <c r="R43" i="6"/>
  <c r="R27" i="6"/>
  <c r="R23" i="6"/>
  <c r="R36" i="6"/>
  <c r="R62" i="6"/>
  <c r="R41" i="6"/>
  <c r="R126" i="6"/>
  <c r="R97" i="6"/>
  <c r="R52" i="6"/>
  <c r="R102" i="6"/>
  <c r="R47" i="6"/>
  <c r="R33" i="6"/>
  <c r="R107" i="6"/>
  <c r="R11" i="6"/>
  <c r="R129" i="6"/>
  <c r="R88" i="6"/>
  <c r="R63" i="6"/>
  <c r="R61" i="6"/>
  <c r="T17" i="6"/>
  <c r="T94" i="6"/>
  <c r="T117" i="6"/>
  <c r="T123" i="6"/>
  <c r="T130" i="6"/>
  <c r="T91" i="6"/>
  <c r="T32" i="6"/>
  <c r="T13" i="6"/>
  <c r="T121" i="6"/>
  <c r="T97" i="6"/>
  <c r="T72" i="6"/>
  <c r="T34" i="6"/>
  <c r="T79" i="6"/>
  <c r="T62" i="6"/>
  <c r="T22" i="6"/>
  <c r="T16" i="6"/>
  <c r="T36" i="6"/>
  <c r="T74" i="6"/>
  <c r="S84" i="6"/>
  <c r="T75" i="6"/>
  <c r="T125" i="6"/>
  <c r="T37" i="6"/>
  <c r="T49" i="6"/>
  <c r="S104" i="6"/>
  <c r="S60" i="6"/>
  <c r="T109" i="6"/>
  <c r="T35" i="6"/>
  <c r="T29" i="6"/>
  <c r="S39" i="6"/>
  <c r="S98" i="6"/>
  <c r="S107" i="6"/>
  <c r="S37" i="6"/>
  <c r="S106" i="6"/>
  <c r="S64" i="6"/>
  <c r="S40" i="6"/>
  <c r="S38" i="6"/>
  <c r="T12" i="6"/>
  <c r="S36" i="6"/>
  <c r="S62" i="6"/>
  <c r="T93" i="6"/>
  <c r="S103" i="6"/>
  <c r="T107" i="6"/>
  <c r="T90" i="6"/>
  <c r="T64" i="6"/>
  <c r="T20" i="6"/>
  <c r="T98" i="6"/>
  <c r="T120" i="6"/>
  <c r="T104" i="6"/>
  <c r="T88" i="6"/>
  <c r="T65" i="6"/>
  <c r="T33" i="6"/>
  <c r="T86" i="6"/>
  <c r="T70" i="6"/>
  <c r="T31" i="6"/>
  <c r="T15" i="6"/>
  <c r="S121" i="6"/>
  <c r="S11" i="6"/>
  <c r="S24" i="6"/>
  <c r="T48" i="6"/>
  <c r="S96" i="6"/>
  <c r="T80" i="6"/>
  <c r="T61" i="6"/>
  <c r="S97" i="6"/>
  <c r="T68" i="6"/>
  <c r="T100" i="6"/>
  <c r="T11" i="6"/>
  <c r="S102" i="6"/>
  <c r="S23" i="6"/>
  <c r="S99" i="6"/>
  <c r="S72" i="6"/>
  <c r="S48" i="6"/>
  <c r="S63" i="6"/>
  <c r="S122" i="6"/>
  <c r="S101" i="6"/>
  <c r="S83" i="6"/>
  <c r="S35" i="6"/>
  <c r="S61" i="6"/>
  <c r="S119" i="6"/>
  <c r="S12" i="6"/>
  <c r="S100" i="6"/>
  <c r="S71" i="6"/>
  <c r="S105" i="6"/>
  <c r="S108" i="6"/>
  <c r="S120" i="6"/>
  <c r="S59" i="6"/>
  <c r="S95" i="6"/>
  <c r="T53" i="6"/>
  <c r="T52" i="6"/>
  <c r="R64" i="6"/>
  <c r="T38" i="6"/>
  <c r="R76" i="6"/>
  <c r="R75" i="6"/>
  <c r="R74" i="6"/>
  <c r="T50" i="6"/>
  <c r="T51" i="6"/>
  <c r="T55" i="6"/>
  <c r="T54" i="6"/>
  <c r="G124" i="6"/>
  <c r="S123" i="6"/>
  <c r="G110" i="6"/>
  <c r="S109" i="6"/>
  <c r="G74" i="6"/>
  <c r="S73" i="6"/>
  <c r="G50" i="6"/>
  <c r="S49" i="6"/>
  <c r="G14" i="6"/>
  <c r="S13" i="6"/>
  <c r="G86" i="6"/>
  <c r="S85" i="6"/>
  <c r="I43" i="6"/>
  <c r="T42" i="6"/>
  <c r="E78" i="6"/>
  <c r="R77" i="6"/>
  <c r="T40" i="6"/>
  <c r="E112" i="6"/>
  <c r="R111" i="6"/>
  <c r="G26" i="6"/>
  <c r="S25" i="6"/>
  <c r="T41" i="6"/>
  <c r="E104" i="6"/>
  <c r="R103" i="6"/>
  <c r="G66" i="6"/>
  <c r="S65" i="6"/>
  <c r="G42" i="6"/>
  <c r="S41" i="6"/>
  <c r="T39" i="6"/>
  <c r="E66" i="6"/>
  <c r="R65" i="6"/>
  <c r="C14" i="6"/>
  <c r="Q13" i="6"/>
  <c r="I57" i="6"/>
  <c r="T56" i="6"/>
  <c r="U48" i="6" l="1"/>
  <c r="U95" i="6"/>
  <c r="M95" i="6" s="1"/>
  <c r="M48" i="6"/>
  <c r="U101" i="6"/>
  <c r="U72" i="6"/>
  <c r="U107" i="6"/>
  <c r="U85" i="6"/>
  <c r="U71" i="6"/>
  <c r="U122" i="6"/>
  <c r="U60" i="6"/>
  <c r="U59" i="6"/>
  <c r="U99" i="6"/>
  <c r="U24" i="6"/>
  <c r="U63" i="6"/>
  <c r="U96" i="6"/>
  <c r="U49" i="6"/>
  <c r="U36" i="6"/>
  <c r="U98" i="6"/>
  <c r="U84" i="6"/>
  <c r="U47" i="6"/>
  <c r="U119" i="6"/>
  <c r="U35" i="6"/>
  <c r="U23" i="6"/>
  <c r="U61" i="6"/>
  <c r="U13" i="6"/>
  <c r="U100" i="6"/>
  <c r="U39" i="6"/>
  <c r="U25" i="6"/>
  <c r="U73" i="6"/>
  <c r="U108" i="6"/>
  <c r="U83" i="6"/>
  <c r="U102" i="6"/>
  <c r="U109" i="6"/>
  <c r="U121" i="6"/>
  <c r="U38" i="6"/>
  <c r="U37" i="6"/>
  <c r="U123" i="6"/>
  <c r="U97" i="6"/>
  <c r="U62" i="6"/>
  <c r="U11" i="6"/>
  <c r="M11" i="6" s="1"/>
  <c r="U40" i="6"/>
  <c r="U12" i="6"/>
  <c r="M12" i="6" s="1"/>
  <c r="U64" i="6"/>
  <c r="U120" i="6"/>
  <c r="U103" i="6"/>
  <c r="U41" i="6"/>
  <c r="U65" i="6"/>
  <c r="G87" i="6"/>
  <c r="S86" i="6"/>
  <c r="U86" i="6" s="1"/>
  <c r="G75" i="6"/>
  <c r="S74" i="6"/>
  <c r="U74" i="6" s="1"/>
  <c r="E79" i="6"/>
  <c r="R78" i="6"/>
  <c r="G111" i="6"/>
  <c r="S110" i="6"/>
  <c r="U110" i="6" s="1"/>
  <c r="G15" i="6"/>
  <c r="S14" i="6"/>
  <c r="U14" i="6" s="1"/>
  <c r="M14" i="6" s="1"/>
  <c r="E67" i="6"/>
  <c r="R66" i="6"/>
  <c r="G67" i="6"/>
  <c r="S66" i="6"/>
  <c r="E105" i="6"/>
  <c r="R104" i="6"/>
  <c r="U104" i="6" s="1"/>
  <c r="E113" i="6"/>
  <c r="R112" i="6"/>
  <c r="G51" i="6"/>
  <c r="S50" i="6"/>
  <c r="U50" i="6" s="1"/>
  <c r="C15" i="6"/>
  <c r="Q14" i="6"/>
  <c r="G43" i="6"/>
  <c r="S42" i="6"/>
  <c r="U42" i="6" s="1"/>
  <c r="G125" i="6"/>
  <c r="S124" i="6"/>
  <c r="U124" i="6" s="1"/>
  <c r="I58" i="6"/>
  <c r="T58" i="6" s="1"/>
  <c r="T57" i="6"/>
  <c r="G27" i="6"/>
  <c r="S26" i="6"/>
  <c r="U26" i="6" s="1"/>
  <c r="I44" i="6"/>
  <c r="T43" i="6"/>
  <c r="M108" i="6" l="1"/>
  <c r="M98" i="6"/>
  <c r="M60" i="6"/>
  <c r="M86" i="6"/>
  <c r="M103" i="6"/>
  <c r="M40" i="6"/>
  <c r="M123" i="6"/>
  <c r="M109" i="6"/>
  <c r="M73" i="6"/>
  <c r="M13" i="6"/>
  <c r="O14" i="6" s="1"/>
  <c r="M119" i="6"/>
  <c r="M36" i="6"/>
  <c r="M24" i="6"/>
  <c r="M122" i="6"/>
  <c r="M72" i="6"/>
  <c r="M41" i="6"/>
  <c r="M121" i="6"/>
  <c r="M35" i="6"/>
  <c r="M124" i="6"/>
  <c r="M120" i="6"/>
  <c r="M37" i="6"/>
  <c r="M102" i="6"/>
  <c r="M25" i="6"/>
  <c r="M61" i="6"/>
  <c r="M47" i="6"/>
  <c r="M49" i="6"/>
  <c r="M99" i="6"/>
  <c r="M71" i="6"/>
  <c r="M101" i="6"/>
  <c r="M97" i="6"/>
  <c r="M100" i="6"/>
  <c r="M63" i="6"/>
  <c r="M107" i="6"/>
  <c r="M26" i="6"/>
  <c r="M42" i="6"/>
  <c r="M50" i="6"/>
  <c r="M104" i="6"/>
  <c r="M110" i="6"/>
  <c r="M74" i="6"/>
  <c r="M65" i="6"/>
  <c r="M64" i="6"/>
  <c r="M62" i="6"/>
  <c r="M38" i="6"/>
  <c r="M83" i="6"/>
  <c r="M39" i="6"/>
  <c r="M23" i="6"/>
  <c r="M84" i="6"/>
  <c r="M96" i="6"/>
  <c r="M59" i="6"/>
  <c r="M85" i="6"/>
  <c r="O12" i="6"/>
  <c r="O11" i="6"/>
  <c r="U66" i="6"/>
  <c r="I45" i="6"/>
  <c r="T44" i="6"/>
  <c r="G52" i="6"/>
  <c r="S51" i="6"/>
  <c r="U51" i="6" s="1"/>
  <c r="E106" i="6"/>
  <c r="R106" i="6" s="1"/>
  <c r="U106" i="6" s="1"/>
  <c r="R105" i="6"/>
  <c r="U105" i="6" s="1"/>
  <c r="G68" i="6"/>
  <c r="S67" i="6"/>
  <c r="E80" i="6"/>
  <c r="R79" i="6"/>
  <c r="G16" i="6"/>
  <c r="S15" i="6"/>
  <c r="U15" i="6" s="1"/>
  <c r="G28" i="6"/>
  <c r="S27" i="6"/>
  <c r="U27" i="6" s="1"/>
  <c r="G126" i="6"/>
  <c r="S125" i="6"/>
  <c r="U125" i="6" s="1"/>
  <c r="C16" i="6"/>
  <c r="Q15" i="6"/>
  <c r="E114" i="6"/>
  <c r="R113" i="6"/>
  <c r="E68" i="6"/>
  <c r="R67" i="6"/>
  <c r="G88" i="6"/>
  <c r="S87" i="6"/>
  <c r="U87" i="6" s="1"/>
  <c r="G44" i="6"/>
  <c r="S43" i="6"/>
  <c r="U43" i="6" s="1"/>
  <c r="G76" i="6"/>
  <c r="S75" i="6"/>
  <c r="U75" i="6" s="1"/>
  <c r="G112" i="6"/>
  <c r="S111" i="6"/>
  <c r="U111" i="6" s="1"/>
  <c r="O13" i="6" l="1"/>
  <c r="M111" i="6"/>
  <c r="M27" i="6"/>
  <c r="M105" i="6"/>
  <c r="M106" i="6"/>
  <c r="M43" i="6"/>
  <c r="M75" i="6"/>
  <c r="M87" i="6"/>
  <c r="M125" i="6"/>
  <c r="M15" i="6"/>
  <c r="O15" i="6" s="1"/>
  <c r="M51" i="6"/>
  <c r="M66" i="6"/>
  <c r="G89" i="6"/>
  <c r="S88" i="6"/>
  <c r="U88" i="6" s="1"/>
  <c r="G127" i="6"/>
  <c r="S126" i="6"/>
  <c r="U126" i="6" s="1"/>
  <c r="G17" i="6"/>
  <c r="S16" i="6"/>
  <c r="U16" i="6" s="1"/>
  <c r="M16" i="6" s="1"/>
  <c r="U67" i="6"/>
  <c r="G69" i="6"/>
  <c r="S68" i="6"/>
  <c r="G53" i="6"/>
  <c r="S52" i="6"/>
  <c r="U52" i="6" s="1"/>
  <c r="E115" i="6"/>
  <c r="R114" i="6"/>
  <c r="G45" i="6"/>
  <c r="S44" i="6"/>
  <c r="U44" i="6" s="1"/>
  <c r="E69" i="6"/>
  <c r="R68" i="6"/>
  <c r="C17" i="6"/>
  <c r="Q16" i="6"/>
  <c r="G29" i="6"/>
  <c r="S28" i="6"/>
  <c r="U28" i="6" s="1"/>
  <c r="E81" i="6"/>
  <c r="R80" i="6"/>
  <c r="G113" i="6"/>
  <c r="S112" i="6"/>
  <c r="U112" i="6" s="1"/>
  <c r="G77" i="6"/>
  <c r="S76" i="6"/>
  <c r="U76" i="6" s="1"/>
  <c r="I46" i="6"/>
  <c r="T46" i="6" s="1"/>
  <c r="T45" i="6"/>
  <c r="U68" i="6" l="1"/>
  <c r="M68" i="6" s="1"/>
  <c r="M28" i="6"/>
  <c r="M126" i="6"/>
  <c r="M67" i="6"/>
  <c r="M112" i="6"/>
  <c r="M76" i="6"/>
  <c r="M44" i="6"/>
  <c r="M52" i="6"/>
  <c r="M88" i="6"/>
  <c r="G78" i="6"/>
  <c r="S77" i="6"/>
  <c r="U77" i="6" s="1"/>
  <c r="E82" i="6"/>
  <c r="R82" i="6" s="1"/>
  <c r="R81" i="6"/>
  <c r="C18" i="6"/>
  <c r="Q17" i="6"/>
  <c r="G46" i="6"/>
  <c r="S46" i="6" s="1"/>
  <c r="U46" i="6" s="1"/>
  <c r="S45" i="6"/>
  <c r="U45" i="6" s="1"/>
  <c r="G54" i="6"/>
  <c r="S53" i="6"/>
  <c r="U53" i="6" s="1"/>
  <c r="G128" i="6"/>
  <c r="S127" i="6"/>
  <c r="U127" i="6" s="1"/>
  <c r="O16" i="6"/>
  <c r="G114" i="6"/>
  <c r="S113" i="6"/>
  <c r="U113" i="6" s="1"/>
  <c r="G30" i="6"/>
  <c r="S29" i="6"/>
  <c r="U29" i="6" s="1"/>
  <c r="E70" i="6"/>
  <c r="R70" i="6" s="1"/>
  <c r="R69" i="6"/>
  <c r="E116" i="6"/>
  <c r="R115" i="6"/>
  <c r="G70" i="6"/>
  <c r="S70" i="6" s="1"/>
  <c r="S69" i="6"/>
  <c r="G18" i="6"/>
  <c r="S17" i="6"/>
  <c r="U17" i="6" s="1"/>
  <c r="M17" i="6" s="1"/>
  <c r="G90" i="6"/>
  <c r="S89" i="6"/>
  <c r="U89" i="6" s="1"/>
  <c r="M127" i="6" l="1"/>
  <c r="M89" i="6"/>
  <c r="M46" i="6"/>
  <c r="M53" i="6"/>
  <c r="M77" i="6"/>
  <c r="M45" i="6"/>
  <c r="M113" i="6"/>
  <c r="M29" i="6"/>
  <c r="G129" i="6"/>
  <c r="S128" i="6"/>
  <c r="U128" i="6" s="1"/>
  <c r="O17" i="6"/>
  <c r="G19" i="6"/>
  <c r="S18" i="6"/>
  <c r="U18" i="6" s="1"/>
  <c r="G31" i="6"/>
  <c r="S30" i="6"/>
  <c r="U30" i="6" s="1"/>
  <c r="U69" i="6"/>
  <c r="G55" i="6"/>
  <c r="S54" i="6"/>
  <c r="U54" i="6" s="1"/>
  <c r="C19" i="6"/>
  <c r="Q18" i="6"/>
  <c r="G79" i="6"/>
  <c r="S78" i="6"/>
  <c r="U78" i="6" s="1"/>
  <c r="E117" i="6"/>
  <c r="R116" i="6"/>
  <c r="G91" i="6"/>
  <c r="S90" i="6"/>
  <c r="U90" i="6" s="1"/>
  <c r="U70" i="6"/>
  <c r="G115" i="6"/>
  <c r="S114" i="6"/>
  <c r="U114" i="6" s="1"/>
  <c r="M54" i="6" l="1"/>
  <c r="M30" i="6"/>
  <c r="M90" i="6"/>
  <c r="M128" i="6"/>
  <c r="M18" i="6"/>
  <c r="M70" i="6"/>
  <c r="M78" i="6"/>
  <c r="M114" i="6"/>
  <c r="M69" i="6"/>
  <c r="C20" i="6"/>
  <c r="Q19" i="6"/>
  <c r="G32" i="6"/>
  <c r="S31" i="6"/>
  <c r="U31" i="6" s="1"/>
  <c r="M31" i="6" s="1"/>
  <c r="G92" i="6"/>
  <c r="S91" i="6"/>
  <c r="U91" i="6" s="1"/>
  <c r="E118" i="6"/>
  <c r="R118" i="6" s="1"/>
  <c r="R117" i="6"/>
  <c r="G116" i="6"/>
  <c r="S115" i="6"/>
  <c r="U115" i="6" s="1"/>
  <c r="G80" i="6"/>
  <c r="S79" i="6"/>
  <c r="U79" i="6" s="1"/>
  <c r="G56" i="6"/>
  <c r="S55" i="6"/>
  <c r="U55" i="6" s="1"/>
  <c r="G20" i="6"/>
  <c r="S19" i="6"/>
  <c r="U19" i="6" s="1"/>
  <c r="G130" i="6"/>
  <c r="S130" i="6" s="1"/>
  <c r="U130" i="6" s="1"/>
  <c r="M130" i="6" s="1"/>
  <c r="S129" i="6"/>
  <c r="U129" i="6" s="1"/>
  <c r="M129" i="6" s="1"/>
  <c r="M115" i="6" l="1"/>
  <c r="O18" i="6"/>
  <c r="M55" i="6"/>
  <c r="M91" i="6"/>
  <c r="M19" i="6"/>
  <c r="M79" i="6"/>
  <c r="G57" i="6"/>
  <c r="S56" i="6"/>
  <c r="U56" i="6" s="1"/>
  <c r="M56" i="6" s="1"/>
  <c r="G117" i="6"/>
  <c r="S116" i="6"/>
  <c r="U116" i="6" s="1"/>
  <c r="M116" i="6" s="1"/>
  <c r="G93" i="6"/>
  <c r="S92" i="6"/>
  <c r="U92" i="6" s="1"/>
  <c r="C21" i="6"/>
  <c r="Q20" i="6"/>
  <c r="G21" i="6"/>
  <c r="S20" i="6"/>
  <c r="U20" i="6" s="1"/>
  <c r="M20" i="6" s="1"/>
  <c r="G81" i="6"/>
  <c r="S80" i="6"/>
  <c r="U80" i="6" s="1"/>
  <c r="M80" i="6" s="1"/>
  <c r="G33" i="6"/>
  <c r="S32" i="6"/>
  <c r="U32" i="6" s="1"/>
  <c r="M32" i="6" s="1"/>
  <c r="M92" i="6" l="1"/>
  <c r="O19" i="6"/>
  <c r="O20" i="6"/>
  <c r="G118" i="6"/>
  <c r="S118" i="6" s="1"/>
  <c r="U118" i="6" s="1"/>
  <c r="M118" i="6" s="1"/>
  <c r="S117" i="6"/>
  <c r="U117" i="6" s="1"/>
  <c r="M117" i="6" s="1"/>
  <c r="G82" i="6"/>
  <c r="S82" i="6" s="1"/>
  <c r="U82" i="6" s="1"/>
  <c r="M82" i="6" s="1"/>
  <c r="S81" i="6"/>
  <c r="U81" i="6" s="1"/>
  <c r="M81" i="6" s="1"/>
  <c r="C22" i="6"/>
  <c r="Q21" i="6"/>
  <c r="G34" i="6"/>
  <c r="S34" i="6" s="1"/>
  <c r="U34" i="6" s="1"/>
  <c r="M34" i="6" s="1"/>
  <c r="S33" i="6"/>
  <c r="U33" i="6" s="1"/>
  <c r="M33" i="6" s="1"/>
  <c r="G22" i="6"/>
  <c r="S22" i="6" s="1"/>
  <c r="U22" i="6" s="1"/>
  <c r="M22" i="6" s="1"/>
  <c r="S21" i="6"/>
  <c r="U21" i="6" s="1"/>
  <c r="M21" i="6" s="1"/>
  <c r="G94" i="6"/>
  <c r="S94" i="6" s="1"/>
  <c r="U94" i="6" s="1"/>
  <c r="M94" i="6" s="1"/>
  <c r="S93" i="6"/>
  <c r="U93" i="6" s="1"/>
  <c r="M93" i="6" s="1"/>
  <c r="G58" i="6"/>
  <c r="S58" i="6" s="1"/>
  <c r="U58" i="6" s="1"/>
  <c r="M58" i="6" s="1"/>
  <c r="S57" i="6"/>
  <c r="U57" i="6" s="1"/>
  <c r="M57" i="6" s="1"/>
  <c r="O21" i="6" l="1"/>
  <c r="O93" i="6"/>
  <c r="O33" i="6"/>
  <c r="O81" i="6"/>
  <c r="O117" i="6"/>
  <c r="O40" i="6"/>
  <c r="O37" i="6"/>
  <c r="O49" i="6"/>
  <c r="O42" i="6"/>
  <c r="O43" i="6"/>
  <c r="O34" i="6"/>
  <c r="O53" i="6"/>
  <c r="O46" i="6"/>
  <c r="O44" i="6"/>
  <c r="O47" i="6"/>
  <c r="O36" i="6"/>
  <c r="O54" i="6"/>
  <c r="O50" i="6"/>
  <c r="O56" i="6"/>
  <c r="O41" i="6"/>
  <c r="O39" i="6"/>
  <c r="O45" i="6"/>
  <c r="O51" i="6"/>
  <c r="O52" i="6"/>
  <c r="O35" i="6"/>
  <c r="O48" i="6"/>
  <c r="O38" i="6"/>
  <c r="O55" i="6"/>
  <c r="O91" i="6"/>
  <c r="O90" i="6"/>
  <c r="O88" i="6"/>
  <c r="O85" i="6"/>
  <c r="O82" i="6"/>
  <c r="O83" i="6"/>
  <c r="O87" i="6"/>
  <c r="O86" i="6"/>
  <c r="O84" i="6"/>
  <c r="O89" i="6"/>
  <c r="O126" i="6"/>
  <c r="O122" i="6"/>
  <c r="O127" i="6"/>
  <c r="O123" i="6"/>
  <c r="O128" i="6"/>
  <c r="O121" i="6"/>
  <c r="O124" i="6"/>
  <c r="O125" i="6"/>
  <c r="O119" i="6"/>
  <c r="O120" i="6"/>
  <c r="O118" i="6"/>
  <c r="O130" i="6"/>
  <c r="O129" i="6"/>
  <c r="O57" i="6"/>
  <c r="O104" i="6"/>
  <c r="O96" i="6"/>
  <c r="O111" i="6"/>
  <c r="O113" i="6"/>
  <c r="O101" i="6"/>
  <c r="O106" i="6"/>
  <c r="O102" i="6"/>
  <c r="O99" i="6"/>
  <c r="O100" i="6"/>
  <c r="O110" i="6"/>
  <c r="O94" i="6"/>
  <c r="O97" i="6"/>
  <c r="O95" i="6"/>
  <c r="O109" i="6"/>
  <c r="O114" i="6"/>
  <c r="O107" i="6"/>
  <c r="O108" i="6"/>
  <c r="O105" i="6"/>
  <c r="O112" i="6"/>
  <c r="O103" i="6"/>
  <c r="O115" i="6"/>
  <c r="O98" i="6"/>
  <c r="O116" i="6"/>
  <c r="O32" i="6"/>
  <c r="O66" i="6"/>
  <c r="O61" i="6"/>
  <c r="O78" i="6"/>
  <c r="O79" i="6"/>
  <c r="O60" i="6"/>
  <c r="O58" i="6"/>
  <c r="O62" i="6"/>
  <c r="O63" i="6"/>
  <c r="O70" i="6"/>
  <c r="O67" i="6"/>
  <c r="O72" i="6"/>
  <c r="O76" i="6"/>
  <c r="O69" i="6"/>
  <c r="O71" i="6"/>
  <c r="O77" i="6"/>
  <c r="O74" i="6"/>
  <c r="O64" i="6"/>
  <c r="O59" i="6"/>
  <c r="O75" i="6"/>
  <c r="O73" i="6"/>
  <c r="O68" i="6"/>
  <c r="O65" i="6"/>
  <c r="O26" i="6"/>
  <c r="O24" i="6"/>
  <c r="O23" i="6"/>
  <c r="O31" i="6"/>
  <c r="O27" i="6"/>
  <c r="O22" i="6"/>
  <c r="O28" i="6"/>
  <c r="O29" i="6"/>
  <c r="O30" i="6"/>
  <c r="O25" i="6"/>
  <c r="C23" i="6"/>
  <c r="Q22" i="6"/>
  <c r="O92" i="6"/>
  <c r="O80" i="6"/>
  <c r="C24" i="6" l="1"/>
  <c r="Q23" i="6"/>
  <c r="C25" i="6" l="1"/>
  <c r="Q24" i="6"/>
  <c r="C26" i="6" l="1"/>
  <c r="Q25" i="6"/>
  <c r="C27" i="6" l="1"/>
  <c r="Q26" i="6"/>
  <c r="C28" i="6" l="1"/>
  <c r="Q27" i="6"/>
  <c r="C29" i="6" l="1"/>
  <c r="Q28" i="6"/>
  <c r="C30" i="6" l="1"/>
  <c r="Q29" i="6"/>
  <c r="C31" i="6" l="1"/>
  <c r="Q30" i="6"/>
  <c r="C32" i="6" l="1"/>
  <c r="Q31" i="6"/>
  <c r="C33" i="6" l="1"/>
  <c r="Q32" i="6"/>
  <c r="C34" i="6" l="1"/>
  <c r="Q33" i="6"/>
  <c r="C35" i="6" l="1"/>
  <c r="Q34" i="6"/>
  <c r="C36" i="6" l="1"/>
  <c r="Q35" i="6"/>
  <c r="C37" i="6" l="1"/>
  <c r="Q36" i="6"/>
  <c r="C38" i="6" l="1"/>
  <c r="Q37" i="6"/>
  <c r="C39" i="6" l="1"/>
  <c r="Q38" i="6"/>
  <c r="C40" i="6" l="1"/>
  <c r="Q39" i="6"/>
  <c r="C41" i="6" l="1"/>
  <c r="Q40" i="6"/>
  <c r="C42" i="6" l="1"/>
  <c r="Q41" i="6"/>
  <c r="C43" i="6" l="1"/>
  <c r="Q42" i="6"/>
  <c r="C44" i="6" l="1"/>
  <c r="Q43" i="6"/>
  <c r="C45" i="6" l="1"/>
  <c r="Q44" i="6"/>
  <c r="C46" i="6" l="1"/>
  <c r="Q45" i="6"/>
  <c r="C47" i="6" l="1"/>
  <c r="Q46" i="6"/>
  <c r="C48" i="6" l="1"/>
  <c r="Q47" i="6"/>
  <c r="C49" i="6" l="1"/>
  <c r="Q48" i="6"/>
  <c r="C50" i="6" l="1"/>
  <c r="Q49" i="6"/>
  <c r="C51" i="6" l="1"/>
  <c r="Q50" i="6"/>
  <c r="C52" i="6" l="1"/>
  <c r="Q51" i="6"/>
  <c r="C53" i="6" l="1"/>
  <c r="Q52" i="6"/>
  <c r="C54" i="6" l="1"/>
  <c r="Q53" i="6"/>
  <c r="C55" i="6" l="1"/>
  <c r="Q54" i="6"/>
  <c r="C56" i="6" l="1"/>
  <c r="Q55" i="6"/>
  <c r="C57" i="6" l="1"/>
  <c r="Q56" i="6"/>
  <c r="C58" i="6" l="1"/>
  <c r="Q57" i="6"/>
  <c r="C59" i="6" l="1"/>
  <c r="Q58" i="6"/>
  <c r="C60" i="6" l="1"/>
  <c r="Q59" i="6"/>
  <c r="C61" i="6" l="1"/>
  <c r="Q60" i="6"/>
  <c r="C62" i="6" l="1"/>
  <c r="Q61" i="6"/>
  <c r="C63" i="6" l="1"/>
  <c r="Q62" i="6"/>
  <c r="C64" i="6" l="1"/>
  <c r="Q63" i="6"/>
  <c r="C65" i="6" l="1"/>
  <c r="Q64" i="6"/>
  <c r="C66" i="6" l="1"/>
  <c r="Q65" i="6"/>
  <c r="C67" i="6" l="1"/>
  <c r="Q66" i="6"/>
  <c r="C68" i="6" l="1"/>
  <c r="Q67" i="6"/>
  <c r="C69" i="6" l="1"/>
  <c r="Q68" i="6"/>
  <c r="C70" i="6" l="1"/>
  <c r="Q69" i="6"/>
  <c r="C71" i="6" l="1"/>
  <c r="Q70" i="6"/>
  <c r="C72" i="6" l="1"/>
  <c r="Q71" i="6"/>
  <c r="C73" i="6" l="1"/>
  <c r="Q72" i="6"/>
  <c r="C74" i="6" l="1"/>
  <c r="Q73" i="6"/>
  <c r="C75" i="6" l="1"/>
  <c r="Q74" i="6"/>
  <c r="C76" i="6" l="1"/>
  <c r="Q75" i="6"/>
  <c r="C77" i="6" l="1"/>
  <c r="Q76" i="6"/>
  <c r="C78" i="6" l="1"/>
  <c r="Q77" i="6"/>
  <c r="C79" i="6" l="1"/>
  <c r="Q78" i="6"/>
  <c r="C80" i="6" l="1"/>
  <c r="Q79" i="6"/>
  <c r="C81" i="6" l="1"/>
  <c r="Q80" i="6"/>
  <c r="C82" i="6" l="1"/>
  <c r="Q81" i="6"/>
  <c r="C83" i="6" l="1"/>
  <c r="Q82" i="6"/>
  <c r="C84" i="6" l="1"/>
  <c r="Q83" i="6"/>
  <c r="C85" i="6" l="1"/>
  <c r="Q84" i="6"/>
  <c r="C86" i="6" l="1"/>
  <c r="Q85" i="6"/>
  <c r="C87" i="6" l="1"/>
  <c r="Q86" i="6"/>
  <c r="C88" i="6" l="1"/>
  <c r="Q87" i="6"/>
  <c r="C89" i="6" l="1"/>
  <c r="Q88" i="6"/>
  <c r="C90" i="6" l="1"/>
  <c r="Q89" i="6"/>
  <c r="C91" i="6" l="1"/>
  <c r="Q90" i="6"/>
  <c r="C92" i="6" l="1"/>
  <c r="Q91" i="6"/>
  <c r="C93" i="6" l="1"/>
  <c r="Q92" i="6"/>
  <c r="C94" i="6" l="1"/>
  <c r="Q93" i="6"/>
  <c r="C95" i="6" l="1"/>
  <c r="Q94" i="6"/>
  <c r="C96" i="6" l="1"/>
  <c r="Q95" i="6"/>
  <c r="C97" i="6" l="1"/>
  <c r="Q96" i="6"/>
  <c r="C98" i="6" l="1"/>
  <c r="Q97" i="6"/>
  <c r="C99" i="6" l="1"/>
  <c r="Q98" i="6"/>
  <c r="C100" i="6" l="1"/>
  <c r="Q99" i="6"/>
  <c r="C101" i="6" l="1"/>
  <c r="Q100" i="6"/>
  <c r="C102" i="6" l="1"/>
  <c r="Q101" i="6"/>
  <c r="C103" i="6" l="1"/>
  <c r="Q102" i="6"/>
  <c r="C104" i="6" l="1"/>
  <c r="Q103" i="6"/>
  <c r="C105" i="6" l="1"/>
  <c r="Q104" i="6"/>
  <c r="C106" i="6" l="1"/>
  <c r="Q105" i="6"/>
  <c r="C107" i="6" l="1"/>
  <c r="Q106" i="6"/>
  <c r="C108" i="6" l="1"/>
  <c r="Q107" i="6"/>
  <c r="C109" i="6" l="1"/>
  <c r="Q108" i="6"/>
  <c r="C110" i="6" l="1"/>
  <c r="Q109" i="6"/>
  <c r="C111" i="6" l="1"/>
  <c r="Q110" i="6"/>
  <c r="C112" i="6" l="1"/>
  <c r="Q111" i="6"/>
  <c r="C113" i="6" l="1"/>
  <c r="Q112" i="6"/>
  <c r="C114" i="6" l="1"/>
  <c r="Q113" i="6"/>
  <c r="C115" i="6" l="1"/>
  <c r="Q114" i="6"/>
  <c r="C116" i="6" l="1"/>
  <c r="Q115" i="6"/>
  <c r="C117" i="6" l="1"/>
  <c r="Q116" i="6"/>
  <c r="C118" i="6" l="1"/>
  <c r="Q117" i="6"/>
  <c r="C119" i="6" l="1"/>
  <c r="Q118" i="6"/>
  <c r="C120" i="6" l="1"/>
  <c r="Q119" i="6"/>
  <c r="C121" i="6" l="1"/>
  <c r="Q120" i="6"/>
  <c r="C122" i="6" l="1"/>
  <c r="Q121" i="6"/>
  <c r="C123" i="6" l="1"/>
  <c r="Q122" i="6"/>
  <c r="C124" i="6" l="1"/>
  <c r="Q123" i="6"/>
  <c r="C125" i="6" l="1"/>
  <c r="Q124" i="6"/>
  <c r="C126" i="6" l="1"/>
  <c r="Q125" i="6"/>
  <c r="C127" i="6" l="1"/>
  <c r="Q126" i="6"/>
  <c r="C128" i="6" l="1"/>
  <c r="Q127" i="6"/>
  <c r="C129" i="6" l="1"/>
  <c r="Q128" i="6"/>
  <c r="C130" i="6" l="1"/>
  <c r="Q130" i="6" s="1"/>
  <c r="Q129" i="6"/>
</calcChain>
</file>

<file path=xl/sharedStrings.xml><?xml version="1.0" encoding="utf-8"?>
<sst xmlns="http://schemas.openxmlformats.org/spreadsheetml/2006/main" count="75" uniqueCount="58">
  <si>
    <t>Montana-Dakota Utilities Co.</t>
  </si>
  <si>
    <t>Month</t>
  </si>
  <si>
    <t>Customer</t>
  </si>
  <si>
    <t>Payments</t>
  </si>
  <si>
    <t>NPV</t>
  </si>
  <si>
    <t>Contribution</t>
  </si>
  <si>
    <t xml:space="preserve">Total Project Cost = </t>
  </si>
  <si>
    <t>Customers</t>
  </si>
  <si>
    <t>Year 1</t>
  </si>
  <si>
    <t>Total</t>
  </si>
  <si>
    <t>Surcharge</t>
  </si>
  <si>
    <t>Year 2</t>
  </si>
  <si>
    <t>Year 3</t>
  </si>
  <si>
    <t>Year 4</t>
  </si>
  <si>
    <t>Year 5</t>
  </si>
  <si>
    <t>Rate 60</t>
  </si>
  <si>
    <t>Rate 70 Small</t>
  </si>
  <si>
    <t>Small</t>
  </si>
  <si>
    <t>Rate 70</t>
  </si>
  <si>
    <t>Large</t>
  </si>
  <si>
    <t>Rate 70 Large</t>
  </si>
  <si>
    <t>Net Customer Contribution Requirement for Surcharge</t>
  </si>
  <si>
    <t>Gas Utility - South Dakota</t>
  </si>
  <si>
    <t>North Deadwood Expansion Area Surcharge</t>
  </si>
  <si>
    <t xml:space="preserve">Projected Customers </t>
  </si>
  <si>
    <t xml:space="preserve">  Total Customers</t>
  </si>
  <si>
    <t>Average Annual Dk/Customer</t>
  </si>
  <si>
    <t>Less Down Payments:</t>
  </si>
  <si>
    <t>Residential</t>
  </si>
  <si>
    <t>Residential Rate 60</t>
  </si>
  <si>
    <t>Firm General Rate 70 - Small</t>
  </si>
  <si>
    <t>Firm General Rate 70 - Large</t>
  </si>
  <si>
    <t>per Customer</t>
  </si>
  <si>
    <t>Down Payment</t>
  </si>
  <si>
    <t>Projected</t>
  </si>
  <si>
    <t>Customer Charge per Month</t>
  </si>
  <si>
    <t>Distribution Charge per Dk</t>
  </si>
  <si>
    <t>Annual Cost per Customer</t>
  </si>
  <si>
    <t>Average Monthly Surcharge per Customer</t>
  </si>
  <si>
    <t>Year</t>
  </si>
  <si>
    <t>Residential Annual Dk</t>
  </si>
  <si>
    <t>Small Firm General Annual Dk</t>
  </si>
  <si>
    <t>Large Firm General Annual Dk</t>
  </si>
  <si>
    <t>Distribution Revenue</t>
  </si>
  <si>
    <t>Small Firm</t>
  </si>
  <si>
    <t>Large Firm</t>
  </si>
  <si>
    <t>Average Monthly Surcharge</t>
  </si>
  <si>
    <t xml:space="preserve">  </t>
  </si>
  <si>
    <t xml:space="preserve"> </t>
  </si>
  <si>
    <t>Net Customer</t>
  </si>
  <si>
    <t>Requirement</t>
  </si>
  <si>
    <t>New Customers</t>
  </si>
  <si>
    <t>North Deadwood Expansion Area</t>
  </si>
  <si>
    <t xml:space="preserve">Authorized ROR = </t>
  </si>
  <si>
    <t>2016 rate case NG15-005, effective 7/16</t>
  </si>
  <si>
    <t>Adoption Rate</t>
  </si>
  <si>
    <t>Incremental Expansion Surcharge at 25% Adoption Rate</t>
  </si>
  <si>
    <t>Net Present Value at 25% Adoption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</si>
</sst>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1" fillId="0" borderId="1" xfId="0" applyNumberFormat="1" applyFont="1" applyBorder="1" applyAlignment="1">
      <alignment horizontal="center"/>
    </xf>
    <xf numFmtId="8" fontId="1" fillId="0" borderId="0" xfId="0" applyNumberFormat="1" applyFont="1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6" fontId="3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38" fontId="1" fillId="0" borderId="0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38" fontId="1" fillId="0" borderId="2" xfId="0" applyNumberFormat="1" applyFont="1" applyBorder="1"/>
    <xf numFmtId="0" fontId="1" fillId="0" borderId="0" xfId="0" applyFont="1" applyBorder="1"/>
    <xf numFmtId="6" fontId="1" fillId="0" borderId="3" xfId="0" applyNumberFormat="1" applyFont="1" applyBorder="1"/>
    <xf numFmtId="6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/>
    <xf numFmtId="38" fontId="1" fillId="0" borderId="0" xfId="0" applyNumberFormat="1" applyFont="1" applyBorder="1" applyAlignment="1"/>
    <xf numFmtId="38" fontId="1" fillId="0" borderId="1" xfId="0" applyNumberFormat="1" applyFont="1" applyBorder="1"/>
    <xf numFmtId="38" fontId="1" fillId="0" borderId="1" xfId="0" applyNumberFormat="1" applyFont="1" applyBorder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38" fontId="1" fillId="0" borderId="0" xfId="0" applyNumberFormat="1" applyFont="1" applyAlignment="1">
      <alignment horizontal="centerContinuous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6" fontId="1" fillId="0" borderId="0" xfId="0" applyNumberFormat="1" applyFont="1" applyAlignment="1">
      <alignment horizontal="centerContinuous"/>
    </xf>
    <xf numFmtId="6" fontId="1" fillId="2" borderId="0" xfId="0" applyNumberFormat="1" applyFont="1" applyFill="1"/>
    <xf numFmtId="0" fontId="1" fillId="2" borderId="0" xfId="0" applyFont="1" applyFill="1"/>
    <xf numFmtId="38" fontId="1" fillId="2" borderId="0" xfId="0" applyNumberFormat="1" applyFont="1" applyFill="1"/>
    <xf numFmtId="8" fontId="1" fillId="2" borderId="0" xfId="0" applyNumberFormat="1" applyFont="1" applyFill="1"/>
    <xf numFmtId="0" fontId="1" fillId="2" borderId="0" xfId="0" applyFont="1" applyFill="1" applyBorder="1"/>
    <xf numFmtId="38" fontId="1" fillId="2" borderId="0" xfId="0" applyNumberFormat="1" applyFont="1" applyFill="1" applyBorder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F76B-D216-4622-AED6-FE219FE7AF75}">
  <dimension ref="A1:AD104"/>
  <sheetViews>
    <sheetView showGridLines="0" tabSelected="1" workbookViewId="0">
      <selection activeCell="A4" sqref="A4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2.7109375" style="1" customWidth="1"/>
    <col min="4" max="4" width="13.7109375" style="1" bestFit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5" width="9.140625" style="1"/>
    <col min="16" max="16" width="10.85546875" style="1" customWidth="1"/>
    <col min="17" max="18" width="9.140625" style="1"/>
    <col min="19" max="19" width="2.7109375" style="1" customWidth="1"/>
    <col min="20" max="20" width="12.7109375" style="1" bestFit="1" customWidth="1"/>
    <col min="21" max="21" width="2.7109375" style="1" customWidth="1"/>
    <col min="22" max="22" width="12.5703125" style="1" bestFit="1" customWidth="1"/>
    <col min="23" max="23" width="2.7109375" style="1" customWidth="1"/>
    <col min="24" max="26" width="9.140625" style="1"/>
    <col min="27" max="27" width="6.5703125" style="1" customWidth="1"/>
    <col min="28" max="29" width="9.140625" style="1"/>
    <col min="30" max="30" width="8.140625" style="1" bestFit="1" customWidth="1"/>
    <col min="31" max="16384" width="9.140625" style="1"/>
  </cols>
  <sheetData>
    <row r="1" spans="1:30" s="15" customForma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 t="s">
        <v>47</v>
      </c>
      <c r="K1" s="1" t="s">
        <v>24</v>
      </c>
      <c r="L1" s="1"/>
      <c r="M1" s="1"/>
      <c r="N1" s="3" t="s">
        <v>15</v>
      </c>
      <c r="O1" s="1"/>
      <c r="P1" s="3" t="s">
        <v>16</v>
      </c>
      <c r="Q1" s="1"/>
      <c r="R1" s="3" t="s">
        <v>20</v>
      </c>
      <c r="S1" s="1"/>
      <c r="T1" s="3" t="s">
        <v>9</v>
      </c>
      <c r="AA1" s="1"/>
    </row>
    <row r="2" spans="1:30" s="15" customFormat="1" x14ac:dyDescent="0.2">
      <c r="A2" s="10" t="s">
        <v>22</v>
      </c>
      <c r="B2" s="10"/>
      <c r="C2" s="10"/>
      <c r="D2" s="10"/>
      <c r="E2" s="10"/>
      <c r="F2" s="10"/>
      <c r="G2" s="10"/>
      <c r="H2" s="10"/>
      <c r="I2" s="10" t="s">
        <v>48</v>
      </c>
      <c r="K2" s="1"/>
      <c r="L2" s="1" t="s">
        <v>8</v>
      </c>
      <c r="M2" s="1"/>
      <c r="N2" s="8">
        <f>ROUND(130*N10,0)</f>
        <v>33</v>
      </c>
      <c r="O2" s="1"/>
      <c r="P2" s="8">
        <f>ROUND(3*N10,0)</f>
        <v>1</v>
      </c>
      <c r="Q2" s="1"/>
      <c r="R2" s="8">
        <v>1</v>
      </c>
      <c r="S2" s="1"/>
      <c r="T2" s="8">
        <f>SUM(N2:R2)</f>
        <v>35</v>
      </c>
      <c r="AA2" s="1"/>
      <c r="AB2" s="1"/>
    </row>
    <row r="3" spans="1:30" s="15" customFormat="1" x14ac:dyDescent="0.2">
      <c r="A3" s="10" t="s">
        <v>56</v>
      </c>
      <c r="B3" s="10"/>
      <c r="C3" s="10"/>
      <c r="D3" s="10"/>
      <c r="E3" s="10"/>
      <c r="F3" s="10"/>
      <c r="G3" s="10"/>
      <c r="H3" s="10"/>
      <c r="I3" s="10" t="s">
        <v>48</v>
      </c>
      <c r="K3" s="1"/>
      <c r="L3" s="1" t="s">
        <v>11</v>
      </c>
      <c r="M3" s="1"/>
      <c r="N3" s="8">
        <f>ROUND(65*N10,0)</f>
        <v>16</v>
      </c>
      <c r="O3" s="1"/>
      <c r="P3" s="8">
        <f>ROUND(4*N10,0)</f>
        <v>1</v>
      </c>
      <c r="Q3" s="1"/>
      <c r="R3" s="8">
        <v>0</v>
      </c>
      <c r="S3" s="1"/>
      <c r="T3" s="8">
        <f t="shared" ref="T3:T6" si="0">SUM(N3:R3)</f>
        <v>17</v>
      </c>
      <c r="AA3" s="1"/>
      <c r="AB3" s="1"/>
    </row>
    <row r="4" spans="1:30" s="15" customFormat="1" x14ac:dyDescent="0.2">
      <c r="A4" s="10" t="s">
        <v>52</v>
      </c>
      <c r="B4" s="10"/>
      <c r="C4" s="10"/>
      <c r="D4" s="10"/>
      <c r="E4" s="10"/>
      <c r="F4" s="10"/>
      <c r="G4" s="10"/>
      <c r="H4" s="10"/>
      <c r="I4" s="10" t="s">
        <v>48</v>
      </c>
      <c r="K4" s="1"/>
      <c r="L4" s="1" t="s">
        <v>12</v>
      </c>
      <c r="M4" s="1"/>
      <c r="N4" s="8">
        <f>ROUND(75*N10,0)</f>
        <v>19</v>
      </c>
      <c r="O4" s="1"/>
      <c r="P4" s="8">
        <f>ROUND(3*N10,0)</f>
        <v>1</v>
      </c>
      <c r="Q4" s="1"/>
      <c r="R4" s="8">
        <v>0</v>
      </c>
      <c r="S4" s="1"/>
      <c r="T4" s="8">
        <f t="shared" si="0"/>
        <v>20</v>
      </c>
    </row>
    <row r="5" spans="1:30" x14ac:dyDescent="0.2">
      <c r="I5" s="1" t="s">
        <v>48</v>
      </c>
      <c r="L5" s="1" t="s">
        <v>13</v>
      </c>
      <c r="N5" s="8">
        <f>ROUND(75*N10,0)</f>
        <v>19</v>
      </c>
      <c r="P5" s="8">
        <f>ROUNDDOWN(2*N10,0)</f>
        <v>0</v>
      </c>
      <c r="R5" s="8">
        <v>0</v>
      </c>
      <c r="T5" s="8">
        <f t="shared" si="0"/>
        <v>19</v>
      </c>
    </row>
    <row r="6" spans="1:30" x14ac:dyDescent="0.2">
      <c r="I6" s="1" t="s">
        <v>48</v>
      </c>
      <c r="L6" s="1" t="s">
        <v>14</v>
      </c>
      <c r="N6" s="8">
        <f>ROUND(60*N10,0)</f>
        <v>15</v>
      </c>
      <c r="P6" s="8">
        <f>ROUND(2*N10,)</f>
        <v>1</v>
      </c>
      <c r="R6" s="8">
        <v>0</v>
      </c>
      <c r="T6" s="8">
        <f t="shared" si="0"/>
        <v>16</v>
      </c>
      <c r="AD6" s="8"/>
    </row>
    <row r="7" spans="1:30" x14ac:dyDescent="0.2">
      <c r="A7" s="1" t="s">
        <v>6</v>
      </c>
      <c r="H7" s="30">
        <v>1144500</v>
      </c>
      <c r="K7" s="1" t="s">
        <v>25</v>
      </c>
      <c r="N7" s="17">
        <f>SUM(N2:N6)</f>
        <v>102</v>
      </c>
      <c r="P7" s="17">
        <f t="shared" ref="P7:T7" si="1">SUM(P2:P6)</f>
        <v>4</v>
      </c>
      <c r="R7" s="17">
        <f t="shared" si="1"/>
        <v>1</v>
      </c>
      <c r="T7" s="17">
        <f t="shared" si="1"/>
        <v>107</v>
      </c>
      <c r="AD7" s="4"/>
    </row>
    <row r="8" spans="1:30" x14ac:dyDescent="0.2">
      <c r="J8" s="8"/>
      <c r="N8" s="18"/>
      <c r="P8" s="18"/>
      <c r="R8" s="18"/>
      <c r="T8" s="8"/>
      <c r="AD8" s="4"/>
    </row>
    <row r="9" spans="1:30" x14ac:dyDescent="0.2">
      <c r="A9" s="1" t="s">
        <v>27</v>
      </c>
      <c r="D9" s="2" t="s">
        <v>33</v>
      </c>
      <c r="E9" s="2"/>
      <c r="F9" s="2" t="s">
        <v>34</v>
      </c>
      <c r="J9" s="8"/>
      <c r="K9" s="34" t="s">
        <v>26</v>
      </c>
      <c r="L9" s="34"/>
      <c r="M9" s="34"/>
      <c r="N9" s="35">
        <v>60</v>
      </c>
      <c r="O9" s="34"/>
      <c r="P9" s="35">
        <v>300</v>
      </c>
      <c r="Q9" s="34"/>
      <c r="R9" s="35">
        <v>3000</v>
      </c>
      <c r="S9" s="34"/>
      <c r="T9" s="35"/>
      <c r="AD9" s="4"/>
    </row>
    <row r="10" spans="1:30" x14ac:dyDescent="0.2">
      <c r="D10" s="3" t="s">
        <v>32</v>
      </c>
      <c r="F10" s="3" t="s">
        <v>7</v>
      </c>
      <c r="J10" s="8"/>
      <c r="K10" s="1" t="s">
        <v>55</v>
      </c>
      <c r="N10" s="36">
        <v>0.25</v>
      </c>
    </row>
    <row r="11" spans="1:30" x14ac:dyDescent="0.2">
      <c r="B11" s="1" t="s">
        <v>29</v>
      </c>
      <c r="D11" s="30">
        <v>100</v>
      </c>
      <c r="E11" s="31"/>
      <c r="F11" s="32">
        <f>N7</f>
        <v>102</v>
      </c>
      <c r="H11" s="4">
        <f>ROUND(D11*F11,0)</f>
        <v>10200</v>
      </c>
      <c r="J11" s="8"/>
    </row>
    <row r="12" spans="1:30" x14ac:dyDescent="0.2">
      <c r="B12" s="1" t="s">
        <v>30</v>
      </c>
      <c r="D12" s="30">
        <v>500</v>
      </c>
      <c r="E12" s="31"/>
      <c r="F12" s="32">
        <f>P7</f>
        <v>4</v>
      </c>
      <c r="H12" s="8">
        <f>ROUND(D12*F12,0)</f>
        <v>2000</v>
      </c>
      <c r="J12" s="8"/>
      <c r="N12" s="18"/>
      <c r="Y12" s="18"/>
    </row>
    <row r="13" spans="1:30" x14ac:dyDescent="0.2">
      <c r="B13" s="1" t="s">
        <v>31</v>
      </c>
      <c r="D13" s="30">
        <v>1000</v>
      </c>
      <c r="E13" s="31"/>
      <c r="F13" s="32">
        <f>R7</f>
        <v>1</v>
      </c>
      <c r="H13" s="8">
        <f>ROUND(D13*F13,0)</f>
        <v>1000</v>
      </c>
      <c r="J13" s="8"/>
      <c r="N13" s="18"/>
      <c r="Y13" s="18"/>
    </row>
    <row r="14" spans="1:30" x14ac:dyDescent="0.2">
      <c r="H14" s="17">
        <f>SUM(H11:H13)</f>
        <v>13200</v>
      </c>
      <c r="J14" s="8"/>
      <c r="N14" s="18"/>
      <c r="Y14" s="18"/>
    </row>
    <row r="15" spans="1:30" x14ac:dyDescent="0.2">
      <c r="H15" s="8"/>
      <c r="N15" s="18"/>
      <c r="Y15" s="18"/>
    </row>
    <row r="16" spans="1:30" ht="13.5" thickBot="1" x14ac:dyDescent="0.25">
      <c r="A16" s="1" t="s">
        <v>21</v>
      </c>
      <c r="H16" s="19">
        <f>H7-H14</f>
        <v>1131300</v>
      </c>
      <c r="K16" s="4"/>
    </row>
    <row r="17" spans="1:14" ht="13.5" thickTop="1" x14ac:dyDescent="0.2">
      <c r="F17" s="8"/>
      <c r="J17" s="8"/>
      <c r="K17" s="8"/>
      <c r="L17" s="8"/>
      <c r="M17" s="8"/>
      <c r="N17" s="8"/>
    </row>
    <row r="18" spans="1:14" x14ac:dyDescent="0.2">
      <c r="A18" s="1" t="s">
        <v>23</v>
      </c>
      <c r="F18" s="8"/>
      <c r="J18" s="8"/>
      <c r="K18" s="8"/>
      <c r="L18" s="8"/>
      <c r="M18" s="8"/>
      <c r="N18" s="8"/>
    </row>
    <row r="19" spans="1:14" x14ac:dyDescent="0.2">
      <c r="B19" s="1" t="s">
        <v>35</v>
      </c>
      <c r="D19" s="33">
        <f>5/N10</f>
        <v>20</v>
      </c>
      <c r="F19" s="8"/>
      <c r="H19" s="8"/>
      <c r="J19" s="8"/>
      <c r="K19" s="8"/>
      <c r="L19" s="8"/>
      <c r="M19" s="8"/>
      <c r="N19" s="8"/>
    </row>
    <row r="20" spans="1:14" x14ac:dyDescent="0.2">
      <c r="B20" s="1" t="s">
        <v>36</v>
      </c>
      <c r="D20" s="33">
        <f>4/N10</f>
        <v>16</v>
      </c>
      <c r="F20" s="8"/>
      <c r="H20" s="8"/>
      <c r="J20" s="8"/>
      <c r="K20" s="8"/>
      <c r="L20" s="8"/>
      <c r="M20" s="8"/>
      <c r="N20" s="8"/>
    </row>
    <row r="21" spans="1:14" x14ac:dyDescent="0.2">
      <c r="D21" s="8"/>
      <c r="F21" s="8"/>
      <c r="H21" s="8"/>
      <c r="J21" s="8"/>
      <c r="K21" s="8"/>
      <c r="L21" s="8"/>
      <c r="M21" s="8"/>
      <c r="N21" s="8"/>
    </row>
    <row r="22" spans="1:14" x14ac:dyDescent="0.2">
      <c r="A22" s="1" t="s">
        <v>37</v>
      </c>
      <c r="D22" s="8"/>
      <c r="F22" s="8"/>
      <c r="H22" s="8"/>
      <c r="J22" s="8"/>
      <c r="K22" s="8"/>
      <c r="L22" s="8"/>
      <c r="M22" s="8"/>
      <c r="N22" s="8"/>
    </row>
    <row r="23" spans="1:14" x14ac:dyDescent="0.2">
      <c r="B23" s="1" t="s">
        <v>29</v>
      </c>
      <c r="D23" s="4">
        <f>ROUND((D19*12)+(N9*D20),0)</f>
        <v>1200</v>
      </c>
      <c r="F23" s="8"/>
      <c r="H23" s="8"/>
      <c r="J23" s="8"/>
      <c r="K23" s="8"/>
      <c r="L23" s="8"/>
      <c r="M23" s="8"/>
      <c r="N23" s="8"/>
    </row>
    <row r="24" spans="1:14" x14ac:dyDescent="0.2">
      <c r="B24" s="1" t="s">
        <v>30</v>
      </c>
      <c r="D24" s="4">
        <f>ROUND((D19*12)+(P9*D20),0)</f>
        <v>5040</v>
      </c>
      <c r="F24" s="8"/>
      <c r="H24" s="8"/>
      <c r="J24" s="8"/>
      <c r="K24" s="8"/>
      <c r="L24" s="8"/>
      <c r="M24" s="8"/>
      <c r="N24" s="8"/>
    </row>
    <row r="25" spans="1:14" x14ac:dyDescent="0.2">
      <c r="B25" s="1" t="s">
        <v>31</v>
      </c>
      <c r="D25" s="4">
        <f>ROUND((D19*12)+(R9*D20),0)</f>
        <v>48240</v>
      </c>
      <c r="F25" s="8"/>
      <c r="H25" s="8"/>
      <c r="J25" s="8"/>
      <c r="K25" s="8"/>
      <c r="L25" s="8"/>
      <c r="M25" s="8"/>
      <c r="N25" s="8"/>
    </row>
    <row r="26" spans="1:14" x14ac:dyDescent="0.2">
      <c r="K26" s="8"/>
      <c r="L26" s="8"/>
      <c r="M26" s="8"/>
      <c r="N26" s="8"/>
    </row>
    <row r="27" spans="1:14" x14ac:dyDescent="0.2">
      <c r="A27" s="1" t="s">
        <v>38</v>
      </c>
      <c r="K27" s="8"/>
      <c r="L27" s="8"/>
      <c r="M27" s="8"/>
      <c r="N27" s="8"/>
    </row>
    <row r="28" spans="1:14" x14ac:dyDescent="0.2">
      <c r="B28" s="1" t="s">
        <v>29</v>
      </c>
      <c r="D28" s="4">
        <f>ROUND(D23/12,0)</f>
        <v>100</v>
      </c>
      <c r="K28" s="8"/>
      <c r="L28" s="8"/>
      <c r="M28" s="8"/>
      <c r="N28" s="8"/>
    </row>
    <row r="29" spans="1:14" x14ac:dyDescent="0.2">
      <c r="B29" s="1" t="s">
        <v>30</v>
      </c>
      <c r="D29" s="4">
        <f t="shared" ref="D29:D30" si="2">ROUND(D24/12,0)</f>
        <v>420</v>
      </c>
      <c r="K29" s="8"/>
      <c r="L29" s="8"/>
      <c r="M29" s="8"/>
      <c r="N29" s="8"/>
    </row>
    <row r="30" spans="1:14" x14ac:dyDescent="0.2">
      <c r="B30" s="1" t="s">
        <v>31</v>
      </c>
      <c r="D30" s="4">
        <f t="shared" si="2"/>
        <v>4020</v>
      </c>
      <c r="K30" s="8"/>
      <c r="L30" s="8"/>
      <c r="M30" s="8"/>
      <c r="N30" s="8"/>
    </row>
    <row r="31" spans="1:14" x14ac:dyDescent="0.2">
      <c r="K31" s="8"/>
      <c r="L31" s="8"/>
      <c r="M31" s="8"/>
      <c r="N31" s="8"/>
    </row>
    <row r="32" spans="1:14" x14ac:dyDescent="0.2">
      <c r="K32" s="8"/>
      <c r="L32" s="8"/>
      <c r="M32" s="8"/>
      <c r="N32" s="8"/>
    </row>
    <row r="33" spans="4:14" x14ac:dyDescent="0.2">
      <c r="K33" s="8"/>
      <c r="L33" s="8"/>
      <c r="M33" s="8"/>
      <c r="N33" s="8"/>
    </row>
    <row r="34" spans="4:14" x14ac:dyDescent="0.2">
      <c r="K34" s="4"/>
      <c r="L34" s="8"/>
      <c r="M34" s="8"/>
      <c r="N34" s="8"/>
    </row>
    <row r="35" spans="4:14" x14ac:dyDescent="0.2">
      <c r="K35" s="8"/>
      <c r="L35" s="8"/>
      <c r="M35" s="8"/>
      <c r="N35" s="8"/>
    </row>
    <row r="36" spans="4:14" x14ac:dyDescent="0.2">
      <c r="K36" s="8"/>
      <c r="L36" s="8"/>
      <c r="M36" s="8"/>
      <c r="N36" s="8"/>
    </row>
    <row r="37" spans="4:14" x14ac:dyDescent="0.2">
      <c r="K37" s="8"/>
      <c r="L37" s="8"/>
      <c r="M37" s="8"/>
      <c r="N37" s="8"/>
    </row>
    <row r="38" spans="4:14" x14ac:dyDescent="0.2">
      <c r="K38" s="8"/>
      <c r="L38" s="8"/>
      <c r="M38" s="8"/>
      <c r="N38" s="8"/>
    </row>
    <row r="39" spans="4:14" x14ac:dyDescent="0.2">
      <c r="K39" s="8"/>
      <c r="L39" s="8"/>
      <c r="M39" s="8"/>
      <c r="N39" s="8"/>
    </row>
    <row r="40" spans="4:14" x14ac:dyDescent="0.2">
      <c r="K40" s="8"/>
      <c r="L40" s="8"/>
      <c r="M40" s="8"/>
      <c r="N40" s="8"/>
    </row>
    <row r="41" spans="4:14" x14ac:dyDescent="0.2">
      <c r="K41" s="8"/>
      <c r="L41" s="8"/>
      <c r="M41" s="8"/>
      <c r="N41" s="8"/>
    </row>
    <row r="42" spans="4:14" x14ac:dyDescent="0.2">
      <c r="K42" s="8"/>
      <c r="L42" s="8"/>
      <c r="M42" s="8"/>
      <c r="N42" s="8"/>
    </row>
    <row r="43" spans="4:14" x14ac:dyDescent="0.2">
      <c r="K43" s="8"/>
      <c r="L43" s="8"/>
      <c r="M43" s="8"/>
      <c r="N43" s="8"/>
    </row>
    <row r="44" spans="4:14" x14ac:dyDescent="0.2">
      <c r="K44" s="8"/>
      <c r="L44" s="8"/>
      <c r="M44" s="8"/>
      <c r="N44" s="8"/>
    </row>
    <row r="45" spans="4:14" x14ac:dyDescent="0.2">
      <c r="K45" s="8"/>
      <c r="L45" s="8"/>
      <c r="M45" s="8"/>
      <c r="N45" s="8"/>
    </row>
    <row r="46" spans="4:14" x14ac:dyDescent="0.2">
      <c r="K46" s="8"/>
      <c r="L46" s="8"/>
      <c r="M46" s="8"/>
      <c r="N46" s="8"/>
    </row>
    <row r="47" spans="4:14" x14ac:dyDescent="0.2">
      <c r="D47" s="8"/>
      <c r="F47" s="8"/>
      <c r="H47" s="8"/>
      <c r="J47" s="8"/>
      <c r="K47" s="8"/>
      <c r="L47" s="8"/>
      <c r="M47" s="8"/>
      <c r="N47" s="8"/>
    </row>
    <row r="48" spans="4:14" x14ac:dyDescent="0.2">
      <c r="D48" s="8"/>
      <c r="F48" s="8"/>
      <c r="H48" s="8"/>
      <c r="J48" s="8"/>
      <c r="K48" s="8"/>
      <c r="L48" s="8"/>
      <c r="M48" s="8"/>
      <c r="N48" s="8"/>
    </row>
    <row r="49" spans="4:16" x14ac:dyDescent="0.2">
      <c r="D49" s="8"/>
      <c r="F49" s="8"/>
      <c r="H49" s="8"/>
      <c r="J49" s="8"/>
      <c r="K49" s="8"/>
      <c r="L49" s="8"/>
      <c r="M49" s="8"/>
      <c r="N49" s="8"/>
    </row>
    <row r="50" spans="4:16" x14ac:dyDescent="0.2">
      <c r="D50" s="8"/>
      <c r="F50" s="8"/>
      <c r="H50" s="8"/>
      <c r="J50" s="8"/>
      <c r="K50" s="8"/>
      <c r="L50" s="8"/>
      <c r="M50" s="8"/>
      <c r="N50" s="8"/>
    </row>
    <row r="51" spans="4:16" x14ac:dyDescent="0.2">
      <c r="D51" s="8"/>
      <c r="F51" s="8"/>
      <c r="H51" s="8"/>
      <c r="J51" s="8"/>
      <c r="K51" s="8"/>
      <c r="L51" s="8"/>
      <c r="M51" s="8"/>
      <c r="N51" s="8"/>
    </row>
    <row r="52" spans="4:16" x14ac:dyDescent="0.2">
      <c r="D52" s="8"/>
      <c r="F52" s="8"/>
      <c r="H52" s="8"/>
      <c r="J52" s="8"/>
      <c r="K52" s="8"/>
      <c r="L52" s="8"/>
      <c r="M52" s="8"/>
      <c r="N52" s="8"/>
    </row>
    <row r="53" spans="4:16" x14ac:dyDescent="0.2">
      <c r="D53" s="8"/>
      <c r="F53" s="8"/>
      <c r="H53" s="8"/>
      <c r="J53" s="8"/>
      <c r="K53" s="8"/>
      <c r="L53" s="8"/>
      <c r="M53" s="8"/>
      <c r="N53" s="8"/>
    </row>
    <row r="54" spans="4:16" x14ac:dyDescent="0.2">
      <c r="D54" s="8"/>
      <c r="F54" s="8"/>
      <c r="H54" s="8"/>
      <c r="J54" s="8"/>
      <c r="K54" s="8"/>
      <c r="L54" s="8"/>
      <c r="M54" s="8"/>
      <c r="N54" s="8"/>
    </row>
    <row r="55" spans="4:16" x14ac:dyDescent="0.2">
      <c r="D55" s="8"/>
      <c r="F55" s="8"/>
      <c r="H55" s="8"/>
      <c r="J55" s="8"/>
      <c r="K55" s="8"/>
      <c r="L55" s="8"/>
      <c r="M55" s="8"/>
      <c r="N55" s="8"/>
    </row>
    <row r="56" spans="4:16" x14ac:dyDescent="0.2">
      <c r="D56" s="8"/>
      <c r="F56" s="8"/>
      <c r="H56" s="8"/>
      <c r="J56" s="8"/>
      <c r="K56" s="8"/>
      <c r="L56" s="8"/>
      <c r="M56" s="8"/>
      <c r="N56" s="8"/>
    </row>
    <row r="57" spans="4:16" x14ac:dyDescent="0.2">
      <c r="D57" s="8"/>
      <c r="F57" s="8"/>
      <c r="H57" s="8"/>
      <c r="J57" s="8"/>
      <c r="K57" s="8"/>
      <c r="L57" s="8"/>
      <c r="M57" s="8"/>
      <c r="N57" s="8"/>
    </row>
    <row r="58" spans="4:16" x14ac:dyDescent="0.2">
      <c r="D58" s="8"/>
      <c r="F58" s="8"/>
      <c r="H58" s="8"/>
      <c r="J58" s="8"/>
      <c r="K58" s="8"/>
      <c r="L58" s="8"/>
      <c r="M58" s="8"/>
      <c r="N58" s="8"/>
    </row>
    <row r="59" spans="4:16" x14ac:dyDescent="0.2">
      <c r="D59" s="8"/>
      <c r="F59" s="8"/>
      <c r="H59" s="8"/>
      <c r="J59" s="8"/>
      <c r="K59" s="8"/>
      <c r="L59" s="8"/>
      <c r="M59" s="8"/>
      <c r="N59" s="8"/>
    </row>
    <row r="60" spans="4:16" x14ac:dyDescent="0.2">
      <c r="D60" s="8"/>
      <c r="F60" s="8"/>
      <c r="H60" s="8"/>
      <c r="J60" s="8"/>
      <c r="K60" s="8"/>
      <c r="L60" s="8"/>
      <c r="M60" s="8"/>
      <c r="N60" s="8"/>
    </row>
    <row r="61" spans="4:16" x14ac:dyDescent="0.2">
      <c r="D61" s="8"/>
      <c r="F61" s="8"/>
      <c r="H61" s="8"/>
      <c r="J61" s="8"/>
      <c r="K61" s="8"/>
      <c r="L61" s="8"/>
      <c r="M61" s="8"/>
      <c r="N61" s="8"/>
    </row>
    <row r="62" spans="4:16" x14ac:dyDescent="0.2">
      <c r="D62" s="8"/>
      <c r="F62" s="8"/>
      <c r="H62" s="8"/>
      <c r="J62" s="8"/>
      <c r="K62" s="8"/>
      <c r="L62" s="8"/>
      <c r="M62" s="8"/>
      <c r="N62" s="8"/>
      <c r="O62" s="8"/>
      <c r="P62" s="8"/>
    </row>
    <row r="63" spans="4:16" x14ac:dyDescent="0.2">
      <c r="D63" s="8"/>
      <c r="F63" s="8"/>
      <c r="H63" s="8"/>
      <c r="J63" s="8"/>
      <c r="K63" s="8"/>
      <c r="L63" s="8"/>
      <c r="M63" s="8"/>
      <c r="N63" s="8"/>
      <c r="O63" s="8"/>
      <c r="P63" s="8"/>
    </row>
    <row r="64" spans="4:16" x14ac:dyDescent="0.2">
      <c r="D64" s="8"/>
      <c r="F64" s="8"/>
      <c r="H64" s="8"/>
      <c r="J64" s="8"/>
      <c r="K64" s="8"/>
      <c r="L64" s="8"/>
      <c r="M64" s="8"/>
      <c r="N64" s="8"/>
      <c r="O64" s="8"/>
      <c r="P64" s="8"/>
    </row>
    <row r="65" spans="4:16" x14ac:dyDescent="0.2">
      <c r="D65" s="8"/>
      <c r="F65" s="8"/>
      <c r="H65" s="8"/>
      <c r="J65" s="8"/>
      <c r="K65" s="8"/>
      <c r="L65" s="8"/>
      <c r="M65" s="8"/>
      <c r="N65" s="8"/>
      <c r="O65" s="8"/>
      <c r="P65" s="8"/>
    </row>
    <row r="66" spans="4:16" x14ac:dyDescent="0.2">
      <c r="D66" s="8"/>
      <c r="F66" s="8"/>
      <c r="H66" s="8"/>
      <c r="J66" s="8"/>
      <c r="K66" s="8"/>
      <c r="L66" s="8"/>
      <c r="M66" s="8"/>
      <c r="N66" s="8"/>
      <c r="O66" s="8"/>
      <c r="P66" s="8"/>
    </row>
    <row r="67" spans="4:16" x14ac:dyDescent="0.2">
      <c r="D67" s="8"/>
      <c r="F67" s="8"/>
      <c r="H67" s="8"/>
      <c r="J67" s="8"/>
      <c r="K67" s="8"/>
      <c r="L67" s="8"/>
      <c r="M67" s="8"/>
      <c r="N67" s="8"/>
      <c r="O67" s="8"/>
      <c r="P67" s="8"/>
    </row>
    <row r="68" spans="4:16" x14ac:dyDescent="0.2">
      <c r="D68" s="8"/>
      <c r="F68" s="8"/>
      <c r="H68" s="8"/>
      <c r="J68" s="8"/>
      <c r="K68" s="8"/>
      <c r="L68" s="8"/>
      <c r="M68" s="8"/>
      <c r="N68" s="8"/>
      <c r="O68" s="8"/>
      <c r="P68" s="8"/>
    </row>
    <row r="69" spans="4:16" x14ac:dyDescent="0.2">
      <c r="D69" s="8"/>
      <c r="F69" s="8"/>
      <c r="H69" s="8"/>
      <c r="J69" s="8"/>
      <c r="K69" s="8"/>
      <c r="L69" s="8"/>
      <c r="M69" s="8"/>
      <c r="N69" s="8"/>
      <c r="O69" s="8"/>
      <c r="P69" s="8"/>
    </row>
    <row r="70" spans="4:16" x14ac:dyDescent="0.2">
      <c r="D70" s="8"/>
      <c r="F70" s="8"/>
      <c r="H70" s="8"/>
      <c r="J70" s="8"/>
      <c r="K70" s="8"/>
      <c r="L70" s="8"/>
      <c r="M70" s="8"/>
      <c r="N70" s="8"/>
      <c r="O70" s="8"/>
      <c r="P70" s="8"/>
    </row>
    <row r="71" spans="4:16" x14ac:dyDescent="0.2">
      <c r="D71" s="8"/>
      <c r="F71" s="8"/>
      <c r="H71" s="8"/>
      <c r="J71" s="8"/>
      <c r="K71" s="8"/>
      <c r="L71" s="8"/>
      <c r="M71" s="8"/>
      <c r="N71" s="8"/>
      <c r="O71" s="8"/>
      <c r="P71" s="8"/>
    </row>
    <row r="72" spans="4:16" x14ac:dyDescent="0.2">
      <c r="D72" s="8"/>
      <c r="F72" s="8"/>
      <c r="H72" s="8"/>
      <c r="J72" s="8"/>
      <c r="K72" s="8"/>
      <c r="L72" s="8"/>
      <c r="M72" s="8"/>
      <c r="N72" s="8"/>
      <c r="O72" s="8"/>
      <c r="P72" s="8"/>
    </row>
    <row r="73" spans="4:16" x14ac:dyDescent="0.2">
      <c r="D73" s="8"/>
      <c r="F73" s="8"/>
      <c r="H73" s="8"/>
      <c r="J73" s="8"/>
      <c r="K73" s="8"/>
      <c r="L73" s="8"/>
      <c r="M73" s="8"/>
      <c r="N73" s="8"/>
      <c r="O73" s="8"/>
      <c r="P73" s="8"/>
    </row>
    <row r="74" spans="4:16" x14ac:dyDescent="0.2">
      <c r="D74" s="8"/>
      <c r="F74" s="8"/>
      <c r="H74" s="8"/>
      <c r="J74" s="8"/>
      <c r="K74" s="8"/>
      <c r="L74" s="8"/>
      <c r="M74" s="8"/>
      <c r="N74" s="8"/>
      <c r="O74" s="8"/>
      <c r="P74" s="8"/>
    </row>
    <row r="75" spans="4:16" x14ac:dyDescent="0.2">
      <c r="D75" s="8"/>
      <c r="F75" s="8"/>
      <c r="H75" s="8"/>
      <c r="J75" s="8"/>
      <c r="K75" s="8"/>
      <c r="L75" s="8"/>
      <c r="M75" s="8"/>
      <c r="N75" s="8"/>
      <c r="O75" s="8"/>
      <c r="P75" s="8"/>
    </row>
    <row r="76" spans="4:16" x14ac:dyDescent="0.2">
      <c r="D76" s="8"/>
      <c r="F76" s="8"/>
      <c r="H76" s="8"/>
      <c r="J76" s="8"/>
      <c r="K76" s="8"/>
      <c r="L76" s="8"/>
      <c r="M76" s="8"/>
      <c r="N76" s="8"/>
      <c r="O76" s="8"/>
      <c r="P76" s="8"/>
    </row>
    <row r="77" spans="4:16" x14ac:dyDescent="0.2">
      <c r="D77" s="8"/>
      <c r="F77" s="8"/>
      <c r="H77" s="8"/>
      <c r="J77" s="8"/>
      <c r="K77" s="8"/>
      <c r="L77" s="8"/>
      <c r="M77" s="8"/>
      <c r="N77" s="8"/>
      <c r="O77" s="8"/>
      <c r="P77" s="8"/>
    </row>
    <row r="78" spans="4:16" x14ac:dyDescent="0.2">
      <c r="D78" s="8"/>
      <c r="F78" s="8"/>
      <c r="H78" s="8"/>
      <c r="J78" s="8"/>
      <c r="K78" s="8"/>
      <c r="L78" s="8"/>
      <c r="M78" s="8"/>
      <c r="N78" s="8"/>
      <c r="O78" s="8"/>
      <c r="P78" s="8"/>
    </row>
    <row r="79" spans="4:16" x14ac:dyDescent="0.2">
      <c r="D79" s="8"/>
      <c r="F79" s="8"/>
      <c r="H79" s="8"/>
      <c r="J79" s="8"/>
      <c r="K79" s="8"/>
      <c r="L79" s="8"/>
      <c r="M79" s="8"/>
      <c r="N79" s="8"/>
      <c r="O79" s="8"/>
      <c r="P79" s="8"/>
    </row>
    <row r="80" spans="4:16" x14ac:dyDescent="0.2">
      <c r="D80" s="8"/>
      <c r="F80" s="8"/>
      <c r="H80" s="8"/>
      <c r="J80" s="8"/>
      <c r="K80" s="8"/>
      <c r="L80" s="8"/>
      <c r="M80" s="8"/>
      <c r="N80" s="8"/>
      <c r="O80" s="8"/>
      <c r="P80" s="8"/>
    </row>
    <row r="81" spans="4:16" x14ac:dyDescent="0.2">
      <c r="D81" s="8"/>
      <c r="F81" s="8"/>
      <c r="H81" s="8"/>
      <c r="J81" s="8"/>
      <c r="K81" s="8"/>
      <c r="L81" s="8"/>
      <c r="M81" s="8"/>
      <c r="N81" s="8"/>
      <c r="O81" s="8"/>
      <c r="P81" s="8"/>
    </row>
    <row r="82" spans="4:16" x14ac:dyDescent="0.2">
      <c r="D82" s="8"/>
      <c r="F82" s="8"/>
      <c r="H82" s="8"/>
      <c r="J82" s="8"/>
      <c r="K82" s="8"/>
      <c r="L82" s="8"/>
      <c r="M82" s="8"/>
      <c r="N82" s="8"/>
      <c r="O82" s="8"/>
      <c r="P82" s="8"/>
    </row>
    <row r="83" spans="4:16" x14ac:dyDescent="0.2">
      <c r="D83" s="8"/>
      <c r="F83" s="8"/>
      <c r="H83" s="8"/>
      <c r="J83" s="8"/>
      <c r="K83" s="8"/>
      <c r="L83" s="8"/>
      <c r="M83" s="8"/>
      <c r="N83" s="8"/>
      <c r="O83" s="8"/>
      <c r="P83" s="8"/>
    </row>
    <row r="84" spans="4:16" x14ac:dyDescent="0.2">
      <c r="D84" s="8"/>
      <c r="F84" s="8"/>
      <c r="H84" s="8"/>
      <c r="J84" s="8"/>
      <c r="K84" s="8"/>
      <c r="L84" s="8"/>
      <c r="M84" s="8"/>
      <c r="N84" s="8"/>
      <c r="O84" s="8"/>
      <c r="P84" s="8"/>
    </row>
    <row r="85" spans="4:16" x14ac:dyDescent="0.2">
      <c r="D85" s="8"/>
      <c r="F85" s="8"/>
      <c r="H85" s="8"/>
      <c r="J85" s="8"/>
      <c r="K85" s="8"/>
      <c r="L85" s="8"/>
      <c r="M85" s="8"/>
      <c r="N85" s="8"/>
      <c r="O85" s="8"/>
      <c r="P85" s="8"/>
    </row>
    <row r="86" spans="4:16" x14ac:dyDescent="0.2">
      <c r="D86" s="8"/>
      <c r="F86" s="8"/>
      <c r="H86" s="8"/>
      <c r="J86" s="8"/>
      <c r="K86" s="8"/>
      <c r="L86" s="8"/>
      <c r="M86" s="8"/>
      <c r="N86" s="8"/>
      <c r="O86" s="8"/>
      <c r="P86" s="8"/>
    </row>
    <row r="87" spans="4:16" x14ac:dyDescent="0.2">
      <c r="D87" s="8"/>
      <c r="F87" s="8"/>
      <c r="H87" s="8"/>
      <c r="J87" s="8"/>
      <c r="K87" s="8"/>
      <c r="L87" s="8"/>
      <c r="M87" s="8"/>
      <c r="N87" s="8"/>
      <c r="O87" s="8"/>
      <c r="P87" s="8"/>
    </row>
    <row r="88" spans="4:16" x14ac:dyDescent="0.2">
      <c r="D88" s="8"/>
      <c r="F88" s="8"/>
      <c r="H88" s="8"/>
      <c r="J88" s="8"/>
      <c r="K88" s="8"/>
      <c r="L88" s="8"/>
      <c r="M88" s="8"/>
      <c r="N88" s="8"/>
      <c r="O88" s="8"/>
      <c r="P88" s="8"/>
    </row>
    <row r="89" spans="4:16" x14ac:dyDescent="0.2">
      <c r="D89" s="8"/>
      <c r="F89" s="8"/>
      <c r="H89" s="8"/>
      <c r="J89" s="8"/>
      <c r="K89" s="8"/>
      <c r="L89" s="8"/>
      <c r="M89" s="8"/>
      <c r="N89" s="8"/>
      <c r="O89" s="8"/>
      <c r="P89" s="8"/>
    </row>
    <row r="90" spans="4:16" x14ac:dyDescent="0.2">
      <c r="D90" s="8"/>
      <c r="F90" s="8"/>
      <c r="H90" s="8"/>
      <c r="J90" s="8"/>
      <c r="K90" s="8"/>
      <c r="L90" s="8"/>
      <c r="M90" s="8"/>
      <c r="N90" s="8"/>
      <c r="O90" s="8"/>
      <c r="P90" s="8"/>
    </row>
    <row r="91" spans="4:16" x14ac:dyDescent="0.2">
      <c r="D91" s="8"/>
      <c r="F91" s="8"/>
      <c r="H91" s="8"/>
      <c r="J91" s="8"/>
      <c r="K91" s="8"/>
      <c r="L91" s="8"/>
      <c r="M91" s="8"/>
      <c r="N91" s="8"/>
      <c r="O91" s="8"/>
      <c r="P91" s="8"/>
    </row>
    <row r="92" spans="4:16" x14ac:dyDescent="0.2">
      <c r="D92" s="8"/>
      <c r="F92" s="8"/>
      <c r="H92" s="8"/>
      <c r="J92" s="8"/>
      <c r="K92" s="8"/>
      <c r="L92" s="8"/>
      <c r="M92" s="8"/>
      <c r="N92" s="8"/>
      <c r="O92" s="8"/>
      <c r="P92" s="8"/>
    </row>
    <row r="93" spans="4:16" x14ac:dyDescent="0.2">
      <c r="D93" s="8"/>
      <c r="F93" s="8"/>
      <c r="H93" s="8"/>
      <c r="J93" s="8"/>
      <c r="K93" s="8"/>
      <c r="L93" s="8"/>
      <c r="M93" s="8"/>
      <c r="N93" s="8"/>
      <c r="O93" s="8"/>
      <c r="P93" s="8"/>
    </row>
    <row r="94" spans="4:16" x14ac:dyDescent="0.2">
      <c r="D94" s="8"/>
      <c r="F94" s="8"/>
      <c r="H94" s="8"/>
      <c r="J94" s="8"/>
      <c r="K94" s="8"/>
      <c r="L94" s="8"/>
      <c r="M94" s="8"/>
      <c r="N94" s="8"/>
      <c r="O94" s="8"/>
      <c r="P94" s="8"/>
    </row>
    <row r="95" spans="4:16" x14ac:dyDescent="0.2">
      <c r="D95" s="8"/>
      <c r="F95" s="8"/>
      <c r="H95" s="8"/>
      <c r="J95" s="8"/>
      <c r="K95" s="8"/>
      <c r="L95" s="8"/>
      <c r="M95" s="8"/>
      <c r="N95" s="8"/>
      <c r="O95" s="8"/>
      <c r="P95" s="8"/>
    </row>
    <row r="96" spans="4:16" x14ac:dyDescent="0.2">
      <c r="D96" s="8"/>
      <c r="F96" s="8"/>
      <c r="H96" s="8"/>
      <c r="J96" s="8"/>
      <c r="K96" s="8"/>
      <c r="L96" s="8"/>
      <c r="M96" s="8"/>
      <c r="N96" s="8"/>
      <c r="O96" s="8"/>
      <c r="P96" s="8"/>
    </row>
    <row r="97" spans="4:16" x14ac:dyDescent="0.2">
      <c r="D97" s="8"/>
      <c r="F97" s="8"/>
      <c r="H97" s="8"/>
      <c r="J97" s="8"/>
      <c r="K97" s="8"/>
      <c r="L97" s="8"/>
      <c r="M97" s="8"/>
      <c r="N97" s="8"/>
      <c r="O97" s="8"/>
      <c r="P97" s="8"/>
    </row>
    <row r="98" spans="4:16" x14ac:dyDescent="0.2">
      <c r="D98" s="8"/>
      <c r="F98" s="8"/>
      <c r="H98" s="8"/>
      <c r="J98" s="8"/>
      <c r="K98" s="8"/>
      <c r="L98" s="8"/>
      <c r="M98" s="8"/>
      <c r="N98" s="8"/>
      <c r="O98" s="8"/>
      <c r="P98" s="8"/>
    </row>
    <row r="99" spans="4:16" x14ac:dyDescent="0.2">
      <c r="D99" s="8"/>
      <c r="F99" s="8"/>
      <c r="H99" s="8"/>
      <c r="J99" s="8"/>
      <c r="K99" s="8"/>
      <c r="L99" s="8"/>
      <c r="M99" s="8"/>
      <c r="N99" s="8"/>
      <c r="O99" s="8"/>
      <c r="P99" s="8"/>
    </row>
    <row r="100" spans="4:16" x14ac:dyDescent="0.2">
      <c r="D100" s="8"/>
      <c r="F100" s="8"/>
      <c r="H100" s="8"/>
      <c r="J100" s="8"/>
      <c r="K100" s="8"/>
      <c r="L100" s="8"/>
      <c r="M100" s="8"/>
      <c r="N100" s="8"/>
      <c r="O100" s="8"/>
      <c r="P100" s="8"/>
    </row>
    <row r="101" spans="4:16" x14ac:dyDescent="0.2">
      <c r="D101" s="8"/>
      <c r="F101" s="8"/>
      <c r="H101" s="8"/>
      <c r="J101" s="8"/>
      <c r="K101" s="8"/>
      <c r="L101" s="8"/>
      <c r="M101" s="8"/>
      <c r="N101" s="8"/>
      <c r="O101" s="8"/>
      <c r="P101" s="8"/>
    </row>
    <row r="102" spans="4:16" x14ac:dyDescent="0.2">
      <c r="D102" s="8"/>
      <c r="F102" s="8"/>
      <c r="H102" s="8"/>
      <c r="J102" s="8"/>
      <c r="K102" s="8"/>
      <c r="L102" s="8"/>
      <c r="M102" s="8"/>
      <c r="N102" s="8"/>
      <c r="O102" s="8"/>
      <c r="P102" s="8"/>
    </row>
    <row r="103" spans="4:16" x14ac:dyDescent="0.2">
      <c r="D103" s="8"/>
      <c r="F103" s="8"/>
      <c r="H103" s="8"/>
      <c r="J103" s="8"/>
      <c r="K103" s="8"/>
      <c r="L103" s="8"/>
      <c r="M103" s="8"/>
      <c r="N103" s="8"/>
      <c r="O103" s="8"/>
      <c r="P103" s="8"/>
    </row>
    <row r="104" spans="4:16" x14ac:dyDescent="0.2">
      <c r="D104" s="8"/>
      <c r="F104" s="8"/>
      <c r="H104" s="8"/>
      <c r="J104" s="8"/>
      <c r="K104" s="8"/>
      <c r="L104" s="8"/>
      <c r="M104" s="8"/>
      <c r="N104" s="8"/>
      <c r="O104" s="8"/>
      <c r="P104" s="8"/>
    </row>
  </sheetData>
  <phoneticPr fontId="2" type="noConversion"/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ACF9-94F5-460E-9C26-4CE950B2CDE5}">
  <dimension ref="A1:V133"/>
  <sheetViews>
    <sheetView showGridLines="0" workbookViewId="0">
      <selection activeCell="A5" sqref="A5"/>
    </sheetView>
  </sheetViews>
  <sheetFormatPr defaultColWidth="9.140625" defaultRowHeight="12.75" x14ac:dyDescent="0.2"/>
  <cols>
    <col min="1" max="1" width="7.7109375" style="8" customWidth="1"/>
    <col min="2" max="2" width="2.7109375" style="1" customWidth="1"/>
    <col min="3" max="3" width="7.7109375" style="8" customWidth="1"/>
    <col min="4" max="4" width="2.7109375" style="8" customWidth="1"/>
    <col min="5" max="5" width="7.7109375" style="8" customWidth="1"/>
    <col min="6" max="6" width="2.7109375" style="8" customWidth="1"/>
    <col min="7" max="7" width="7.7109375" style="8" customWidth="1"/>
    <col min="8" max="8" width="2.7109375" style="8" customWidth="1"/>
    <col min="9" max="9" width="7.7109375" style="8" customWidth="1"/>
    <col min="10" max="10" width="2.7109375" style="8" customWidth="1"/>
    <col min="11" max="11" width="12.7109375" style="8" customWidth="1"/>
    <col min="12" max="12" width="2.7109375" style="8" customWidth="1"/>
    <col min="13" max="13" width="12.7109375" style="4" customWidth="1"/>
    <col min="14" max="14" width="2.7109375" style="4" customWidth="1"/>
    <col min="15" max="15" width="12.7109375" style="4" customWidth="1"/>
    <col min="16" max="16" width="13.42578125" style="1" bestFit="1" customWidth="1"/>
    <col min="17" max="17" width="9.140625" style="1"/>
    <col min="18" max="18" width="10.140625" style="1" bestFit="1" customWidth="1"/>
    <col min="19" max="19" width="11.42578125" style="1" customWidth="1"/>
    <col min="20" max="20" width="11" style="1" customWidth="1"/>
    <col min="21" max="16384" width="9.140625" style="1"/>
  </cols>
  <sheetData>
    <row r="1" spans="1:21" x14ac:dyDescent="0.2">
      <c r="A1" s="25" t="s">
        <v>0</v>
      </c>
      <c r="B1" s="10"/>
      <c r="C1" s="25"/>
      <c r="D1" s="25"/>
      <c r="E1" s="25"/>
      <c r="F1" s="25"/>
      <c r="G1" s="25"/>
      <c r="H1" s="25"/>
      <c r="I1" s="26"/>
      <c r="J1" s="25"/>
      <c r="K1" s="25"/>
      <c r="L1" s="25"/>
      <c r="M1" s="11"/>
      <c r="N1" s="11"/>
      <c r="O1" s="29"/>
      <c r="R1" s="7"/>
    </row>
    <row r="2" spans="1:21" x14ac:dyDescent="0.2">
      <c r="A2" s="25" t="s">
        <v>22</v>
      </c>
      <c r="B2" s="10"/>
      <c r="C2" s="25"/>
      <c r="D2" s="25"/>
      <c r="E2" s="25"/>
      <c r="F2" s="25"/>
      <c r="G2" s="25"/>
      <c r="H2" s="25"/>
      <c r="I2" s="26"/>
      <c r="J2" s="25"/>
      <c r="K2" s="25"/>
      <c r="L2" s="25"/>
      <c r="M2" s="11"/>
      <c r="N2" s="11"/>
      <c r="O2" s="29"/>
      <c r="Q2" s="12" t="s">
        <v>46</v>
      </c>
      <c r="R2" s="12"/>
      <c r="S2" s="12"/>
      <c r="T2" s="12"/>
      <c r="U2" s="12"/>
    </row>
    <row r="3" spans="1:21" x14ac:dyDescent="0.2">
      <c r="A3" s="25" t="s">
        <v>23</v>
      </c>
      <c r="B3" s="10"/>
      <c r="C3" s="25"/>
      <c r="D3" s="25"/>
      <c r="E3" s="25"/>
      <c r="F3" s="25"/>
      <c r="G3" s="25"/>
      <c r="H3" s="25"/>
      <c r="I3" s="26"/>
      <c r="J3" s="25"/>
      <c r="K3" s="25"/>
      <c r="L3" s="25"/>
      <c r="M3" s="11"/>
      <c r="N3" s="11"/>
      <c r="O3" s="29"/>
      <c r="R3" s="4">
        <f>'Page 1 at 25 Percent Adoption'!D28</f>
        <v>100</v>
      </c>
      <c r="S3" s="1" t="s">
        <v>40</v>
      </c>
    </row>
    <row r="4" spans="1:21" x14ac:dyDescent="0.2">
      <c r="A4" s="25" t="s">
        <v>57</v>
      </c>
      <c r="B4" s="16"/>
      <c r="C4" s="25"/>
      <c r="D4" s="26"/>
      <c r="E4" s="26"/>
      <c r="F4" s="26"/>
      <c r="G4" s="26"/>
      <c r="H4" s="26"/>
      <c r="I4" s="26"/>
      <c r="J4" s="26"/>
      <c r="K4" s="26"/>
      <c r="L4" s="26"/>
      <c r="M4" s="29"/>
      <c r="N4" s="29"/>
      <c r="O4" s="29"/>
      <c r="R4" s="4">
        <f>'Page 1 at 25 Percent Adoption'!D29</f>
        <v>420</v>
      </c>
      <c r="S4" s="1" t="s">
        <v>41</v>
      </c>
    </row>
    <row r="5" spans="1:21" x14ac:dyDescent="0.2">
      <c r="R5" s="4">
        <f>'Page 1 at 25 Percent Adoption'!D30</f>
        <v>4020</v>
      </c>
      <c r="S5" s="1" t="s">
        <v>42</v>
      </c>
    </row>
    <row r="6" spans="1:21" x14ac:dyDescent="0.2">
      <c r="R6" s="4"/>
    </row>
    <row r="7" spans="1:21" x14ac:dyDescent="0.2">
      <c r="E7" s="24" t="s">
        <v>51</v>
      </c>
      <c r="F7" s="24"/>
      <c r="G7" s="24"/>
      <c r="H7" s="24"/>
      <c r="I7" s="24"/>
      <c r="K7" s="13" t="s">
        <v>49</v>
      </c>
      <c r="M7" s="5" t="s">
        <v>2</v>
      </c>
    </row>
    <row r="8" spans="1:21" x14ac:dyDescent="0.2">
      <c r="A8" s="9"/>
      <c r="B8" s="2"/>
      <c r="C8" s="9"/>
      <c r="D8" s="9"/>
      <c r="E8" s="9"/>
      <c r="F8" s="9"/>
      <c r="G8" s="9" t="s">
        <v>18</v>
      </c>
      <c r="H8" s="9"/>
      <c r="I8" s="9" t="s">
        <v>18</v>
      </c>
      <c r="J8" s="9"/>
      <c r="K8" s="13" t="s">
        <v>5</v>
      </c>
      <c r="L8" s="9"/>
      <c r="M8" s="5" t="s">
        <v>10</v>
      </c>
      <c r="N8" s="5"/>
      <c r="O8" s="5"/>
      <c r="R8" s="12" t="s">
        <v>43</v>
      </c>
      <c r="S8" s="12"/>
      <c r="T8" s="12"/>
      <c r="U8" s="12"/>
    </row>
    <row r="9" spans="1:21" x14ac:dyDescent="0.2">
      <c r="A9" s="14" t="s">
        <v>39</v>
      </c>
      <c r="B9" s="2"/>
      <c r="C9" s="14" t="s">
        <v>1</v>
      </c>
      <c r="D9" s="9"/>
      <c r="E9" s="14" t="s">
        <v>15</v>
      </c>
      <c r="F9" s="9"/>
      <c r="G9" s="14" t="s">
        <v>17</v>
      </c>
      <c r="H9" s="9"/>
      <c r="I9" s="14" t="s">
        <v>19</v>
      </c>
      <c r="J9" s="9"/>
      <c r="K9" s="23" t="s">
        <v>50</v>
      </c>
      <c r="L9" s="9"/>
      <c r="M9" s="6" t="s">
        <v>3</v>
      </c>
      <c r="N9" s="5"/>
      <c r="O9" s="6" t="s">
        <v>4</v>
      </c>
      <c r="Q9" s="3" t="s">
        <v>1</v>
      </c>
      <c r="R9" s="27" t="s">
        <v>28</v>
      </c>
      <c r="S9" s="27" t="s">
        <v>44</v>
      </c>
      <c r="T9" s="27" t="s">
        <v>45</v>
      </c>
      <c r="U9" s="27" t="s">
        <v>9</v>
      </c>
    </row>
    <row r="10" spans="1:21" x14ac:dyDescent="0.2">
      <c r="A10" s="13"/>
      <c r="B10" s="2"/>
      <c r="C10" s="13"/>
      <c r="D10" s="9"/>
      <c r="E10" s="22"/>
      <c r="F10" s="21"/>
      <c r="G10" s="22"/>
      <c r="H10" s="21"/>
      <c r="I10" s="22"/>
      <c r="J10" s="9"/>
      <c r="K10" s="20">
        <f>-'Page 1 at 25 Percent Adoption'!H16</f>
        <v>-1131300</v>
      </c>
      <c r="L10" s="9"/>
      <c r="M10" s="20"/>
      <c r="N10" s="5"/>
      <c r="O10" s="20"/>
    </row>
    <row r="11" spans="1:21" x14ac:dyDescent="0.2">
      <c r="A11" s="8">
        <v>1</v>
      </c>
      <c r="C11" s="8">
        <v>1</v>
      </c>
      <c r="E11" s="8">
        <f>'Page 1 at 25 Percent Adoption'!N2</f>
        <v>33</v>
      </c>
      <c r="G11" s="8">
        <f>'Page 1 at 25 Percent Adoption'!P2</f>
        <v>1</v>
      </c>
      <c r="I11" s="8">
        <f>'Page 1 at 25 Percent Adoption'!R2</f>
        <v>1</v>
      </c>
      <c r="M11" s="4">
        <f>ROUND(U11,0)</f>
        <v>7740</v>
      </c>
      <c r="O11" s="4">
        <f>ROUND(NPV(($S$132/12),M11)+$K$10,0)</f>
        <v>-1123606</v>
      </c>
      <c r="P11" s="7"/>
      <c r="Q11" s="8">
        <f>C11</f>
        <v>1</v>
      </c>
      <c r="R11" s="4">
        <f t="shared" ref="R11:R42" si="0">ROUND($R$3*E11,0)</f>
        <v>3300</v>
      </c>
      <c r="S11" s="4">
        <f t="shared" ref="S11:S42" si="1">ROUND(G11*$R$4,0)</f>
        <v>420</v>
      </c>
      <c r="T11" s="4">
        <f t="shared" ref="T11:T42" si="2">ROUND($R$5*I11,0)</f>
        <v>4020</v>
      </c>
      <c r="U11" s="4">
        <f>SUM(R11:T11)</f>
        <v>7740</v>
      </c>
    </row>
    <row r="12" spans="1:21" x14ac:dyDescent="0.2">
      <c r="C12" s="8">
        <f>C11+1</f>
        <v>2</v>
      </c>
      <c r="E12" s="8">
        <f>E11</f>
        <v>33</v>
      </c>
      <c r="G12" s="8">
        <f>G11</f>
        <v>1</v>
      </c>
      <c r="I12" s="8">
        <f>I11</f>
        <v>1</v>
      </c>
      <c r="M12" s="4">
        <f t="shared" ref="M12:M75" si="3">ROUND(U12,0)</f>
        <v>7740</v>
      </c>
      <c r="O12" s="4">
        <f>ROUND(NPV(($S$132/12),$M$11:M12)+$K$10,0)</f>
        <v>-1115959</v>
      </c>
      <c r="P12" s="7"/>
      <c r="Q12" s="8">
        <f t="shared" ref="Q12:Q75" si="4">C12</f>
        <v>2</v>
      </c>
      <c r="R12" s="4">
        <f t="shared" si="0"/>
        <v>3300</v>
      </c>
      <c r="S12" s="4">
        <f t="shared" si="1"/>
        <v>420</v>
      </c>
      <c r="T12" s="4">
        <f t="shared" si="2"/>
        <v>4020</v>
      </c>
      <c r="U12" s="4">
        <f t="shared" ref="U12:U75" si="5">SUM(R12:T12)</f>
        <v>7740</v>
      </c>
    </row>
    <row r="13" spans="1:21" x14ac:dyDescent="0.2">
      <c r="C13" s="8">
        <f t="shared" ref="C13:C76" si="6">C12+1</f>
        <v>3</v>
      </c>
      <c r="E13" s="8">
        <f t="shared" ref="E13:E22" si="7">E12</f>
        <v>33</v>
      </c>
      <c r="G13" s="8">
        <f t="shared" ref="G13:G22" si="8">G12</f>
        <v>1</v>
      </c>
      <c r="I13" s="8">
        <f t="shared" ref="I13:I22" si="9">I12</f>
        <v>1</v>
      </c>
      <c r="M13" s="4">
        <f t="shared" si="3"/>
        <v>7740</v>
      </c>
      <c r="O13" s="4">
        <f>ROUND(NPV(($S$132/12),$M$11:M13)+$K$10,0)</f>
        <v>-1108356</v>
      </c>
      <c r="P13" s="7"/>
      <c r="Q13" s="8">
        <f t="shared" si="4"/>
        <v>3</v>
      </c>
      <c r="R13" s="4">
        <f t="shared" si="0"/>
        <v>3300</v>
      </c>
      <c r="S13" s="4">
        <f t="shared" si="1"/>
        <v>420</v>
      </c>
      <c r="T13" s="4">
        <f t="shared" si="2"/>
        <v>4020</v>
      </c>
      <c r="U13" s="4">
        <f t="shared" si="5"/>
        <v>7740</v>
      </c>
    </row>
    <row r="14" spans="1:21" x14ac:dyDescent="0.2">
      <c r="C14" s="8">
        <f t="shared" si="6"/>
        <v>4</v>
      </c>
      <c r="E14" s="8">
        <f t="shared" si="7"/>
        <v>33</v>
      </c>
      <c r="G14" s="8">
        <f t="shared" si="8"/>
        <v>1</v>
      </c>
      <c r="I14" s="8">
        <f t="shared" si="9"/>
        <v>1</v>
      </c>
      <c r="M14" s="4">
        <f t="shared" si="3"/>
        <v>7740</v>
      </c>
      <c r="O14" s="4">
        <f>ROUND(NPV(($S$132/12),$M$11:M14)+$K$10,0)</f>
        <v>-1100800</v>
      </c>
      <c r="P14" s="7"/>
      <c r="Q14" s="8">
        <f t="shared" si="4"/>
        <v>4</v>
      </c>
      <c r="R14" s="4">
        <f t="shared" si="0"/>
        <v>3300</v>
      </c>
      <c r="S14" s="4">
        <f t="shared" si="1"/>
        <v>420</v>
      </c>
      <c r="T14" s="4">
        <f t="shared" si="2"/>
        <v>4020</v>
      </c>
      <c r="U14" s="4">
        <f t="shared" si="5"/>
        <v>7740</v>
      </c>
    </row>
    <row r="15" spans="1:21" x14ac:dyDescent="0.2">
      <c r="C15" s="8">
        <f t="shared" si="6"/>
        <v>5</v>
      </c>
      <c r="E15" s="8">
        <f t="shared" si="7"/>
        <v>33</v>
      </c>
      <c r="G15" s="8">
        <f t="shared" si="8"/>
        <v>1</v>
      </c>
      <c r="I15" s="8">
        <f t="shared" si="9"/>
        <v>1</v>
      </c>
      <c r="M15" s="4">
        <f t="shared" si="3"/>
        <v>7740</v>
      </c>
      <c r="O15" s="4">
        <f>ROUND(NPV(($S$132/12),$M$11:M15)+$K$10,0)</f>
        <v>-1093288</v>
      </c>
      <c r="P15" s="7"/>
      <c r="Q15" s="8">
        <f t="shared" si="4"/>
        <v>5</v>
      </c>
      <c r="R15" s="4">
        <f t="shared" si="0"/>
        <v>3300</v>
      </c>
      <c r="S15" s="4">
        <f t="shared" si="1"/>
        <v>420</v>
      </c>
      <c r="T15" s="4">
        <f t="shared" si="2"/>
        <v>4020</v>
      </c>
      <c r="U15" s="4">
        <f t="shared" si="5"/>
        <v>7740</v>
      </c>
    </row>
    <row r="16" spans="1:21" x14ac:dyDescent="0.2">
      <c r="C16" s="8">
        <f t="shared" si="6"/>
        <v>6</v>
      </c>
      <c r="E16" s="8">
        <f t="shared" si="7"/>
        <v>33</v>
      </c>
      <c r="G16" s="8">
        <f t="shared" si="8"/>
        <v>1</v>
      </c>
      <c r="I16" s="8">
        <f t="shared" si="9"/>
        <v>1</v>
      </c>
      <c r="M16" s="4">
        <f t="shared" si="3"/>
        <v>7740</v>
      </c>
      <c r="O16" s="4">
        <f>ROUND(NPV(($S$132/12),$M$11:M16)+$K$10,0)</f>
        <v>-1085822</v>
      </c>
      <c r="P16" s="7"/>
      <c r="Q16" s="8">
        <f t="shared" si="4"/>
        <v>6</v>
      </c>
      <c r="R16" s="4">
        <f t="shared" si="0"/>
        <v>3300</v>
      </c>
      <c r="S16" s="4">
        <f t="shared" si="1"/>
        <v>420</v>
      </c>
      <c r="T16" s="4">
        <f t="shared" si="2"/>
        <v>4020</v>
      </c>
      <c r="U16" s="4">
        <f t="shared" si="5"/>
        <v>7740</v>
      </c>
    </row>
    <row r="17" spans="1:21" x14ac:dyDescent="0.2">
      <c r="C17" s="8">
        <f t="shared" si="6"/>
        <v>7</v>
      </c>
      <c r="E17" s="8">
        <f t="shared" si="7"/>
        <v>33</v>
      </c>
      <c r="G17" s="8">
        <f t="shared" si="8"/>
        <v>1</v>
      </c>
      <c r="I17" s="8">
        <f t="shared" si="9"/>
        <v>1</v>
      </c>
      <c r="M17" s="4">
        <f t="shared" si="3"/>
        <v>7740</v>
      </c>
      <c r="O17" s="4">
        <f>ROUND(NPV(($S$132/12),$M$11:M17)+$K$10,0)</f>
        <v>-1078400</v>
      </c>
      <c r="P17" s="7"/>
      <c r="Q17" s="8">
        <f t="shared" si="4"/>
        <v>7</v>
      </c>
      <c r="R17" s="4">
        <f t="shared" si="0"/>
        <v>3300</v>
      </c>
      <c r="S17" s="4">
        <f t="shared" si="1"/>
        <v>420</v>
      </c>
      <c r="T17" s="4">
        <f t="shared" si="2"/>
        <v>4020</v>
      </c>
      <c r="U17" s="4">
        <f t="shared" si="5"/>
        <v>7740</v>
      </c>
    </row>
    <row r="18" spans="1:21" x14ac:dyDescent="0.2">
      <c r="C18" s="8">
        <f t="shared" si="6"/>
        <v>8</v>
      </c>
      <c r="E18" s="8">
        <f t="shared" si="7"/>
        <v>33</v>
      </c>
      <c r="G18" s="8">
        <f t="shared" si="8"/>
        <v>1</v>
      </c>
      <c r="I18" s="8">
        <f t="shared" si="9"/>
        <v>1</v>
      </c>
      <c r="M18" s="4">
        <f t="shared" si="3"/>
        <v>7740</v>
      </c>
      <c r="O18" s="4">
        <f>ROUND(NPV(($S$132/12),$M$11:M18)+$K$10,0)</f>
        <v>-1071023</v>
      </c>
      <c r="P18" s="7"/>
      <c r="Q18" s="8">
        <f t="shared" si="4"/>
        <v>8</v>
      </c>
      <c r="R18" s="4">
        <f t="shared" si="0"/>
        <v>3300</v>
      </c>
      <c r="S18" s="4">
        <f t="shared" si="1"/>
        <v>420</v>
      </c>
      <c r="T18" s="4">
        <f t="shared" si="2"/>
        <v>4020</v>
      </c>
      <c r="U18" s="4">
        <f t="shared" si="5"/>
        <v>7740</v>
      </c>
    </row>
    <row r="19" spans="1:21" x14ac:dyDescent="0.2">
      <c r="C19" s="8">
        <f t="shared" si="6"/>
        <v>9</v>
      </c>
      <c r="E19" s="8">
        <f t="shared" si="7"/>
        <v>33</v>
      </c>
      <c r="G19" s="8">
        <f t="shared" si="8"/>
        <v>1</v>
      </c>
      <c r="I19" s="8">
        <f t="shared" si="9"/>
        <v>1</v>
      </c>
      <c r="M19" s="4">
        <f t="shared" si="3"/>
        <v>7740</v>
      </c>
      <c r="O19" s="4">
        <f>ROUND(NPV(($S$132/12),$M$11:M19)+$K$10,0)</f>
        <v>-1063689</v>
      </c>
      <c r="P19" s="7"/>
      <c r="Q19" s="8">
        <f t="shared" si="4"/>
        <v>9</v>
      </c>
      <c r="R19" s="4">
        <f t="shared" si="0"/>
        <v>3300</v>
      </c>
      <c r="S19" s="4">
        <f t="shared" si="1"/>
        <v>420</v>
      </c>
      <c r="T19" s="4">
        <f t="shared" si="2"/>
        <v>4020</v>
      </c>
      <c r="U19" s="4">
        <f t="shared" si="5"/>
        <v>7740</v>
      </c>
    </row>
    <row r="20" spans="1:21" x14ac:dyDescent="0.2">
      <c r="C20" s="8">
        <f t="shared" si="6"/>
        <v>10</v>
      </c>
      <c r="E20" s="8">
        <f t="shared" si="7"/>
        <v>33</v>
      </c>
      <c r="G20" s="8">
        <f t="shared" si="8"/>
        <v>1</v>
      </c>
      <c r="I20" s="8">
        <f t="shared" si="9"/>
        <v>1</v>
      </c>
      <c r="M20" s="4">
        <f t="shared" si="3"/>
        <v>7740</v>
      </c>
      <c r="O20" s="4">
        <f>ROUND(NPV(($S$132/12),$M$11:M20)+$K$10,0)</f>
        <v>-1056399</v>
      </c>
      <c r="P20" s="7"/>
      <c r="Q20" s="8">
        <f t="shared" si="4"/>
        <v>10</v>
      </c>
      <c r="R20" s="4">
        <f t="shared" si="0"/>
        <v>3300</v>
      </c>
      <c r="S20" s="4">
        <f t="shared" si="1"/>
        <v>420</v>
      </c>
      <c r="T20" s="4">
        <f t="shared" si="2"/>
        <v>4020</v>
      </c>
      <c r="U20" s="4">
        <f t="shared" si="5"/>
        <v>7740</v>
      </c>
    </row>
    <row r="21" spans="1:21" x14ac:dyDescent="0.2">
      <c r="C21" s="8">
        <f t="shared" si="6"/>
        <v>11</v>
      </c>
      <c r="E21" s="8">
        <f t="shared" si="7"/>
        <v>33</v>
      </c>
      <c r="G21" s="8">
        <f t="shared" si="8"/>
        <v>1</v>
      </c>
      <c r="I21" s="8">
        <f t="shared" si="9"/>
        <v>1</v>
      </c>
      <c r="M21" s="4">
        <f t="shared" si="3"/>
        <v>7740</v>
      </c>
      <c r="O21" s="4">
        <f>ROUND(NPV(($S$132/12),$M$11:M21)+$K$10,0)</f>
        <v>-1049153</v>
      </c>
      <c r="P21" s="7"/>
      <c r="Q21" s="8">
        <f t="shared" si="4"/>
        <v>11</v>
      </c>
      <c r="R21" s="4">
        <f t="shared" si="0"/>
        <v>3300</v>
      </c>
      <c r="S21" s="4">
        <f t="shared" si="1"/>
        <v>420</v>
      </c>
      <c r="T21" s="4">
        <f t="shared" si="2"/>
        <v>4020</v>
      </c>
      <c r="U21" s="4">
        <f t="shared" si="5"/>
        <v>7740</v>
      </c>
    </row>
    <row r="22" spans="1:21" x14ac:dyDescent="0.2">
      <c r="C22" s="8">
        <f t="shared" si="6"/>
        <v>12</v>
      </c>
      <c r="E22" s="8">
        <f t="shared" si="7"/>
        <v>33</v>
      </c>
      <c r="G22" s="8">
        <f t="shared" si="8"/>
        <v>1</v>
      </c>
      <c r="I22" s="8">
        <f t="shared" si="9"/>
        <v>1</v>
      </c>
      <c r="M22" s="4">
        <f t="shared" si="3"/>
        <v>7740</v>
      </c>
      <c r="O22" s="4">
        <f>ROUND(NPV(($S$132/12),$M$11:M22)+$K$10,0)</f>
        <v>-1041951</v>
      </c>
      <c r="P22" s="7"/>
      <c r="Q22" s="8">
        <f t="shared" si="4"/>
        <v>12</v>
      </c>
      <c r="R22" s="4">
        <f t="shared" si="0"/>
        <v>3300</v>
      </c>
      <c r="S22" s="4">
        <f t="shared" si="1"/>
        <v>420</v>
      </c>
      <c r="T22" s="4">
        <f t="shared" si="2"/>
        <v>4020</v>
      </c>
      <c r="U22" s="4">
        <f t="shared" si="5"/>
        <v>7740</v>
      </c>
    </row>
    <row r="23" spans="1:21" x14ac:dyDescent="0.2">
      <c r="A23" s="8">
        <f>A11+1</f>
        <v>2</v>
      </c>
      <c r="C23" s="8">
        <f t="shared" si="6"/>
        <v>13</v>
      </c>
      <c r="E23" s="8">
        <f>'Page 1 at 25 Percent Adoption'!N2+'Page 1 at 25 Percent Adoption'!N3</f>
        <v>49</v>
      </c>
      <c r="G23" s="8">
        <f>'Page 1 at 25 Percent Adoption'!P2+'Page 1 at 25 Percent Adoption'!P3</f>
        <v>2</v>
      </c>
      <c r="I23" s="8">
        <f>'Page 1 at 25 Percent Adoption'!R2+'Page 1 at 25 Percent Adoption'!R3</f>
        <v>1</v>
      </c>
      <c r="M23" s="4">
        <f t="shared" si="3"/>
        <v>9760</v>
      </c>
      <c r="O23" s="4">
        <f>ROUND(NPV(($S$132/12),$M$11:M23)+$K$10,0)</f>
        <v>-1032923</v>
      </c>
      <c r="P23" s="7"/>
      <c r="Q23" s="8">
        <f t="shared" si="4"/>
        <v>13</v>
      </c>
      <c r="R23" s="4">
        <f t="shared" si="0"/>
        <v>4900</v>
      </c>
      <c r="S23" s="4">
        <f t="shared" si="1"/>
        <v>840</v>
      </c>
      <c r="T23" s="4">
        <f t="shared" si="2"/>
        <v>4020</v>
      </c>
      <c r="U23" s="4">
        <f t="shared" si="5"/>
        <v>9760</v>
      </c>
    </row>
    <row r="24" spans="1:21" x14ac:dyDescent="0.2">
      <c r="C24" s="8">
        <f t="shared" si="6"/>
        <v>14</v>
      </c>
      <c r="E24" s="8">
        <f>E23</f>
        <v>49</v>
      </c>
      <c r="G24" s="8">
        <f>G23</f>
        <v>2</v>
      </c>
      <c r="I24" s="8">
        <f>I23</f>
        <v>1</v>
      </c>
      <c r="M24" s="4">
        <f t="shared" si="3"/>
        <v>9760</v>
      </c>
      <c r="O24" s="4">
        <f>ROUND(NPV(($S$132/12),$M$11:M24)+$K$10,0)</f>
        <v>-1023948</v>
      </c>
      <c r="P24" s="7"/>
      <c r="Q24" s="8">
        <f t="shared" si="4"/>
        <v>14</v>
      </c>
      <c r="R24" s="4">
        <f t="shared" si="0"/>
        <v>4900</v>
      </c>
      <c r="S24" s="4">
        <f t="shared" si="1"/>
        <v>840</v>
      </c>
      <c r="T24" s="4">
        <f t="shared" si="2"/>
        <v>4020</v>
      </c>
      <c r="U24" s="4">
        <f t="shared" si="5"/>
        <v>9760</v>
      </c>
    </row>
    <row r="25" spans="1:21" x14ac:dyDescent="0.2">
      <c r="C25" s="8">
        <f t="shared" si="6"/>
        <v>15</v>
      </c>
      <c r="E25" s="8">
        <f t="shared" ref="E25:E34" si="10">E24</f>
        <v>49</v>
      </c>
      <c r="G25" s="8">
        <f t="shared" ref="G25:G34" si="11">G24</f>
        <v>2</v>
      </c>
      <c r="I25" s="8">
        <f t="shared" ref="I25:I34" si="12">I24</f>
        <v>1</v>
      </c>
      <c r="M25" s="4">
        <f t="shared" si="3"/>
        <v>9760</v>
      </c>
      <c r="O25" s="4">
        <f>ROUND(NPV(($S$132/12),$M$11:M25)+$K$10,0)</f>
        <v>-1015028</v>
      </c>
      <c r="P25" s="7"/>
      <c r="Q25" s="8">
        <f t="shared" si="4"/>
        <v>15</v>
      </c>
      <c r="R25" s="4">
        <f t="shared" si="0"/>
        <v>4900</v>
      </c>
      <c r="S25" s="4">
        <f t="shared" si="1"/>
        <v>840</v>
      </c>
      <c r="T25" s="4">
        <f t="shared" si="2"/>
        <v>4020</v>
      </c>
      <c r="U25" s="4">
        <f t="shared" si="5"/>
        <v>9760</v>
      </c>
    </row>
    <row r="26" spans="1:21" x14ac:dyDescent="0.2">
      <c r="C26" s="8">
        <f t="shared" si="6"/>
        <v>16</v>
      </c>
      <c r="E26" s="8">
        <f t="shared" si="10"/>
        <v>49</v>
      </c>
      <c r="G26" s="8">
        <f t="shared" si="11"/>
        <v>2</v>
      </c>
      <c r="I26" s="8">
        <f t="shared" si="12"/>
        <v>1</v>
      </c>
      <c r="M26" s="4">
        <f t="shared" si="3"/>
        <v>9760</v>
      </c>
      <c r="O26" s="4">
        <f>ROUND(NPV(($S$132/12),$M$11:M26)+$K$10,0)</f>
        <v>-1006160</v>
      </c>
      <c r="P26" s="7"/>
      <c r="Q26" s="8">
        <f t="shared" si="4"/>
        <v>16</v>
      </c>
      <c r="R26" s="4">
        <f t="shared" si="0"/>
        <v>4900</v>
      </c>
      <c r="S26" s="4">
        <f t="shared" si="1"/>
        <v>840</v>
      </c>
      <c r="T26" s="4">
        <f t="shared" si="2"/>
        <v>4020</v>
      </c>
      <c r="U26" s="4">
        <f t="shared" si="5"/>
        <v>9760</v>
      </c>
    </row>
    <row r="27" spans="1:21" x14ac:dyDescent="0.2">
      <c r="C27" s="8">
        <f t="shared" si="6"/>
        <v>17</v>
      </c>
      <c r="E27" s="8">
        <f t="shared" si="10"/>
        <v>49</v>
      </c>
      <c r="G27" s="8">
        <f t="shared" si="11"/>
        <v>2</v>
      </c>
      <c r="I27" s="8">
        <f t="shared" si="12"/>
        <v>1</v>
      </c>
      <c r="M27" s="4">
        <f t="shared" si="3"/>
        <v>9760</v>
      </c>
      <c r="O27" s="4">
        <f>ROUND(NPV(($S$132/12),$M$11:M27)+$K$10,0)</f>
        <v>-997346</v>
      </c>
      <c r="P27" s="7"/>
      <c r="Q27" s="8">
        <f t="shared" si="4"/>
        <v>17</v>
      </c>
      <c r="R27" s="4">
        <f t="shared" si="0"/>
        <v>4900</v>
      </c>
      <c r="S27" s="4">
        <f t="shared" si="1"/>
        <v>840</v>
      </c>
      <c r="T27" s="4">
        <f t="shared" si="2"/>
        <v>4020</v>
      </c>
      <c r="U27" s="4">
        <f t="shared" si="5"/>
        <v>9760</v>
      </c>
    </row>
    <row r="28" spans="1:21" x14ac:dyDescent="0.2">
      <c r="C28" s="8">
        <f t="shared" si="6"/>
        <v>18</v>
      </c>
      <c r="E28" s="8">
        <f t="shared" si="10"/>
        <v>49</v>
      </c>
      <c r="G28" s="8">
        <f t="shared" si="11"/>
        <v>2</v>
      </c>
      <c r="I28" s="8">
        <f t="shared" si="12"/>
        <v>1</v>
      </c>
      <c r="M28" s="4">
        <f t="shared" si="3"/>
        <v>9760</v>
      </c>
      <c r="O28" s="4">
        <f>ROUND(NPV(($S$132/12),$M$11:M28)+$K$10,0)</f>
        <v>-988585</v>
      </c>
      <c r="P28" s="7"/>
      <c r="Q28" s="8">
        <f t="shared" si="4"/>
        <v>18</v>
      </c>
      <c r="R28" s="4">
        <f t="shared" si="0"/>
        <v>4900</v>
      </c>
      <c r="S28" s="4">
        <f t="shared" si="1"/>
        <v>840</v>
      </c>
      <c r="T28" s="4">
        <f t="shared" si="2"/>
        <v>4020</v>
      </c>
      <c r="U28" s="4">
        <f t="shared" si="5"/>
        <v>9760</v>
      </c>
    </row>
    <row r="29" spans="1:21" x14ac:dyDescent="0.2">
      <c r="C29" s="8">
        <f t="shared" si="6"/>
        <v>19</v>
      </c>
      <c r="E29" s="8">
        <f t="shared" si="10"/>
        <v>49</v>
      </c>
      <c r="G29" s="8">
        <f t="shared" si="11"/>
        <v>2</v>
      </c>
      <c r="I29" s="8">
        <f t="shared" si="12"/>
        <v>1</v>
      </c>
      <c r="M29" s="4">
        <f t="shared" si="3"/>
        <v>9760</v>
      </c>
      <c r="O29" s="4">
        <f>ROUND(NPV(($S$132/12),$M$11:M29)+$K$10,0)</f>
        <v>-979875</v>
      </c>
      <c r="P29" s="7"/>
      <c r="Q29" s="8">
        <f t="shared" si="4"/>
        <v>19</v>
      </c>
      <c r="R29" s="4">
        <f t="shared" si="0"/>
        <v>4900</v>
      </c>
      <c r="S29" s="4">
        <f t="shared" si="1"/>
        <v>840</v>
      </c>
      <c r="T29" s="4">
        <f t="shared" si="2"/>
        <v>4020</v>
      </c>
      <c r="U29" s="4">
        <f t="shared" si="5"/>
        <v>9760</v>
      </c>
    </row>
    <row r="30" spans="1:21" x14ac:dyDescent="0.2">
      <c r="C30" s="8">
        <f t="shared" si="6"/>
        <v>20</v>
      </c>
      <c r="E30" s="8">
        <f t="shared" si="10"/>
        <v>49</v>
      </c>
      <c r="G30" s="8">
        <f t="shared" si="11"/>
        <v>2</v>
      </c>
      <c r="I30" s="8">
        <f t="shared" si="12"/>
        <v>1</v>
      </c>
      <c r="M30" s="4">
        <f t="shared" si="3"/>
        <v>9760</v>
      </c>
      <c r="O30" s="4">
        <f>ROUND(NPV(($S$132/12),$M$11:M30)+$K$10,0)</f>
        <v>-971218</v>
      </c>
      <c r="P30" s="7"/>
      <c r="Q30" s="8">
        <f t="shared" si="4"/>
        <v>20</v>
      </c>
      <c r="R30" s="4">
        <f t="shared" si="0"/>
        <v>4900</v>
      </c>
      <c r="S30" s="4">
        <f t="shared" si="1"/>
        <v>840</v>
      </c>
      <c r="T30" s="4">
        <f t="shared" si="2"/>
        <v>4020</v>
      </c>
      <c r="U30" s="4">
        <f t="shared" si="5"/>
        <v>9760</v>
      </c>
    </row>
    <row r="31" spans="1:21" x14ac:dyDescent="0.2">
      <c r="C31" s="8">
        <f t="shared" si="6"/>
        <v>21</v>
      </c>
      <c r="E31" s="8">
        <f t="shared" si="10"/>
        <v>49</v>
      </c>
      <c r="G31" s="8">
        <f t="shared" si="11"/>
        <v>2</v>
      </c>
      <c r="I31" s="8">
        <f t="shared" si="12"/>
        <v>1</v>
      </c>
      <c r="M31" s="4">
        <f t="shared" si="3"/>
        <v>9760</v>
      </c>
      <c r="O31" s="4">
        <f>ROUND(NPV(($S$132/12),$M$11:M31)+$K$10,0)</f>
        <v>-962613</v>
      </c>
      <c r="P31" s="7"/>
      <c r="Q31" s="8">
        <f t="shared" si="4"/>
        <v>21</v>
      </c>
      <c r="R31" s="4">
        <f t="shared" si="0"/>
        <v>4900</v>
      </c>
      <c r="S31" s="4">
        <f t="shared" si="1"/>
        <v>840</v>
      </c>
      <c r="T31" s="4">
        <f t="shared" si="2"/>
        <v>4020</v>
      </c>
      <c r="U31" s="4">
        <f t="shared" si="5"/>
        <v>9760</v>
      </c>
    </row>
    <row r="32" spans="1:21" x14ac:dyDescent="0.2">
      <c r="C32" s="8">
        <f t="shared" si="6"/>
        <v>22</v>
      </c>
      <c r="E32" s="8">
        <f t="shared" si="10"/>
        <v>49</v>
      </c>
      <c r="G32" s="8">
        <f t="shared" si="11"/>
        <v>2</v>
      </c>
      <c r="I32" s="8">
        <f t="shared" si="12"/>
        <v>1</v>
      </c>
      <c r="M32" s="4">
        <f t="shared" si="3"/>
        <v>9760</v>
      </c>
      <c r="O32" s="4">
        <f>ROUND(NPV(($S$132/12),$M$11:M32)+$K$10,0)</f>
        <v>-954059</v>
      </c>
      <c r="P32" s="7"/>
      <c r="Q32" s="8">
        <f t="shared" si="4"/>
        <v>22</v>
      </c>
      <c r="R32" s="4">
        <f t="shared" si="0"/>
        <v>4900</v>
      </c>
      <c r="S32" s="4">
        <f t="shared" si="1"/>
        <v>840</v>
      </c>
      <c r="T32" s="4">
        <f t="shared" si="2"/>
        <v>4020</v>
      </c>
      <c r="U32" s="4">
        <f t="shared" si="5"/>
        <v>9760</v>
      </c>
    </row>
    <row r="33" spans="1:21" x14ac:dyDescent="0.2">
      <c r="C33" s="8">
        <f t="shared" si="6"/>
        <v>23</v>
      </c>
      <c r="E33" s="8">
        <f t="shared" si="10"/>
        <v>49</v>
      </c>
      <c r="G33" s="8">
        <f t="shared" si="11"/>
        <v>2</v>
      </c>
      <c r="I33" s="8">
        <f t="shared" si="12"/>
        <v>1</v>
      </c>
      <c r="M33" s="4">
        <f t="shared" si="3"/>
        <v>9760</v>
      </c>
      <c r="O33" s="4">
        <f>ROUND(NPV(($S$132/12),$M$11:M33)+$K$10,0)</f>
        <v>-945556</v>
      </c>
      <c r="P33" s="7"/>
      <c r="Q33" s="8">
        <f t="shared" si="4"/>
        <v>23</v>
      </c>
      <c r="R33" s="4">
        <f t="shared" si="0"/>
        <v>4900</v>
      </c>
      <c r="S33" s="4">
        <f t="shared" si="1"/>
        <v>840</v>
      </c>
      <c r="T33" s="4">
        <f t="shared" si="2"/>
        <v>4020</v>
      </c>
      <c r="U33" s="4">
        <f t="shared" si="5"/>
        <v>9760</v>
      </c>
    </row>
    <row r="34" spans="1:21" x14ac:dyDescent="0.2">
      <c r="C34" s="8">
        <f t="shared" si="6"/>
        <v>24</v>
      </c>
      <c r="E34" s="8">
        <f t="shared" si="10"/>
        <v>49</v>
      </c>
      <c r="G34" s="8">
        <f t="shared" si="11"/>
        <v>2</v>
      </c>
      <c r="I34" s="8">
        <f t="shared" si="12"/>
        <v>1</v>
      </c>
      <c r="M34" s="4">
        <f t="shared" si="3"/>
        <v>9760</v>
      </c>
      <c r="O34" s="4">
        <f>ROUND(NPV(($S$132/12),$M$11:M34)+$K$10,0)</f>
        <v>-937104</v>
      </c>
      <c r="Q34" s="8">
        <f t="shared" si="4"/>
        <v>24</v>
      </c>
      <c r="R34" s="4">
        <f t="shared" si="0"/>
        <v>4900</v>
      </c>
      <c r="S34" s="4">
        <f t="shared" si="1"/>
        <v>840</v>
      </c>
      <c r="T34" s="4">
        <f t="shared" si="2"/>
        <v>4020</v>
      </c>
      <c r="U34" s="4">
        <f t="shared" si="5"/>
        <v>9760</v>
      </c>
    </row>
    <row r="35" spans="1:21" x14ac:dyDescent="0.2">
      <c r="A35" s="8">
        <f>A23+1</f>
        <v>3</v>
      </c>
      <c r="C35" s="8">
        <f t="shared" si="6"/>
        <v>25</v>
      </c>
      <c r="E35" s="8">
        <f>'Page 1 at 25 Percent Adoption'!N2+'Page 1 at 25 Percent Adoption'!N3+'Page 1 at 25 Percent Adoption'!N4</f>
        <v>68</v>
      </c>
      <c r="G35" s="8">
        <f>'Page 1 at 25 Percent Adoption'!P2+'Page 1 at 25 Percent Adoption'!P3+'Page 1 at 25 Percent Adoption'!P4</f>
        <v>3</v>
      </c>
      <c r="I35" s="8">
        <f>'Page 1 at 25 Percent Adoption'!R2+'Page 1 at 25 Percent Adoption'!R3+'Page 1 at 25 Percent Adoption'!R4</f>
        <v>1</v>
      </c>
      <c r="M35" s="4">
        <f t="shared" si="3"/>
        <v>12080</v>
      </c>
      <c r="O35" s="4">
        <f>ROUND(NPV(($S$132/12),$M$11:M35)+$K$10,0)</f>
        <v>-926705</v>
      </c>
      <c r="Q35" s="8">
        <f t="shared" si="4"/>
        <v>25</v>
      </c>
      <c r="R35" s="4">
        <f t="shared" si="0"/>
        <v>6800</v>
      </c>
      <c r="S35" s="4">
        <f t="shared" si="1"/>
        <v>1260</v>
      </c>
      <c r="T35" s="4">
        <f t="shared" si="2"/>
        <v>4020</v>
      </c>
      <c r="U35" s="4">
        <f t="shared" si="5"/>
        <v>12080</v>
      </c>
    </row>
    <row r="36" spans="1:21" x14ac:dyDescent="0.2">
      <c r="C36" s="8">
        <f t="shared" si="6"/>
        <v>26</v>
      </c>
      <c r="E36" s="8">
        <f>E35</f>
        <v>68</v>
      </c>
      <c r="G36" s="8">
        <f>G35</f>
        <v>3</v>
      </c>
      <c r="I36" s="8">
        <f>I35</f>
        <v>1</v>
      </c>
      <c r="M36" s="4">
        <f t="shared" si="3"/>
        <v>12080</v>
      </c>
      <c r="O36" s="4">
        <f>ROUND(NPV(($S$132/12),$M$11:M36)+$K$10,0)</f>
        <v>-916369</v>
      </c>
      <c r="Q36" s="8">
        <f t="shared" si="4"/>
        <v>26</v>
      </c>
      <c r="R36" s="4">
        <f t="shared" si="0"/>
        <v>6800</v>
      </c>
      <c r="S36" s="4">
        <f t="shared" si="1"/>
        <v>1260</v>
      </c>
      <c r="T36" s="4">
        <f t="shared" si="2"/>
        <v>4020</v>
      </c>
      <c r="U36" s="4">
        <f t="shared" si="5"/>
        <v>12080</v>
      </c>
    </row>
    <row r="37" spans="1:21" x14ac:dyDescent="0.2">
      <c r="C37" s="8">
        <f t="shared" si="6"/>
        <v>27</v>
      </c>
      <c r="E37" s="8">
        <f t="shared" ref="E37:E46" si="13">E36</f>
        <v>68</v>
      </c>
      <c r="G37" s="8">
        <f t="shared" ref="G37:G46" si="14">G36</f>
        <v>3</v>
      </c>
      <c r="I37" s="8">
        <f t="shared" ref="I37:I46" si="15">I36</f>
        <v>1</v>
      </c>
      <c r="M37" s="4">
        <f t="shared" si="3"/>
        <v>12080</v>
      </c>
      <c r="O37" s="4">
        <f>ROUND(NPV(($S$132/12),$M$11:M37)+$K$10,0)</f>
        <v>-906094</v>
      </c>
      <c r="Q37" s="8">
        <f t="shared" si="4"/>
        <v>27</v>
      </c>
      <c r="R37" s="4">
        <f t="shared" si="0"/>
        <v>6800</v>
      </c>
      <c r="S37" s="4">
        <f t="shared" si="1"/>
        <v>1260</v>
      </c>
      <c r="T37" s="4">
        <f t="shared" si="2"/>
        <v>4020</v>
      </c>
      <c r="U37" s="4">
        <f t="shared" si="5"/>
        <v>12080</v>
      </c>
    </row>
    <row r="38" spans="1:21" x14ac:dyDescent="0.2">
      <c r="C38" s="8">
        <f t="shared" si="6"/>
        <v>28</v>
      </c>
      <c r="E38" s="8">
        <f t="shared" si="13"/>
        <v>68</v>
      </c>
      <c r="G38" s="8">
        <f t="shared" si="14"/>
        <v>3</v>
      </c>
      <c r="I38" s="8">
        <f t="shared" si="15"/>
        <v>1</v>
      </c>
      <c r="M38" s="4">
        <f t="shared" si="3"/>
        <v>12080</v>
      </c>
      <c r="O38" s="4">
        <f>ROUND(NPV(($S$132/12),$M$11:M38)+$K$10,0)</f>
        <v>-895881</v>
      </c>
      <c r="Q38" s="8">
        <f t="shared" si="4"/>
        <v>28</v>
      </c>
      <c r="R38" s="4">
        <f t="shared" si="0"/>
        <v>6800</v>
      </c>
      <c r="S38" s="4">
        <f t="shared" si="1"/>
        <v>1260</v>
      </c>
      <c r="T38" s="4">
        <f t="shared" si="2"/>
        <v>4020</v>
      </c>
      <c r="U38" s="4">
        <f t="shared" si="5"/>
        <v>12080</v>
      </c>
    </row>
    <row r="39" spans="1:21" x14ac:dyDescent="0.2">
      <c r="C39" s="8">
        <f t="shared" si="6"/>
        <v>29</v>
      </c>
      <c r="E39" s="8">
        <f t="shared" si="13"/>
        <v>68</v>
      </c>
      <c r="G39" s="8">
        <f t="shared" si="14"/>
        <v>3</v>
      </c>
      <c r="I39" s="8">
        <f t="shared" si="15"/>
        <v>1</v>
      </c>
      <c r="M39" s="4">
        <f t="shared" si="3"/>
        <v>12080</v>
      </c>
      <c r="O39" s="4">
        <f>ROUND(NPV(($S$132/12),$M$11:M39)+$K$10,0)</f>
        <v>-885729</v>
      </c>
      <c r="Q39" s="8">
        <f t="shared" si="4"/>
        <v>29</v>
      </c>
      <c r="R39" s="4">
        <f t="shared" si="0"/>
        <v>6800</v>
      </c>
      <c r="S39" s="4">
        <f t="shared" si="1"/>
        <v>1260</v>
      </c>
      <c r="T39" s="4">
        <f t="shared" si="2"/>
        <v>4020</v>
      </c>
      <c r="U39" s="4">
        <f t="shared" si="5"/>
        <v>12080</v>
      </c>
    </row>
    <row r="40" spans="1:21" x14ac:dyDescent="0.2">
      <c r="C40" s="8">
        <f t="shared" si="6"/>
        <v>30</v>
      </c>
      <c r="E40" s="8">
        <f t="shared" si="13"/>
        <v>68</v>
      </c>
      <c r="G40" s="8">
        <f t="shared" si="14"/>
        <v>3</v>
      </c>
      <c r="I40" s="8">
        <f t="shared" si="15"/>
        <v>1</v>
      </c>
      <c r="M40" s="4">
        <f t="shared" si="3"/>
        <v>12080</v>
      </c>
      <c r="O40" s="4">
        <f>ROUND(NPV(($S$132/12),$M$11:M40)+$K$10,0)</f>
        <v>-875638</v>
      </c>
      <c r="Q40" s="8">
        <f t="shared" si="4"/>
        <v>30</v>
      </c>
      <c r="R40" s="4">
        <f t="shared" si="0"/>
        <v>6800</v>
      </c>
      <c r="S40" s="4">
        <f t="shared" si="1"/>
        <v>1260</v>
      </c>
      <c r="T40" s="4">
        <f t="shared" si="2"/>
        <v>4020</v>
      </c>
      <c r="U40" s="4">
        <f t="shared" si="5"/>
        <v>12080</v>
      </c>
    </row>
    <row r="41" spans="1:21" x14ac:dyDescent="0.2">
      <c r="C41" s="8">
        <f t="shared" si="6"/>
        <v>31</v>
      </c>
      <c r="E41" s="8">
        <f t="shared" si="13"/>
        <v>68</v>
      </c>
      <c r="G41" s="8">
        <f t="shared" si="14"/>
        <v>3</v>
      </c>
      <c r="I41" s="8">
        <f t="shared" si="15"/>
        <v>1</v>
      </c>
      <c r="M41" s="4">
        <f t="shared" si="3"/>
        <v>12080</v>
      </c>
      <c r="O41" s="4">
        <f>ROUND(NPV(($S$132/12),$M$11:M41)+$K$10,0)</f>
        <v>-865606</v>
      </c>
      <c r="Q41" s="8">
        <f t="shared" si="4"/>
        <v>31</v>
      </c>
      <c r="R41" s="4">
        <f t="shared" si="0"/>
        <v>6800</v>
      </c>
      <c r="S41" s="4">
        <f t="shared" si="1"/>
        <v>1260</v>
      </c>
      <c r="T41" s="4">
        <f t="shared" si="2"/>
        <v>4020</v>
      </c>
      <c r="U41" s="4">
        <f t="shared" si="5"/>
        <v>12080</v>
      </c>
    </row>
    <row r="42" spans="1:21" x14ac:dyDescent="0.2">
      <c r="C42" s="8">
        <f t="shared" si="6"/>
        <v>32</v>
      </c>
      <c r="E42" s="8">
        <f t="shared" si="13"/>
        <v>68</v>
      </c>
      <c r="G42" s="8">
        <f t="shared" si="14"/>
        <v>3</v>
      </c>
      <c r="I42" s="8">
        <f t="shared" si="15"/>
        <v>1</v>
      </c>
      <c r="M42" s="4">
        <f t="shared" si="3"/>
        <v>12080</v>
      </c>
      <c r="O42" s="4">
        <f>ROUND(NPV(($S$132/12),$M$11:M42)+$K$10,0)</f>
        <v>-855635</v>
      </c>
      <c r="Q42" s="8">
        <f t="shared" si="4"/>
        <v>32</v>
      </c>
      <c r="R42" s="4">
        <f t="shared" si="0"/>
        <v>6800</v>
      </c>
      <c r="S42" s="4">
        <f t="shared" si="1"/>
        <v>1260</v>
      </c>
      <c r="T42" s="4">
        <f t="shared" si="2"/>
        <v>4020</v>
      </c>
      <c r="U42" s="4">
        <f t="shared" si="5"/>
        <v>12080</v>
      </c>
    </row>
    <row r="43" spans="1:21" x14ac:dyDescent="0.2">
      <c r="C43" s="8">
        <f t="shared" si="6"/>
        <v>33</v>
      </c>
      <c r="E43" s="8">
        <f t="shared" si="13"/>
        <v>68</v>
      </c>
      <c r="G43" s="8">
        <f t="shared" si="14"/>
        <v>3</v>
      </c>
      <c r="I43" s="8">
        <f t="shared" si="15"/>
        <v>1</v>
      </c>
      <c r="M43" s="4">
        <f t="shared" si="3"/>
        <v>12080</v>
      </c>
      <c r="O43" s="4">
        <f>ROUND(NPV(($S$132/12),$M$11:M43)+$K$10,0)</f>
        <v>-845724</v>
      </c>
      <c r="Q43" s="8">
        <f t="shared" si="4"/>
        <v>33</v>
      </c>
      <c r="R43" s="4">
        <f t="shared" ref="R43:R74" si="16">ROUND($R$3*E43,0)</f>
        <v>6800</v>
      </c>
      <c r="S43" s="4">
        <f t="shared" ref="S43:S74" si="17">ROUND(G43*$R$4,0)</f>
        <v>1260</v>
      </c>
      <c r="T43" s="4">
        <f t="shared" ref="T43:T74" si="18">ROUND($R$5*I43,0)</f>
        <v>4020</v>
      </c>
      <c r="U43" s="4">
        <f t="shared" si="5"/>
        <v>12080</v>
      </c>
    </row>
    <row r="44" spans="1:21" x14ac:dyDescent="0.2">
      <c r="C44" s="8">
        <f t="shared" si="6"/>
        <v>34</v>
      </c>
      <c r="E44" s="8">
        <f t="shared" si="13"/>
        <v>68</v>
      </c>
      <c r="G44" s="8">
        <f t="shared" si="14"/>
        <v>3</v>
      </c>
      <c r="I44" s="8">
        <f t="shared" si="15"/>
        <v>1</v>
      </c>
      <c r="M44" s="4">
        <f t="shared" si="3"/>
        <v>12080</v>
      </c>
      <c r="O44" s="4">
        <f>ROUND(NPV(($S$132/12),$M$11:M44)+$K$10,0)</f>
        <v>-835871</v>
      </c>
      <c r="Q44" s="8">
        <f t="shared" si="4"/>
        <v>34</v>
      </c>
      <c r="R44" s="4">
        <f t="shared" si="16"/>
        <v>6800</v>
      </c>
      <c r="S44" s="4">
        <f t="shared" si="17"/>
        <v>1260</v>
      </c>
      <c r="T44" s="4">
        <f t="shared" si="18"/>
        <v>4020</v>
      </c>
      <c r="U44" s="4">
        <f t="shared" si="5"/>
        <v>12080</v>
      </c>
    </row>
    <row r="45" spans="1:21" x14ac:dyDescent="0.2">
      <c r="C45" s="8">
        <f t="shared" si="6"/>
        <v>35</v>
      </c>
      <c r="E45" s="8">
        <f t="shared" si="13"/>
        <v>68</v>
      </c>
      <c r="G45" s="8">
        <f t="shared" si="14"/>
        <v>3</v>
      </c>
      <c r="I45" s="8">
        <f t="shared" si="15"/>
        <v>1</v>
      </c>
      <c r="M45" s="4">
        <f t="shared" si="3"/>
        <v>12080</v>
      </c>
      <c r="O45" s="4">
        <f>ROUND(NPV(($S$132/12),$M$11:M45)+$K$10,0)</f>
        <v>-826078</v>
      </c>
      <c r="Q45" s="8">
        <f t="shared" si="4"/>
        <v>35</v>
      </c>
      <c r="R45" s="4">
        <f t="shared" si="16"/>
        <v>6800</v>
      </c>
      <c r="S45" s="4">
        <f t="shared" si="17"/>
        <v>1260</v>
      </c>
      <c r="T45" s="4">
        <f t="shared" si="18"/>
        <v>4020</v>
      </c>
      <c r="U45" s="4">
        <f t="shared" si="5"/>
        <v>12080</v>
      </c>
    </row>
    <row r="46" spans="1:21" x14ac:dyDescent="0.2">
      <c r="C46" s="8">
        <f t="shared" si="6"/>
        <v>36</v>
      </c>
      <c r="E46" s="8">
        <f t="shared" si="13"/>
        <v>68</v>
      </c>
      <c r="G46" s="8">
        <f t="shared" si="14"/>
        <v>3</v>
      </c>
      <c r="I46" s="8">
        <f t="shared" si="15"/>
        <v>1</v>
      </c>
      <c r="M46" s="4">
        <f t="shared" si="3"/>
        <v>12080</v>
      </c>
      <c r="O46" s="4">
        <f>ROUND(NPV(($S$132/12),$M$11:M46)+$K$10,0)</f>
        <v>-816343</v>
      </c>
      <c r="Q46" s="8">
        <f t="shared" si="4"/>
        <v>36</v>
      </c>
      <c r="R46" s="4">
        <f t="shared" si="16"/>
        <v>6800</v>
      </c>
      <c r="S46" s="4">
        <f t="shared" si="17"/>
        <v>1260</v>
      </c>
      <c r="T46" s="4">
        <f t="shared" si="18"/>
        <v>4020</v>
      </c>
      <c r="U46" s="4">
        <f t="shared" si="5"/>
        <v>12080</v>
      </c>
    </row>
    <row r="47" spans="1:21" x14ac:dyDescent="0.2">
      <c r="A47" s="8">
        <f>A35+1</f>
        <v>4</v>
      </c>
      <c r="C47" s="8">
        <f t="shared" si="6"/>
        <v>37</v>
      </c>
      <c r="E47" s="8">
        <f>SUM('Page 1 at 25 Percent Adoption'!N2:N5)</f>
        <v>87</v>
      </c>
      <c r="G47" s="8">
        <f>SUM('Page 1 at 25 Percent Adoption'!P2:P5)</f>
        <v>3</v>
      </c>
      <c r="I47" s="8">
        <f>SUM('Page 1 at 25 Percent Adoption'!R2:R5)</f>
        <v>1</v>
      </c>
      <c r="M47" s="4">
        <f t="shared" si="3"/>
        <v>13980</v>
      </c>
      <c r="O47" s="4">
        <f>ROUND(NPV(($S$132/12),$M$11:M47)+$K$10,0)</f>
        <v>-805144</v>
      </c>
      <c r="Q47" s="8">
        <f t="shared" si="4"/>
        <v>37</v>
      </c>
      <c r="R47" s="4">
        <f t="shared" si="16"/>
        <v>8700</v>
      </c>
      <c r="S47" s="4">
        <f t="shared" si="17"/>
        <v>1260</v>
      </c>
      <c r="T47" s="4">
        <f t="shared" si="18"/>
        <v>4020</v>
      </c>
      <c r="U47" s="4">
        <f t="shared" si="5"/>
        <v>13980</v>
      </c>
    </row>
    <row r="48" spans="1:21" x14ac:dyDescent="0.2">
      <c r="C48" s="8">
        <f t="shared" si="6"/>
        <v>38</v>
      </c>
      <c r="E48" s="8">
        <f>E47</f>
        <v>87</v>
      </c>
      <c r="G48" s="8">
        <f>G47</f>
        <v>3</v>
      </c>
      <c r="I48" s="8">
        <f>I47</f>
        <v>1</v>
      </c>
      <c r="M48" s="4">
        <f t="shared" si="3"/>
        <v>13980</v>
      </c>
      <c r="O48" s="4">
        <f>ROUND(NPV(($S$132/12),$M$11:M48)+$K$10,0)</f>
        <v>-794012</v>
      </c>
      <c r="Q48" s="8">
        <f t="shared" si="4"/>
        <v>38</v>
      </c>
      <c r="R48" s="4">
        <f t="shared" si="16"/>
        <v>8700</v>
      </c>
      <c r="S48" s="4">
        <f t="shared" si="17"/>
        <v>1260</v>
      </c>
      <c r="T48" s="4">
        <f t="shared" si="18"/>
        <v>4020</v>
      </c>
      <c r="U48" s="4">
        <f t="shared" si="5"/>
        <v>13980</v>
      </c>
    </row>
    <row r="49" spans="1:21" x14ac:dyDescent="0.2">
      <c r="C49" s="8">
        <f t="shared" si="6"/>
        <v>39</v>
      </c>
      <c r="E49" s="8">
        <f t="shared" ref="E49:E58" si="19">E48</f>
        <v>87</v>
      </c>
      <c r="G49" s="8">
        <f t="shared" ref="G49:G58" si="20">G48</f>
        <v>3</v>
      </c>
      <c r="I49" s="8">
        <f t="shared" ref="I49:I58" si="21">I48</f>
        <v>1</v>
      </c>
      <c r="M49" s="4">
        <f t="shared" si="3"/>
        <v>13980</v>
      </c>
      <c r="O49" s="4">
        <f>ROUND(NPV(($S$132/12),$M$11:M49)+$K$10,0)</f>
        <v>-782947</v>
      </c>
      <c r="Q49" s="8">
        <f t="shared" si="4"/>
        <v>39</v>
      </c>
      <c r="R49" s="4">
        <f t="shared" si="16"/>
        <v>8700</v>
      </c>
      <c r="S49" s="4">
        <f t="shared" si="17"/>
        <v>1260</v>
      </c>
      <c r="T49" s="4">
        <f t="shared" si="18"/>
        <v>4020</v>
      </c>
      <c r="U49" s="4">
        <f t="shared" si="5"/>
        <v>13980</v>
      </c>
    </row>
    <row r="50" spans="1:21" x14ac:dyDescent="0.2">
      <c r="C50" s="8">
        <f t="shared" si="6"/>
        <v>40</v>
      </c>
      <c r="E50" s="8">
        <f t="shared" si="19"/>
        <v>87</v>
      </c>
      <c r="G50" s="8">
        <f t="shared" si="20"/>
        <v>3</v>
      </c>
      <c r="I50" s="8">
        <f t="shared" si="21"/>
        <v>1</v>
      </c>
      <c r="M50" s="4">
        <f t="shared" si="3"/>
        <v>13980</v>
      </c>
      <c r="O50" s="4">
        <f>ROUND(NPV(($S$132/12),$M$11:M50)+$K$10,0)</f>
        <v>-771948</v>
      </c>
      <c r="Q50" s="8">
        <f t="shared" si="4"/>
        <v>40</v>
      </c>
      <c r="R50" s="4">
        <f t="shared" si="16"/>
        <v>8700</v>
      </c>
      <c r="S50" s="4">
        <f t="shared" si="17"/>
        <v>1260</v>
      </c>
      <c r="T50" s="4">
        <f t="shared" si="18"/>
        <v>4020</v>
      </c>
      <c r="U50" s="4">
        <f t="shared" si="5"/>
        <v>13980</v>
      </c>
    </row>
    <row r="51" spans="1:21" x14ac:dyDescent="0.2">
      <c r="C51" s="8">
        <f t="shared" si="6"/>
        <v>41</v>
      </c>
      <c r="E51" s="8">
        <f t="shared" si="19"/>
        <v>87</v>
      </c>
      <c r="G51" s="8">
        <f t="shared" si="20"/>
        <v>3</v>
      </c>
      <c r="I51" s="8">
        <f t="shared" si="21"/>
        <v>1</v>
      </c>
      <c r="M51" s="4">
        <f t="shared" si="3"/>
        <v>13980</v>
      </c>
      <c r="O51" s="4">
        <f>ROUND(NPV(($S$132/12),$M$11:M51)+$K$10,0)</f>
        <v>-761015</v>
      </c>
      <c r="Q51" s="8">
        <f t="shared" si="4"/>
        <v>41</v>
      </c>
      <c r="R51" s="4">
        <f t="shared" si="16"/>
        <v>8700</v>
      </c>
      <c r="S51" s="4">
        <f t="shared" si="17"/>
        <v>1260</v>
      </c>
      <c r="T51" s="4">
        <f t="shared" si="18"/>
        <v>4020</v>
      </c>
      <c r="U51" s="4">
        <f t="shared" si="5"/>
        <v>13980</v>
      </c>
    </row>
    <row r="52" spans="1:21" x14ac:dyDescent="0.2">
      <c r="C52" s="8">
        <f t="shared" si="6"/>
        <v>42</v>
      </c>
      <c r="E52" s="8">
        <f t="shared" si="19"/>
        <v>87</v>
      </c>
      <c r="G52" s="8">
        <f t="shared" si="20"/>
        <v>3</v>
      </c>
      <c r="I52" s="8">
        <f t="shared" si="21"/>
        <v>1</v>
      </c>
      <c r="M52" s="4">
        <f t="shared" si="3"/>
        <v>13980</v>
      </c>
      <c r="O52" s="4">
        <f>ROUND(NPV(($S$132/12),$M$11:M52)+$K$10,0)</f>
        <v>-750147</v>
      </c>
      <c r="Q52" s="8">
        <f t="shared" si="4"/>
        <v>42</v>
      </c>
      <c r="R52" s="4">
        <f t="shared" si="16"/>
        <v>8700</v>
      </c>
      <c r="S52" s="4">
        <f t="shared" si="17"/>
        <v>1260</v>
      </c>
      <c r="T52" s="4">
        <f t="shared" si="18"/>
        <v>4020</v>
      </c>
      <c r="U52" s="4">
        <f t="shared" si="5"/>
        <v>13980</v>
      </c>
    </row>
    <row r="53" spans="1:21" x14ac:dyDescent="0.2">
      <c r="C53" s="8">
        <f t="shared" si="6"/>
        <v>43</v>
      </c>
      <c r="E53" s="8">
        <f t="shared" si="19"/>
        <v>87</v>
      </c>
      <c r="G53" s="8">
        <f t="shared" si="20"/>
        <v>3</v>
      </c>
      <c r="I53" s="8">
        <f t="shared" si="21"/>
        <v>1</v>
      </c>
      <c r="M53" s="4">
        <f t="shared" si="3"/>
        <v>13980</v>
      </c>
      <c r="O53" s="4">
        <f>ROUND(NPV(($S$132/12),$M$11:M53)+$K$10,0)</f>
        <v>-739344</v>
      </c>
      <c r="Q53" s="8">
        <f t="shared" si="4"/>
        <v>43</v>
      </c>
      <c r="R53" s="4">
        <f t="shared" si="16"/>
        <v>8700</v>
      </c>
      <c r="S53" s="4">
        <f t="shared" si="17"/>
        <v>1260</v>
      </c>
      <c r="T53" s="4">
        <f t="shared" si="18"/>
        <v>4020</v>
      </c>
      <c r="U53" s="4">
        <f t="shared" si="5"/>
        <v>13980</v>
      </c>
    </row>
    <row r="54" spans="1:21" x14ac:dyDescent="0.2">
      <c r="C54" s="8">
        <f t="shared" si="6"/>
        <v>44</v>
      </c>
      <c r="E54" s="8">
        <f t="shared" si="19"/>
        <v>87</v>
      </c>
      <c r="G54" s="8">
        <f t="shared" si="20"/>
        <v>3</v>
      </c>
      <c r="I54" s="8">
        <f t="shared" si="21"/>
        <v>1</v>
      </c>
      <c r="M54" s="4">
        <f t="shared" si="3"/>
        <v>13980</v>
      </c>
      <c r="O54" s="4">
        <f>ROUND(NPV(($S$132/12),$M$11:M54)+$K$10,0)</f>
        <v>-728605</v>
      </c>
      <c r="Q54" s="8">
        <f t="shared" si="4"/>
        <v>44</v>
      </c>
      <c r="R54" s="4">
        <f t="shared" si="16"/>
        <v>8700</v>
      </c>
      <c r="S54" s="4">
        <f t="shared" si="17"/>
        <v>1260</v>
      </c>
      <c r="T54" s="4">
        <f t="shared" si="18"/>
        <v>4020</v>
      </c>
      <c r="U54" s="4">
        <f t="shared" si="5"/>
        <v>13980</v>
      </c>
    </row>
    <row r="55" spans="1:21" x14ac:dyDescent="0.2">
      <c r="C55" s="8">
        <f t="shared" si="6"/>
        <v>45</v>
      </c>
      <c r="E55" s="8">
        <f t="shared" si="19"/>
        <v>87</v>
      </c>
      <c r="G55" s="8">
        <f t="shared" si="20"/>
        <v>3</v>
      </c>
      <c r="I55" s="8">
        <f t="shared" si="21"/>
        <v>1</v>
      </c>
      <c r="M55" s="4">
        <f t="shared" si="3"/>
        <v>13980</v>
      </c>
      <c r="O55" s="4">
        <f>ROUND(NPV(($S$132/12),$M$11:M55)+$K$10,0)</f>
        <v>-717931</v>
      </c>
      <c r="Q55" s="8">
        <f t="shared" si="4"/>
        <v>45</v>
      </c>
      <c r="R55" s="4">
        <f t="shared" si="16"/>
        <v>8700</v>
      </c>
      <c r="S55" s="4">
        <f t="shared" si="17"/>
        <v>1260</v>
      </c>
      <c r="T55" s="4">
        <f t="shared" si="18"/>
        <v>4020</v>
      </c>
      <c r="U55" s="4">
        <f t="shared" si="5"/>
        <v>13980</v>
      </c>
    </row>
    <row r="56" spans="1:21" x14ac:dyDescent="0.2">
      <c r="C56" s="8">
        <f t="shared" si="6"/>
        <v>46</v>
      </c>
      <c r="E56" s="8">
        <f t="shared" si="19"/>
        <v>87</v>
      </c>
      <c r="G56" s="8">
        <f t="shared" si="20"/>
        <v>3</v>
      </c>
      <c r="I56" s="8">
        <f t="shared" si="21"/>
        <v>1</v>
      </c>
      <c r="M56" s="4">
        <f t="shared" si="3"/>
        <v>13980</v>
      </c>
      <c r="O56" s="4">
        <f>ROUND(NPV(($S$132/12),$M$11:M56)+$K$10,0)</f>
        <v>-707320</v>
      </c>
      <c r="Q56" s="8">
        <f t="shared" si="4"/>
        <v>46</v>
      </c>
      <c r="R56" s="4">
        <f t="shared" si="16"/>
        <v>8700</v>
      </c>
      <c r="S56" s="4">
        <f t="shared" si="17"/>
        <v>1260</v>
      </c>
      <c r="T56" s="4">
        <f t="shared" si="18"/>
        <v>4020</v>
      </c>
      <c r="U56" s="4">
        <f t="shared" si="5"/>
        <v>13980</v>
      </c>
    </row>
    <row r="57" spans="1:21" x14ac:dyDescent="0.2">
      <c r="C57" s="8">
        <f t="shared" si="6"/>
        <v>47</v>
      </c>
      <c r="E57" s="8">
        <f t="shared" si="19"/>
        <v>87</v>
      </c>
      <c r="G57" s="8">
        <f t="shared" si="20"/>
        <v>3</v>
      </c>
      <c r="I57" s="8">
        <f t="shared" si="21"/>
        <v>1</v>
      </c>
      <c r="M57" s="4">
        <f t="shared" si="3"/>
        <v>13980</v>
      </c>
      <c r="O57" s="4">
        <f>ROUND(NPV(($S$132/12),$M$11:M57)+$K$10,0)</f>
        <v>-696773</v>
      </c>
      <c r="Q57" s="8">
        <f t="shared" si="4"/>
        <v>47</v>
      </c>
      <c r="R57" s="4">
        <f t="shared" si="16"/>
        <v>8700</v>
      </c>
      <c r="S57" s="4">
        <f t="shared" si="17"/>
        <v>1260</v>
      </c>
      <c r="T57" s="4">
        <f t="shared" si="18"/>
        <v>4020</v>
      </c>
      <c r="U57" s="4">
        <f t="shared" si="5"/>
        <v>13980</v>
      </c>
    </row>
    <row r="58" spans="1:21" x14ac:dyDescent="0.2">
      <c r="C58" s="8">
        <f t="shared" si="6"/>
        <v>48</v>
      </c>
      <c r="E58" s="8">
        <f t="shared" si="19"/>
        <v>87</v>
      </c>
      <c r="G58" s="8">
        <f t="shared" si="20"/>
        <v>3</v>
      </c>
      <c r="I58" s="8">
        <f t="shared" si="21"/>
        <v>1</v>
      </c>
      <c r="M58" s="4">
        <f t="shared" si="3"/>
        <v>13980</v>
      </c>
      <c r="O58" s="4">
        <f>ROUND(NPV(($S$132/12),$M$11:M58)+$K$10,0)</f>
        <v>-686289</v>
      </c>
      <c r="Q58" s="8">
        <f t="shared" si="4"/>
        <v>48</v>
      </c>
      <c r="R58" s="4">
        <f t="shared" si="16"/>
        <v>8700</v>
      </c>
      <c r="S58" s="4">
        <f t="shared" si="17"/>
        <v>1260</v>
      </c>
      <c r="T58" s="4">
        <f t="shared" si="18"/>
        <v>4020</v>
      </c>
      <c r="U58" s="4">
        <f t="shared" si="5"/>
        <v>13980</v>
      </c>
    </row>
    <row r="59" spans="1:21" x14ac:dyDescent="0.2">
      <c r="A59" s="8">
        <f>A47+1</f>
        <v>5</v>
      </c>
      <c r="C59" s="8">
        <f t="shared" si="6"/>
        <v>49</v>
      </c>
      <c r="E59" s="8">
        <f>'Page 1 at 25 Percent Adoption'!N7</f>
        <v>102</v>
      </c>
      <c r="G59" s="8">
        <f>'Page 1 at 25 Percent Adoption'!P7</f>
        <v>4</v>
      </c>
      <c r="I59" s="8">
        <f>'Page 1 at 25 Percent Adoption'!R7</f>
        <v>1</v>
      </c>
      <c r="M59" s="4">
        <f t="shared" si="3"/>
        <v>15900</v>
      </c>
      <c r="O59" s="4">
        <f>ROUND(NPV(($S$132/12),$M$11:M59)+$K$10,0)</f>
        <v>-674437</v>
      </c>
      <c r="Q59" s="8">
        <f t="shared" si="4"/>
        <v>49</v>
      </c>
      <c r="R59" s="4">
        <f t="shared" si="16"/>
        <v>10200</v>
      </c>
      <c r="S59" s="4">
        <f t="shared" si="17"/>
        <v>1680</v>
      </c>
      <c r="T59" s="4">
        <f t="shared" si="18"/>
        <v>4020</v>
      </c>
      <c r="U59" s="4">
        <f t="shared" si="5"/>
        <v>15900</v>
      </c>
    </row>
    <row r="60" spans="1:21" x14ac:dyDescent="0.2">
      <c r="C60" s="8">
        <f t="shared" si="6"/>
        <v>50</v>
      </c>
      <c r="E60" s="8">
        <f>E59</f>
        <v>102</v>
      </c>
      <c r="G60" s="8">
        <f>G59</f>
        <v>4</v>
      </c>
      <c r="I60" s="8">
        <f>I59</f>
        <v>1</v>
      </c>
      <c r="M60" s="4">
        <f t="shared" si="3"/>
        <v>15900</v>
      </c>
      <c r="O60" s="4">
        <f>ROUND(NPV(($S$132/12),$M$11:M60)+$K$10,0)</f>
        <v>-662655</v>
      </c>
      <c r="Q60" s="8">
        <f t="shared" si="4"/>
        <v>50</v>
      </c>
      <c r="R60" s="4">
        <f t="shared" si="16"/>
        <v>10200</v>
      </c>
      <c r="S60" s="4">
        <f t="shared" si="17"/>
        <v>1680</v>
      </c>
      <c r="T60" s="4">
        <f t="shared" si="18"/>
        <v>4020</v>
      </c>
      <c r="U60" s="4">
        <f t="shared" si="5"/>
        <v>15900</v>
      </c>
    </row>
    <row r="61" spans="1:21" x14ac:dyDescent="0.2">
      <c r="C61" s="8">
        <f t="shared" si="6"/>
        <v>51</v>
      </c>
      <c r="E61" s="8">
        <f t="shared" ref="E61:E70" si="22">E60</f>
        <v>102</v>
      </c>
      <c r="G61" s="8">
        <f t="shared" ref="G61:G70" si="23">G60</f>
        <v>4</v>
      </c>
      <c r="I61" s="8">
        <f t="shared" ref="I61:I70" si="24">I60</f>
        <v>1</v>
      </c>
      <c r="M61" s="4">
        <f t="shared" si="3"/>
        <v>15900</v>
      </c>
      <c r="O61" s="4">
        <f>ROUND(NPV(($S$132/12),$M$11:M61)+$K$10,0)</f>
        <v>-650943</v>
      </c>
      <c r="Q61" s="8">
        <f t="shared" si="4"/>
        <v>51</v>
      </c>
      <c r="R61" s="4">
        <f t="shared" si="16"/>
        <v>10200</v>
      </c>
      <c r="S61" s="4">
        <f t="shared" si="17"/>
        <v>1680</v>
      </c>
      <c r="T61" s="4">
        <f t="shared" si="18"/>
        <v>4020</v>
      </c>
      <c r="U61" s="4">
        <f t="shared" si="5"/>
        <v>15900</v>
      </c>
    </row>
    <row r="62" spans="1:21" x14ac:dyDescent="0.2">
      <c r="C62" s="8">
        <f t="shared" si="6"/>
        <v>52</v>
      </c>
      <c r="E62" s="8">
        <f t="shared" si="22"/>
        <v>102</v>
      </c>
      <c r="G62" s="8">
        <f t="shared" si="23"/>
        <v>4</v>
      </c>
      <c r="I62" s="8">
        <f t="shared" si="24"/>
        <v>1</v>
      </c>
      <c r="M62" s="4">
        <f t="shared" si="3"/>
        <v>15900</v>
      </c>
      <c r="O62" s="4">
        <f>ROUND(NPV(($S$132/12),$M$11:M62)+$K$10,0)</f>
        <v>-639302</v>
      </c>
      <c r="Q62" s="8">
        <f t="shared" si="4"/>
        <v>52</v>
      </c>
      <c r="R62" s="4">
        <f t="shared" si="16"/>
        <v>10200</v>
      </c>
      <c r="S62" s="4">
        <f t="shared" si="17"/>
        <v>1680</v>
      </c>
      <c r="T62" s="4">
        <f t="shared" si="18"/>
        <v>4020</v>
      </c>
      <c r="U62" s="4">
        <f t="shared" si="5"/>
        <v>15900</v>
      </c>
    </row>
    <row r="63" spans="1:21" x14ac:dyDescent="0.2">
      <c r="C63" s="8">
        <f t="shared" si="6"/>
        <v>53</v>
      </c>
      <c r="E63" s="8">
        <f t="shared" si="22"/>
        <v>102</v>
      </c>
      <c r="G63" s="8">
        <f t="shared" si="23"/>
        <v>4</v>
      </c>
      <c r="I63" s="8">
        <f t="shared" si="24"/>
        <v>1</v>
      </c>
      <c r="M63" s="4">
        <f t="shared" si="3"/>
        <v>15900</v>
      </c>
      <c r="O63" s="4">
        <f>ROUND(NPV(($S$132/12),$M$11:M63)+$K$10,0)</f>
        <v>-627730</v>
      </c>
      <c r="Q63" s="8">
        <f t="shared" si="4"/>
        <v>53</v>
      </c>
      <c r="R63" s="4">
        <f t="shared" si="16"/>
        <v>10200</v>
      </c>
      <c r="S63" s="4">
        <f t="shared" si="17"/>
        <v>1680</v>
      </c>
      <c r="T63" s="4">
        <f t="shared" si="18"/>
        <v>4020</v>
      </c>
      <c r="U63" s="4">
        <f t="shared" si="5"/>
        <v>15900</v>
      </c>
    </row>
    <row r="64" spans="1:21" x14ac:dyDescent="0.2">
      <c r="C64" s="8">
        <f t="shared" si="6"/>
        <v>54</v>
      </c>
      <c r="E64" s="8">
        <f t="shared" si="22"/>
        <v>102</v>
      </c>
      <c r="G64" s="8">
        <f t="shared" si="23"/>
        <v>4</v>
      </c>
      <c r="I64" s="8">
        <f t="shared" si="24"/>
        <v>1</v>
      </c>
      <c r="M64" s="4">
        <f t="shared" si="3"/>
        <v>15900</v>
      </c>
      <c r="O64" s="4">
        <f>ROUND(NPV(($S$132/12),$M$11:M64)+$K$10,0)</f>
        <v>-616228</v>
      </c>
      <c r="Q64" s="8">
        <f t="shared" si="4"/>
        <v>54</v>
      </c>
      <c r="R64" s="4">
        <f t="shared" si="16"/>
        <v>10200</v>
      </c>
      <c r="S64" s="4">
        <f t="shared" si="17"/>
        <v>1680</v>
      </c>
      <c r="T64" s="4">
        <f t="shared" si="18"/>
        <v>4020</v>
      </c>
      <c r="U64" s="4">
        <f t="shared" si="5"/>
        <v>15900</v>
      </c>
    </row>
    <row r="65" spans="1:21" x14ac:dyDescent="0.2">
      <c r="C65" s="8">
        <f t="shared" si="6"/>
        <v>55</v>
      </c>
      <c r="E65" s="8">
        <f t="shared" si="22"/>
        <v>102</v>
      </c>
      <c r="G65" s="8">
        <f t="shared" si="23"/>
        <v>4</v>
      </c>
      <c r="I65" s="8">
        <f t="shared" si="24"/>
        <v>1</v>
      </c>
      <c r="M65" s="4">
        <f t="shared" si="3"/>
        <v>15900</v>
      </c>
      <c r="O65" s="4">
        <f>ROUND(NPV(($S$132/12),$M$11:M65)+$K$10,0)</f>
        <v>-604794</v>
      </c>
      <c r="Q65" s="8">
        <f t="shared" si="4"/>
        <v>55</v>
      </c>
      <c r="R65" s="4">
        <f t="shared" si="16"/>
        <v>10200</v>
      </c>
      <c r="S65" s="4">
        <f t="shared" si="17"/>
        <v>1680</v>
      </c>
      <c r="T65" s="4">
        <f t="shared" si="18"/>
        <v>4020</v>
      </c>
      <c r="U65" s="4">
        <f t="shared" si="5"/>
        <v>15900</v>
      </c>
    </row>
    <row r="66" spans="1:21" x14ac:dyDescent="0.2">
      <c r="C66" s="8">
        <f t="shared" si="6"/>
        <v>56</v>
      </c>
      <c r="E66" s="8">
        <f t="shared" si="22"/>
        <v>102</v>
      </c>
      <c r="G66" s="8">
        <f t="shared" si="23"/>
        <v>4</v>
      </c>
      <c r="I66" s="8">
        <f t="shared" si="24"/>
        <v>1</v>
      </c>
      <c r="M66" s="4">
        <f t="shared" si="3"/>
        <v>15900</v>
      </c>
      <c r="O66" s="4">
        <f>ROUND(NPV(($S$132/12),$M$11:M66)+$K$10,0)</f>
        <v>-593429</v>
      </c>
      <c r="Q66" s="8">
        <f t="shared" si="4"/>
        <v>56</v>
      </c>
      <c r="R66" s="4">
        <f t="shared" si="16"/>
        <v>10200</v>
      </c>
      <c r="S66" s="4">
        <f t="shared" si="17"/>
        <v>1680</v>
      </c>
      <c r="T66" s="4">
        <f t="shared" si="18"/>
        <v>4020</v>
      </c>
      <c r="U66" s="4">
        <f t="shared" si="5"/>
        <v>15900</v>
      </c>
    </row>
    <row r="67" spans="1:21" x14ac:dyDescent="0.2">
      <c r="C67" s="8">
        <f t="shared" si="6"/>
        <v>57</v>
      </c>
      <c r="E67" s="8">
        <f t="shared" si="22"/>
        <v>102</v>
      </c>
      <c r="G67" s="8">
        <f t="shared" si="23"/>
        <v>4</v>
      </c>
      <c r="I67" s="8">
        <f t="shared" si="24"/>
        <v>1</v>
      </c>
      <c r="M67" s="4">
        <f t="shared" si="3"/>
        <v>15900</v>
      </c>
      <c r="O67" s="4">
        <f>ROUND(NPV(($S$132/12),$M$11:M67)+$K$10,0)</f>
        <v>-582131</v>
      </c>
      <c r="Q67" s="8">
        <f t="shared" si="4"/>
        <v>57</v>
      </c>
      <c r="R67" s="4">
        <f t="shared" si="16"/>
        <v>10200</v>
      </c>
      <c r="S67" s="4">
        <f t="shared" si="17"/>
        <v>1680</v>
      </c>
      <c r="T67" s="4">
        <f t="shared" si="18"/>
        <v>4020</v>
      </c>
      <c r="U67" s="4">
        <f t="shared" si="5"/>
        <v>15900</v>
      </c>
    </row>
    <row r="68" spans="1:21" x14ac:dyDescent="0.2">
      <c r="C68" s="8">
        <f t="shared" si="6"/>
        <v>58</v>
      </c>
      <c r="E68" s="8">
        <f t="shared" si="22"/>
        <v>102</v>
      </c>
      <c r="G68" s="8">
        <f t="shared" si="23"/>
        <v>4</v>
      </c>
      <c r="I68" s="8">
        <f t="shared" si="24"/>
        <v>1</v>
      </c>
      <c r="M68" s="4">
        <f t="shared" si="3"/>
        <v>15900</v>
      </c>
      <c r="O68" s="4">
        <f>ROUND(NPV(($S$132/12),$M$11:M68)+$K$10,0)</f>
        <v>-570901</v>
      </c>
      <c r="Q68" s="8">
        <f t="shared" si="4"/>
        <v>58</v>
      </c>
      <c r="R68" s="4">
        <f t="shared" si="16"/>
        <v>10200</v>
      </c>
      <c r="S68" s="4">
        <f t="shared" si="17"/>
        <v>1680</v>
      </c>
      <c r="T68" s="4">
        <f t="shared" si="18"/>
        <v>4020</v>
      </c>
      <c r="U68" s="4">
        <f t="shared" si="5"/>
        <v>15900</v>
      </c>
    </row>
    <row r="69" spans="1:21" x14ac:dyDescent="0.2">
      <c r="C69" s="8">
        <f t="shared" si="6"/>
        <v>59</v>
      </c>
      <c r="E69" s="8">
        <f t="shared" si="22"/>
        <v>102</v>
      </c>
      <c r="G69" s="8">
        <f t="shared" si="23"/>
        <v>4</v>
      </c>
      <c r="I69" s="8">
        <f t="shared" si="24"/>
        <v>1</v>
      </c>
      <c r="M69" s="4">
        <f t="shared" si="3"/>
        <v>15900</v>
      </c>
      <c r="O69" s="4">
        <f>ROUND(NPV(($S$132/12),$M$11:M69)+$K$10,0)</f>
        <v>-559738</v>
      </c>
      <c r="Q69" s="8">
        <f t="shared" si="4"/>
        <v>59</v>
      </c>
      <c r="R69" s="4">
        <f t="shared" si="16"/>
        <v>10200</v>
      </c>
      <c r="S69" s="4">
        <f t="shared" si="17"/>
        <v>1680</v>
      </c>
      <c r="T69" s="4">
        <f t="shared" si="18"/>
        <v>4020</v>
      </c>
      <c r="U69" s="4">
        <f t="shared" si="5"/>
        <v>15900</v>
      </c>
    </row>
    <row r="70" spans="1:21" x14ac:dyDescent="0.2">
      <c r="C70" s="8">
        <f t="shared" si="6"/>
        <v>60</v>
      </c>
      <c r="E70" s="8">
        <f t="shared" si="22"/>
        <v>102</v>
      </c>
      <c r="G70" s="8">
        <f t="shared" si="23"/>
        <v>4</v>
      </c>
      <c r="I70" s="8">
        <f t="shared" si="24"/>
        <v>1</v>
      </c>
      <c r="M70" s="4">
        <f t="shared" si="3"/>
        <v>15900</v>
      </c>
      <c r="O70" s="4">
        <f>ROUND(NPV(($S$132/12),$M$11:M70)+$K$10,0)</f>
        <v>-548642</v>
      </c>
      <c r="Q70" s="8">
        <f t="shared" si="4"/>
        <v>60</v>
      </c>
      <c r="R70" s="4">
        <f t="shared" si="16"/>
        <v>10200</v>
      </c>
      <c r="S70" s="4">
        <f t="shared" si="17"/>
        <v>1680</v>
      </c>
      <c r="T70" s="4">
        <f t="shared" si="18"/>
        <v>4020</v>
      </c>
      <c r="U70" s="4">
        <f t="shared" si="5"/>
        <v>15900</v>
      </c>
    </row>
    <row r="71" spans="1:21" x14ac:dyDescent="0.2">
      <c r="A71" s="8">
        <f>A59+1</f>
        <v>6</v>
      </c>
      <c r="C71" s="8">
        <f t="shared" si="6"/>
        <v>61</v>
      </c>
      <c r="E71" s="8">
        <f>E59</f>
        <v>102</v>
      </c>
      <c r="G71" s="8">
        <f t="shared" ref="G71:I71" si="25">G59</f>
        <v>4</v>
      </c>
      <c r="I71" s="8">
        <f t="shared" si="25"/>
        <v>1</v>
      </c>
      <c r="M71" s="4">
        <f t="shared" si="3"/>
        <v>15900</v>
      </c>
      <c r="O71" s="4">
        <f>ROUND(NPV(($S$132/12),$M$11:M71)+$K$10,0)</f>
        <v>-537612</v>
      </c>
      <c r="Q71" s="8">
        <f t="shared" si="4"/>
        <v>61</v>
      </c>
      <c r="R71" s="4">
        <f t="shared" si="16"/>
        <v>10200</v>
      </c>
      <c r="S71" s="4">
        <f t="shared" si="17"/>
        <v>1680</v>
      </c>
      <c r="T71" s="4">
        <f t="shared" si="18"/>
        <v>4020</v>
      </c>
      <c r="U71" s="4">
        <f t="shared" si="5"/>
        <v>15900</v>
      </c>
    </row>
    <row r="72" spans="1:21" x14ac:dyDescent="0.2">
      <c r="C72" s="8">
        <f t="shared" si="6"/>
        <v>62</v>
      </c>
      <c r="E72" s="8">
        <f>E71</f>
        <v>102</v>
      </c>
      <c r="G72" s="8">
        <f>G71</f>
        <v>4</v>
      </c>
      <c r="I72" s="8">
        <f>I71</f>
        <v>1</v>
      </c>
      <c r="M72" s="4">
        <f t="shared" si="3"/>
        <v>15900</v>
      </c>
      <c r="O72" s="4">
        <f>ROUND(NPV(($S$132/12),$M$11:M72)+$K$10,0)</f>
        <v>-526648</v>
      </c>
      <c r="Q72" s="8">
        <f t="shared" si="4"/>
        <v>62</v>
      </c>
      <c r="R72" s="4">
        <f t="shared" si="16"/>
        <v>10200</v>
      </c>
      <c r="S72" s="4">
        <f t="shared" si="17"/>
        <v>1680</v>
      </c>
      <c r="T72" s="4">
        <f t="shared" si="18"/>
        <v>4020</v>
      </c>
      <c r="U72" s="4">
        <f t="shared" si="5"/>
        <v>15900</v>
      </c>
    </row>
    <row r="73" spans="1:21" x14ac:dyDescent="0.2">
      <c r="C73" s="8">
        <f t="shared" si="6"/>
        <v>63</v>
      </c>
      <c r="E73" s="8">
        <f t="shared" ref="E73:E82" si="26">E72</f>
        <v>102</v>
      </c>
      <c r="G73" s="8">
        <f t="shared" ref="G73:G82" si="27">G72</f>
        <v>4</v>
      </c>
      <c r="I73" s="8">
        <f t="shared" ref="I73:I82" si="28">I72</f>
        <v>1</v>
      </c>
      <c r="M73" s="4">
        <f t="shared" si="3"/>
        <v>15900</v>
      </c>
      <c r="O73" s="4">
        <f>ROUND(NPV(($S$132/12),$M$11:M73)+$K$10,0)</f>
        <v>-515750</v>
      </c>
      <c r="Q73" s="8">
        <f t="shared" si="4"/>
        <v>63</v>
      </c>
      <c r="R73" s="4">
        <f t="shared" si="16"/>
        <v>10200</v>
      </c>
      <c r="S73" s="4">
        <f t="shared" si="17"/>
        <v>1680</v>
      </c>
      <c r="T73" s="4">
        <f t="shared" si="18"/>
        <v>4020</v>
      </c>
      <c r="U73" s="4">
        <f t="shared" si="5"/>
        <v>15900</v>
      </c>
    </row>
    <row r="74" spans="1:21" x14ac:dyDescent="0.2">
      <c r="C74" s="8">
        <f t="shared" si="6"/>
        <v>64</v>
      </c>
      <c r="E74" s="8">
        <f t="shared" si="26"/>
        <v>102</v>
      </c>
      <c r="G74" s="8">
        <f t="shared" si="27"/>
        <v>4</v>
      </c>
      <c r="I74" s="8">
        <f t="shared" si="28"/>
        <v>1</v>
      </c>
      <c r="M74" s="4">
        <f t="shared" si="3"/>
        <v>15900</v>
      </c>
      <c r="O74" s="4">
        <f>ROUND(NPV(($S$132/12),$M$11:M74)+$K$10,0)</f>
        <v>-504917</v>
      </c>
      <c r="Q74" s="8">
        <f t="shared" si="4"/>
        <v>64</v>
      </c>
      <c r="R74" s="4">
        <f t="shared" si="16"/>
        <v>10200</v>
      </c>
      <c r="S74" s="4">
        <f t="shared" si="17"/>
        <v>1680</v>
      </c>
      <c r="T74" s="4">
        <f t="shared" si="18"/>
        <v>4020</v>
      </c>
      <c r="U74" s="4">
        <f t="shared" si="5"/>
        <v>15900</v>
      </c>
    </row>
    <row r="75" spans="1:21" x14ac:dyDescent="0.2">
      <c r="C75" s="8">
        <f t="shared" si="6"/>
        <v>65</v>
      </c>
      <c r="E75" s="8">
        <f t="shared" si="26"/>
        <v>102</v>
      </c>
      <c r="G75" s="8">
        <f t="shared" si="27"/>
        <v>4</v>
      </c>
      <c r="I75" s="8">
        <f t="shared" si="28"/>
        <v>1</v>
      </c>
      <c r="M75" s="4">
        <f t="shared" si="3"/>
        <v>15900</v>
      </c>
      <c r="O75" s="4">
        <f>ROUND(NPV(($S$132/12),$M$11:M75)+$K$10,0)</f>
        <v>-494148</v>
      </c>
      <c r="Q75" s="8">
        <f t="shared" si="4"/>
        <v>65</v>
      </c>
      <c r="R75" s="4">
        <f t="shared" ref="R75:R106" si="29">ROUND($R$3*E75,0)</f>
        <v>10200</v>
      </c>
      <c r="S75" s="4">
        <f t="shared" ref="S75:S106" si="30">ROUND(G75*$R$4,0)</f>
        <v>1680</v>
      </c>
      <c r="T75" s="4">
        <f t="shared" ref="T75:T106" si="31">ROUND($R$5*I75,0)</f>
        <v>4020</v>
      </c>
      <c r="U75" s="4">
        <f t="shared" si="5"/>
        <v>15900</v>
      </c>
    </row>
    <row r="76" spans="1:21" x14ac:dyDescent="0.2">
      <c r="C76" s="8">
        <f t="shared" si="6"/>
        <v>66</v>
      </c>
      <c r="E76" s="8">
        <f t="shared" si="26"/>
        <v>102</v>
      </c>
      <c r="G76" s="8">
        <f t="shared" si="27"/>
        <v>4</v>
      </c>
      <c r="I76" s="8">
        <f t="shared" si="28"/>
        <v>1</v>
      </c>
      <c r="M76" s="4">
        <f t="shared" ref="M76:M130" si="32">ROUND(U76,0)</f>
        <v>15900</v>
      </c>
      <c r="O76" s="4">
        <f>ROUND(NPV(($S$132/12),$M$11:M76)+$K$10,0)</f>
        <v>-483444</v>
      </c>
      <c r="Q76" s="8">
        <f t="shared" ref="Q76:Q130" si="33">C76</f>
        <v>66</v>
      </c>
      <c r="R76" s="4">
        <f t="shared" si="29"/>
        <v>10200</v>
      </c>
      <c r="S76" s="4">
        <f t="shared" si="30"/>
        <v>1680</v>
      </c>
      <c r="T76" s="4">
        <f t="shared" si="31"/>
        <v>4020</v>
      </c>
      <c r="U76" s="4">
        <f t="shared" ref="U76:U130" si="34">SUM(R76:T76)</f>
        <v>15900</v>
      </c>
    </row>
    <row r="77" spans="1:21" x14ac:dyDescent="0.2">
      <c r="C77" s="8">
        <f t="shared" ref="C77:C101" si="35">C76+1</f>
        <v>67</v>
      </c>
      <c r="E77" s="8">
        <f t="shared" si="26"/>
        <v>102</v>
      </c>
      <c r="G77" s="8">
        <f t="shared" si="27"/>
        <v>4</v>
      </c>
      <c r="I77" s="8">
        <f t="shared" si="28"/>
        <v>1</v>
      </c>
      <c r="M77" s="4">
        <f t="shared" si="32"/>
        <v>15900</v>
      </c>
      <c r="O77" s="4">
        <f>ROUND(NPV(($S$132/12),$M$11:M77)+$K$10,0)</f>
        <v>-472804</v>
      </c>
      <c r="Q77" s="8">
        <f t="shared" si="33"/>
        <v>67</v>
      </c>
      <c r="R77" s="4">
        <f t="shared" si="29"/>
        <v>10200</v>
      </c>
      <c r="S77" s="4">
        <f t="shared" si="30"/>
        <v>1680</v>
      </c>
      <c r="T77" s="4">
        <f t="shared" si="31"/>
        <v>4020</v>
      </c>
      <c r="U77" s="4">
        <f t="shared" si="34"/>
        <v>15900</v>
      </c>
    </row>
    <row r="78" spans="1:21" x14ac:dyDescent="0.2">
      <c r="C78" s="8">
        <f t="shared" si="35"/>
        <v>68</v>
      </c>
      <c r="E78" s="8">
        <f t="shared" si="26"/>
        <v>102</v>
      </c>
      <c r="G78" s="8">
        <f t="shared" si="27"/>
        <v>4</v>
      </c>
      <c r="I78" s="8">
        <f t="shared" si="28"/>
        <v>1</v>
      </c>
      <c r="M78" s="4">
        <f t="shared" si="32"/>
        <v>15900</v>
      </c>
      <c r="O78" s="4">
        <f>ROUND(NPV(($S$132/12),$M$11:M78)+$K$10,0)</f>
        <v>-462227</v>
      </c>
      <c r="Q78" s="8">
        <f t="shared" si="33"/>
        <v>68</v>
      </c>
      <c r="R78" s="4">
        <f t="shared" si="29"/>
        <v>10200</v>
      </c>
      <c r="S78" s="4">
        <f t="shared" si="30"/>
        <v>1680</v>
      </c>
      <c r="T78" s="4">
        <f t="shared" si="31"/>
        <v>4020</v>
      </c>
      <c r="U78" s="4">
        <f t="shared" si="34"/>
        <v>15900</v>
      </c>
    </row>
    <row r="79" spans="1:21" x14ac:dyDescent="0.2">
      <c r="C79" s="8">
        <f t="shared" si="35"/>
        <v>69</v>
      </c>
      <c r="E79" s="8">
        <f t="shared" si="26"/>
        <v>102</v>
      </c>
      <c r="G79" s="8">
        <f t="shared" si="27"/>
        <v>4</v>
      </c>
      <c r="I79" s="8">
        <f t="shared" si="28"/>
        <v>1</v>
      </c>
      <c r="M79" s="4">
        <f t="shared" si="32"/>
        <v>15900</v>
      </c>
      <c r="O79" s="4">
        <f>ROUND(NPV(($S$132/12),$M$11:M79)+$K$10,0)</f>
        <v>-451714</v>
      </c>
      <c r="Q79" s="8">
        <f t="shared" si="33"/>
        <v>69</v>
      </c>
      <c r="R79" s="4">
        <f t="shared" si="29"/>
        <v>10200</v>
      </c>
      <c r="S79" s="4">
        <f t="shared" si="30"/>
        <v>1680</v>
      </c>
      <c r="T79" s="4">
        <f t="shared" si="31"/>
        <v>4020</v>
      </c>
      <c r="U79" s="4">
        <f t="shared" si="34"/>
        <v>15900</v>
      </c>
    </row>
    <row r="80" spans="1:21" x14ac:dyDescent="0.2">
      <c r="C80" s="8">
        <f t="shared" si="35"/>
        <v>70</v>
      </c>
      <c r="E80" s="8">
        <f t="shared" si="26"/>
        <v>102</v>
      </c>
      <c r="G80" s="8">
        <f t="shared" si="27"/>
        <v>4</v>
      </c>
      <c r="I80" s="8">
        <f t="shared" si="28"/>
        <v>1</v>
      </c>
      <c r="M80" s="4">
        <f t="shared" si="32"/>
        <v>15900</v>
      </c>
      <c r="O80" s="4">
        <f>ROUND(NPV(($S$132/12),$M$11:M80)+$K$10,0)</f>
        <v>-441264</v>
      </c>
      <c r="Q80" s="8">
        <f t="shared" si="33"/>
        <v>70</v>
      </c>
      <c r="R80" s="4">
        <f t="shared" si="29"/>
        <v>10200</v>
      </c>
      <c r="S80" s="4">
        <f t="shared" si="30"/>
        <v>1680</v>
      </c>
      <c r="T80" s="4">
        <f t="shared" si="31"/>
        <v>4020</v>
      </c>
      <c r="U80" s="4">
        <f t="shared" si="34"/>
        <v>15900</v>
      </c>
    </row>
    <row r="81" spans="1:21" x14ac:dyDescent="0.2">
      <c r="C81" s="8">
        <f t="shared" si="35"/>
        <v>71</v>
      </c>
      <c r="E81" s="8">
        <f t="shared" si="26"/>
        <v>102</v>
      </c>
      <c r="G81" s="8">
        <f t="shared" si="27"/>
        <v>4</v>
      </c>
      <c r="I81" s="8">
        <f t="shared" si="28"/>
        <v>1</v>
      </c>
      <c r="M81" s="4">
        <f t="shared" si="32"/>
        <v>15900</v>
      </c>
      <c r="O81" s="4">
        <f>ROUND(NPV(($S$132/12),$M$11:M81)+$K$10,0)</f>
        <v>-430876</v>
      </c>
      <c r="Q81" s="8">
        <f t="shared" si="33"/>
        <v>71</v>
      </c>
      <c r="R81" s="4">
        <f t="shared" si="29"/>
        <v>10200</v>
      </c>
      <c r="S81" s="4">
        <f t="shared" si="30"/>
        <v>1680</v>
      </c>
      <c r="T81" s="4">
        <f t="shared" si="31"/>
        <v>4020</v>
      </c>
      <c r="U81" s="4">
        <f t="shared" si="34"/>
        <v>15900</v>
      </c>
    </row>
    <row r="82" spans="1:21" x14ac:dyDescent="0.2">
      <c r="C82" s="8">
        <f t="shared" si="35"/>
        <v>72</v>
      </c>
      <c r="E82" s="8">
        <f t="shared" si="26"/>
        <v>102</v>
      </c>
      <c r="G82" s="8">
        <f t="shared" si="27"/>
        <v>4</v>
      </c>
      <c r="I82" s="8">
        <f t="shared" si="28"/>
        <v>1</v>
      </c>
      <c r="M82" s="4">
        <f t="shared" si="32"/>
        <v>15900</v>
      </c>
      <c r="O82" s="4">
        <f>ROUND(NPV(($S$132/12),$M$11:M82)+$K$10,0)</f>
        <v>-420550</v>
      </c>
      <c r="Q82" s="8">
        <f t="shared" si="33"/>
        <v>72</v>
      </c>
      <c r="R82" s="4">
        <f t="shared" si="29"/>
        <v>10200</v>
      </c>
      <c r="S82" s="4">
        <f t="shared" si="30"/>
        <v>1680</v>
      </c>
      <c r="T82" s="4">
        <f t="shared" si="31"/>
        <v>4020</v>
      </c>
      <c r="U82" s="4">
        <f t="shared" si="34"/>
        <v>15900</v>
      </c>
    </row>
    <row r="83" spans="1:21" x14ac:dyDescent="0.2">
      <c r="A83" s="8">
        <f>A71+1</f>
        <v>7</v>
      </c>
      <c r="C83" s="8">
        <f t="shared" si="35"/>
        <v>73</v>
      </c>
      <c r="E83" s="8">
        <f>E71</f>
        <v>102</v>
      </c>
      <c r="G83" s="8">
        <f t="shared" ref="G83:I83" si="36">G71</f>
        <v>4</v>
      </c>
      <c r="I83" s="8">
        <f t="shared" si="36"/>
        <v>1</v>
      </c>
      <c r="M83" s="4">
        <f t="shared" si="32"/>
        <v>15900</v>
      </c>
      <c r="O83" s="4">
        <f>ROUND(NPV(($S$132/12),$M$11:M83)+$K$10,0)</f>
        <v>-410285</v>
      </c>
      <c r="Q83" s="8">
        <f t="shared" si="33"/>
        <v>73</v>
      </c>
      <c r="R83" s="4">
        <f t="shared" si="29"/>
        <v>10200</v>
      </c>
      <c r="S83" s="4">
        <f t="shared" si="30"/>
        <v>1680</v>
      </c>
      <c r="T83" s="4">
        <f t="shared" si="31"/>
        <v>4020</v>
      </c>
      <c r="U83" s="4">
        <f t="shared" si="34"/>
        <v>15900</v>
      </c>
    </row>
    <row r="84" spans="1:21" x14ac:dyDescent="0.2">
      <c r="C84" s="8">
        <f t="shared" si="35"/>
        <v>74</v>
      </c>
      <c r="E84" s="8">
        <f>E83</f>
        <v>102</v>
      </c>
      <c r="G84" s="8">
        <f>G83</f>
        <v>4</v>
      </c>
      <c r="I84" s="8">
        <f>I83</f>
        <v>1</v>
      </c>
      <c r="M84" s="4">
        <f t="shared" si="32"/>
        <v>15900</v>
      </c>
      <c r="O84" s="4">
        <f>ROUND(NPV(($S$132/12),$M$11:M84)+$K$10,0)</f>
        <v>-400083</v>
      </c>
      <c r="Q84" s="8">
        <f t="shared" si="33"/>
        <v>74</v>
      </c>
      <c r="R84" s="4">
        <f t="shared" si="29"/>
        <v>10200</v>
      </c>
      <c r="S84" s="4">
        <f t="shared" si="30"/>
        <v>1680</v>
      </c>
      <c r="T84" s="4">
        <f t="shared" si="31"/>
        <v>4020</v>
      </c>
      <c r="U84" s="4">
        <f t="shared" si="34"/>
        <v>15900</v>
      </c>
    </row>
    <row r="85" spans="1:21" x14ac:dyDescent="0.2">
      <c r="C85" s="8">
        <f t="shared" si="35"/>
        <v>75</v>
      </c>
      <c r="E85" s="8">
        <f t="shared" ref="E85:E94" si="37">E84</f>
        <v>102</v>
      </c>
      <c r="G85" s="8">
        <f t="shared" ref="G85:G94" si="38">G84</f>
        <v>4</v>
      </c>
      <c r="I85" s="8">
        <f t="shared" ref="I85:I94" si="39">I84</f>
        <v>1</v>
      </c>
      <c r="M85" s="4">
        <f t="shared" si="32"/>
        <v>15900</v>
      </c>
      <c r="O85" s="4">
        <f>ROUND(NPV(($S$132/12),$M$11:M85)+$K$10,0)</f>
        <v>-389941</v>
      </c>
      <c r="Q85" s="8">
        <f t="shared" si="33"/>
        <v>75</v>
      </c>
      <c r="R85" s="4">
        <f t="shared" si="29"/>
        <v>10200</v>
      </c>
      <c r="S85" s="4">
        <f t="shared" si="30"/>
        <v>1680</v>
      </c>
      <c r="T85" s="4">
        <f t="shared" si="31"/>
        <v>4020</v>
      </c>
      <c r="U85" s="4">
        <f t="shared" si="34"/>
        <v>15900</v>
      </c>
    </row>
    <row r="86" spans="1:21" x14ac:dyDescent="0.2">
      <c r="C86" s="8">
        <f t="shared" si="35"/>
        <v>76</v>
      </c>
      <c r="E86" s="8">
        <f t="shared" si="37"/>
        <v>102</v>
      </c>
      <c r="G86" s="8">
        <f t="shared" si="38"/>
        <v>4</v>
      </c>
      <c r="I86" s="8">
        <f t="shared" si="39"/>
        <v>1</v>
      </c>
      <c r="M86" s="4">
        <f t="shared" si="32"/>
        <v>15900</v>
      </c>
      <c r="O86" s="4">
        <f>ROUND(NPV(($S$132/12),$M$11:M86)+$K$10,0)</f>
        <v>-379860</v>
      </c>
      <c r="Q86" s="8">
        <f t="shared" si="33"/>
        <v>76</v>
      </c>
      <c r="R86" s="4">
        <f t="shared" si="29"/>
        <v>10200</v>
      </c>
      <c r="S86" s="4">
        <f t="shared" si="30"/>
        <v>1680</v>
      </c>
      <c r="T86" s="4">
        <f t="shared" si="31"/>
        <v>4020</v>
      </c>
      <c r="U86" s="4">
        <f t="shared" si="34"/>
        <v>15900</v>
      </c>
    </row>
    <row r="87" spans="1:21" x14ac:dyDescent="0.2">
      <c r="C87" s="8">
        <f t="shared" si="35"/>
        <v>77</v>
      </c>
      <c r="E87" s="8">
        <f t="shared" si="37"/>
        <v>102</v>
      </c>
      <c r="G87" s="8">
        <f t="shared" si="38"/>
        <v>4</v>
      </c>
      <c r="I87" s="8">
        <f t="shared" si="39"/>
        <v>1</v>
      </c>
      <c r="M87" s="4">
        <f t="shared" si="32"/>
        <v>15900</v>
      </c>
      <c r="O87" s="4">
        <f>ROUND(NPV(($S$132/12),$M$11:M87)+$K$10,0)</f>
        <v>-369839</v>
      </c>
      <c r="Q87" s="8">
        <f t="shared" si="33"/>
        <v>77</v>
      </c>
      <c r="R87" s="4">
        <f t="shared" si="29"/>
        <v>10200</v>
      </c>
      <c r="S87" s="4">
        <f t="shared" si="30"/>
        <v>1680</v>
      </c>
      <c r="T87" s="4">
        <f t="shared" si="31"/>
        <v>4020</v>
      </c>
      <c r="U87" s="4">
        <f t="shared" si="34"/>
        <v>15900</v>
      </c>
    </row>
    <row r="88" spans="1:21" x14ac:dyDescent="0.2">
      <c r="C88" s="8">
        <f t="shared" si="35"/>
        <v>78</v>
      </c>
      <c r="E88" s="8">
        <f t="shared" si="37"/>
        <v>102</v>
      </c>
      <c r="G88" s="8">
        <f t="shared" si="38"/>
        <v>4</v>
      </c>
      <c r="I88" s="8">
        <f t="shared" si="39"/>
        <v>1</v>
      </c>
      <c r="M88" s="4">
        <f t="shared" si="32"/>
        <v>15900</v>
      </c>
      <c r="O88" s="4">
        <f>ROUND(NPV(($S$132/12),$M$11:M88)+$K$10,0)</f>
        <v>-359878</v>
      </c>
      <c r="Q88" s="8">
        <f t="shared" si="33"/>
        <v>78</v>
      </c>
      <c r="R88" s="4">
        <f t="shared" si="29"/>
        <v>10200</v>
      </c>
      <c r="S88" s="4">
        <f t="shared" si="30"/>
        <v>1680</v>
      </c>
      <c r="T88" s="4">
        <f t="shared" si="31"/>
        <v>4020</v>
      </c>
      <c r="U88" s="4">
        <f t="shared" si="34"/>
        <v>15900</v>
      </c>
    </row>
    <row r="89" spans="1:21" x14ac:dyDescent="0.2">
      <c r="C89" s="8">
        <f t="shared" si="35"/>
        <v>79</v>
      </c>
      <c r="E89" s="8">
        <f t="shared" si="37"/>
        <v>102</v>
      </c>
      <c r="G89" s="8">
        <f t="shared" si="38"/>
        <v>4</v>
      </c>
      <c r="I89" s="8">
        <f t="shared" si="39"/>
        <v>1</v>
      </c>
      <c r="M89" s="4">
        <f t="shared" si="32"/>
        <v>15900</v>
      </c>
      <c r="O89" s="4">
        <f>ROUND(NPV(($S$132/12),$M$11:M89)+$K$10,0)</f>
        <v>-349976</v>
      </c>
      <c r="Q89" s="8">
        <f t="shared" si="33"/>
        <v>79</v>
      </c>
      <c r="R89" s="4">
        <f t="shared" si="29"/>
        <v>10200</v>
      </c>
      <c r="S89" s="4">
        <f t="shared" si="30"/>
        <v>1680</v>
      </c>
      <c r="T89" s="4">
        <f t="shared" si="31"/>
        <v>4020</v>
      </c>
      <c r="U89" s="4">
        <f t="shared" si="34"/>
        <v>15900</v>
      </c>
    </row>
    <row r="90" spans="1:21" x14ac:dyDescent="0.2">
      <c r="C90" s="8">
        <f t="shared" si="35"/>
        <v>80</v>
      </c>
      <c r="E90" s="8">
        <f t="shared" si="37"/>
        <v>102</v>
      </c>
      <c r="G90" s="8">
        <f t="shared" si="38"/>
        <v>4</v>
      </c>
      <c r="I90" s="8">
        <f t="shared" si="39"/>
        <v>1</v>
      </c>
      <c r="M90" s="4">
        <f t="shared" si="32"/>
        <v>15900</v>
      </c>
      <c r="O90" s="4">
        <f>ROUND(NPV(($S$132/12),$M$11:M90)+$K$10,0)</f>
        <v>-340134</v>
      </c>
      <c r="Q90" s="8">
        <f t="shared" si="33"/>
        <v>80</v>
      </c>
      <c r="R90" s="4">
        <f t="shared" si="29"/>
        <v>10200</v>
      </c>
      <c r="S90" s="4">
        <f t="shared" si="30"/>
        <v>1680</v>
      </c>
      <c r="T90" s="4">
        <f t="shared" si="31"/>
        <v>4020</v>
      </c>
      <c r="U90" s="4">
        <f t="shared" si="34"/>
        <v>15900</v>
      </c>
    </row>
    <row r="91" spans="1:21" x14ac:dyDescent="0.2">
      <c r="C91" s="8">
        <f t="shared" si="35"/>
        <v>81</v>
      </c>
      <c r="E91" s="8">
        <f t="shared" si="37"/>
        <v>102</v>
      </c>
      <c r="G91" s="8">
        <f t="shared" si="38"/>
        <v>4</v>
      </c>
      <c r="I91" s="8">
        <f t="shared" si="39"/>
        <v>1</v>
      </c>
      <c r="M91" s="4">
        <f t="shared" si="32"/>
        <v>15900</v>
      </c>
      <c r="O91" s="4">
        <f>ROUND(NPV(($S$132/12),$M$11:M91)+$K$10,0)</f>
        <v>-330350</v>
      </c>
      <c r="Q91" s="8">
        <f t="shared" si="33"/>
        <v>81</v>
      </c>
      <c r="R91" s="4">
        <f t="shared" si="29"/>
        <v>10200</v>
      </c>
      <c r="S91" s="4">
        <f t="shared" si="30"/>
        <v>1680</v>
      </c>
      <c r="T91" s="4">
        <f t="shared" si="31"/>
        <v>4020</v>
      </c>
      <c r="U91" s="4">
        <f t="shared" si="34"/>
        <v>15900</v>
      </c>
    </row>
    <row r="92" spans="1:21" x14ac:dyDescent="0.2">
      <c r="C92" s="8">
        <f t="shared" si="35"/>
        <v>82</v>
      </c>
      <c r="E92" s="8">
        <f t="shared" si="37"/>
        <v>102</v>
      </c>
      <c r="G92" s="8">
        <f t="shared" si="38"/>
        <v>4</v>
      </c>
      <c r="I92" s="8">
        <f t="shared" si="39"/>
        <v>1</v>
      </c>
      <c r="M92" s="4">
        <f t="shared" si="32"/>
        <v>15900</v>
      </c>
      <c r="O92" s="4">
        <f>ROUND(NPV(($S$132/12),$M$11:M92)+$K$10,0)</f>
        <v>-320625</v>
      </c>
      <c r="Q92" s="8">
        <f t="shared" si="33"/>
        <v>82</v>
      </c>
      <c r="R92" s="4">
        <f t="shared" si="29"/>
        <v>10200</v>
      </c>
      <c r="S92" s="4">
        <f t="shared" si="30"/>
        <v>1680</v>
      </c>
      <c r="T92" s="4">
        <f t="shared" si="31"/>
        <v>4020</v>
      </c>
      <c r="U92" s="4">
        <f t="shared" si="34"/>
        <v>15900</v>
      </c>
    </row>
    <row r="93" spans="1:21" x14ac:dyDescent="0.2">
      <c r="C93" s="8">
        <f t="shared" si="35"/>
        <v>83</v>
      </c>
      <c r="E93" s="8">
        <f t="shared" si="37"/>
        <v>102</v>
      </c>
      <c r="G93" s="8">
        <f t="shared" si="38"/>
        <v>4</v>
      </c>
      <c r="I93" s="8">
        <f t="shared" si="39"/>
        <v>1</v>
      </c>
      <c r="M93" s="4">
        <f t="shared" si="32"/>
        <v>15900</v>
      </c>
      <c r="O93" s="4">
        <f>ROUND(NPV(($S$132/12),$M$11:M93)+$K$10,0)</f>
        <v>-310958</v>
      </c>
      <c r="Q93" s="8">
        <f t="shared" si="33"/>
        <v>83</v>
      </c>
      <c r="R93" s="4">
        <f t="shared" si="29"/>
        <v>10200</v>
      </c>
      <c r="S93" s="4">
        <f t="shared" si="30"/>
        <v>1680</v>
      </c>
      <c r="T93" s="4">
        <f t="shared" si="31"/>
        <v>4020</v>
      </c>
      <c r="U93" s="4">
        <f t="shared" si="34"/>
        <v>15900</v>
      </c>
    </row>
    <row r="94" spans="1:21" x14ac:dyDescent="0.2">
      <c r="C94" s="8">
        <f t="shared" si="35"/>
        <v>84</v>
      </c>
      <c r="E94" s="8">
        <f t="shared" si="37"/>
        <v>102</v>
      </c>
      <c r="G94" s="8">
        <f t="shared" si="38"/>
        <v>4</v>
      </c>
      <c r="I94" s="8">
        <f t="shared" si="39"/>
        <v>1</v>
      </c>
      <c r="M94" s="4">
        <f t="shared" si="32"/>
        <v>15900</v>
      </c>
      <c r="O94" s="4">
        <f>ROUND(NPV(($S$132/12),$M$11:M94)+$K$10,0)</f>
        <v>-301349</v>
      </c>
      <c r="Q94" s="8">
        <f t="shared" si="33"/>
        <v>84</v>
      </c>
      <c r="R94" s="4">
        <f t="shared" si="29"/>
        <v>10200</v>
      </c>
      <c r="S94" s="4">
        <f t="shared" si="30"/>
        <v>1680</v>
      </c>
      <c r="T94" s="4">
        <f t="shared" si="31"/>
        <v>4020</v>
      </c>
      <c r="U94" s="4">
        <f t="shared" si="34"/>
        <v>15900</v>
      </c>
    </row>
    <row r="95" spans="1:21" x14ac:dyDescent="0.2">
      <c r="A95" s="8">
        <f>A83+1</f>
        <v>8</v>
      </c>
      <c r="C95" s="8">
        <f t="shared" si="35"/>
        <v>85</v>
      </c>
      <c r="E95" s="8">
        <f>E83</f>
        <v>102</v>
      </c>
      <c r="G95" s="8">
        <f t="shared" ref="G95:I95" si="40">G83</f>
        <v>4</v>
      </c>
      <c r="I95" s="8">
        <f t="shared" si="40"/>
        <v>1</v>
      </c>
      <c r="M95" s="4">
        <f t="shared" si="32"/>
        <v>15900</v>
      </c>
      <c r="O95" s="4">
        <f>ROUND(NPV(($S$132/12),$M$11:M95)+$K$10,0)</f>
        <v>-291797</v>
      </c>
      <c r="Q95" s="8">
        <f t="shared" si="33"/>
        <v>85</v>
      </c>
      <c r="R95" s="4">
        <f t="shared" si="29"/>
        <v>10200</v>
      </c>
      <c r="S95" s="4">
        <f t="shared" si="30"/>
        <v>1680</v>
      </c>
      <c r="T95" s="4">
        <f t="shared" si="31"/>
        <v>4020</v>
      </c>
      <c r="U95" s="4">
        <f t="shared" si="34"/>
        <v>15900</v>
      </c>
    </row>
    <row r="96" spans="1:21" x14ac:dyDescent="0.2">
      <c r="C96" s="8">
        <f t="shared" si="35"/>
        <v>86</v>
      </c>
      <c r="E96" s="8">
        <f>E95</f>
        <v>102</v>
      </c>
      <c r="G96" s="8">
        <f>G95</f>
        <v>4</v>
      </c>
      <c r="I96" s="8">
        <f>I95</f>
        <v>1</v>
      </c>
      <c r="M96" s="4">
        <f t="shared" si="32"/>
        <v>15900</v>
      </c>
      <c r="O96" s="4">
        <f>ROUND(NPV(($S$132/12),$M$11:M96)+$K$10,0)</f>
        <v>-282303</v>
      </c>
      <c r="Q96" s="8">
        <f t="shared" si="33"/>
        <v>86</v>
      </c>
      <c r="R96" s="4">
        <f t="shared" si="29"/>
        <v>10200</v>
      </c>
      <c r="S96" s="4">
        <f t="shared" si="30"/>
        <v>1680</v>
      </c>
      <c r="T96" s="4">
        <f t="shared" si="31"/>
        <v>4020</v>
      </c>
      <c r="U96" s="4">
        <f t="shared" si="34"/>
        <v>15900</v>
      </c>
    </row>
    <row r="97" spans="1:21" x14ac:dyDescent="0.2">
      <c r="C97" s="8">
        <f t="shared" si="35"/>
        <v>87</v>
      </c>
      <c r="E97" s="8">
        <f t="shared" ref="E97:E106" si="41">E96</f>
        <v>102</v>
      </c>
      <c r="G97" s="8">
        <f t="shared" ref="G97:G106" si="42">G96</f>
        <v>4</v>
      </c>
      <c r="I97" s="8">
        <f t="shared" ref="I97:I106" si="43">I96</f>
        <v>1</v>
      </c>
      <c r="M97" s="4">
        <f t="shared" si="32"/>
        <v>15900</v>
      </c>
      <c r="O97" s="4">
        <f>ROUND(NPV(($S$132/12),$M$11:M97)+$K$10,0)</f>
        <v>-272865</v>
      </c>
      <c r="Q97" s="8">
        <f t="shared" si="33"/>
        <v>87</v>
      </c>
      <c r="R97" s="4">
        <f t="shared" si="29"/>
        <v>10200</v>
      </c>
      <c r="S97" s="4">
        <f t="shared" si="30"/>
        <v>1680</v>
      </c>
      <c r="T97" s="4">
        <f t="shared" si="31"/>
        <v>4020</v>
      </c>
      <c r="U97" s="4">
        <f t="shared" si="34"/>
        <v>15900</v>
      </c>
    </row>
    <row r="98" spans="1:21" x14ac:dyDescent="0.2">
      <c r="C98" s="8">
        <f t="shared" si="35"/>
        <v>88</v>
      </c>
      <c r="E98" s="8">
        <f t="shared" si="41"/>
        <v>102</v>
      </c>
      <c r="G98" s="8">
        <f t="shared" si="42"/>
        <v>4</v>
      </c>
      <c r="I98" s="8">
        <f t="shared" si="43"/>
        <v>1</v>
      </c>
      <c r="M98" s="4">
        <f t="shared" si="32"/>
        <v>15900</v>
      </c>
      <c r="O98" s="4">
        <f>ROUND(NPV(($S$132/12),$M$11:M98)+$K$10,0)</f>
        <v>-263484</v>
      </c>
      <c r="Q98" s="8">
        <f t="shared" si="33"/>
        <v>88</v>
      </c>
      <c r="R98" s="4">
        <f t="shared" si="29"/>
        <v>10200</v>
      </c>
      <c r="S98" s="4">
        <f t="shared" si="30"/>
        <v>1680</v>
      </c>
      <c r="T98" s="4">
        <f t="shared" si="31"/>
        <v>4020</v>
      </c>
      <c r="U98" s="4">
        <f t="shared" si="34"/>
        <v>15900</v>
      </c>
    </row>
    <row r="99" spans="1:21" x14ac:dyDescent="0.2">
      <c r="C99" s="8">
        <f t="shared" si="35"/>
        <v>89</v>
      </c>
      <c r="E99" s="8">
        <f t="shared" si="41"/>
        <v>102</v>
      </c>
      <c r="G99" s="8">
        <f t="shared" si="42"/>
        <v>4</v>
      </c>
      <c r="I99" s="8">
        <f t="shared" si="43"/>
        <v>1</v>
      </c>
      <c r="M99" s="4">
        <f t="shared" si="32"/>
        <v>15900</v>
      </c>
      <c r="O99" s="4">
        <f>ROUND(NPV(($S$132/12),$M$11:M99)+$K$10,0)</f>
        <v>-254158</v>
      </c>
      <c r="Q99" s="8">
        <f t="shared" si="33"/>
        <v>89</v>
      </c>
      <c r="R99" s="4">
        <f t="shared" si="29"/>
        <v>10200</v>
      </c>
      <c r="S99" s="4">
        <f t="shared" si="30"/>
        <v>1680</v>
      </c>
      <c r="T99" s="4">
        <f t="shared" si="31"/>
        <v>4020</v>
      </c>
      <c r="U99" s="4">
        <f t="shared" si="34"/>
        <v>15900</v>
      </c>
    </row>
    <row r="100" spans="1:21" x14ac:dyDescent="0.2">
      <c r="C100" s="8">
        <f t="shared" si="35"/>
        <v>90</v>
      </c>
      <c r="E100" s="8">
        <f t="shared" si="41"/>
        <v>102</v>
      </c>
      <c r="G100" s="8">
        <f t="shared" si="42"/>
        <v>4</v>
      </c>
      <c r="I100" s="8">
        <f t="shared" si="43"/>
        <v>1</v>
      </c>
      <c r="M100" s="4">
        <f t="shared" si="32"/>
        <v>15900</v>
      </c>
      <c r="O100" s="4">
        <f>ROUND(NPV(($S$132/12),$M$11:M100)+$K$10,0)</f>
        <v>-244889</v>
      </c>
      <c r="Q100" s="8">
        <f t="shared" si="33"/>
        <v>90</v>
      </c>
      <c r="R100" s="4">
        <f t="shared" si="29"/>
        <v>10200</v>
      </c>
      <c r="S100" s="4">
        <f t="shared" si="30"/>
        <v>1680</v>
      </c>
      <c r="T100" s="4">
        <f t="shared" si="31"/>
        <v>4020</v>
      </c>
      <c r="U100" s="4">
        <f t="shared" si="34"/>
        <v>15900</v>
      </c>
    </row>
    <row r="101" spans="1:21" x14ac:dyDescent="0.2">
      <c r="C101" s="8">
        <f t="shared" si="35"/>
        <v>91</v>
      </c>
      <c r="E101" s="8">
        <f t="shared" si="41"/>
        <v>102</v>
      </c>
      <c r="G101" s="8">
        <f t="shared" si="42"/>
        <v>4</v>
      </c>
      <c r="I101" s="8">
        <f t="shared" si="43"/>
        <v>1</v>
      </c>
      <c r="M101" s="4">
        <f t="shared" si="32"/>
        <v>15900</v>
      </c>
      <c r="O101" s="4">
        <f>ROUND(NPV(($S$132/12),$M$11:M101)+$K$10,0)</f>
        <v>-235675</v>
      </c>
      <c r="Q101" s="8">
        <f t="shared" si="33"/>
        <v>91</v>
      </c>
      <c r="R101" s="4">
        <f t="shared" si="29"/>
        <v>10200</v>
      </c>
      <c r="S101" s="4">
        <f t="shared" si="30"/>
        <v>1680</v>
      </c>
      <c r="T101" s="4">
        <f t="shared" si="31"/>
        <v>4020</v>
      </c>
      <c r="U101" s="4">
        <f t="shared" si="34"/>
        <v>15900</v>
      </c>
    </row>
    <row r="102" spans="1:21" x14ac:dyDescent="0.2">
      <c r="C102" s="8">
        <f t="shared" ref="C102:C126" si="44">C101+1</f>
        <v>92</v>
      </c>
      <c r="E102" s="8">
        <f t="shared" si="41"/>
        <v>102</v>
      </c>
      <c r="G102" s="8">
        <f t="shared" si="42"/>
        <v>4</v>
      </c>
      <c r="I102" s="8">
        <f t="shared" si="43"/>
        <v>1</v>
      </c>
      <c r="M102" s="4">
        <f t="shared" si="32"/>
        <v>15900</v>
      </c>
      <c r="O102" s="4">
        <f>ROUND(NPV(($S$132/12),$M$11:M102)+$K$10,0)</f>
        <v>-226515</v>
      </c>
      <c r="Q102" s="8">
        <f t="shared" si="33"/>
        <v>92</v>
      </c>
      <c r="R102" s="4">
        <f t="shared" si="29"/>
        <v>10200</v>
      </c>
      <c r="S102" s="4">
        <f t="shared" si="30"/>
        <v>1680</v>
      </c>
      <c r="T102" s="4">
        <f t="shared" si="31"/>
        <v>4020</v>
      </c>
      <c r="U102" s="4">
        <f t="shared" si="34"/>
        <v>15900</v>
      </c>
    </row>
    <row r="103" spans="1:21" x14ac:dyDescent="0.2">
      <c r="C103" s="8">
        <f t="shared" si="44"/>
        <v>93</v>
      </c>
      <c r="E103" s="8">
        <f t="shared" si="41"/>
        <v>102</v>
      </c>
      <c r="G103" s="8">
        <f t="shared" si="42"/>
        <v>4</v>
      </c>
      <c r="I103" s="8">
        <f t="shared" si="43"/>
        <v>1</v>
      </c>
      <c r="M103" s="4">
        <f t="shared" si="32"/>
        <v>15900</v>
      </c>
      <c r="O103" s="4">
        <f>ROUND(NPV(($S$132/12),$M$11:M103)+$K$10,0)</f>
        <v>-217411</v>
      </c>
      <c r="Q103" s="8">
        <f t="shared" si="33"/>
        <v>93</v>
      </c>
      <c r="R103" s="4">
        <f t="shared" si="29"/>
        <v>10200</v>
      </c>
      <c r="S103" s="4">
        <f t="shared" si="30"/>
        <v>1680</v>
      </c>
      <c r="T103" s="4">
        <f t="shared" si="31"/>
        <v>4020</v>
      </c>
      <c r="U103" s="4">
        <f t="shared" si="34"/>
        <v>15900</v>
      </c>
    </row>
    <row r="104" spans="1:21" x14ac:dyDescent="0.2">
      <c r="C104" s="8">
        <f t="shared" si="44"/>
        <v>94</v>
      </c>
      <c r="E104" s="8">
        <f t="shared" si="41"/>
        <v>102</v>
      </c>
      <c r="G104" s="8">
        <f t="shared" si="42"/>
        <v>4</v>
      </c>
      <c r="I104" s="8">
        <f t="shared" si="43"/>
        <v>1</v>
      </c>
      <c r="M104" s="4">
        <f t="shared" si="32"/>
        <v>15900</v>
      </c>
      <c r="O104" s="4">
        <f>ROUND(NPV(($S$132/12),$M$11:M104)+$K$10,0)</f>
        <v>-208361</v>
      </c>
      <c r="Q104" s="8">
        <f t="shared" si="33"/>
        <v>94</v>
      </c>
      <c r="R104" s="4">
        <f t="shared" si="29"/>
        <v>10200</v>
      </c>
      <c r="S104" s="4">
        <f t="shared" si="30"/>
        <v>1680</v>
      </c>
      <c r="T104" s="4">
        <f t="shared" si="31"/>
        <v>4020</v>
      </c>
      <c r="U104" s="4">
        <f t="shared" si="34"/>
        <v>15900</v>
      </c>
    </row>
    <row r="105" spans="1:21" x14ac:dyDescent="0.2">
      <c r="C105" s="8">
        <f t="shared" si="44"/>
        <v>95</v>
      </c>
      <c r="E105" s="8">
        <f t="shared" si="41"/>
        <v>102</v>
      </c>
      <c r="G105" s="8">
        <f t="shared" si="42"/>
        <v>4</v>
      </c>
      <c r="I105" s="8">
        <f t="shared" si="43"/>
        <v>1</v>
      </c>
      <c r="M105" s="4">
        <f t="shared" si="32"/>
        <v>15900</v>
      </c>
      <c r="O105" s="4">
        <f>ROUND(NPV(($S$132/12),$M$11:M105)+$K$10,0)</f>
        <v>-199365</v>
      </c>
      <c r="Q105" s="8">
        <f t="shared" si="33"/>
        <v>95</v>
      </c>
      <c r="R105" s="4">
        <f t="shared" si="29"/>
        <v>10200</v>
      </c>
      <c r="S105" s="4">
        <f t="shared" si="30"/>
        <v>1680</v>
      </c>
      <c r="T105" s="4">
        <f t="shared" si="31"/>
        <v>4020</v>
      </c>
      <c r="U105" s="4">
        <f t="shared" si="34"/>
        <v>15900</v>
      </c>
    </row>
    <row r="106" spans="1:21" x14ac:dyDescent="0.2">
      <c r="C106" s="8">
        <f t="shared" si="44"/>
        <v>96</v>
      </c>
      <c r="E106" s="8">
        <f t="shared" si="41"/>
        <v>102</v>
      </c>
      <c r="G106" s="8">
        <f t="shared" si="42"/>
        <v>4</v>
      </c>
      <c r="I106" s="8">
        <f t="shared" si="43"/>
        <v>1</v>
      </c>
      <c r="M106" s="4">
        <f t="shared" si="32"/>
        <v>15900</v>
      </c>
      <c r="O106" s="4">
        <f>ROUND(NPV(($S$132/12),$M$11:M106)+$K$10,0)</f>
        <v>-190423</v>
      </c>
      <c r="Q106" s="8">
        <f t="shared" si="33"/>
        <v>96</v>
      </c>
      <c r="R106" s="4">
        <f t="shared" si="29"/>
        <v>10200</v>
      </c>
      <c r="S106" s="4">
        <f t="shared" si="30"/>
        <v>1680</v>
      </c>
      <c r="T106" s="4">
        <f t="shared" si="31"/>
        <v>4020</v>
      </c>
      <c r="U106" s="4">
        <f t="shared" si="34"/>
        <v>15900</v>
      </c>
    </row>
    <row r="107" spans="1:21" x14ac:dyDescent="0.2">
      <c r="A107" s="8">
        <f>A95+1</f>
        <v>9</v>
      </c>
      <c r="C107" s="8">
        <f t="shared" si="44"/>
        <v>97</v>
      </c>
      <c r="E107" s="8">
        <f>E95</f>
        <v>102</v>
      </c>
      <c r="G107" s="8">
        <f t="shared" ref="G107:I107" si="45">G95</f>
        <v>4</v>
      </c>
      <c r="I107" s="8">
        <f t="shared" si="45"/>
        <v>1</v>
      </c>
      <c r="M107" s="4">
        <f t="shared" si="32"/>
        <v>15900</v>
      </c>
      <c r="O107" s="4">
        <f>ROUND(NPV(($S$132/12),$M$11:M107)+$K$10,0)</f>
        <v>-181535</v>
      </c>
      <c r="Q107" s="8">
        <f t="shared" si="33"/>
        <v>97</v>
      </c>
      <c r="R107" s="4">
        <f t="shared" ref="R107:R130" si="46">ROUND($R$3*E107,0)</f>
        <v>10200</v>
      </c>
      <c r="S107" s="4">
        <f t="shared" ref="S107:S130" si="47">ROUND(G107*$R$4,0)</f>
        <v>1680</v>
      </c>
      <c r="T107" s="4">
        <f t="shared" ref="T107:T130" si="48">ROUND($R$5*I107,0)</f>
        <v>4020</v>
      </c>
      <c r="U107" s="4">
        <f t="shared" si="34"/>
        <v>15900</v>
      </c>
    </row>
    <row r="108" spans="1:21" x14ac:dyDescent="0.2">
      <c r="C108" s="8">
        <f t="shared" si="44"/>
        <v>98</v>
      </c>
      <c r="E108" s="8">
        <f>E107</f>
        <v>102</v>
      </c>
      <c r="G108" s="8">
        <f>G107</f>
        <v>4</v>
      </c>
      <c r="I108" s="8">
        <f>I107</f>
        <v>1</v>
      </c>
      <c r="M108" s="4">
        <f t="shared" si="32"/>
        <v>15900</v>
      </c>
      <c r="O108" s="4">
        <f>ROUND(NPV(($S$132/12),$M$11:M108)+$K$10,0)</f>
        <v>-172699</v>
      </c>
      <c r="Q108" s="8">
        <f t="shared" si="33"/>
        <v>98</v>
      </c>
      <c r="R108" s="4">
        <f t="shared" si="46"/>
        <v>10200</v>
      </c>
      <c r="S108" s="4">
        <f t="shared" si="47"/>
        <v>1680</v>
      </c>
      <c r="T108" s="4">
        <f t="shared" si="48"/>
        <v>4020</v>
      </c>
      <c r="U108" s="4">
        <f t="shared" si="34"/>
        <v>15900</v>
      </c>
    </row>
    <row r="109" spans="1:21" x14ac:dyDescent="0.2">
      <c r="C109" s="8">
        <f t="shared" si="44"/>
        <v>99</v>
      </c>
      <c r="E109" s="8">
        <f t="shared" ref="E109:E118" si="49">E108</f>
        <v>102</v>
      </c>
      <c r="G109" s="8">
        <f t="shared" ref="G109:G118" si="50">G108</f>
        <v>4</v>
      </c>
      <c r="I109" s="8">
        <f t="shared" ref="I109:I118" si="51">I108</f>
        <v>1</v>
      </c>
      <c r="M109" s="4">
        <f t="shared" si="32"/>
        <v>15900</v>
      </c>
      <c r="O109" s="4">
        <f>ROUND(NPV(($S$132/12),$M$11:M109)+$K$10,0)</f>
        <v>-163916</v>
      </c>
      <c r="Q109" s="8">
        <f t="shared" si="33"/>
        <v>99</v>
      </c>
      <c r="R109" s="4">
        <f t="shared" si="46"/>
        <v>10200</v>
      </c>
      <c r="S109" s="4">
        <f t="shared" si="47"/>
        <v>1680</v>
      </c>
      <c r="T109" s="4">
        <f t="shared" si="48"/>
        <v>4020</v>
      </c>
      <c r="U109" s="4">
        <f t="shared" si="34"/>
        <v>15900</v>
      </c>
    </row>
    <row r="110" spans="1:21" x14ac:dyDescent="0.2">
      <c r="C110" s="8">
        <f t="shared" si="44"/>
        <v>100</v>
      </c>
      <c r="E110" s="8">
        <f t="shared" si="49"/>
        <v>102</v>
      </c>
      <c r="G110" s="8">
        <f t="shared" si="50"/>
        <v>4</v>
      </c>
      <c r="I110" s="8">
        <f t="shared" si="51"/>
        <v>1</v>
      </c>
      <c r="M110" s="4">
        <f t="shared" si="32"/>
        <v>15900</v>
      </c>
      <c r="O110" s="4">
        <f>ROUND(NPV(($S$132/12),$M$11:M110)+$K$10,0)</f>
        <v>-155186</v>
      </c>
      <c r="Q110" s="8">
        <f t="shared" si="33"/>
        <v>100</v>
      </c>
      <c r="R110" s="4">
        <f t="shared" si="46"/>
        <v>10200</v>
      </c>
      <c r="S110" s="4">
        <f t="shared" si="47"/>
        <v>1680</v>
      </c>
      <c r="T110" s="4">
        <f t="shared" si="48"/>
        <v>4020</v>
      </c>
      <c r="U110" s="4">
        <f t="shared" si="34"/>
        <v>15900</v>
      </c>
    </row>
    <row r="111" spans="1:21" x14ac:dyDescent="0.2">
      <c r="C111" s="8">
        <f t="shared" si="44"/>
        <v>101</v>
      </c>
      <c r="E111" s="8">
        <f t="shared" si="49"/>
        <v>102</v>
      </c>
      <c r="G111" s="8">
        <f t="shared" si="50"/>
        <v>4</v>
      </c>
      <c r="I111" s="8">
        <f t="shared" si="51"/>
        <v>1</v>
      </c>
      <c r="M111" s="4">
        <f t="shared" si="32"/>
        <v>15900</v>
      </c>
      <c r="O111" s="4">
        <f>ROUND(NPV(($S$132/12),$M$11:M111)+$K$10,0)</f>
        <v>-146508</v>
      </c>
      <c r="Q111" s="8">
        <f t="shared" si="33"/>
        <v>101</v>
      </c>
      <c r="R111" s="4">
        <f t="shared" si="46"/>
        <v>10200</v>
      </c>
      <c r="S111" s="4">
        <f t="shared" si="47"/>
        <v>1680</v>
      </c>
      <c r="T111" s="4">
        <f t="shared" si="48"/>
        <v>4020</v>
      </c>
      <c r="U111" s="4">
        <f t="shared" si="34"/>
        <v>15900</v>
      </c>
    </row>
    <row r="112" spans="1:21" x14ac:dyDescent="0.2">
      <c r="C112" s="8">
        <f t="shared" si="44"/>
        <v>102</v>
      </c>
      <c r="E112" s="8">
        <f t="shared" si="49"/>
        <v>102</v>
      </c>
      <c r="G112" s="8">
        <f t="shared" si="50"/>
        <v>4</v>
      </c>
      <c r="I112" s="8">
        <f t="shared" si="51"/>
        <v>1</v>
      </c>
      <c r="M112" s="4">
        <f t="shared" si="32"/>
        <v>15900</v>
      </c>
      <c r="O112" s="4">
        <f>ROUND(NPV(($S$132/12),$M$11:M112)+$K$10,0)</f>
        <v>-137882</v>
      </c>
      <c r="Q112" s="8">
        <f t="shared" si="33"/>
        <v>102</v>
      </c>
      <c r="R112" s="4">
        <f t="shared" si="46"/>
        <v>10200</v>
      </c>
      <c r="S112" s="4">
        <f t="shared" si="47"/>
        <v>1680</v>
      </c>
      <c r="T112" s="4">
        <f t="shared" si="48"/>
        <v>4020</v>
      </c>
      <c r="U112" s="4">
        <f t="shared" si="34"/>
        <v>15900</v>
      </c>
    </row>
    <row r="113" spans="1:21" x14ac:dyDescent="0.2">
      <c r="C113" s="8">
        <f t="shared" si="44"/>
        <v>103</v>
      </c>
      <c r="E113" s="8">
        <f t="shared" si="49"/>
        <v>102</v>
      </c>
      <c r="G113" s="8">
        <f t="shared" si="50"/>
        <v>4</v>
      </c>
      <c r="I113" s="8">
        <f t="shared" si="51"/>
        <v>1</v>
      </c>
      <c r="M113" s="4">
        <f t="shared" si="32"/>
        <v>15900</v>
      </c>
      <c r="O113" s="4">
        <f>ROUND(NPV(($S$132/12),$M$11:M113)+$K$10,0)</f>
        <v>-129307</v>
      </c>
      <c r="Q113" s="8">
        <f t="shared" si="33"/>
        <v>103</v>
      </c>
      <c r="R113" s="4">
        <f t="shared" si="46"/>
        <v>10200</v>
      </c>
      <c r="S113" s="4">
        <f t="shared" si="47"/>
        <v>1680</v>
      </c>
      <c r="T113" s="4">
        <f t="shared" si="48"/>
        <v>4020</v>
      </c>
      <c r="U113" s="4">
        <f t="shared" si="34"/>
        <v>15900</v>
      </c>
    </row>
    <row r="114" spans="1:21" x14ac:dyDescent="0.2">
      <c r="C114" s="8">
        <f t="shared" si="44"/>
        <v>104</v>
      </c>
      <c r="E114" s="8">
        <f t="shared" si="49"/>
        <v>102</v>
      </c>
      <c r="G114" s="8">
        <f t="shared" si="50"/>
        <v>4</v>
      </c>
      <c r="I114" s="8">
        <f t="shared" si="51"/>
        <v>1</v>
      </c>
      <c r="M114" s="4">
        <f t="shared" si="32"/>
        <v>15900</v>
      </c>
      <c r="O114" s="4">
        <f>ROUND(NPV(($S$132/12),$M$11:M114)+$K$10,0)</f>
        <v>-120784</v>
      </c>
      <c r="Q114" s="8">
        <f t="shared" si="33"/>
        <v>104</v>
      </c>
      <c r="R114" s="4">
        <f t="shared" si="46"/>
        <v>10200</v>
      </c>
      <c r="S114" s="4">
        <f t="shared" si="47"/>
        <v>1680</v>
      </c>
      <c r="T114" s="4">
        <f t="shared" si="48"/>
        <v>4020</v>
      </c>
      <c r="U114" s="4">
        <f t="shared" si="34"/>
        <v>15900</v>
      </c>
    </row>
    <row r="115" spans="1:21" x14ac:dyDescent="0.2">
      <c r="C115" s="8">
        <f t="shared" si="44"/>
        <v>105</v>
      </c>
      <c r="E115" s="8">
        <f t="shared" si="49"/>
        <v>102</v>
      </c>
      <c r="G115" s="8">
        <f t="shared" si="50"/>
        <v>4</v>
      </c>
      <c r="I115" s="8">
        <f t="shared" si="51"/>
        <v>1</v>
      </c>
      <c r="M115" s="4">
        <f t="shared" si="32"/>
        <v>15900</v>
      </c>
      <c r="O115" s="4">
        <f>ROUND(NPV(($S$132/12),$M$11:M115)+$K$10,0)</f>
        <v>-112312</v>
      </c>
      <c r="Q115" s="8">
        <f t="shared" si="33"/>
        <v>105</v>
      </c>
      <c r="R115" s="4">
        <f t="shared" si="46"/>
        <v>10200</v>
      </c>
      <c r="S115" s="4">
        <f t="shared" si="47"/>
        <v>1680</v>
      </c>
      <c r="T115" s="4">
        <f t="shared" si="48"/>
        <v>4020</v>
      </c>
      <c r="U115" s="4">
        <f t="shared" si="34"/>
        <v>15900</v>
      </c>
    </row>
    <row r="116" spans="1:21" x14ac:dyDescent="0.2">
      <c r="C116" s="8">
        <f t="shared" si="44"/>
        <v>106</v>
      </c>
      <c r="E116" s="8">
        <f t="shared" si="49"/>
        <v>102</v>
      </c>
      <c r="G116" s="8">
        <f t="shared" si="50"/>
        <v>4</v>
      </c>
      <c r="I116" s="8">
        <f t="shared" si="51"/>
        <v>1</v>
      </c>
      <c r="M116" s="4">
        <f t="shared" si="32"/>
        <v>15900</v>
      </c>
      <c r="O116" s="4">
        <f>ROUND(NPV(($S$132/12),$M$11:M116)+$K$10,0)</f>
        <v>-103890</v>
      </c>
      <c r="Q116" s="8">
        <f t="shared" si="33"/>
        <v>106</v>
      </c>
      <c r="R116" s="4">
        <f t="shared" si="46"/>
        <v>10200</v>
      </c>
      <c r="S116" s="4">
        <f t="shared" si="47"/>
        <v>1680</v>
      </c>
      <c r="T116" s="4">
        <f t="shared" si="48"/>
        <v>4020</v>
      </c>
      <c r="U116" s="4">
        <f t="shared" si="34"/>
        <v>15900</v>
      </c>
    </row>
    <row r="117" spans="1:21" x14ac:dyDescent="0.2">
      <c r="C117" s="8">
        <f t="shared" si="44"/>
        <v>107</v>
      </c>
      <c r="E117" s="8">
        <f t="shared" si="49"/>
        <v>102</v>
      </c>
      <c r="G117" s="8">
        <f t="shared" si="50"/>
        <v>4</v>
      </c>
      <c r="I117" s="8">
        <f t="shared" si="51"/>
        <v>1</v>
      </c>
      <c r="M117" s="4">
        <f t="shared" si="32"/>
        <v>15900</v>
      </c>
      <c r="O117" s="4">
        <f>ROUND(NPV(($S$132/12),$M$11:M117)+$K$10,0)</f>
        <v>-95519</v>
      </c>
      <c r="Q117" s="8">
        <f t="shared" si="33"/>
        <v>107</v>
      </c>
      <c r="R117" s="4">
        <f t="shared" si="46"/>
        <v>10200</v>
      </c>
      <c r="S117" s="4">
        <f t="shared" si="47"/>
        <v>1680</v>
      </c>
      <c r="T117" s="4">
        <f t="shared" si="48"/>
        <v>4020</v>
      </c>
      <c r="U117" s="4">
        <f t="shared" si="34"/>
        <v>15900</v>
      </c>
    </row>
    <row r="118" spans="1:21" x14ac:dyDescent="0.2">
      <c r="C118" s="8">
        <f t="shared" si="44"/>
        <v>108</v>
      </c>
      <c r="E118" s="8">
        <f t="shared" si="49"/>
        <v>102</v>
      </c>
      <c r="G118" s="8">
        <f t="shared" si="50"/>
        <v>4</v>
      </c>
      <c r="I118" s="8">
        <f t="shared" si="51"/>
        <v>1</v>
      </c>
      <c r="M118" s="4">
        <f t="shared" si="32"/>
        <v>15900</v>
      </c>
      <c r="O118" s="4">
        <f>ROUND(NPV(($S$132/12),$M$11:M118)+$K$10,0)</f>
        <v>-87197</v>
      </c>
      <c r="Q118" s="8">
        <f t="shared" si="33"/>
        <v>108</v>
      </c>
      <c r="R118" s="4">
        <f t="shared" si="46"/>
        <v>10200</v>
      </c>
      <c r="S118" s="4">
        <f t="shared" si="47"/>
        <v>1680</v>
      </c>
      <c r="T118" s="4">
        <f t="shared" si="48"/>
        <v>4020</v>
      </c>
      <c r="U118" s="4">
        <f t="shared" si="34"/>
        <v>15900</v>
      </c>
    </row>
    <row r="119" spans="1:21" x14ac:dyDescent="0.2">
      <c r="A119" s="8">
        <f>A107+1</f>
        <v>10</v>
      </c>
      <c r="C119" s="8">
        <f t="shared" si="44"/>
        <v>109</v>
      </c>
      <c r="E119" s="8">
        <f>E107</f>
        <v>102</v>
      </c>
      <c r="G119" s="8">
        <f t="shared" ref="G119:I119" si="52">G107</f>
        <v>4</v>
      </c>
      <c r="I119" s="8">
        <f t="shared" si="52"/>
        <v>1</v>
      </c>
      <c r="M119" s="4">
        <f t="shared" si="32"/>
        <v>15900</v>
      </c>
      <c r="O119" s="4">
        <f>ROUND(NPV(($S$132/12),$M$11:M119)+$K$10,0)</f>
        <v>-78926</v>
      </c>
      <c r="Q119" s="8">
        <f t="shared" si="33"/>
        <v>109</v>
      </c>
      <c r="R119" s="4">
        <f t="shared" si="46"/>
        <v>10200</v>
      </c>
      <c r="S119" s="4">
        <f t="shared" si="47"/>
        <v>1680</v>
      </c>
      <c r="T119" s="4">
        <f t="shared" si="48"/>
        <v>4020</v>
      </c>
      <c r="U119" s="4">
        <f t="shared" si="34"/>
        <v>15900</v>
      </c>
    </row>
    <row r="120" spans="1:21" x14ac:dyDescent="0.2">
      <c r="C120" s="8">
        <f t="shared" si="44"/>
        <v>110</v>
      </c>
      <c r="E120" s="8">
        <f>E119</f>
        <v>102</v>
      </c>
      <c r="G120" s="8">
        <f>G119</f>
        <v>4</v>
      </c>
      <c r="I120" s="8">
        <f>I119</f>
        <v>1</v>
      </c>
      <c r="M120" s="4">
        <f t="shared" si="32"/>
        <v>15900</v>
      </c>
      <c r="O120" s="4">
        <f>ROUND(NPV(($S$132/12),$M$11:M120)+$K$10,0)</f>
        <v>-70704</v>
      </c>
      <c r="Q120" s="8">
        <f t="shared" si="33"/>
        <v>110</v>
      </c>
      <c r="R120" s="4">
        <f t="shared" si="46"/>
        <v>10200</v>
      </c>
      <c r="S120" s="4">
        <f t="shared" si="47"/>
        <v>1680</v>
      </c>
      <c r="T120" s="4">
        <f t="shared" si="48"/>
        <v>4020</v>
      </c>
      <c r="U120" s="4">
        <f t="shared" si="34"/>
        <v>15900</v>
      </c>
    </row>
    <row r="121" spans="1:21" x14ac:dyDescent="0.2">
      <c r="C121" s="8">
        <f t="shared" si="44"/>
        <v>111</v>
      </c>
      <c r="E121" s="8">
        <f t="shared" ref="E121:E130" si="53">E120</f>
        <v>102</v>
      </c>
      <c r="G121" s="8">
        <f t="shared" ref="G121:G130" si="54">G120</f>
        <v>4</v>
      </c>
      <c r="I121" s="8">
        <f t="shared" ref="I121:I130" si="55">I120</f>
        <v>1</v>
      </c>
      <c r="M121" s="4">
        <f t="shared" si="32"/>
        <v>15900</v>
      </c>
      <c r="O121" s="4">
        <f>ROUND(NPV(($S$132/12),$M$11:M121)+$K$10,0)</f>
        <v>-62531</v>
      </c>
      <c r="Q121" s="8">
        <f t="shared" si="33"/>
        <v>111</v>
      </c>
      <c r="R121" s="4">
        <f t="shared" si="46"/>
        <v>10200</v>
      </c>
      <c r="S121" s="4">
        <f t="shared" si="47"/>
        <v>1680</v>
      </c>
      <c r="T121" s="4">
        <f t="shared" si="48"/>
        <v>4020</v>
      </c>
      <c r="U121" s="4">
        <f t="shared" si="34"/>
        <v>15900</v>
      </c>
    </row>
    <row r="122" spans="1:21" x14ac:dyDescent="0.2">
      <c r="C122" s="8">
        <f t="shared" si="44"/>
        <v>112</v>
      </c>
      <c r="E122" s="8">
        <f t="shared" si="53"/>
        <v>102</v>
      </c>
      <c r="G122" s="8">
        <f t="shared" si="54"/>
        <v>4</v>
      </c>
      <c r="I122" s="8">
        <f t="shared" si="55"/>
        <v>1</v>
      </c>
      <c r="M122" s="4">
        <f t="shared" si="32"/>
        <v>15900</v>
      </c>
      <c r="O122" s="4">
        <f>ROUND(NPV(($S$132/12),$M$11:M122)+$K$10,0)</f>
        <v>-54406</v>
      </c>
      <c r="Q122" s="8">
        <f t="shared" si="33"/>
        <v>112</v>
      </c>
      <c r="R122" s="4">
        <f t="shared" si="46"/>
        <v>10200</v>
      </c>
      <c r="S122" s="4">
        <f t="shared" si="47"/>
        <v>1680</v>
      </c>
      <c r="T122" s="4">
        <f t="shared" si="48"/>
        <v>4020</v>
      </c>
      <c r="U122" s="4">
        <f t="shared" si="34"/>
        <v>15900</v>
      </c>
    </row>
    <row r="123" spans="1:21" x14ac:dyDescent="0.2">
      <c r="C123" s="8">
        <f t="shared" si="44"/>
        <v>113</v>
      </c>
      <c r="E123" s="8">
        <f t="shared" si="53"/>
        <v>102</v>
      </c>
      <c r="G123" s="8">
        <f t="shared" si="54"/>
        <v>4</v>
      </c>
      <c r="I123" s="8">
        <f t="shared" si="55"/>
        <v>1</v>
      </c>
      <c r="M123" s="4">
        <f t="shared" si="32"/>
        <v>15900</v>
      </c>
      <c r="O123" s="4">
        <f>ROUND(NPV(($S$132/12),$M$11:M123)+$K$10,0)</f>
        <v>-46331</v>
      </c>
      <c r="Q123" s="8">
        <f t="shared" si="33"/>
        <v>113</v>
      </c>
      <c r="R123" s="4">
        <f t="shared" si="46"/>
        <v>10200</v>
      </c>
      <c r="S123" s="4">
        <f t="shared" si="47"/>
        <v>1680</v>
      </c>
      <c r="T123" s="4">
        <f t="shared" si="48"/>
        <v>4020</v>
      </c>
      <c r="U123" s="4">
        <f t="shared" si="34"/>
        <v>15900</v>
      </c>
    </row>
    <row r="124" spans="1:21" x14ac:dyDescent="0.2">
      <c r="C124" s="8">
        <f t="shared" si="44"/>
        <v>114</v>
      </c>
      <c r="E124" s="8">
        <f t="shared" si="53"/>
        <v>102</v>
      </c>
      <c r="G124" s="8">
        <f t="shared" si="54"/>
        <v>4</v>
      </c>
      <c r="I124" s="8">
        <f t="shared" si="55"/>
        <v>1</v>
      </c>
      <c r="M124" s="4">
        <f t="shared" si="32"/>
        <v>15900</v>
      </c>
      <c r="O124" s="4">
        <f>ROUND(NPV(($S$132/12),$M$11:M124)+$K$10,0)</f>
        <v>-38303</v>
      </c>
      <c r="Q124" s="8">
        <f t="shared" si="33"/>
        <v>114</v>
      </c>
      <c r="R124" s="4">
        <f t="shared" si="46"/>
        <v>10200</v>
      </c>
      <c r="S124" s="4">
        <f t="shared" si="47"/>
        <v>1680</v>
      </c>
      <c r="T124" s="4">
        <f t="shared" si="48"/>
        <v>4020</v>
      </c>
      <c r="U124" s="4">
        <f t="shared" si="34"/>
        <v>15900</v>
      </c>
    </row>
    <row r="125" spans="1:21" x14ac:dyDescent="0.2">
      <c r="C125" s="8">
        <f t="shared" si="44"/>
        <v>115</v>
      </c>
      <c r="E125" s="8">
        <f t="shared" si="53"/>
        <v>102</v>
      </c>
      <c r="G125" s="8">
        <f t="shared" si="54"/>
        <v>4</v>
      </c>
      <c r="I125" s="8">
        <f t="shared" si="55"/>
        <v>1</v>
      </c>
      <c r="M125" s="4">
        <f t="shared" si="32"/>
        <v>15900</v>
      </c>
      <c r="O125" s="4">
        <f>ROUND(NPV(($S$132/12),$M$11:M125)+$K$10,0)</f>
        <v>-30324</v>
      </c>
      <c r="Q125" s="8">
        <f t="shared" si="33"/>
        <v>115</v>
      </c>
      <c r="R125" s="4">
        <f t="shared" si="46"/>
        <v>10200</v>
      </c>
      <c r="S125" s="4">
        <f t="shared" si="47"/>
        <v>1680</v>
      </c>
      <c r="T125" s="4">
        <f t="shared" si="48"/>
        <v>4020</v>
      </c>
      <c r="U125" s="4">
        <f t="shared" si="34"/>
        <v>15900</v>
      </c>
    </row>
    <row r="126" spans="1:21" x14ac:dyDescent="0.2">
      <c r="C126" s="8">
        <f t="shared" si="44"/>
        <v>116</v>
      </c>
      <c r="E126" s="8">
        <f t="shared" si="53"/>
        <v>102</v>
      </c>
      <c r="G126" s="8">
        <f t="shared" si="54"/>
        <v>4</v>
      </c>
      <c r="I126" s="8">
        <f t="shared" si="55"/>
        <v>1</v>
      </c>
      <c r="M126" s="4">
        <f t="shared" si="32"/>
        <v>15900</v>
      </c>
      <c r="O126" s="4">
        <f>ROUND(NPV(($S$132/12),$M$11:M126)+$K$10,0)</f>
        <v>-22392</v>
      </c>
      <c r="Q126" s="8">
        <f t="shared" si="33"/>
        <v>116</v>
      </c>
      <c r="R126" s="4">
        <f t="shared" si="46"/>
        <v>10200</v>
      </c>
      <c r="S126" s="4">
        <f t="shared" si="47"/>
        <v>1680</v>
      </c>
      <c r="T126" s="4">
        <f t="shared" si="48"/>
        <v>4020</v>
      </c>
      <c r="U126" s="4">
        <f t="shared" si="34"/>
        <v>15900</v>
      </c>
    </row>
    <row r="127" spans="1:21" x14ac:dyDescent="0.2">
      <c r="C127" s="8">
        <f t="shared" ref="C127:C130" si="56">C126+1</f>
        <v>117</v>
      </c>
      <c r="E127" s="8">
        <f t="shared" si="53"/>
        <v>102</v>
      </c>
      <c r="G127" s="8">
        <f t="shared" si="54"/>
        <v>4</v>
      </c>
      <c r="I127" s="8">
        <f t="shared" si="55"/>
        <v>1</v>
      </c>
      <c r="M127" s="4">
        <f t="shared" si="32"/>
        <v>15900</v>
      </c>
      <c r="O127" s="4">
        <f>ROUND(NPV(($S$132/12),$M$11:M127)+$K$10,0)</f>
        <v>-14508</v>
      </c>
      <c r="Q127" s="8">
        <f t="shared" si="33"/>
        <v>117</v>
      </c>
      <c r="R127" s="4">
        <f t="shared" si="46"/>
        <v>10200</v>
      </c>
      <c r="S127" s="4">
        <f t="shared" si="47"/>
        <v>1680</v>
      </c>
      <c r="T127" s="4">
        <f t="shared" si="48"/>
        <v>4020</v>
      </c>
      <c r="U127" s="4">
        <f t="shared" si="34"/>
        <v>15900</v>
      </c>
    </row>
    <row r="128" spans="1:21" x14ac:dyDescent="0.2">
      <c r="C128" s="8">
        <f t="shared" si="56"/>
        <v>118</v>
      </c>
      <c r="E128" s="8">
        <f t="shared" si="53"/>
        <v>102</v>
      </c>
      <c r="G128" s="8">
        <f t="shared" si="54"/>
        <v>4</v>
      </c>
      <c r="I128" s="8">
        <f t="shared" si="55"/>
        <v>1</v>
      </c>
      <c r="M128" s="4">
        <f t="shared" si="32"/>
        <v>15900</v>
      </c>
      <c r="O128" s="4">
        <f>ROUND(NPV(($S$132/12),$M$11:M128)+$K$10,0)</f>
        <v>-6671</v>
      </c>
      <c r="Q128" s="8">
        <f t="shared" si="33"/>
        <v>118</v>
      </c>
      <c r="R128" s="4">
        <f t="shared" si="46"/>
        <v>10200</v>
      </c>
      <c r="S128" s="4">
        <f t="shared" si="47"/>
        <v>1680</v>
      </c>
      <c r="T128" s="4">
        <f t="shared" si="48"/>
        <v>4020</v>
      </c>
      <c r="U128" s="4">
        <f t="shared" si="34"/>
        <v>15900</v>
      </c>
    </row>
    <row r="129" spans="3:22" x14ac:dyDescent="0.2">
      <c r="C129" s="8">
        <f t="shared" si="56"/>
        <v>119</v>
      </c>
      <c r="E129" s="8">
        <f t="shared" si="53"/>
        <v>102</v>
      </c>
      <c r="G129" s="8">
        <f t="shared" si="54"/>
        <v>4</v>
      </c>
      <c r="I129" s="8">
        <f t="shared" si="55"/>
        <v>1</v>
      </c>
      <c r="M129" s="4">
        <f t="shared" si="32"/>
        <v>15900</v>
      </c>
      <c r="O129" s="4">
        <f>ROUND(NPV(($S$132/12),$M$11:M129)+$K$10,0)</f>
        <v>1119</v>
      </c>
      <c r="Q129" s="8">
        <f t="shared" si="33"/>
        <v>119</v>
      </c>
      <c r="R129" s="4">
        <f t="shared" si="46"/>
        <v>10200</v>
      </c>
      <c r="S129" s="4">
        <f t="shared" si="47"/>
        <v>1680</v>
      </c>
      <c r="T129" s="4">
        <f t="shared" si="48"/>
        <v>4020</v>
      </c>
      <c r="U129" s="4">
        <f t="shared" si="34"/>
        <v>15900</v>
      </c>
    </row>
    <row r="130" spans="3:22" x14ac:dyDescent="0.2">
      <c r="C130" s="8">
        <f t="shared" si="56"/>
        <v>120</v>
      </c>
      <c r="E130" s="8">
        <f t="shared" si="53"/>
        <v>102</v>
      </c>
      <c r="G130" s="8">
        <f t="shared" si="54"/>
        <v>4</v>
      </c>
      <c r="I130" s="8">
        <f t="shared" si="55"/>
        <v>1</v>
      </c>
      <c r="M130" s="4">
        <f t="shared" si="32"/>
        <v>15900</v>
      </c>
      <c r="O130" s="4">
        <f>ROUND(NPV(($S$132/12),$M$11:M130)+$K$10,0)</f>
        <v>8863</v>
      </c>
      <c r="Q130" s="8">
        <f t="shared" si="33"/>
        <v>120</v>
      </c>
      <c r="R130" s="4">
        <f t="shared" si="46"/>
        <v>10200</v>
      </c>
      <c r="S130" s="4">
        <f t="shared" si="47"/>
        <v>1680</v>
      </c>
      <c r="T130" s="4">
        <f t="shared" si="48"/>
        <v>4020</v>
      </c>
      <c r="U130" s="4">
        <f t="shared" si="34"/>
        <v>15900</v>
      </c>
    </row>
    <row r="132" spans="3:22" x14ac:dyDescent="0.2">
      <c r="Q132" s="8" t="s">
        <v>53</v>
      </c>
      <c r="S132" s="28">
        <v>7.2160000000000002E-2</v>
      </c>
    </row>
    <row r="133" spans="3:22" x14ac:dyDescent="0.2">
      <c r="Q133" s="8" t="s">
        <v>54</v>
      </c>
      <c r="V133" s="8"/>
    </row>
  </sheetData>
  <phoneticPr fontId="2" type="noConversion"/>
  <printOptions horizontalCentered="1"/>
  <pageMargins left="0.17" right="0.17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 at 25 Percent Adoption</vt:lpstr>
      <vt:lpstr>Page 2 at 25 Percent Adoption</vt:lpstr>
      <vt:lpstr>'Page 1 at 25 Percent Adoption'!Print_Area</vt:lpstr>
      <vt:lpstr>'Page 2 at 25 Percent Adoption'!Print_Area</vt:lpstr>
      <vt:lpstr>'Page 2 at 25 Percent Adoption'!Print_Titles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Bosch</dc:creator>
  <cp:lastModifiedBy>Lashley, Joy  (PUC)</cp:lastModifiedBy>
  <cp:lastPrinted>2022-12-27T21:44:27Z</cp:lastPrinted>
  <dcterms:created xsi:type="dcterms:W3CDTF">2021-11-17T19:13:03Z</dcterms:created>
  <dcterms:modified xsi:type="dcterms:W3CDTF">2023-02-23T16:08:59Z</dcterms:modified>
</cp:coreProperties>
</file>