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UC\WEB\Internet\commission\Dockets\electric\2026\EL26-001\"/>
    </mc:Choice>
  </mc:AlternateContent>
  <xr:revisionPtr revIDLastSave="0" documentId="8_{90294D05-E893-4559-8B78-E6D7AE067127}" xr6:coauthVersionLast="47" xr6:coauthVersionMax="47" xr10:uidLastSave="{00000000-0000-0000-0000-000000000000}"/>
  <bookViews>
    <workbookView xWindow="-120" yWindow="-120" windowWidth="29040" windowHeight="15720" xr2:uid="{35775690-BEC8-4302-9A37-0A229F5251B4}"/>
  </bookViews>
  <sheets>
    <sheet name="Att 6" sheetId="2" r:id="rId1"/>
  </sheets>
  <definedNames>
    <definedName name="_xlnm.Print_Area" localSheetId="0">'Att 6'!$A$1:$F$44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24" i="2"/>
  <c r="F30" i="2" l="1"/>
  <c r="D21" i="2" l="1"/>
  <c r="D19" i="2" l="1"/>
  <c r="D31" i="2"/>
  <c r="E31" i="2"/>
  <c r="F31" i="2"/>
  <c r="D25" i="2" l="1"/>
  <c r="E41" i="2" s="1"/>
  <c r="E35" i="2"/>
  <c r="E43" i="2"/>
  <c r="D26" i="2"/>
  <c r="D33" i="2" s="1"/>
  <c r="E37" i="2" l="1"/>
  <c r="E33" i="2"/>
  <c r="E39" i="2"/>
  <c r="F41" i="2"/>
  <c r="F33" i="2"/>
  <c r="F39" i="2"/>
  <c r="F35" i="2"/>
  <c r="F37" i="2"/>
  <c r="F43" i="2"/>
  <c r="D41" i="2"/>
  <c r="D35" i="2"/>
  <c r="D39" i="2"/>
  <c r="D37" i="2"/>
  <c r="D43" i="2"/>
  <c r="C13" i="2" l="1"/>
</calcChain>
</file>

<file path=xl/sharedStrings.xml><?xml version="1.0" encoding="utf-8"?>
<sst xmlns="http://schemas.openxmlformats.org/spreadsheetml/2006/main" count="37" uniqueCount="31">
  <si>
    <t>$/kWh</t>
  </si>
  <si>
    <t>Customer Charge</t>
  </si>
  <si>
    <t>kWh</t>
  </si>
  <si>
    <t>Admin Charge:</t>
  </si>
  <si>
    <t>per account</t>
  </si>
  <si>
    <t>Large General Service (Secondary)</t>
  </si>
  <si>
    <t>Large General Service (Primary)</t>
  </si>
  <si>
    <t>Customer Charge for Small Power Producer</t>
  </si>
  <si>
    <t xml:space="preserve">Average: </t>
  </si>
  <si>
    <t>A. Admin Cost</t>
  </si>
  <si>
    <t>E. Example of the customer bill impact</t>
  </si>
  <si>
    <t>Monthly Electric Use:</t>
  </si>
  <si>
    <t>My RECs Option</t>
  </si>
  <si>
    <t>B.   Customer Charge Calculation.</t>
  </si>
  <si>
    <t>Renewable Energy Credits (RECs)                     Admin Costs ($/kWh)</t>
  </si>
  <si>
    <t>C. Rate Development for "My RECs".</t>
  </si>
  <si>
    <t>D. Percent of My RECs Calculation applies to all consumption.</t>
  </si>
  <si>
    <t>Rate for "My RECs"</t>
  </si>
  <si>
    <t>Large General Service - TOD (Secondary)</t>
  </si>
  <si>
    <t>Large General Service - TOD (Primary)</t>
  </si>
  <si>
    <t xml:space="preserve">                   Description</t>
  </si>
  <si>
    <t xml:space="preserve">Rate CODE      </t>
  </si>
  <si>
    <t xml:space="preserve">  100% My RECs Option</t>
  </si>
  <si>
    <t xml:space="preserve">      75% My RECs Option</t>
  </si>
  <si>
    <t xml:space="preserve">M725 </t>
  </si>
  <si>
    <t xml:space="preserve">     50% My RECs Option</t>
  </si>
  <si>
    <t xml:space="preserve">M723  </t>
  </si>
  <si>
    <t xml:space="preserve">M727 </t>
  </si>
  <si>
    <t>2025-2026</t>
  </si>
  <si>
    <t>FROM 2024 MARGINAL COST STUDY:</t>
  </si>
  <si>
    <r>
      <t xml:space="preserve">Wind REC Credit </t>
    </r>
    <r>
      <rPr>
        <sz val="9"/>
        <color theme="1"/>
        <rFont val="Georgia Pro"/>
        <family val="1"/>
      </rPr>
      <t>(Attachment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</si>
</sst>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0_);[Red]\(&quot;$&quot;#,##0.000\)"/>
    <numFmt numFmtId="166" formatCode="&quot;$&quot;#,##0.00000_);[Red]\(&quot;$&quot;#,##0.00000\)"/>
    <numFmt numFmtId="167" formatCode="&quot;$&quot;#,##0.0000000_);[Red]\(&quot;$&quot;#,##0.0000000\)"/>
    <numFmt numFmtId="168" formatCode="&quot;$&quot;#,##0.00000000"/>
    <numFmt numFmtId="169" formatCode="_(&quot;$&quot;* #,##0_);_(&quot;$&quot;* \(#,##0\);_(&quot;$&quot;* &quot;-&quot;??_);_(@_)"/>
    <numFmt numFmtId="170" formatCode="_(&quot;$&quot;* #,##0.00000_);_(&quot;$&quot;* \(#,##0.00000\);_(&quot;$&quot;* &quot;-&quot;??_);_(@_)"/>
    <numFmt numFmtId="171" formatCode="_(&quot;$&quot;* #,##0.000000000_);_(&quot;$&quot;* \(#,##0.000000000\);_(&quot;$&quot;* &quot;-&quot;??_);_(@_)"/>
    <numFmt numFmtId="172" formatCode="_(&quot;$&quot;* #,##0.000000_);_(&quot;$&quot;* \(#,##0.000000\);_(&quot;$&quot;* &quot;-&quot;??_);_(@_)"/>
    <numFmt numFmtId="173" formatCode="_(* #,##0.00000_);_(* \(#,##0.00000\);_(* &quot;-&quot;??_);_(@_)"/>
    <numFmt numFmtId="174" formatCode="&quot;$&quot;#,##0.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ms Rmn"/>
    </font>
    <font>
      <u/>
      <sz val="11"/>
      <color theme="10"/>
      <name val="Calibri"/>
      <family val="2"/>
      <scheme val="minor"/>
    </font>
    <font>
      <b/>
      <sz val="10"/>
      <color theme="1"/>
      <name val="Georgia Pro"/>
      <family val="1"/>
    </font>
    <font>
      <sz val="10"/>
      <color theme="1"/>
      <name val="Georgia Pro"/>
      <family val="1"/>
    </font>
    <font>
      <sz val="11"/>
      <color theme="1"/>
      <name val="Georgia Pro"/>
      <family val="1"/>
    </font>
    <font>
      <sz val="9"/>
      <color theme="1"/>
      <name val="Georgia Pro"/>
      <family val="1"/>
    </font>
    <font>
      <u/>
      <sz val="11"/>
      <color theme="1"/>
      <name val="Georgia Pro"/>
      <family val="1"/>
    </font>
    <font>
      <u/>
      <sz val="10"/>
      <color theme="1"/>
      <name val="Georgia Pro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39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8">
    <xf numFmtId="0" fontId="0" fillId="0" borderId="0" xfId="0"/>
    <xf numFmtId="164" fontId="6" fillId="2" borderId="0" xfId="1" applyNumberFormat="1" applyFont="1" applyFill="1" applyBorder="1"/>
    <xf numFmtId="169" fontId="6" fillId="2" borderId="0" xfId="3" applyNumberFormat="1" applyFont="1" applyFill="1" applyBorder="1"/>
    <xf numFmtId="0" fontId="4" fillId="2" borderId="0" xfId="0" applyFont="1" applyFill="1"/>
    <xf numFmtId="0" fontId="5" fillId="2" borderId="0" xfId="0" applyFont="1" applyFill="1"/>
    <xf numFmtId="0" fontId="4" fillId="2" borderId="3" xfId="0" applyFont="1" applyFill="1" applyBorder="1"/>
    <xf numFmtId="0" fontId="5" fillId="2" borderId="1" xfId="0" applyFont="1" applyFill="1" applyBorder="1"/>
    <xf numFmtId="0" fontId="4" fillId="2" borderId="1" xfId="0" applyFont="1" applyFill="1" applyBorder="1"/>
    <xf numFmtId="9" fontId="5" fillId="2" borderId="0" xfId="0" applyNumberFormat="1" applyFont="1" applyFill="1"/>
    <xf numFmtId="0" fontId="4" fillId="2" borderId="6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/>
    <xf numFmtId="9" fontId="5" fillId="2" borderId="5" xfId="4" applyFont="1" applyFill="1" applyBorder="1" applyAlignment="1">
      <alignment horizontal="right"/>
    </xf>
    <xf numFmtId="167" fontId="5" fillId="2" borderId="4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3" xfId="0" applyFont="1" applyFill="1" applyBorder="1"/>
    <xf numFmtId="0" fontId="4" fillId="2" borderId="3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9" fontId="4" fillId="2" borderId="6" xfId="0" applyNumberFormat="1" applyFont="1" applyFill="1" applyBorder="1" applyAlignment="1">
      <alignment horizontal="center"/>
    </xf>
    <xf numFmtId="8" fontId="4" fillId="2" borderId="0" xfId="0" applyNumberFormat="1" applyFont="1" applyFill="1"/>
    <xf numFmtId="164" fontId="4" fillId="2" borderId="0" xfId="1" applyNumberFormat="1" applyFont="1" applyFill="1" applyBorder="1"/>
    <xf numFmtId="44" fontId="5" fillId="2" borderId="5" xfId="3" applyFont="1" applyFill="1" applyBorder="1"/>
    <xf numFmtId="0" fontId="4" fillId="2" borderId="14" xfId="0" applyFont="1" applyFill="1" applyBorder="1"/>
    <xf numFmtId="0" fontId="4" fillId="2" borderId="13" xfId="0" applyFont="1" applyFill="1" applyBorder="1"/>
    <xf numFmtId="0" fontId="5" fillId="2" borderId="15" xfId="0" applyFont="1" applyFill="1" applyBorder="1"/>
    <xf numFmtId="0" fontId="5" fillId="2" borderId="12" xfId="0" applyFont="1" applyFill="1" applyBorder="1"/>
    <xf numFmtId="39" fontId="5" fillId="2" borderId="16" xfId="2" applyFont="1" applyFill="1" applyBorder="1" applyAlignment="1">
      <alignment wrapText="1"/>
    </xf>
    <xf numFmtId="39" fontId="9" fillId="2" borderId="17" xfId="2" applyFont="1" applyFill="1" applyBorder="1"/>
    <xf numFmtId="168" fontId="5" fillId="2" borderId="18" xfId="2" applyNumberFormat="1" applyFont="1" applyFill="1" applyBorder="1"/>
    <xf numFmtId="0" fontId="5" fillId="2" borderId="22" xfId="0" applyFont="1" applyFill="1" applyBorder="1"/>
    <xf numFmtId="0" fontId="5" fillId="2" borderId="23" xfId="0" applyFont="1" applyFill="1" applyBorder="1" applyAlignment="1">
      <alignment horizontal="center"/>
    </xf>
    <xf numFmtId="0" fontId="5" fillId="2" borderId="11" xfId="0" applyFont="1" applyFill="1" applyBorder="1"/>
    <xf numFmtId="44" fontId="5" fillId="2" borderId="10" xfId="3" applyFont="1" applyFill="1" applyBorder="1"/>
    <xf numFmtId="0" fontId="5" fillId="2" borderId="10" xfId="0" applyFont="1" applyFill="1" applyBorder="1"/>
    <xf numFmtId="44" fontId="5" fillId="2" borderId="19" xfId="3" applyFont="1" applyFill="1" applyBorder="1"/>
    <xf numFmtId="0" fontId="4" fillId="2" borderId="20" xfId="0" applyFont="1" applyFill="1" applyBorder="1"/>
    <xf numFmtId="0" fontId="5" fillId="2" borderId="26" xfId="0" applyFont="1" applyFill="1" applyBorder="1" applyAlignment="1">
      <alignment horizontal="center"/>
    </xf>
    <xf numFmtId="0" fontId="4" fillId="2" borderId="22" xfId="0" applyFont="1" applyFill="1" applyBorder="1"/>
    <xf numFmtId="0" fontId="5" fillId="2" borderId="27" xfId="0" applyFont="1" applyFill="1" applyBorder="1" applyAlignment="1">
      <alignment horizontal="center"/>
    </xf>
    <xf numFmtId="0" fontId="4" fillId="2" borderId="9" xfId="0" applyFont="1" applyFill="1" applyBorder="1"/>
    <xf numFmtId="0" fontId="5" fillId="2" borderId="8" xfId="0" applyFont="1" applyFill="1" applyBorder="1"/>
    <xf numFmtId="165" fontId="5" fillId="2" borderId="30" xfId="0" applyNumberFormat="1" applyFont="1" applyFill="1" applyBorder="1"/>
    <xf numFmtId="0" fontId="5" fillId="2" borderId="1" xfId="0" applyFont="1" applyFill="1" applyBorder="1" applyAlignment="1">
      <alignment horizontal="center"/>
    </xf>
    <xf numFmtId="167" fontId="5" fillId="2" borderId="0" xfId="0" applyNumberFormat="1" applyFont="1" applyFill="1"/>
    <xf numFmtId="167" fontId="5" fillId="2" borderId="8" xfId="0" applyNumberFormat="1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166" fontId="5" fillId="2" borderId="32" xfId="0" applyNumberFormat="1" applyFont="1" applyFill="1" applyBorder="1"/>
    <xf numFmtId="0" fontId="5" fillId="2" borderId="25" xfId="0" applyFont="1" applyFill="1" applyBorder="1"/>
    <xf numFmtId="0" fontId="4" fillId="2" borderId="33" xfId="0" applyFont="1" applyFill="1" applyBorder="1" applyAlignment="1">
      <alignment horizontal="right"/>
    </xf>
    <xf numFmtId="0" fontId="4" fillId="2" borderId="34" xfId="0" applyFont="1" applyFill="1" applyBorder="1" applyAlignment="1">
      <alignment horizontal="right"/>
    </xf>
    <xf numFmtId="0" fontId="5" fillId="2" borderId="35" xfId="0" applyFont="1" applyFill="1" applyBorder="1"/>
    <xf numFmtId="9" fontId="5" fillId="2" borderId="34" xfId="4" applyFont="1" applyFill="1" applyBorder="1" applyAlignment="1">
      <alignment horizontal="right"/>
    </xf>
    <xf numFmtId="0" fontId="5" fillId="2" borderId="36" xfId="0" applyFont="1" applyFill="1" applyBorder="1"/>
    <xf numFmtId="0" fontId="5" fillId="2" borderId="37" xfId="0" applyFont="1" applyFill="1" applyBorder="1"/>
    <xf numFmtId="0" fontId="4" fillId="2" borderId="24" xfId="0" applyFont="1" applyFill="1" applyBorder="1" applyAlignment="1">
      <alignment horizontal="center"/>
    </xf>
    <xf numFmtId="0" fontId="5" fillId="2" borderId="13" xfId="0" applyFont="1" applyFill="1" applyBorder="1"/>
    <xf numFmtId="0" fontId="5" fillId="2" borderId="21" xfId="0" applyFont="1" applyFill="1" applyBorder="1"/>
    <xf numFmtId="0" fontId="4" fillId="2" borderId="11" xfId="0" applyFont="1" applyFill="1" applyBorder="1"/>
    <xf numFmtId="44" fontId="5" fillId="2" borderId="32" xfId="3" applyFont="1" applyFill="1" applyBorder="1"/>
    <xf numFmtId="0" fontId="5" fillId="2" borderId="22" xfId="0" applyFont="1" applyFill="1" applyBorder="1" applyAlignment="1">
      <alignment horizontal="right"/>
    </xf>
    <xf numFmtId="9" fontId="4" fillId="2" borderId="38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164" fontId="4" fillId="2" borderId="11" xfId="1" applyNumberFormat="1" applyFont="1" applyFill="1" applyBorder="1"/>
    <xf numFmtId="44" fontId="5" fillId="2" borderId="35" xfId="3" applyFont="1" applyFill="1" applyBorder="1"/>
    <xf numFmtId="164" fontId="4" fillId="2" borderId="9" xfId="1" applyNumberFormat="1" applyFont="1" applyFill="1" applyBorder="1"/>
    <xf numFmtId="164" fontId="4" fillId="2" borderId="8" xfId="1" applyNumberFormat="1" applyFont="1" applyFill="1" applyBorder="1"/>
    <xf numFmtId="44" fontId="5" fillId="2" borderId="37" xfId="3" applyFont="1" applyFill="1" applyBorder="1"/>
    <xf numFmtId="44" fontId="5" fillId="2" borderId="29" xfId="3" applyFont="1" applyFill="1" applyBorder="1"/>
    <xf numFmtId="0" fontId="5" fillId="2" borderId="0" xfId="0" applyFont="1" applyFill="1" applyAlignment="1">
      <alignment horizontal="center"/>
    </xf>
    <xf numFmtId="173" fontId="4" fillId="2" borderId="0" xfId="1" applyNumberFormat="1" applyFont="1" applyFill="1" applyBorder="1"/>
    <xf numFmtId="0" fontId="5" fillId="2" borderId="10" xfId="0" applyFont="1" applyFill="1" applyBorder="1" applyAlignment="1">
      <alignment horizontal="center"/>
    </xf>
    <xf numFmtId="166" fontId="5" fillId="2" borderId="10" xfId="0" applyNumberFormat="1" applyFont="1" applyFill="1" applyBorder="1"/>
    <xf numFmtId="0" fontId="4" fillId="2" borderId="7" xfId="0" applyFont="1" applyFill="1" applyBorder="1"/>
    <xf numFmtId="166" fontId="5" fillId="2" borderId="31" xfId="0" applyNumberFormat="1" applyFont="1" applyFill="1" applyBorder="1"/>
    <xf numFmtId="166" fontId="4" fillId="2" borderId="7" xfId="0" applyNumberFormat="1" applyFont="1" applyFill="1" applyBorder="1"/>
    <xf numFmtId="174" fontId="5" fillId="2" borderId="19" xfId="2" applyNumberFormat="1" applyFont="1" applyFill="1" applyBorder="1"/>
    <xf numFmtId="0" fontId="6" fillId="2" borderId="0" xfId="0" applyFont="1" applyFill="1"/>
    <xf numFmtId="0" fontId="8" fillId="2" borderId="0" xfId="5" applyFont="1" applyFill="1" applyBorder="1" applyAlignment="1">
      <alignment horizontal="left" vertical="center" wrapText="1" indent="2"/>
    </xf>
    <xf numFmtId="0" fontId="8" fillId="2" borderId="0" xfId="5" applyFont="1" applyFill="1" applyBorder="1" applyAlignment="1">
      <alignment horizontal="left" vertical="center" indent="2"/>
    </xf>
    <xf numFmtId="170" fontId="6" fillId="2" borderId="0" xfId="3" applyNumberFormat="1" applyFont="1" applyFill="1" applyBorder="1"/>
    <xf numFmtId="0" fontId="6" fillId="2" borderId="0" xfId="0" applyFont="1" applyFill="1" applyAlignment="1">
      <alignment horizontal="left" vertical="center" indent="2"/>
    </xf>
    <xf numFmtId="0" fontId="6" fillId="2" borderId="0" xfId="0" applyFont="1" applyFill="1" applyAlignment="1">
      <alignment horizontal="left" vertical="center" wrapText="1" indent="2"/>
    </xf>
    <xf numFmtId="0" fontId="6" fillId="2" borderId="0" xfId="0" applyFont="1" applyFill="1" applyAlignment="1">
      <alignment horizontal="right"/>
    </xf>
    <xf numFmtId="172" fontId="6" fillId="2" borderId="0" xfId="3" applyNumberFormat="1" applyFont="1" applyFill="1" applyBorder="1"/>
    <xf numFmtId="171" fontId="6" fillId="2" borderId="0" xfId="0" applyNumberFormat="1" applyFont="1" applyFill="1"/>
    <xf numFmtId="10" fontId="5" fillId="2" borderId="0" xfId="0" applyNumberFormat="1" applyFont="1" applyFill="1"/>
    <xf numFmtId="0" fontId="4" fillId="2" borderId="20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5" fillId="2" borderId="28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</cellXfs>
  <cellStyles count="6">
    <cellStyle name="Comma" xfId="1" builtinId="3"/>
    <cellStyle name="Currency" xfId="3" builtinId="4"/>
    <cellStyle name="Hyperlink" xfId="5" builtinId="8"/>
    <cellStyle name="Normal" xfId="0" builtinId="0"/>
    <cellStyle name="Normal 2" xfId="2" xr:uid="{2FCA4E6F-2137-4C45-9DF5-F55551BFDCBC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802F5-B1C5-44A8-A198-9CE3347F83BE}">
  <sheetPr>
    <pageSetUpPr fitToPage="1"/>
  </sheetPr>
  <dimension ref="A2:Z43"/>
  <sheetViews>
    <sheetView tabSelected="1" view="pageBreakPreview" zoomScaleNormal="100" zoomScaleSheetLayoutView="100" workbookViewId="0">
      <selection activeCell="I23" sqref="I23"/>
    </sheetView>
  </sheetViews>
  <sheetFormatPr defaultColWidth="62.7109375" defaultRowHeight="12.75" x14ac:dyDescent="0.2"/>
  <cols>
    <col min="1" max="1" width="39.28515625" style="3" customWidth="1"/>
    <col min="2" max="2" width="2.85546875" style="3" customWidth="1"/>
    <col min="3" max="3" width="17.42578125" style="4" customWidth="1"/>
    <col min="4" max="4" width="12.7109375" style="4" bestFit="1" customWidth="1"/>
    <col min="5" max="5" width="12" style="4" customWidth="1"/>
    <col min="6" max="6" width="11.7109375" style="4" bestFit="1" customWidth="1"/>
    <col min="7" max="7" width="1.7109375" style="4" customWidth="1"/>
    <col min="8" max="8" width="41.28515625" style="4" bestFit="1" customWidth="1"/>
    <col min="9" max="9" width="16.140625" style="4" bestFit="1" customWidth="1"/>
    <col min="10" max="10" width="18" style="4" bestFit="1" customWidth="1"/>
    <col min="11" max="11" width="9.140625" style="4" bestFit="1" customWidth="1"/>
    <col min="12" max="12" width="16" style="4" bestFit="1" customWidth="1"/>
    <col min="13" max="13" width="9.140625" style="4" bestFit="1" customWidth="1"/>
    <col min="14" max="16384" width="62.7109375" style="4"/>
  </cols>
  <sheetData>
    <row r="2" spans="1:9" ht="15" thickBot="1" x14ac:dyDescent="0.25">
      <c r="H2" s="1"/>
      <c r="I2" s="81"/>
    </row>
    <row r="3" spans="1:9" ht="14.25" x14ac:dyDescent="0.2">
      <c r="A3" s="25" t="s">
        <v>9</v>
      </c>
      <c r="B3" s="26"/>
      <c r="C3" s="27"/>
      <c r="D3" s="28">
        <v>2025</v>
      </c>
      <c r="H3" s="82"/>
      <c r="I3" s="2"/>
    </row>
    <row r="4" spans="1:9" ht="26.25" thickBot="1" x14ac:dyDescent="0.25">
      <c r="A4" s="29" t="s">
        <v>14</v>
      </c>
      <c r="B4" s="30"/>
      <c r="C4" s="31"/>
      <c r="D4" s="80">
        <v>3.4166666666666666E-5</v>
      </c>
      <c r="H4" s="83"/>
      <c r="I4" s="84"/>
    </row>
    <row r="5" spans="1:9" ht="15" thickBot="1" x14ac:dyDescent="0.25">
      <c r="A5" s="3" t="s">
        <v>29</v>
      </c>
      <c r="H5" s="85"/>
      <c r="I5" s="84"/>
    </row>
    <row r="6" spans="1:9" ht="14.25" x14ac:dyDescent="0.2">
      <c r="A6" s="91" t="s">
        <v>13</v>
      </c>
      <c r="B6" s="92"/>
      <c r="C6" s="93"/>
      <c r="H6" s="86"/>
      <c r="I6" s="84"/>
    </row>
    <row r="7" spans="1:9" ht="14.25" x14ac:dyDescent="0.2">
      <c r="A7" s="32" t="s">
        <v>7</v>
      </c>
      <c r="B7" s="6"/>
      <c r="C7" s="33" t="s">
        <v>4</v>
      </c>
      <c r="H7" s="86"/>
      <c r="I7" s="81"/>
    </row>
    <row r="8" spans="1:9" ht="14.25" x14ac:dyDescent="0.2">
      <c r="A8" s="34" t="s">
        <v>5</v>
      </c>
      <c r="B8" s="4"/>
      <c r="C8" s="35">
        <v>1.2597536361998711</v>
      </c>
      <c r="H8" s="85"/>
      <c r="I8" s="81"/>
    </row>
    <row r="9" spans="1:9" ht="14.25" x14ac:dyDescent="0.2">
      <c r="A9" s="34" t="s">
        <v>6</v>
      </c>
      <c r="B9" s="4"/>
      <c r="C9" s="35">
        <v>1.2760013871968421</v>
      </c>
      <c r="H9" s="87"/>
      <c r="I9" s="88"/>
    </row>
    <row r="10" spans="1:9" ht="14.25" x14ac:dyDescent="0.2">
      <c r="A10" s="34" t="s">
        <v>18</v>
      </c>
      <c r="B10" s="4"/>
      <c r="C10" s="35">
        <v>1.2383204242196431</v>
      </c>
      <c r="I10" s="81"/>
    </row>
    <row r="11" spans="1:9" ht="14.25" x14ac:dyDescent="0.2">
      <c r="A11" s="34" t="s">
        <v>19</v>
      </c>
      <c r="B11" s="4"/>
      <c r="C11" s="35">
        <v>1.2383204242196431</v>
      </c>
      <c r="H11" s="87"/>
      <c r="I11" s="89"/>
    </row>
    <row r="12" spans="1:9" x14ac:dyDescent="0.2">
      <c r="A12" s="34"/>
      <c r="B12" s="4"/>
      <c r="C12" s="36"/>
    </row>
    <row r="13" spans="1:9" ht="13.5" thickBot="1" x14ac:dyDescent="0.25">
      <c r="A13" s="94" t="s">
        <v>8</v>
      </c>
      <c r="B13" s="95"/>
      <c r="C13" s="37">
        <f>AVERAGE(C8:C11)</f>
        <v>1.2530989679589999</v>
      </c>
    </row>
    <row r="14" spans="1:9" ht="13.5" thickBot="1" x14ac:dyDescent="0.25">
      <c r="A14" s="4"/>
      <c r="B14" s="4"/>
    </row>
    <row r="15" spans="1:9" x14ac:dyDescent="0.2">
      <c r="A15" s="38" t="s">
        <v>15</v>
      </c>
      <c r="B15" s="26"/>
      <c r="C15" s="44"/>
      <c r="D15" s="48" t="s">
        <v>28</v>
      </c>
    </row>
    <row r="16" spans="1:9" x14ac:dyDescent="0.2">
      <c r="A16" s="40"/>
      <c r="B16" s="7"/>
      <c r="C16" s="45"/>
      <c r="D16" s="49" t="s">
        <v>0</v>
      </c>
    </row>
    <row r="17" spans="1:26" ht="25.15" customHeight="1" x14ac:dyDescent="0.2">
      <c r="A17" s="96" t="s">
        <v>30</v>
      </c>
      <c r="B17" s="97"/>
      <c r="C17" s="97"/>
      <c r="D17" s="50">
        <v>9.5501553238155022E-4</v>
      </c>
      <c r="K17" s="90"/>
    </row>
    <row r="18" spans="1:26" x14ac:dyDescent="0.2">
      <c r="A18" s="34" t="s">
        <v>3</v>
      </c>
      <c r="B18" s="4"/>
      <c r="C18" s="46"/>
      <c r="D18" s="78">
        <f>$D$4</f>
        <v>3.4166666666666666E-5</v>
      </c>
      <c r="K18" s="8"/>
    </row>
    <row r="19" spans="1:26" ht="13.5" thickBot="1" x14ac:dyDescent="0.25">
      <c r="A19" s="42" t="s">
        <v>17</v>
      </c>
      <c r="B19" s="43"/>
      <c r="C19" s="47"/>
      <c r="D19" s="79">
        <f>SUM(D17:D18)</f>
        <v>9.8918219904821684E-4</v>
      </c>
    </row>
    <row r="20" spans="1:26" ht="13.5" thickBot="1" x14ac:dyDescent="0.25">
      <c r="A20" s="4"/>
      <c r="B20" s="4"/>
    </row>
    <row r="21" spans="1:26" x14ac:dyDescent="0.2">
      <c r="A21" s="38" t="s">
        <v>16</v>
      </c>
      <c r="B21" s="26"/>
      <c r="C21" s="51"/>
      <c r="D21" s="39" t="str">
        <f>D15</f>
        <v>2025-2026</v>
      </c>
      <c r="E21" s="73"/>
    </row>
    <row r="22" spans="1:26" x14ac:dyDescent="0.2">
      <c r="A22" s="52" t="s">
        <v>20</v>
      </c>
      <c r="B22" s="9"/>
      <c r="C22" s="10" t="s">
        <v>21</v>
      </c>
      <c r="D22" s="41" t="s">
        <v>0</v>
      </c>
      <c r="E22" s="73"/>
    </row>
    <row r="23" spans="1:26" x14ac:dyDescent="0.2">
      <c r="A23" s="53"/>
      <c r="B23" s="11"/>
      <c r="C23" s="12"/>
      <c r="D23" s="75"/>
    </row>
    <row r="24" spans="1:26" x14ac:dyDescent="0.2">
      <c r="A24" s="55" t="s">
        <v>22</v>
      </c>
      <c r="B24" s="14"/>
      <c r="C24" s="15" t="s">
        <v>27</v>
      </c>
      <c r="D24" s="76">
        <f>$D$19*100%</f>
        <v>9.8918219904821684E-4</v>
      </c>
      <c r="E24" s="74"/>
    </row>
    <row r="25" spans="1:26" x14ac:dyDescent="0.2">
      <c r="A25" s="55" t="s">
        <v>23</v>
      </c>
      <c r="B25" s="14"/>
      <c r="C25" s="15" t="s">
        <v>24</v>
      </c>
      <c r="D25" s="76">
        <f>$D$19*75%</f>
        <v>7.4188664928616257E-4</v>
      </c>
      <c r="E25" s="74"/>
    </row>
    <row r="26" spans="1:26" x14ac:dyDescent="0.2">
      <c r="A26" s="55" t="s">
        <v>25</v>
      </c>
      <c r="B26" s="14"/>
      <c r="C26" s="15" t="s">
        <v>26</v>
      </c>
      <c r="D26" s="76">
        <f>$D$19*50%</f>
        <v>4.9459109952410842E-4</v>
      </c>
      <c r="E26" s="74"/>
      <c r="O26" s="16"/>
    </row>
    <row r="27" spans="1:26" ht="13.5" thickBot="1" x14ac:dyDescent="0.25">
      <c r="A27" s="56"/>
      <c r="B27" s="57"/>
      <c r="C27" s="58"/>
      <c r="D27" s="77"/>
    </row>
    <row r="28" spans="1:26" ht="13.5" thickBot="1" x14ac:dyDescent="0.25"/>
    <row r="29" spans="1:26" x14ac:dyDescent="0.2">
      <c r="A29" s="38" t="s">
        <v>10</v>
      </c>
      <c r="B29" s="26"/>
      <c r="C29" s="59"/>
      <c r="D29" s="59"/>
      <c r="E29" s="59"/>
      <c r="F29" s="60"/>
    </row>
    <row r="30" spans="1:26" x14ac:dyDescent="0.2">
      <c r="A30" s="61"/>
      <c r="B30" s="5"/>
      <c r="C30" s="17"/>
      <c r="D30" s="5"/>
      <c r="E30" s="18" t="s">
        <v>1</v>
      </c>
      <c r="F30" s="62">
        <f>C13</f>
        <v>1.2530989679589999</v>
      </c>
    </row>
    <row r="31" spans="1:26" x14ac:dyDescent="0.2">
      <c r="A31" s="63"/>
      <c r="B31" s="19"/>
      <c r="C31" s="20" t="s">
        <v>12</v>
      </c>
      <c r="D31" s="21">
        <f>50%</f>
        <v>0.5</v>
      </c>
      <c r="E31" s="21">
        <f>75%</f>
        <v>0.75</v>
      </c>
      <c r="F31" s="64">
        <f>100%</f>
        <v>1</v>
      </c>
    </row>
    <row r="32" spans="1:26" x14ac:dyDescent="0.2">
      <c r="A32" s="65" t="s">
        <v>11</v>
      </c>
      <c r="B32" s="66"/>
      <c r="D32" s="13"/>
      <c r="E32" s="13"/>
      <c r="F32" s="54"/>
      <c r="Z32" s="22"/>
    </row>
    <row r="33" spans="1:6" x14ac:dyDescent="0.2">
      <c r="A33" s="67">
        <v>800</v>
      </c>
      <c r="B33" s="23"/>
      <c r="C33" s="4" t="s">
        <v>2</v>
      </c>
      <c r="D33" s="24">
        <f>A33*$D$26+$F$30</f>
        <v>1.6487718475782867</v>
      </c>
      <c r="E33" s="24">
        <f>A33*$D$25+$F$30</f>
        <v>1.8466082873879299</v>
      </c>
      <c r="F33" s="68">
        <f>A33*$D$24+$F$30</f>
        <v>2.0444447271975732</v>
      </c>
    </row>
    <row r="34" spans="1:6" x14ac:dyDescent="0.2">
      <c r="A34" s="67"/>
      <c r="B34" s="23"/>
      <c r="D34" s="24"/>
      <c r="E34" s="24"/>
      <c r="F34" s="68"/>
    </row>
    <row r="35" spans="1:6" x14ac:dyDescent="0.2">
      <c r="A35" s="67">
        <v>1000</v>
      </c>
      <c r="B35" s="23"/>
      <c r="C35" s="4" t="s">
        <v>2</v>
      </c>
      <c r="D35" s="24">
        <f>A35*$D$26+$F$30</f>
        <v>1.7476900674831084</v>
      </c>
      <c r="E35" s="24">
        <f>A35*$D$25+$F$30</f>
        <v>1.9949856172451623</v>
      </c>
      <c r="F35" s="68">
        <f>A35*$D$24+$F$30</f>
        <v>2.2422811670072167</v>
      </c>
    </row>
    <row r="36" spans="1:6" x14ac:dyDescent="0.2">
      <c r="A36" s="67"/>
      <c r="B36" s="23"/>
      <c r="D36" s="24"/>
      <c r="E36" s="24"/>
      <c r="F36" s="68"/>
    </row>
    <row r="37" spans="1:6" x14ac:dyDescent="0.2">
      <c r="A37" s="67">
        <v>1200</v>
      </c>
      <c r="B37" s="23"/>
      <c r="C37" s="4" t="s">
        <v>2</v>
      </c>
      <c r="D37" s="24">
        <f>A37*$D$26+$F$30</f>
        <v>1.8466082873879301</v>
      </c>
      <c r="E37" s="24">
        <f>A37*$D$25+$F$30</f>
        <v>2.1433629471023949</v>
      </c>
      <c r="F37" s="68">
        <f>A37*$D$24+$F$30</f>
        <v>2.4401176068168602</v>
      </c>
    </row>
    <row r="38" spans="1:6" x14ac:dyDescent="0.2">
      <c r="A38" s="67"/>
      <c r="B38" s="23"/>
      <c r="D38" s="24"/>
      <c r="E38" s="24"/>
      <c r="F38" s="68"/>
    </row>
    <row r="39" spans="1:6" x14ac:dyDescent="0.2">
      <c r="A39" s="67">
        <v>100000</v>
      </c>
      <c r="B39" s="23"/>
      <c r="C39" s="4" t="s">
        <v>2</v>
      </c>
      <c r="D39" s="24">
        <f>A39*$D$26+$F$30</f>
        <v>50.712208920369839</v>
      </c>
      <c r="E39" s="24">
        <f>A39*$D$25+$F$30</f>
        <v>75.441763896575267</v>
      </c>
      <c r="F39" s="68">
        <f>A39*$D$24+$F$30</f>
        <v>100.17131887278069</v>
      </c>
    </row>
    <row r="40" spans="1:6" x14ac:dyDescent="0.2">
      <c r="A40" s="67"/>
      <c r="B40" s="23"/>
      <c r="D40" s="24"/>
      <c r="E40" s="24"/>
      <c r="F40" s="68"/>
    </row>
    <row r="41" spans="1:6" x14ac:dyDescent="0.2">
      <c r="A41" s="67">
        <v>500000</v>
      </c>
      <c r="B41" s="23"/>
      <c r="C41" s="4" t="s">
        <v>2</v>
      </c>
      <c r="D41" s="24">
        <f>A41*$D$26+$F$30</f>
        <v>248.54864873001321</v>
      </c>
      <c r="E41" s="24">
        <f>A41*$D$25+$F$30</f>
        <v>372.19642361104025</v>
      </c>
      <c r="F41" s="68">
        <f>A41*$D$24+$F$30</f>
        <v>495.84419849206739</v>
      </c>
    </row>
    <row r="42" spans="1:6" x14ac:dyDescent="0.2">
      <c r="A42" s="61"/>
      <c r="D42" s="24"/>
      <c r="E42" s="24"/>
      <c r="F42" s="68"/>
    </row>
    <row r="43" spans="1:6" ht="13.5" thickBot="1" x14ac:dyDescent="0.25">
      <c r="A43" s="69">
        <v>1000000</v>
      </c>
      <c r="B43" s="70"/>
      <c r="C43" s="43" t="s">
        <v>2</v>
      </c>
      <c r="D43" s="71">
        <f>A43*$D$26+$F$30</f>
        <v>495.84419849206739</v>
      </c>
      <c r="E43" s="71">
        <f>A43*$D$25+$F$30</f>
        <v>743.13974825412151</v>
      </c>
      <c r="F43" s="72">
        <f>A43*$D$24+$F$30</f>
        <v>990.43529801617581</v>
      </c>
    </row>
  </sheetData>
  <mergeCells count="3">
    <mergeCell ref="A6:C6"/>
    <mergeCell ref="A13:B13"/>
    <mergeCell ref="A17:C17"/>
  </mergeCells>
  <pageMargins left="0.7" right="0.7" top="0.75" bottom="0.75" header="0.3" footer="0.3"/>
  <pageSetup scale="94" orientation="portrait" r:id="rId1"/>
  <headerFooter>
    <oddHeader>&amp;R&amp;"Arial,Bold"&amp;10Docket No. El26-
Attachment 6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CaseNumber xmlns="8b86ae58-4ff9-4300-8876-bb89783e485c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PWD</SRCH_ObjectType>
    <SRCH_DRSetNumber xmlns="8b86ae58-4ff9-4300-8876-bb89783e485c" xsi:nil="true"/>
    <SRCH_DocketId xmlns="8b86ae58-4ff9-4300-8876-bb89783e485c">650</SRCH_DocketId>
    <CaseType xmlns="8b86ae58-4ff9-4300-8876-bb89783e485c" xsi:nil="true"/>
    <CasePracticeArea xmlns="8b86ae58-4ff9-4300-8876-bb89783e485c" xsi:nil="true"/>
    <SRCH_DrSiteId xmlns="8b86ae58-4ff9-4300-8876-bb89783e485c" xsi:nil="true"/>
    <Comments xmlns="52D65070-346A-4422-9A7F-13322CA6CB5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54C1E19F7A3A4AAFDDB508CDEE2AF7" ma:contentTypeVersion="" ma:contentTypeDescription="Create a new document." ma:contentTypeScope="" ma:versionID="7bb2a1dc449c4be884e080f34c1b19b7">
  <xsd:schema xmlns:xsd="http://www.w3.org/2001/XMLSchema" xmlns:xs="http://www.w3.org/2001/XMLSchema" xmlns:p="http://schemas.microsoft.com/office/2006/metadata/properties" xmlns:ns2="52D65070-346A-4422-9A7F-13322CA6CB5A" xmlns:ns3="8b86ae58-4ff9-4300-8876-bb89783e485c" xmlns:ns4="3f82a470-0fdb-47a3-a3f9-1e5f4b4a37e4" targetNamespace="http://schemas.microsoft.com/office/2006/metadata/properties" ma:root="true" ma:fieldsID="d7cf294d3590b007f6bbd5fb1ccacba8" ns2:_="" ns3:_="" ns4:_="">
    <xsd:import namespace="52D65070-346A-4422-9A7F-13322CA6CB5A"/>
    <xsd:import namespace="8b86ae58-4ff9-4300-8876-bb89783e485c"/>
    <xsd:import namespace="3f82a470-0fdb-47a3-a3f9-1e5f4b4a37e4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D65070-346A-4422-9A7F-13322CA6CB5A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/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SRCH_DRSetNumber" ma:index="19" nillable="true" ma:displayName="Search DRSetNumber" ma:internalName="SRCH_DRSetNumber">
      <xsd:simpleType>
        <xsd:restriction base="dms:Text"/>
      </xsd:simpleType>
    </xsd:element>
    <xsd:element name="SRCH_DRItemNumber" ma:index="20" nillable="true" ma:displayName="Search DRItemNumber" ma:internalName="SRCH_DRItemNumber">
      <xsd:simpleType>
        <xsd:restriction base="dms:Text"/>
      </xsd:simpleType>
    </xsd:element>
    <xsd:element name="SRCH_DrSiteId" ma:index="21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2a470-0fdb-47a3-a3f9-1e5f4b4a37e4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E06199-76B5-4CF0-AFEB-88A3FEC882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724120-3C57-4D68-9F41-A74738465F96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8b86ae58-4ff9-4300-8876-bb89783e485c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3f82a470-0fdb-47a3-a3f9-1e5f4b4a37e4"/>
    <ds:schemaRef ds:uri="52D65070-346A-4422-9A7F-13322CA6CB5A"/>
  </ds:schemaRefs>
</ds:datastoreItem>
</file>

<file path=customXml/itemProps3.xml><?xml version="1.0" encoding="utf-8"?>
<ds:datastoreItem xmlns:ds="http://schemas.openxmlformats.org/officeDocument/2006/customXml" ds:itemID="{EFC9517F-88BE-432B-8C40-8389D7524C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D65070-346A-4422-9A7F-13322CA6CB5A"/>
    <ds:schemaRef ds:uri="8b86ae58-4ff9-4300-8876-bb89783e485c"/>
    <ds:schemaRef ds:uri="3f82a470-0fdb-47a3-a3f9-1e5f4b4a3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c22a0d9-9dc7-4360-adcf-7f137d0af876}" enabled="0" method="" siteId="{bc22a0d9-9dc7-4360-adcf-7f137d0af87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 6</vt:lpstr>
      <vt:lpstr>'Att 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Fedje, Svetlana</dc:creator>
  <cp:keywords/>
  <dc:description/>
  <cp:lastModifiedBy>Merriman, Janeth</cp:lastModifiedBy>
  <cp:revision/>
  <cp:lastPrinted>2024-08-20T14:28:38Z</cp:lastPrinted>
  <dcterms:created xsi:type="dcterms:W3CDTF">2023-06-20T22:05:34Z</dcterms:created>
  <dcterms:modified xsi:type="dcterms:W3CDTF">2026-01-30T15:19:27Z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0x010100CD54C1E19F7A3A4AAFDDB508CDEE2AF7</vt:lpwstr>
  </property>
  <property fmtid="{D5CDD505-2E9C-101B-9397-08002B2CF9AE}" pid="3" name="MSIP_Label_ec3b1a8e-41ed-4bc7-92d1-0305fbefd661_Enabled">
    <vt:lpwstr>true</vt:lpwstr>
  </property>
  <property fmtid="{D5CDD505-2E9C-101B-9397-08002B2CF9AE}" pid="4" name="MSIP_Label_ec3b1a8e-41ed-4bc7-92d1-0305fbefd661_SetDate">
    <vt:lpwstr>2026-01-30T15:18:42Z</vt:lpwstr>
  </property>
  <property fmtid="{D5CDD505-2E9C-101B-9397-08002B2CF9AE}" pid="5" name="MSIP_Label_ec3b1a8e-41ed-4bc7-92d1-0305fbefd661_Method">
    <vt:lpwstr>Standard</vt:lpwstr>
  </property>
  <property fmtid="{D5CDD505-2E9C-101B-9397-08002B2CF9AE}" pid="6" name="MSIP_Label_ec3b1a8e-41ed-4bc7-92d1-0305fbefd661_Name">
    <vt:lpwstr>M365-General - Anyone (Unrestricted)-Prod</vt:lpwstr>
  </property>
  <property fmtid="{D5CDD505-2E9C-101B-9397-08002B2CF9AE}" pid="7" name="MSIP_Label_ec3b1a8e-41ed-4bc7-92d1-0305fbefd661_SiteId">
    <vt:lpwstr>70af547c-69ab-416d-b4a6-543b5ce52b99</vt:lpwstr>
  </property>
  <property fmtid="{D5CDD505-2E9C-101B-9397-08002B2CF9AE}" pid="8" name="MSIP_Label_ec3b1a8e-41ed-4bc7-92d1-0305fbefd661_ActionId">
    <vt:lpwstr>d84fafcd-dc18-44ea-9d2e-802ea60cf055</vt:lpwstr>
  </property>
  <property fmtid="{D5CDD505-2E9C-101B-9397-08002B2CF9AE}" pid="9" name="MSIP_Label_ec3b1a8e-41ed-4bc7-92d1-0305fbefd661_ContentBits">
    <vt:lpwstr>0</vt:lpwstr>
  </property>
  <property fmtid="{D5CDD505-2E9C-101B-9397-08002B2CF9AE}" pid="10" name="MSIP_Label_ec3b1a8e-41ed-4bc7-92d1-0305fbefd661_Tag">
    <vt:lpwstr>10, 3, 0, 1</vt:lpwstr>
  </property>
</Properties>
</file>