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3F5AC4AB-A0D9-4299-B51A-6054A03DDA7F}" xr6:coauthVersionLast="47" xr6:coauthVersionMax="47" xr10:uidLastSave="{00000000-0000-0000-0000-000000000000}"/>
  <bookViews>
    <workbookView xWindow="-120" yWindow="-120" windowWidth="51840" windowHeight="21120" xr2:uid="{35775690-BEC8-4302-9A37-0A229F5251B4}"/>
  </bookViews>
  <sheets>
    <sheet name="Attachment 4" sheetId="2" r:id="rId1"/>
  </sheets>
  <definedNames>
    <definedName name="_xlnm.Print_Area" localSheetId="0">'Attachment 4'!$A$1:$F$43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9" i="2" l="1"/>
  <c r="H11" i="2" s="1"/>
  <c r="C4" i="2" s="1"/>
  <c r="C18" i="2" l="1"/>
  <c r="C19" i="2" s="1"/>
  <c r="C13" i="2"/>
  <c r="F30" i="2"/>
  <c r="E30" i="2"/>
  <c r="D30" i="2"/>
  <c r="G24" i="2" l="1"/>
  <c r="G23" i="2"/>
  <c r="C25" i="2"/>
  <c r="D32" i="2" s="1"/>
  <c r="C24" i="2"/>
  <c r="E40" i="2" s="1"/>
  <c r="C23" i="2"/>
  <c r="G25" i="2" l="1"/>
  <c r="F42" i="2"/>
  <c r="F40" i="2"/>
  <c r="E42" i="2"/>
  <c r="E34" i="2"/>
  <c r="E32" i="2"/>
  <c r="E36" i="2"/>
  <c r="E38" i="2"/>
  <c r="F34" i="2"/>
  <c r="F36" i="2"/>
  <c r="F32" i="2"/>
  <c r="F38" i="2"/>
  <c r="D42" i="2"/>
  <c r="D34" i="2"/>
  <c r="D38" i="2"/>
  <c r="D36" i="2"/>
  <c r="D40" i="2"/>
</calcChain>
</file>

<file path=xl/sharedStrings.xml><?xml version="1.0" encoding="utf-8"?>
<sst xmlns="http://schemas.openxmlformats.org/spreadsheetml/2006/main" count="38" uniqueCount="32">
  <si>
    <t>$/kWh</t>
  </si>
  <si>
    <t>Customer Charge</t>
  </si>
  <si>
    <t>kWh</t>
  </si>
  <si>
    <t>Admin Charge:</t>
  </si>
  <si>
    <t>per account</t>
  </si>
  <si>
    <t>Large General Service (Secondary)</t>
  </si>
  <si>
    <t>Large General Service (Primary)</t>
  </si>
  <si>
    <t>FROM 2023 MARGINAL COST STUDY:</t>
  </si>
  <si>
    <t>Customer Charge for Small Power Producer</t>
  </si>
  <si>
    <t xml:space="preserve">Average: </t>
  </si>
  <si>
    <t>Rate CODE                         Description</t>
  </si>
  <si>
    <t>A. Admin Cost</t>
  </si>
  <si>
    <t>E. Example of the customer bill impact</t>
  </si>
  <si>
    <t>Monthly Electric Use:</t>
  </si>
  <si>
    <t>My RECs Option</t>
  </si>
  <si>
    <t>B.   Customer Charge Calculation.</t>
  </si>
  <si>
    <t>Renewable Energy Credits (RECs)                     Admin Costs ($/kWh)</t>
  </si>
  <si>
    <t>C. Rate Development for "My RECs".</t>
  </si>
  <si>
    <t>D. Percent of My RECs Calculation applies to all consumption.</t>
  </si>
  <si>
    <t>Rate for "My RECs"</t>
  </si>
  <si>
    <t>Large General Service - TOD (Secondary)</t>
  </si>
  <si>
    <t>Large General Service - TOD (Primary)</t>
  </si>
  <si>
    <t>initial MN Filing</t>
  </si>
  <si>
    <t>S725       75% My RECs Option</t>
  </si>
  <si>
    <t>S727     100% My RECs Option</t>
  </si>
  <si>
    <t>S723       50% My RECs Option</t>
  </si>
  <si>
    <t>a. Annual General Subscription on M-RETs is $2,500. Administering 600,000 RECs.</t>
  </si>
  <si>
    <t>RECs(MWh)</t>
  </si>
  <si>
    <t>Year</t>
  </si>
  <si>
    <t>b. M-RET Issuance fee per REC.</t>
  </si>
  <si>
    <t>c. M-RET retirement of RECs per REC.</t>
  </si>
  <si>
    <t>Wind REC Credit (Filed: January 30, 2024 Docket No. EL24-001)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</si>
</sst>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_);[Red]\(&quot;$&quot;#,##0.000\)"/>
    <numFmt numFmtId="166" formatCode="&quot;$&quot;#,##0.00000_);[Red]\(&quot;$&quot;#,##0.00000\)"/>
    <numFmt numFmtId="167" formatCode="&quot;$&quot;#,##0.0000000_);[Red]\(&quot;$&quot;#,##0.0000000\)"/>
    <numFmt numFmtId="168" formatCode="&quot;$&quot;#,##0.00000000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&quot;$&quot;* #,##0.000000000_);_(&quot;$&quot;* \(#,##0.000000000\);_(&quot;$&quot;* &quot;-&quot;??_);_(@_)"/>
    <numFmt numFmtId="172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39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/>
    <xf numFmtId="39" fontId="5" fillId="2" borderId="3" xfId="2" applyFont="1" applyFill="1" applyBorder="1"/>
    <xf numFmtId="168" fontId="6" fillId="2" borderId="4" xfId="2" applyNumberFormat="1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8" xfId="0" applyFont="1" applyBorder="1"/>
    <xf numFmtId="44" fontId="3" fillId="0" borderId="14" xfId="3" applyFont="1" applyBorder="1"/>
    <xf numFmtId="0" fontId="4" fillId="0" borderId="2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/>
    <xf numFmtId="166" fontId="3" fillId="0" borderId="7" xfId="0" applyNumberFormat="1" applyFont="1" applyBorder="1"/>
    <xf numFmtId="10" fontId="3" fillId="0" borderId="0" xfId="0" applyNumberFormat="1" applyFont="1"/>
    <xf numFmtId="167" fontId="3" fillId="0" borderId="11" xfId="0" applyNumberFormat="1" applyFont="1" applyBorder="1"/>
    <xf numFmtId="9" fontId="3" fillId="0" borderId="0" xfId="0" applyNumberFormat="1" applyFont="1"/>
    <xf numFmtId="0" fontId="3" fillId="0" borderId="10" xfId="0" applyFont="1" applyBorder="1"/>
    <xf numFmtId="167" fontId="4" fillId="0" borderId="11" xfId="0" applyNumberFormat="1" applyFont="1" applyBorder="1"/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right"/>
    </xf>
    <xf numFmtId="44" fontId="3" fillId="0" borderId="7" xfId="3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9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2" xfId="0" applyFont="1" applyBorder="1"/>
    <xf numFmtId="8" fontId="4" fillId="0" borderId="0" xfId="0" applyNumberFormat="1" applyFont="1"/>
    <xf numFmtId="164" fontId="4" fillId="0" borderId="1" xfId="1" applyNumberFormat="1" applyFont="1" applyBorder="1"/>
    <xf numFmtId="164" fontId="4" fillId="0" borderId="0" xfId="1" applyNumberFormat="1" applyFont="1" applyBorder="1"/>
    <xf numFmtId="0" fontId="4" fillId="0" borderId="1" xfId="0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44" fontId="3" fillId="0" borderId="8" xfId="3" applyFont="1" applyFill="1" applyBorder="1"/>
    <xf numFmtId="0" fontId="4" fillId="0" borderId="9" xfId="0" applyFont="1" applyBorder="1"/>
    <xf numFmtId="0" fontId="4" fillId="0" borderId="3" xfId="0" applyFont="1" applyBorder="1"/>
    <xf numFmtId="165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67" fontId="3" fillId="0" borderId="8" xfId="0" applyNumberFormat="1" applyFont="1" applyBorder="1"/>
    <xf numFmtId="0" fontId="4" fillId="0" borderId="11" xfId="0" applyFont="1" applyBorder="1"/>
    <xf numFmtId="0" fontId="4" fillId="0" borderId="14" xfId="0" applyFont="1" applyBorder="1" applyAlignment="1">
      <alignment horizontal="right"/>
    </xf>
    <xf numFmtId="9" fontId="3" fillId="0" borderId="12" xfId="4" applyFont="1" applyFill="1" applyBorder="1" applyAlignment="1">
      <alignment horizontal="right"/>
    </xf>
    <xf numFmtId="0" fontId="3" fillId="0" borderId="13" xfId="0" applyFont="1" applyBorder="1"/>
    <xf numFmtId="0" fontId="0" fillId="0" borderId="14" xfId="0" applyBorder="1"/>
    <xf numFmtId="169" fontId="0" fillId="0" borderId="0" xfId="3" applyNumberFormat="1" applyFont="1"/>
    <xf numFmtId="0" fontId="8" fillId="0" borderId="0" xfId="5" applyAlignment="1">
      <alignment horizontal="left" vertical="center" indent="2"/>
    </xf>
    <xf numFmtId="170" fontId="0" fillId="0" borderId="0" xfId="3" applyNumberFormat="1" applyFont="1"/>
    <xf numFmtId="0" fontId="0" fillId="0" borderId="0" xfId="0" applyAlignment="1">
      <alignment horizontal="left" vertical="center" indent="2"/>
    </xf>
    <xf numFmtId="170" fontId="0" fillId="0" borderId="14" xfId="3" applyNumberFormat="1" applyFont="1" applyBorder="1"/>
    <xf numFmtId="171" fontId="0" fillId="0" borderId="0" xfId="0" applyNumberFormat="1"/>
    <xf numFmtId="164" fontId="0" fillId="0" borderId="14" xfId="1" applyNumberFormat="1" applyFont="1" applyBorder="1"/>
    <xf numFmtId="0" fontId="0" fillId="0" borderId="0" xfId="0" applyAlignment="1">
      <alignment horizontal="left" vertical="center" wrapText="1" indent="2"/>
    </xf>
    <xf numFmtId="172" fontId="7" fillId="0" borderId="0" xfId="1" applyNumberFormat="1" applyFont="1"/>
    <xf numFmtId="9" fontId="6" fillId="0" borderId="12" xfId="4" applyFont="1" applyFill="1" applyBorder="1" applyAlignment="1">
      <alignment horizontal="right"/>
    </xf>
    <xf numFmtId="44" fontId="0" fillId="0" borderId="0" xfId="3" applyFont="1"/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44" fontId="3" fillId="0" borderId="12" xfId="3" applyFont="1" applyBorder="1"/>
    <xf numFmtId="44" fontId="3" fillId="0" borderId="13" xfId="3" applyFont="1" applyBorder="1"/>
    <xf numFmtId="39" fontId="6" fillId="0" borderId="2" xfId="2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</cellXfs>
  <cellStyles count="6">
    <cellStyle name="Comma" xfId="1" builtinId="3"/>
    <cellStyle name="Currency" xfId="3" builtinId="4"/>
    <cellStyle name="Hyperlink" xfId="5" builtinId="8"/>
    <cellStyle name="Normal" xfId="0" builtinId="0"/>
    <cellStyle name="Normal 2" xfId="2" xr:uid="{2FCA4E6F-2137-4C45-9DF5-F55551BFDCBC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02F5-B1C5-44A8-A198-9CE3347F83BE}">
  <sheetPr>
    <pageSetUpPr fitToPage="1"/>
  </sheetPr>
  <dimension ref="A1:X86"/>
  <sheetViews>
    <sheetView tabSelected="1" zoomScaleNormal="100" workbookViewId="0">
      <selection activeCell="D17" sqref="D17"/>
    </sheetView>
  </sheetViews>
  <sheetFormatPr defaultColWidth="62.7109375" defaultRowHeight="12.75" x14ac:dyDescent="0.2"/>
  <cols>
    <col min="1" max="1" width="34.140625" style="1" customWidth="1"/>
    <col min="2" max="2" width="2.42578125" style="1" customWidth="1"/>
    <col min="3" max="3" width="13.140625" style="2" bestFit="1" customWidth="1"/>
    <col min="4" max="4" width="9.7109375" style="2" customWidth="1"/>
    <col min="5" max="5" width="10.42578125" style="2" customWidth="1"/>
    <col min="6" max="6" width="9.85546875" style="2" bestFit="1" customWidth="1"/>
    <col min="7" max="7" width="42.28515625" style="2" customWidth="1"/>
    <col min="8" max="8" width="14.42578125" style="2" bestFit="1" customWidth="1"/>
    <col min="9" max="9" width="9.140625" style="2" bestFit="1" customWidth="1"/>
    <col min="10" max="10" width="16" style="2" bestFit="1" customWidth="1"/>
    <col min="11" max="11" width="9.140625" style="2" bestFit="1" customWidth="1"/>
    <col min="12" max="16384" width="62.7109375" style="2"/>
  </cols>
  <sheetData>
    <row r="1" spans="1:8" x14ac:dyDescent="0.2">
      <c r="G1" s="62" t="s">
        <v>27</v>
      </c>
      <c r="H1" s="62" t="s">
        <v>28</v>
      </c>
    </row>
    <row r="2" spans="1:8" ht="15" x14ac:dyDescent="0.25">
      <c r="A2" s="1" t="s">
        <v>7</v>
      </c>
      <c r="G2" s="57">
        <v>600000</v>
      </c>
      <c r="H2" s="50">
        <v>2024</v>
      </c>
    </row>
    <row r="3" spans="1:8" ht="30" x14ac:dyDescent="0.25">
      <c r="A3" s="3" t="s">
        <v>11</v>
      </c>
      <c r="B3" s="4"/>
      <c r="C3" s="5"/>
      <c r="D3"/>
      <c r="E3"/>
      <c r="F3"/>
      <c r="G3" s="63" t="s">
        <v>26</v>
      </c>
      <c r="H3" s="51">
        <v>2500</v>
      </c>
    </row>
    <row r="4" spans="1:8" ht="26.25" x14ac:dyDescent="0.25">
      <c r="A4" s="66" t="s">
        <v>16</v>
      </c>
      <c r="B4" s="6"/>
      <c r="C4" s="7">
        <f>H11</f>
        <v>3.4166666666666666E-5</v>
      </c>
      <c r="D4"/>
      <c r="E4"/>
      <c r="F4"/>
      <c r="G4" s="52"/>
      <c r="H4" s="53">
        <f>H3/$G$2</f>
        <v>4.1666666666666666E-3</v>
      </c>
    </row>
    <row r="5" spans="1:8" ht="15" x14ac:dyDescent="0.25">
      <c r="D5"/>
      <c r="E5"/>
      <c r="F5"/>
      <c r="G5" s="63" t="s">
        <v>29</v>
      </c>
      <c r="H5" s="61">
        <v>0.01</v>
      </c>
    </row>
    <row r="6" spans="1:8" ht="15" x14ac:dyDescent="0.25">
      <c r="A6" s="67" t="s">
        <v>15</v>
      </c>
      <c r="B6" s="68"/>
      <c r="C6" s="69"/>
      <c r="D6"/>
      <c r="E6"/>
      <c r="F6"/>
      <c r="G6" s="63" t="s">
        <v>30</v>
      </c>
      <c r="H6" s="61">
        <v>0.02</v>
      </c>
    </row>
    <row r="7" spans="1:8" ht="15" x14ac:dyDescent="0.25">
      <c r="A7" s="8" t="s">
        <v>8</v>
      </c>
      <c r="B7" s="43"/>
      <c r="C7" s="42" t="s">
        <v>4</v>
      </c>
      <c r="D7"/>
      <c r="E7"/>
      <c r="F7"/>
      <c r="G7" s="58"/>
      <c r="H7"/>
    </row>
    <row r="8" spans="1:8" ht="15" x14ac:dyDescent="0.25">
      <c r="A8" s="9" t="s">
        <v>5</v>
      </c>
      <c r="B8" s="2"/>
      <c r="C8" s="38">
        <v>1.8667876465637752</v>
      </c>
      <c r="D8"/>
      <c r="E8"/>
      <c r="F8"/>
      <c r="G8" s="54"/>
      <c r="H8"/>
    </row>
    <row r="9" spans="1:8" ht="15" x14ac:dyDescent="0.25">
      <c r="A9" s="9" t="s">
        <v>6</v>
      </c>
      <c r="B9" s="2"/>
      <c r="C9" s="38">
        <v>1.0698706126029713</v>
      </c>
      <c r="D9"/>
      <c r="E9"/>
      <c r="F9"/>
      <c r="G9"/>
      <c r="H9" s="55">
        <f>SUM(H4:H8)</f>
        <v>3.4166666666666665E-2</v>
      </c>
    </row>
    <row r="10" spans="1:8" ht="15" x14ac:dyDescent="0.25">
      <c r="A10" s="9" t="s">
        <v>20</v>
      </c>
      <c r="B10" s="2"/>
      <c r="C10" s="38">
        <v>1.1241386411459147</v>
      </c>
      <c r="D10"/>
      <c r="E10"/>
      <c r="F10"/>
      <c r="G10"/>
      <c r="H10"/>
    </row>
    <row r="11" spans="1:8" ht="15" x14ac:dyDescent="0.25">
      <c r="A11" s="9" t="s">
        <v>21</v>
      </c>
      <c r="B11" s="2"/>
      <c r="C11" s="38">
        <v>1.0698706126029713</v>
      </c>
      <c r="D11"/>
      <c r="E11"/>
      <c r="F11"/>
      <c r="G11"/>
      <c r="H11" s="56">
        <f>H9/1000</f>
        <v>3.4166666666666666E-5</v>
      </c>
    </row>
    <row r="12" spans="1:8" ht="15" x14ac:dyDescent="0.25">
      <c r="A12" s="9"/>
      <c r="B12" s="2"/>
      <c r="C12" s="10"/>
      <c r="D12"/>
      <c r="E12"/>
      <c r="F12"/>
    </row>
    <row r="13" spans="1:8" ht="15" x14ac:dyDescent="0.25">
      <c r="A13" s="70" t="s">
        <v>9</v>
      </c>
      <c r="B13" s="71"/>
      <c r="C13" s="11">
        <f>AVERAGE(C8:C11)</f>
        <v>1.2826668782289081</v>
      </c>
      <c r="D13"/>
      <c r="E13"/>
      <c r="F13"/>
    </row>
    <row r="14" spans="1:8" ht="15" x14ac:dyDescent="0.25">
      <c r="A14" s="2"/>
      <c r="B14" s="2"/>
      <c r="D14"/>
      <c r="E14"/>
      <c r="F14"/>
    </row>
    <row r="15" spans="1:8" ht="15" x14ac:dyDescent="0.25">
      <c r="A15" s="12" t="s">
        <v>17</v>
      </c>
      <c r="B15" s="4"/>
      <c r="C15" s="41"/>
      <c r="D15"/>
      <c r="E15"/>
      <c r="F15"/>
    </row>
    <row r="16" spans="1:8" ht="15" x14ac:dyDescent="0.25">
      <c r="A16" s="12"/>
      <c r="B16" s="40"/>
      <c r="C16" s="42" t="s">
        <v>0</v>
      </c>
      <c r="D16"/>
      <c r="E16"/>
      <c r="F16"/>
    </row>
    <row r="17" spans="1:24" ht="26.25" x14ac:dyDescent="0.25">
      <c r="A17" s="13" t="s">
        <v>31</v>
      </c>
      <c r="B17" s="2"/>
      <c r="C17" s="15">
        <v>1.57E-3</v>
      </c>
      <c r="D17"/>
      <c r="E17"/>
      <c r="F17"/>
      <c r="I17" s="16"/>
    </row>
    <row r="18" spans="1:24" ht="15" x14ac:dyDescent="0.25">
      <c r="A18" s="9" t="s">
        <v>3</v>
      </c>
      <c r="B18" s="2"/>
      <c r="C18" s="17">
        <f>$C$4</f>
        <v>3.4166666666666666E-5</v>
      </c>
      <c r="D18"/>
      <c r="E18"/>
      <c r="F18"/>
      <c r="I18" s="18"/>
    </row>
    <row r="19" spans="1:24" ht="15" x14ac:dyDescent="0.25">
      <c r="A19" s="39" t="s">
        <v>19</v>
      </c>
      <c r="B19" s="19"/>
      <c r="C19" s="20">
        <f>SUM(C17:C18)</f>
        <v>1.6041666666666667E-3</v>
      </c>
      <c r="D19"/>
      <c r="E19"/>
      <c r="F19"/>
      <c r="G19" s="21"/>
    </row>
    <row r="20" spans="1:24" ht="15" x14ac:dyDescent="0.25">
      <c r="A20" s="2"/>
      <c r="B20" s="2"/>
      <c r="D20"/>
      <c r="E20"/>
      <c r="F20"/>
      <c r="G20" s="21"/>
    </row>
    <row r="21" spans="1:24" ht="15" x14ac:dyDescent="0.25">
      <c r="A21" s="12" t="s">
        <v>18</v>
      </c>
      <c r="B21" s="4"/>
      <c r="C21" s="44"/>
      <c r="D21"/>
      <c r="E21"/>
      <c r="F21"/>
      <c r="G21" s="21"/>
    </row>
    <row r="22" spans="1:24" ht="15" x14ac:dyDescent="0.25">
      <c r="A22" s="47" t="s">
        <v>10</v>
      </c>
      <c r="B22" s="47"/>
      <c r="C22" s="42" t="s">
        <v>0</v>
      </c>
      <c r="D22"/>
      <c r="E22"/>
      <c r="F22"/>
      <c r="G22" s="21"/>
    </row>
    <row r="23" spans="1:24" ht="15" x14ac:dyDescent="0.25">
      <c r="A23" s="60" t="s">
        <v>24</v>
      </c>
      <c r="B23" s="48"/>
      <c r="C23" s="45">
        <f>$C$19*100%</f>
        <v>1.6041666666666667E-3</v>
      </c>
      <c r="D23"/>
      <c r="E23"/>
      <c r="F23"/>
      <c r="G23" s="59">
        <f>E23*100</f>
        <v>0</v>
      </c>
    </row>
    <row r="24" spans="1:24" ht="15" x14ac:dyDescent="0.25">
      <c r="A24" s="60" t="s">
        <v>23</v>
      </c>
      <c r="B24" s="48"/>
      <c r="C24" s="45">
        <f>$C$19*75%</f>
        <v>1.203125E-3</v>
      </c>
      <c r="D24"/>
      <c r="E24"/>
      <c r="F24"/>
      <c r="G24" s="59">
        <f t="shared" ref="G24:G25" si="0">E24*100</f>
        <v>0</v>
      </c>
    </row>
    <row r="25" spans="1:24" ht="15" x14ac:dyDescent="0.25">
      <c r="A25" s="60" t="s">
        <v>25</v>
      </c>
      <c r="B25" s="48"/>
      <c r="C25" s="45">
        <f>$C$19*50%</f>
        <v>8.0208333333333336E-4</v>
      </c>
      <c r="D25"/>
      <c r="E25"/>
      <c r="F25"/>
      <c r="G25" s="59">
        <f t="shared" si="0"/>
        <v>0</v>
      </c>
      <c r="M25" s="22"/>
    </row>
    <row r="26" spans="1:24" ht="15" x14ac:dyDescent="0.25">
      <c r="A26" s="49"/>
      <c r="B26" s="49"/>
      <c r="C26" s="46"/>
      <c r="D26"/>
      <c r="E26"/>
      <c r="F26"/>
      <c r="G26" s="21"/>
    </row>
    <row r="27" spans="1:24" x14ac:dyDescent="0.2">
      <c r="E27" s="21"/>
      <c r="F27" s="21"/>
      <c r="G27" s="21"/>
    </row>
    <row r="28" spans="1:24" x14ac:dyDescent="0.2">
      <c r="A28" s="12" t="s">
        <v>12</v>
      </c>
      <c r="B28" s="4"/>
      <c r="C28" s="14" t="s">
        <v>22</v>
      </c>
      <c r="D28" s="14"/>
      <c r="E28" s="14"/>
      <c r="F28" s="44"/>
      <c r="G28" s="21"/>
      <c r="H28" s="21"/>
      <c r="I28" s="21"/>
    </row>
    <row r="29" spans="1:24" x14ac:dyDescent="0.2">
      <c r="A29" s="35"/>
      <c r="B29" s="4"/>
      <c r="C29" s="14"/>
      <c r="D29" s="4"/>
      <c r="E29" s="23" t="s">
        <v>1</v>
      </c>
      <c r="F29" s="24">
        <v>1.28</v>
      </c>
      <c r="G29" s="21"/>
      <c r="H29" s="21"/>
      <c r="I29" s="21"/>
    </row>
    <row r="30" spans="1:24" x14ac:dyDescent="0.2">
      <c r="A30" s="25"/>
      <c r="B30" s="26"/>
      <c r="C30" s="27" t="s">
        <v>14</v>
      </c>
      <c r="D30" s="28">
        <f>50%</f>
        <v>0.5</v>
      </c>
      <c r="E30" s="28">
        <f>75%</f>
        <v>0.75</v>
      </c>
      <c r="F30" s="28">
        <f>100%</f>
        <v>1</v>
      </c>
      <c r="G30" s="21"/>
      <c r="H30" s="21"/>
      <c r="I30" s="21"/>
    </row>
    <row r="31" spans="1:24" x14ac:dyDescent="0.2">
      <c r="A31" s="29" t="s">
        <v>13</v>
      </c>
      <c r="B31" s="30"/>
      <c r="D31" s="31"/>
      <c r="E31" s="31"/>
      <c r="F31" s="31"/>
      <c r="G31" s="21"/>
      <c r="H31" s="21"/>
      <c r="I31" s="21"/>
      <c r="X31" s="32"/>
    </row>
    <row r="32" spans="1:24" x14ac:dyDescent="0.2">
      <c r="A32" s="33">
        <v>800</v>
      </c>
      <c r="B32" s="34"/>
      <c r="C32" s="2" t="s">
        <v>2</v>
      </c>
      <c r="D32" s="64">
        <f>A32*$C$25+$F$29</f>
        <v>1.9216666666666669</v>
      </c>
      <c r="E32" s="64">
        <f>A32*$C$24+$F$29</f>
        <v>2.2425000000000002</v>
      </c>
      <c r="F32" s="64">
        <f>A32*$C$23+$F$29</f>
        <v>2.5633333333333335</v>
      </c>
      <c r="G32" s="21"/>
      <c r="H32" s="21"/>
      <c r="I32" s="21"/>
    </row>
    <row r="33" spans="1:9" x14ac:dyDescent="0.2">
      <c r="A33" s="33"/>
      <c r="B33" s="34"/>
      <c r="D33" s="64"/>
      <c r="E33" s="64"/>
      <c r="F33" s="64"/>
      <c r="G33" s="21"/>
      <c r="H33" s="21"/>
      <c r="I33" s="21"/>
    </row>
    <row r="34" spans="1:9" x14ac:dyDescent="0.2">
      <c r="A34" s="33">
        <v>1000</v>
      </c>
      <c r="B34" s="34"/>
      <c r="C34" s="2" t="s">
        <v>2</v>
      </c>
      <c r="D34" s="64">
        <f>A34*$C$25+$F$29</f>
        <v>2.0820833333333333</v>
      </c>
      <c r="E34" s="64">
        <f>A34*$C$24+$F$29</f>
        <v>2.4831250000000002</v>
      </c>
      <c r="F34" s="64">
        <f>A34*$C$23+$F$29</f>
        <v>2.8841666666666668</v>
      </c>
      <c r="G34" s="21"/>
      <c r="H34" s="21"/>
      <c r="I34" s="21"/>
    </row>
    <row r="35" spans="1:9" x14ac:dyDescent="0.2">
      <c r="A35" s="33"/>
      <c r="B35" s="34"/>
      <c r="D35" s="64"/>
      <c r="E35" s="64"/>
      <c r="F35" s="64"/>
      <c r="G35" s="21"/>
      <c r="H35" s="21"/>
      <c r="I35" s="21"/>
    </row>
    <row r="36" spans="1:9" x14ac:dyDescent="0.2">
      <c r="A36" s="33">
        <v>1200</v>
      </c>
      <c r="B36" s="34"/>
      <c r="C36" s="2" t="s">
        <v>2</v>
      </c>
      <c r="D36" s="64">
        <f>A36*$C$25+$F$29</f>
        <v>2.2425000000000002</v>
      </c>
      <c r="E36" s="64">
        <f>A36*$C$24+$F$29</f>
        <v>2.7237499999999999</v>
      </c>
      <c r="F36" s="64">
        <f>A36*$C$23+$F$29</f>
        <v>3.2050000000000001</v>
      </c>
      <c r="G36" s="21"/>
      <c r="H36" s="21"/>
      <c r="I36" s="21"/>
    </row>
    <row r="37" spans="1:9" x14ac:dyDescent="0.2">
      <c r="A37" s="33"/>
      <c r="B37" s="34"/>
      <c r="D37" s="64"/>
      <c r="E37" s="64"/>
      <c r="F37" s="64"/>
      <c r="G37" s="21"/>
      <c r="H37" s="21"/>
      <c r="I37" s="21"/>
    </row>
    <row r="38" spans="1:9" x14ac:dyDescent="0.2">
      <c r="A38" s="33">
        <v>100000</v>
      </c>
      <c r="B38" s="34"/>
      <c r="C38" s="2" t="s">
        <v>2</v>
      </c>
      <c r="D38" s="64">
        <f>A38*$C$25+$F$29</f>
        <v>81.488333333333344</v>
      </c>
      <c r="E38" s="64">
        <f>A38*$C$24+$F$29</f>
        <v>121.5925</v>
      </c>
      <c r="F38" s="64">
        <f>A38*$C$23+$F$29</f>
        <v>161.69666666666669</v>
      </c>
      <c r="G38" s="21"/>
      <c r="H38" s="21"/>
      <c r="I38" s="21"/>
    </row>
    <row r="39" spans="1:9" x14ac:dyDescent="0.2">
      <c r="A39" s="33"/>
      <c r="B39" s="34"/>
      <c r="D39" s="64"/>
      <c r="E39" s="64"/>
      <c r="F39" s="64"/>
      <c r="G39" s="21"/>
      <c r="H39" s="21"/>
      <c r="I39" s="21"/>
    </row>
    <row r="40" spans="1:9" x14ac:dyDescent="0.2">
      <c r="A40" s="33">
        <v>500000</v>
      </c>
      <c r="B40" s="34"/>
      <c r="C40" s="2" t="s">
        <v>2</v>
      </c>
      <c r="D40" s="64">
        <f>A40*$C$25+$F$29</f>
        <v>402.32166666666666</v>
      </c>
      <c r="E40" s="64">
        <f>A40*$C$24+$F$29</f>
        <v>602.84249999999997</v>
      </c>
      <c r="F40" s="64">
        <f>A40*$C$23+$F$29</f>
        <v>803.36333333333334</v>
      </c>
      <c r="G40" s="21"/>
      <c r="H40" s="21"/>
      <c r="I40" s="21"/>
    </row>
    <row r="41" spans="1:9" x14ac:dyDescent="0.2">
      <c r="A41" s="35"/>
      <c r="D41" s="64"/>
      <c r="E41" s="64"/>
      <c r="F41" s="64"/>
      <c r="G41" s="21"/>
      <c r="H41" s="21"/>
      <c r="I41" s="21"/>
    </row>
    <row r="42" spans="1:9" x14ac:dyDescent="0.2">
      <c r="A42" s="36">
        <v>1000000</v>
      </c>
      <c r="B42" s="37"/>
      <c r="C42" s="19" t="s">
        <v>2</v>
      </c>
      <c r="D42" s="65">
        <f>A42*$C$25+$F$29</f>
        <v>803.36333333333334</v>
      </c>
      <c r="E42" s="65">
        <f>A42*$C$24+$F$29</f>
        <v>1204.405</v>
      </c>
      <c r="F42" s="65">
        <f>A42*$C$23+$F$29</f>
        <v>1605.4466666666667</v>
      </c>
      <c r="G42" s="21"/>
      <c r="H42" s="21"/>
      <c r="I42" s="21"/>
    </row>
    <row r="44" spans="1:9" customFormat="1" ht="15" x14ac:dyDescent="0.25"/>
    <row r="45" spans="1:9" customFormat="1" ht="15" x14ac:dyDescent="0.25"/>
    <row r="46" spans="1:9" customFormat="1" ht="15" x14ac:dyDescent="0.25"/>
    <row r="47" spans="1:9" customFormat="1" ht="15" x14ac:dyDescent="0.25"/>
    <row r="48" spans="1:9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</sheetData>
  <mergeCells count="2">
    <mergeCell ref="A6:C6"/>
    <mergeCell ref="A13:B13"/>
  </mergeCells>
  <pageMargins left="0.7" right="0.7" top="0.75" bottom="0.75" header="0.3" footer="0.3"/>
  <pageSetup orientation="portrait" r:id="rId1"/>
  <headerFooter>
    <oddHeader>&amp;R&amp;"Arial,Bold"&amp;10Docket No. EL24-
Attachment 4
Page &amp;P of &amp;N</oddHeader>
  </headerFooter>
</worksheet>
</file>

<file path=docMetadata/LabelInfo.xml><?xml version="1.0" encoding="utf-8"?>
<clbl:labelList xmlns:clbl="http://schemas.microsoft.com/office/2020/mipLabelMetadata">
  <clbl:label id="{bc22a0d9-9dc7-4360-adcf-7f137d0af876}" enabled="0" method="" siteId="{bc22a0d9-9dc7-4360-adcf-7f137d0af8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4</vt:lpstr>
      <vt:lpstr>'Attachment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2024-02-13T15:30:20Z</dcterms:created>
  <dcterms:modified xsi:type="dcterms:W3CDTF">2024-02-13T16:55:36Z</dcterms:modified>
  <cp:category/>
  <cp:contentStatus/>
</cp:coreProperties>
</file>