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PUC\WEB\Internet\commission\Dockets\electric\2022\EL22-003\"/>
    </mc:Choice>
  </mc:AlternateContent>
  <xr:revisionPtr revIDLastSave="0" documentId="8_{6949C7DF-106C-4499-B9E3-4423B9CAA200}" xr6:coauthVersionLast="47" xr6:coauthVersionMax="47" xr10:uidLastSave="{00000000-0000-0000-0000-000000000000}"/>
  <bookViews>
    <workbookView xWindow="1515" yWindow="1515" windowWidth="17280" windowHeight="8955" xr2:uid="{00000000-000D-0000-FFFF-FFFF00000000}"/>
  </bookViews>
  <sheets>
    <sheet name="Sch C" sheetId="9" r:id="rId1"/>
    <sheet name="WP-I1  2010 FERC 456 Trans Rev" sheetId="7" state="hidden" r:id="rId2"/>
    <sheet name="WP-I2  2010 FERC 565 Trans Exp" sheetId="6" state="hidden" r:id="rId3"/>
    <sheet name="Sch D " sheetId="22" r:id="rId4"/>
    <sheet name="Sch E" sheetId="20" r:id="rId5"/>
  </sheets>
  <definedNames>
    <definedName name="_xlnm.Print_Area" localSheetId="0">'Sch C'!$A$1:$O$19</definedName>
    <definedName name="_xlnm.Print_Area" localSheetId="4">'Sch E'!$A$1:$J$25</definedName>
    <definedName name="_xlnm.Print_Area" localSheetId="1">'WP-I1  2010 FERC 456 Trans Rev'!$A$3:$AA$17</definedName>
    <definedName name="_xlnm.Print_Area" localSheetId="2">'WP-I2  2010 FERC 565 Trans Exp'!$A$1:$P$55</definedName>
    <definedName name="_xlnm.Print_Titles" localSheetId="0">'Sch C'!$A:$B</definedName>
    <definedName name="_xlnm.Print_Titles" localSheetId="2">'WP-I2  2010 FERC 565 Trans Exp'!$A:$B,'WP-I2  2010 FERC 565 Trans Exp'!$3:$4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9" l="1"/>
  <c r="D16" i="9"/>
  <c r="E16" i="9"/>
  <c r="F16" i="9"/>
  <c r="G16" i="9"/>
  <c r="H16" i="9"/>
  <c r="I16" i="9"/>
  <c r="J16" i="9"/>
  <c r="K16" i="9"/>
  <c r="L16" i="9"/>
  <c r="M16" i="9"/>
  <c r="C13" i="22" l="1"/>
  <c r="C15" i="22"/>
  <c r="D15" i="22"/>
  <c r="E15" i="22"/>
  <c r="F15" i="22"/>
  <c r="G15" i="22"/>
  <c r="H15" i="22"/>
  <c r="D13" i="22"/>
  <c r="E13" i="22"/>
  <c r="F13" i="22"/>
  <c r="G13" i="22"/>
  <c r="H13" i="22"/>
  <c r="C14" i="22"/>
  <c r="D14" i="22"/>
  <c r="E14" i="22"/>
  <c r="F14" i="22"/>
  <c r="G14" i="22"/>
  <c r="H14" i="22"/>
  <c r="N15" i="22"/>
  <c r="M15" i="22"/>
  <c r="L15" i="22"/>
  <c r="K15" i="22"/>
  <c r="J15" i="22"/>
  <c r="I15" i="22"/>
  <c r="M14" i="22"/>
  <c r="L14" i="22"/>
  <c r="K14" i="22"/>
  <c r="J14" i="22"/>
  <c r="I14" i="22"/>
  <c r="N14" i="22"/>
  <c r="M13" i="22"/>
  <c r="L13" i="22"/>
  <c r="K13" i="22"/>
  <c r="J13" i="22"/>
  <c r="I13" i="22"/>
  <c r="N13" i="22"/>
  <c r="O15" i="9"/>
  <c r="O12" i="9"/>
  <c r="O14" i="9"/>
  <c r="N16" i="9"/>
  <c r="O16" i="9" s="1"/>
  <c r="G11" i="20" s="1"/>
  <c r="O13" i="9"/>
  <c r="P53" i="6"/>
  <c r="P54" i="6"/>
  <c r="P36" i="6"/>
  <c r="R55" i="6" s="1"/>
  <c r="P15" i="6"/>
  <c r="P14" i="6"/>
  <c r="P12" i="6"/>
  <c r="P11" i="6"/>
  <c r="AQ9" i="7"/>
  <c r="AQ10" i="7" s="1"/>
  <c r="AP9" i="7"/>
  <c r="AP10" i="7" s="1"/>
  <c r="AO9" i="7"/>
  <c r="AO10" i="7"/>
  <c r="AN9" i="7"/>
  <c r="AN10" i="7" s="1"/>
  <c r="AM9" i="7"/>
  <c r="AM10" i="7"/>
  <c r="AL9" i="7"/>
  <c r="AL10" i="7" s="1"/>
  <c r="AK9" i="7"/>
  <c r="AK10" i="7" s="1"/>
  <c r="AJ9" i="7"/>
  <c r="AJ10" i="7" s="1"/>
  <c r="AI9" i="7"/>
  <c r="AI10" i="7"/>
  <c r="AH9" i="7"/>
  <c r="AH10" i="7" s="1"/>
  <c r="AG9" i="7"/>
  <c r="AG10" i="7" s="1"/>
  <c r="AF9" i="7"/>
  <c r="AF10" i="7" s="1"/>
  <c r="AA8" i="7"/>
  <c r="AA9" i="7"/>
  <c r="AA10" i="7"/>
  <c r="Z8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Z10" i="7"/>
  <c r="Z9" i="7"/>
  <c r="Z11" i="7" s="1"/>
  <c r="O16" i="6"/>
  <c r="O23" i="6" s="1"/>
  <c r="O46" i="6" s="1"/>
  <c r="O8" i="6"/>
  <c r="O43" i="6"/>
  <c r="N16" i="6"/>
  <c r="N8" i="6"/>
  <c r="N43" i="6"/>
  <c r="M16" i="6"/>
  <c r="M8" i="6"/>
  <c r="M43" i="6"/>
  <c r="L16" i="6"/>
  <c r="L8" i="6"/>
  <c r="L23" i="6" s="1"/>
  <c r="L46" i="6" s="1"/>
  <c r="L43" i="6"/>
  <c r="K16" i="6"/>
  <c r="K8" i="6"/>
  <c r="K43" i="6"/>
  <c r="J16" i="6"/>
  <c r="J8" i="6"/>
  <c r="J23" i="6" s="1"/>
  <c r="J43" i="6"/>
  <c r="I16" i="6"/>
  <c r="I23" i="6" s="1"/>
  <c r="I8" i="6"/>
  <c r="I43" i="6"/>
  <c r="H16" i="6"/>
  <c r="H23" i="6" s="1"/>
  <c r="H8" i="6"/>
  <c r="H43" i="6"/>
  <c r="G16" i="6"/>
  <c r="G8" i="6"/>
  <c r="G43" i="6"/>
  <c r="F16" i="6"/>
  <c r="F8" i="6"/>
  <c r="F43" i="6"/>
  <c r="E16" i="6"/>
  <c r="E8" i="6"/>
  <c r="E23" i="6" s="1"/>
  <c r="E46" i="6" s="1"/>
  <c r="E43" i="6"/>
  <c r="D16" i="6"/>
  <c r="D8" i="6"/>
  <c r="D43" i="6"/>
  <c r="P43" i="6" s="1"/>
  <c r="P20" i="6"/>
  <c r="P19" i="6"/>
  <c r="P13" i="6"/>
  <c r="P7" i="6"/>
  <c r="K23" i="6"/>
  <c r="AA11" i="7"/>
  <c r="H46" i="6" l="1"/>
  <c r="K46" i="6"/>
  <c r="M23" i="6"/>
  <c r="M46" i="6" s="1"/>
  <c r="G23" i="6"/>
  <c r="G46" i="6" s="1"/>
  <c r="P16" i="6"/>
  <c r="P8" i="6"/>
  <c r="N23" i="6"/>
  <c r="N46" i="6" s="1"/>
  <c r="E16" i="22"/>
  <c r="I46" i="6"/>
  <c r="J46" i="6"/>
  <c r="F23" i="6"/>
  <c r="F46" i="6" s="1"/>
  <c r="D23" i="6"/>
  <c r="K16" i="22"/>
  <c r="C16" i="22"/>
  <c r="O15" i="22"/>
  <c r="O14" i="22"/>
  <c r="F16" i="22"/>
  <c r="L16" i="22"/>
  <c r="D16" i="22"/>
  <c r="J16" i="22"/>
  <c r="G16" i="22"/>
  <c r="N16" i="22"/>
  <c r="I16" i="22"/>
  <c r="M16" i="22"/>
  <c r="H16" i="22"/>
  <c r="O13" i="22"/>
  <c r="D46" i="6" l="1"/>
  <c r="P23" i="6"/>
  <c r="P46" i="6" s="1"/>
  <c r="P50" i="6" s="1"/>
  <c r="P52" i="6" s="1"/>
  <c r="P55" i="6" s="1"/>
  <c r="O16" i="22"/>
  <c r="G12" i="20" s="1"/>
  <c r="G13" i="20" s="1"/>
  <c r="G15" i="20" s="1"/>
</calcChain>
</file>

<file path=xl/sharedStrings.xml><?xml version="1.0" encoding="utf-8"?>
<sst xmlns="http://schemas.openxmlformats.org/spreadsheetml/2006/main" count="248" uniqueCount="156">
  <si>
    <t>Total</t>
  </si>
  <si>
    <t xml:space="preserve"> </t>
  </si>
  <si>
    <t xml:space="preserve">Estimated IPL 2010 Transmission Expense for Rate Case: </t>
  </si>
  <si>
    <t>Forecast</t>
  </si>
  <si>
    <t>Line No.</t>
  </si>
  <si>
    <t>IPL Transmission Charges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</si>
  <si>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</si>
  <si>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</si>
  <si>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</si>
  <si>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</si>
  <si>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</si>
  <si>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</si>
  <si>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</si>
  <si>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</si>
  <si>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</si>
  <si>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Oct-10</t>
  </si>
  <si>
    <t>Nov-10</t>
  </si>
  <si>
    <t>Dec-10</t>
  </si>
  <si>
    <t>MEC</t>
  </si>
  <si>
    <t>WAPA: Everly Load</t>
  </si>
  <si>
    <t>Total MEC/WAPA</t>
  </si>
  <si>
    <t>New Other Transmission Expenses Post ITC</t>
  </si>
  <si>
    <t>CIPCO</t>
  </si>
  <si>
    <t xml:space="preserve">CIPCO </t>
  </si>
  <si>
    <t>Corn Belt Power Coop</t>
  </si>
  <si>
    <t>NIPCO</t>
  </si>
  <si>
    <t>NE Missouri Electric Power Coop</t>
  </si>
  <si>
    <t>Total Other Firm Transmission</t>
  </si>
  <si>
    <t>PJM Transmission</t>
  </si>
  <si>
    <t>PJM Adders (sched, dispatch, reactive, black start)</t>
  </si>
  <si>
    <t>Total PJM Transmission</t>
  </si>
  <si>
    <t>Total IPL Transmission (excluding Network)</t>
  </si>
  <si>
    <t>Balancing Authority Costs Balancing Auhotity Costs</t>
  </si>
  <si>
    <t>In FERC 561BA (tracked internal costs to recover from MISO)</t>
  </si>
  <si>
    <t>In FERC 565  Sch 24BA</t>
  </si>
  <si>
    <t>FERC 561.1 Load Dispatching</t>
  </si>
  <si>
    <t>MISO Transmission Charges:</t>
  </si>
  <si>
    <t>Schedule 1 Charge</t>
  </si>
  <si>
    <t>Schedule 2 Charge</t>
  </si>
  <si>
    <t>Schedule 9 Charge</t>
  </si>
  <si>
    <t>Schedule 10 Charge (MISO Adder)</t>
  </si>
  <si>
    <t xml:space="preserve">  Less Schedule 10 Charge in Ferc Acct 575.5</t>
  </si>
  <si>
    <t>Schedule 11 Charge (Prior Mth Adj)</t>
  </si>
  <si>
    <t>Schedule 23 Charge (GFA)</t>
  </si>
  <si>
    <t>Schedule 26 Charge</t>
  </si>
  <si>
    <t>FERC Assessment Sch 10</t>
  </si>
  <si>
    <t>Total MISO Charges</t>
  </si>
  <si>
    <t>Total all transmission (line 19 plus line 10)</t>
  </si>
  <si>
    <t>FERC 565 Transmission Expense:  Non-MISO</t>
  </si>
  <si>
    <t>Total 2010</t>
  </si>
  <si>
    <t xml:space="preserve">Transmission Wheeling - </t>
  </si>
  <si>
    <t>Revenue Items:</t>
  </si>
  <si>
    <t xml:space="preserve">IPL Transmission Revenue (Ancillary Services only)                 </t>
  </si>
  <si>
    <t>2010 IPL Budget Forecast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</si>
  <si>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</si>
  <si>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</si>
  <si>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</si>
  <si>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</si>
  <si>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</si>
  <si>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</si>
  <si>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</si>
  <si>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</si>
  <si>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</si>
  <si>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</si>
  <si>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</si>
  <si>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</si>
  <si>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Estimate</t>
  </si>
  <si>
    <t>Actual</t>
  </si>
  <si>
    <t>Schedule 2</t>
  </si>
  <si>
    <t>RPGI Dist (Note 2)</t>
  </si>
  <si>
    <t>CBPC Disc (Note 2)</t>
  </si>
  <si>
    <t>TOTAL</t>
  </si>
  <si>
    <t>Notes:</t>
  </si>
  <si>
    <t>1) Schedules 2 has been estimated using 2009 actuals where available multiplied by the forecasted increase/decrease in load (see table on far right).</t>
  </si>
  <si>
    <t>2) RPGI and CBPC are fixed charges and will not change month-to-month.</t>
  </si>
  <si>
    <t>3) Actual revenue is derived from the MISO Day 5 MR files after sorting.</t>
  </si>
  <si>
    <t>4) Total Estimate figure has been adjusted to include actual figures for months already completed to give a current "best estimate" of the year-end figure.</t>
  </si>
  <si>
    <t>IPL Forecasted
Load (MW)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</si>
  <si>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</si>
  <si>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</si>
  <si>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</si>
  <si>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</si>
  <si>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</si>
  <si>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</si>
  <si>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</si>
  <si>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</si>
  <si>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</si>
  <si>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</si>
  <si>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</si>
  <si>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No changes on 1/25 P&amp;E update</t>
  </si>
  <si>
    <t>Inc/Dec</t>
  </si>
  <si>
    <t>Multiplier</t>
  </si>
  <si>
    <t>Less 2008 True-up</t>
  </si>
  <si>
    <t>Total ITC 2010 w/o true-up</t>
  </si>
  <si>
    <t>SMMPA</t>
  </si>
  <si>
    <t>GRE</t>
  </si>
  <si>
    <t xml:space="preserve">Total Transmission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</si>
  <si>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</si>
  <si>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</si>
  <si>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</si>
  <si>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</si>
  <si>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</si>
  <si>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</si>
  <si>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</si>
  <si>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</si>
  <si>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</si>
  <si>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</si>
  <si>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</si>
  <si>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</si>
  <si>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</si>
  <si>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MidAmerican Transmission Charges</t>
  </si>
  <si>
    <t>MIDAMERICAN ENERGY COMPANY</t>
  </si>
  <si>
    <t>Total Company Electric Operations</t>
  </si>
  <si>
    <t>Sources</t>
  </si>
  <si>
    <r>
      <rPr>
        <sz val="10"/>
        <rFont val="Arial"/>
        <family val="2"/>
      </rPr>
      <t xml:space="preserve">Line </t>
    </r>
    <r>
      <rPr>
        <u/>
        <sz val="10"/>
        <rFont val="Arial"/>
        <family val="2"/>
      </rPr>
      <t>No.</t>
    </r>
  </si>
  <si>
    <r>
      <t xml:space="preserve">Forecasted MISO </t>
    </r>
    <r>
      <rPr>
        <u/>
        <sz val="10"/>
        <rFont val="Arial"/>
        <family val="2"/>
      </rPr>
      <t>Charges</t>
    </r>
  </si>
  <si>
    <t>Schedule 10-FERC Charge</t>
  </si>
  <si>
    <t>Schedule 26-A Charge</t>
  </si>
  <si>
    <t>(n)</t>
  </si>
  <si>
    <r>
      <t xml:space="preserve">Line </t>
    </r>
    <r>
      <rPr>
        <u/>
        <sz val="10"/>
        <rFont val="Arial"/>
        <family val="2"/>
      </rPr>
      <t>No.</t>
    </r>
  </si>
  <si>
    <t>Description</t>
  </si>
  <si>
    <t xml:space="preserve">Docket No. </t>
  </si>
  <si>
    <t>Sources:</t>
  </si>
  <si>
    <t>Total MISO Charges (sum of Lines 1-4)</t>
  </si>
  <si>
    <t>Line 1 estimated based on MISO's published Schedule 10 rate and MidAmerican's load forecast</t>
  </si>
  <si>
    <t>Line 3 estimated based on forecasted Schedule 26 charges</t>
  </si>
  <si>
    <t>Line 5 = sum of Lines 1-4</t>
  </si>
  <si>
    <t>Forecasted MISO Transmission Charges</t>
  </si>
  <si>
    <t>2014 SOUTH DAKOTA ELECTRIC RATE CASE</t>
  </si>
  <si>
    <t>Allocation of MISO Transmission Expenses to South Dakota</t>
  </si>
  <si>
    <t>South Dakota electric allocation</t>
  </si>
  <si>
    <t>To Schedule D, Line 1, Col (b)</t>
  </si>
  <si>
    <t>Line 4 estimated based on forecasted Schedule 26-A charges</t>
  </si>
  <si>
    <t>Forecasted MISO Credit</t>
  </si>
  <si>
    <t>Forecasted A&amp;G in MISO rates</t>
  </si>
  <si>
    <t>To Schedule E, Line 2, Col (a)</t>
  </si>
  <si>
    <t>South Dakota Electric Operations</t>
  </si>
  <si>
    <t xml:space="preserve">Line 2, Column (b) from Exhibit___(DAS-1) Schedule D, Line 4, Column (n) </t>
  </si>
  <si>
    <t>Line 1, Column (b) from Exhibit___(DAS-1) Schedule C, Line 5, Column (n)</t>
  </si>
  <si>
    <t>Line 3 = Line 1 - Line 2</t>
  </si>
  <si>
    <t>Line 4 from Workpaper RRT 11 Page 7 Average and Excess Allocator</t>
  </si>
  <si>
    <t>Line 5 = Line 3 x Line 4</t>
  </si>
  <si>
    <t>MEC MVP Return Credit</t>
  </si>
  <si>
    <t>Annualized Total</t>
  </si>
  <si>
    <t>(o)</t>
  </si>
  <si>
    <t>Total for Period</t>
  </si>
  <si>
    <t>MEC Schedule 26 Return Credit</t>
  </si>
  <si>
    <t>Line 2 From Workpaper DAS 3 Line 6 column (b)</t>
  </si>
  <si>
    <t>Line 3 From Workpaper DAS 6 Line 6 column (b)</t>
  </si>
  <si>
    <t>Line 1 Based on MidAmerican's 2022 Attachment MM Rate Template submitted to Midcontinent Independent System Operator, Inc. (MISO) for the forecast period</t>
  </si>
  <si>
    <t>Year Ending December 31, 2022</t>
  </si>
  <si>
    <t>2022 Forecasted Total Company MISO Transmission Cost</t>
  </si>
  <si>
    <t>2022 Forecasted MISO Credit</t>
  </si>
  <si>
    <t>2022 Total Company Net Transmission Cost</t>
  </si>
  <si>
    <t>2022 Total South Dakota MISO Transmission Cost</t>
  </si>
  <si>
    <t>Line 2 estimated based on 2022 MISO rate and MidAmerican's load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</si>
</sst>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&quot;$&quot;* #,##0_);_(&quot;$&quot;* \(#,##0\);_(&quot;$&quot;* &quot;-&quot;??_);_(@_)"/>
    <numFmt numFmtId="168" formatCode="&quot;$&quot;#,##0.00"/>
    <numFmt numFmtId="169" formatCode="&quot;$&quot;#,##0"/>
    <numFmt numFmtId="170" formatCode="0.00000000000"/>
    <numFmt numFmtId="171" formatCode="&quot;$&quot;#,##0.0000"/>
    <numFmt numFmtId="172" formatCode="0.000000"/>
    <numFmt numFmtId="173" formatCode="[$-409]mmm\-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23">
    <xf numFmtId="0" fontId="0" fillId="0" borderId="0" xfId="0"/>
    <xf numFmtId="6" fontId="0" fillId="0" borderId="0" xfId="0" applyNumberFormat="1"/>
    <xf numFmtId="44" fontId="0" fillId="0" borderId="0" xfId="2" applyFont="1"/>
    <xf numFmtId="164" fontId="0" fillId="0" borderId="0" xfId="0" applyNumberFormat="1"/>
    <xf numFmtId="166" fontId="0" fillId="0" borderId="0" xfId="0" applyNumberFormat="1"/>
    <xf numFmtId="43" fontId="0" fillId="0" borderId="0" xfId="0" applyNumberFormat="1"/>
    <xf numFmtId="167" fontId="0" fillId="0" borderId="0" xfId="2" applyNumberFormat="1" applyFont="1"/>
    <xf numFmtId="167" fontId="0" fillId="0" borderId="0" xfId="0" applyNumberFormat="1"/>
    <xf numFmtId="0" fontId="2" fillId="0" borderId="0" xfId="0" applyFont="1" applyFill="1" applyBorder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9" fillId="0" borderId="0" xfId="0" applyFont="1" applyFill="1" applyAlignment="1"/>
    <xf numFmtId="0" fontId="10" fillId="0" borderId="0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Fill="1" applyBorder="1"/>
    <xf numFmtId="164" fontId="10" fillId="0" borderId="1" xfId="1" applyNumberFormat="1" applyFont="1" applyFill="1" applyBorder="1"/>
    <xf numFmtId="164" fontId="9" fillId="0" borderId="1" xfId="1" applyNumberFormat="1" applyFont="1" applyFill="1" applyBorder="1"/>
    <xf numFmtId="164" fontId="9" fillId="0" borderId="1" xfId="0" applyNumberFormat="1" applyFont="1" applyFill="1" applyBorder="1"/>
    <xf numFmtId="0" fontId="10" fillId="0" borderId="1" xfId="0" applyFont="1" applyFill="1" applyBorder="1"/>
    <xf numFmtId="0" fontId="9" fillId="0" borderId="1" xfId="0" applyFont="1" applyFill="1" applyBorder="1" applyAlignment="1">
      <alignment horizontal="right"/>
    </xf>
    <xf numFmtId="172" fontId="10" fillId="0" borderId="1" xfId="0" applyNumberFormat="1" applyFont="1" applyFill="1" applyBorder="1"/>
    <xf numFmtId="164" fontId="10" fillId="0" borderId="2" xfId="1" applyNumberFormat="1" applyFont="1" applyFill="1" applyBorder="1"/>
    <xf numFmtId="10" fontId="10" fillId="0" borderId="0" xfId="0" applyNumberFormat="1" applyFont="1" applyFill="1"/>
    <xf numFmtId="16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8" fillId="0" borderId="0" xfId="0" applyNumberFormat="1" applyFont="1" applyFill="1"/>
    <xf numFmtId="168" fontId="8" fillId="0" borderId="0" xfId="0" applyNumberFormat="1" applyFont="1" applyFill="1"/>
    <xf numFmtId="10" fontId="8" fillId="0" borderId="0" xfId="0" applyNumberFormat="1" applyFont="1" applyFill="1"/>
    <xf numFmtId="169" fontId="8" fillId="0" borderId="0" xfId="0" applyNumberFormat="1" applyFont="1" applyFill="1"/>
    <xf numFmtId="2" fontId="8" fillId="0" borderId="0" xfId="0" applyNumberFormat="1" applyFont="1" applyFill="1"/>
    <xf numFmtId="1" fontId="8" fillId="0" borderId="0" xfId="0" applyNumberFormat="1" applyFont="1" applyFill="1"/>
    <xf numFmtId="37" fontId="8" fillId="0" borderId="0" xfId="0" applyNumberFormat="1" applyFont="1" applyFill="1"/>
    <xf numFmtId="0" fontId="11" fillId="0" borderId="3" xfId="0" applyFont="1" applyFill="1" applyBorder="1"/>
    <xf numFmtId="0" fontId="12" fillId="0" borderId="4" xfId="0" applyFont="1" applyFill="1" applyBorder="1"/>
    <xf numFmtId="167" fontId="12" fillId="0" borderId="5" xfId="2" applyNumberFormat="1" applyFont="1" applyFill="1" applyBorder="1"/>
    <xf numFmtId="0" fontId="12" fillId="0" borderId="0" xfId="0" applyFont="1" applyFill="1"/>
    <xf numFmtId="164" fontId="12" fillId="0" borderId="0" xfId="0" applyNumberFormat="1" applyFont="1" applyFill="1"/>
    <xf numFmtId="0" fontId="11" fillId="0" borderId="6" xfId="0" applyFont="1" applyFill="1" applyBorder="1"/>
    <xf numFmtId="0" fontId="12" fillId="0" borderId="0" xfId="0" applyFont="1" applyFill="1" applyBorder="1"/>
    <xf numFmtId="164" fontId="12" fillId="0" borderId="7" xfId="0" applyNumberFormat="1" applyFont="1" applyFill="1" applyBorder="1"/>
    <xf numFmtId="164" fontId="12" fillId="0" borderId="8" xfId="0" applyNumberFormat="1" applyFont="1" applyFill="1" applyBorder="1"/>
    <xf numFmtId="170" fontId="12" fillId="0" borderId="0" xfId="0" applyNumberFormat="1" applyFont="1" applyFill="1"/>
    <xf numFmtId="168" fontId="12" fillId="0" borderId="0" xfId="0" applyNumberFormat="1" applyFont="1" applyFill="1"/>
    <xf numFmtId="2" fontId="12" fillId="0" borderId="0" xfId="0" applyNumberFormat="1" applyFont="1" applyFill="1"/>
    <xf numFmtId="0" fontId="11" fillId="0" borderId="9" xfId="0" applyFont="1" applyFill="1" applyBorder="1"/>
    <xf numFmtId="0" fontId="11" fillId="0" borderId="10" xfId="0" applyFont="1" applyFill="1" applyBorder="1"/>
    <xf numFmtId="167" fontId="12" fillId="0" borderId="11" xfId="2" applyNumberFormat="1" applyFont="1" applyFill="1" applyBorder="1"/>
    <xf numFmtId="171" fontId="12" fillId="0" borderId="0" xfId="0" applyNumberFormat="1" applyFont="1" applyFill="1"/>
    <xf numFmtId="167" fontId="12" fillId="0" borderId="0" xfId="0" applyNumberFormat="1" applyFont="1" applyFill="1"/>
    <xf numFmtId="1" fontId="12" fillId="0" borderId="0" xfId="0" applyNumberFormat="1" applyFont="1" applyFill="1"/>
    <xf numFmtId="169" fontId="12" fillId="0" borderId="0" xfId="0" applyNumberFormat="1" applyFont="1" applyFill="1"/>
    <xf numFmtId="167" fontId="8" fillId="0" borderId="0" xfId="2" applyNumberFormat="1" applyFont="1" applyFill="1"/>
    <xf numFmtId="167" fontId="6" fillId="0" borderId="0" xfId="2" applyNumberFormat="1" applyFont="1" applyFill="1"/>
    <xf numFmtId="0" fontId="0" fillId="0" borderId="0" xfId="0" applyAlignment="1">
      <alignment horizontal="center"/>
    </xf>
    <xf numFmtId="173" fontId="3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9" fontId="1" fillId="0" borderId="0" xfId="0" applyNumberFormat="1" applyFont="1" applyFill="1"/>
    <xf numFmtId="0" fontId="1" fillId="0" borderId="0" xfId="0" applyFont="1" applyFill="1" applyBorder="1"/>
    <xf numFmtId="0" fontId="4" fillId="0" borderId="0" xfId="0" applyFont="1" applyFill="1"/>
    <xf numFmtId="2" fontId="1" fillId="0" borderId="0" xfId="0" applyNumberFormat="1" applyFont="1" applyFill="1"/>
    <xf numFmtId="168" fontId="1" fillId="0" borderId="0" xfId="0" applyNumberFormat="1" applyFont="1" applyFill="1"/>
    <xf numFmtId="1" fontId="1" fillId="0" borderId="0" xfId="0" applyNumberFormat="1" applyFont="1" applyFill="1"/>
    <xf numFmtId="167" fontId="1" fillId="0" borderId="0" xfId="2" applyNumberFormat="1" applyFont="1" applyFill="1"/>
    <xf numFmtId="171" fontId="1" fillId="0" borderId="0" xfId="0" applyNumberFormat="1" applyFont="1" applyFill="1"/>
    <xf numFmtId="43" fontId="1" fillId="0" borderId="0" xfId="0" applyNumberFormat="1" applyFont="1" applyFill="1"/>
    <xf numFmtId="167" fontId="1" fillId="0" borderId="0" xfId="0" applyNumberFormat="1" applyFont="1" applyFill="1"/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164" fontId="1" fillId="0" borderId="0" xfId="0" applyNumberFormat="1" applyFont="1" applyFill="1" applyBorder="1"/>
    <xf numFmtId="0" fontId="11" fillId="0" borderId="0" xfId="0" applyFont="1" applyFill="1" applyBorder="1"/>
    <xf numFmtId="167" fontId="1" fillId="0" borderId="0" xfId="2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quotePrefix="1" applyFont="1" applyAlignment="1">
      <alignment horizontal="center"/>
    </xf>
    <xf numFmtId="164" fontId="1" fillId="0" borderId="0" xfId="1" applyNumberFormat="1" applyFont="1" applyFill="1"/>
    <xf numFmtId="164" fontId="6" fillId="0" borderId="0" xfId="1" applyNumberFormat="1" applyFont="1" applyFill="1"/>
    <xf numFmtId="0" fontId="3" fillId="0" borderId="0" xfId="0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0" fontId="13" fillId="0" borderId="0" xfId="0" applyFont="1" applyFill="1" applyAlignment="1"/>
    <xf numFmtId="0" fontId="5" fillId="0" borderId="0" xfId="0" applyFont="1" applyFill="1" applyAlignmen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2" borderId="0" xfId="0" applyFont="1" applyFill="1"/>
    <xf numFmtId="170" fontId="1" fillId="2" borderId="0" xfId="0" applyNumberFormat="1" applyFont="1" applyFill="1"/>
    <xf numFmtId="0" fontId="1" fillId="0" borderId="0" xfId="3" applyFont="1"/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73" fontId="1" fillId="0" borderId="0" xfId="0" applyNumberFormat="1" applyFont="1" applyFill="1" applyAlignment="1">
      <alignment horizontal="center"/>
    </xf>
    <xf numFmtId="167" fontId="4" fillId="0" borderId="0" xfId="2" applyNumberFormat="1" applyFont="1" applyFill="1"/>
    <xf numFmtId="0" fontId="1" fillId="0" borderId="0" xfId="0" applyFont="1" applyFill="1" applyAlignment="1">
      <alignment horizontal="left"/>
    </xf>
    <xf numFmtId="10" fontId="1" fillId="0" borderId="0" xfId="6" applyNumberFormat="1" applyFont="1" applyFill="1"/>
    <xf numFmtId="44" fontId="1" fillId="0" borderId="0" xfId="2" applyFont="1" applyFill="1"/>
    <xf numFmtId="167" fontId="6" fillId="0" borderId="0" xfId="2" applyNumberFormat="1" applyFont="1"/>
    <xf numFmtId="164" fontId="6" fillId="0" borderId="0" xfId="0" applyNumberFormat="1" applyFont="1" applyFill="1"/>
    <xf numFmtId="165" fontId="1" fillId="2" borderId="0" xfId="1" applyNumberFormat="1" applyFont="1" applyFill="1"/>
    <xf numFmtId="37" fontId="1" fillId="0" borderId="0" xfId="1" applyNumberFormat="1" applyFont="1" applyFill="1"/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Comma" xfId="1" builtinId="3"/>
    <cellStyle name="Currency" xfId="2" builtinId="4"/>
    <cellStyle name="Currency 2" xfId="4" xr:uid="{00000000-0005-0000-0000-000002000000}"/>
    <cellStyle name="Normal" xfId="0" builtinId="0"/>
    <cellStyle name="Normal_IS-Wheeling Exp" xfId="3" xr:uid="{00000000-0005-0000-0000-000004000000}"/>
    <cellStyle name="Percent" xfId="6" builtinId="5"/>
    <cellStyle name="Percent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3"/>
  <sheetViews>
    <sheetView tabSelected="1" view="pageLayout" zoomScaleNormal="90" zoomScaleSheetLayoutView="70" workbookViewId="0">
      <selection activeCell="C12" sqref="C12:N15"/>
    </sheetView>
  </sheetViews>
  <sheetFormatPr defaultColWidth="9.140625" defaultRowHeight="12.75" x14ac:dyDescent="0.2"/>
  <cols>
    <col min="1" max="1" width="5.5703125" style="30" customWidth="1"/>
    <col min="2" max="2" width="39.85546875" style="29" customWidth="1"/>
    <col min="3" max="3" width="14.28515625" style="29" customWidth="1"/>
    <col min="4" max="4" width="12.140625" style="29" bestFit="1" customWidth="1"/>
    <col min="5" max="6" width="11.5703125" style="29" bestFit="1" customWidth="1"/>
    <col min="7" max="7" width="12" style="29" bestFit="1" customWidth="1"/>
    <col min="8" max="8" width="12.42578125" style="29" bestFit="1" customWidth="1"/>
    <col min="9" max="9" width="12.140625" style="29" bestFit="1" customWidth="1"/>
    <col min="10" max="10" width="12.7109375" style="29" bestFit="1" customWidth="1"/>
    <col min="11" max="11" width="13.5703125" style="29" customWidth="1"/>
    <col min="12" max="12" width="12" style="29" bestFit="1" customWidth="1"/>
    <col min="13" max="13" width="15.28515625" style="29" customWidth="1"/>
    <col min="14" max="14" width="11.42578125" style="29" bestFit="1" customWidth="1"/>
    <col min="15" max="15" width="15.140625" style="29" bestFit="1" customWidth="1"/>
    <col min="16" max="16" width="12.140625" style="29" bestFit="1" customWidth="1"/>
    <col min="17" max="17" width="16" style="29" bestFit="1" customWidth="1"/>
    <col min="18" max="18" width="9.140625" style="29"/>
    <col min="19" max="19" width="12.28515625" style="29" bestFit="1" customWidth="1"/>
    <col min="20" max="16384" width="9.140625" style="29"/>
  </cols>
  <sheetData>
    <row r="1" spans="1:19" x14ac:dyDescent="0.2">
      <c r="A1" s="112" t="s">
        <v>111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9" x14ac:dyDescent="0.2">
      <c r="A2" s="112" t="s">
        <v>128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86"/>
    </row>
    <row r="3" spans="1:19" x14ac:dyDescent="0.2">
      <c r="A3" s="112" t="s">
        <v>121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9" x14ac:dyDescent="0.2">
      <c r="B4" s="75"/>
    </row>
    <row r="5" spans="1:19" x14ac:dyDescent="0.2">
      <c r="B5" s="112" t="s">
        <v>127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9" x14ac:dyDescent="0.2">
      <c r="B6" s="114" t="s">
        <v>112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9" x14ac:dyDescent="0.2">
      <c r="B7" s="115" t="s">
        <v>150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9" x14ac:dyDescent="0.2">
      <c r="B8" s="75"/>
    </row>
    <row r="9" spans="1:19" x14ac:dyDescent="0.2">
      <c r="A9" s="113" t="s">
        <v>119</v>
      </c>
      <c r="C9" s="30" t="s">
        <v>67</v>
      </c>
      <c r="D9" s="30" t="s">
        <v>67</v>
      </c>
      <c r="E9" s="30" t="s">
        <v>3</v>
      </c>
      <c r="F9" s="30" t="s">
        <v>3</v>
      </c>
      <c r="G9" s="30" t="s">
        <v>3</v>
      </c>
      <c r="H9" s="30" t="s">
        <v>3</v>
      </c>
      <c r="I9" s="30" t="s">
        <v>3</v>
      </c>
      <c r="J9" s="30" t="s">
        <v>3</v>
      </c>
      <c r="K9" s="30" t="s">
        <v>3</v>
      </c>
      <c r="L9" s="30" t="s">
        <v>3</v>
      </c>
      <c r="M9" s="30" t="s">
        <v>3</v>
      </c>
      <c r="N9" s="30" t="s">
        <v>3</v>
      </c>
    </row>
    <row r="10" spans="1:19" x14ac:dyDescent="0.2">
      <c r="A10" s="113"/>
      <c r="B10" s="100" t="s">
        <v>110</v>
      </c>
      <c r="C10" s="60">
        <v>44562</v>
      </c>
      <c r="D10" s="60">
        <v>44593</v>
      </c>
      <c r="E10" s="60">
        <v>44621</v>
      </c>
      <c r="F10" s="60">
        <v>44652</v>
      </c>
      <c r="G10" s="60">
        <v>44682</v>
      </c>
      <c r="H10" s="60">
        <v>44713</v>
      </c>
      <c r="I10" s="60">
        <v>44743</v>
      </c>
      <c r="J10" s="60">
        <v>44774</v>
      </c>
      <c r="K10" s="60">
        <v>44805</v>
      </c>
      <c r="L10" s="60">
        <v>44835</v>
      </c>
      <c r="M10" s="60">
        <v>44866</v>
      </c>
      <c r="N10" s="60">
        <v>44896</v>
      </c>
      <c r="O10" s="84" t="s">
        <v>0</v>
      </c>
      <c r="Q10" s="27"/>
    </row>
    <row r="11" spans="1:19" x14ac:dyDescent="0.2">
      <c r="B11" s="85" t="s">
        <v>97</v>
      </c>
      <c r="C11" s="85" t="s">
        <v>98</v>
      </c>
      <c r="D11" s="85" t="s">
        <v>99</v>
      </c>
      <c r="E11" s="85" t="s">
        <v>100</v>
      </c>
      <c r="F11" s="85" t="s">
        <v>101</v>
      </c>
      <c r="G11" s="85" t="s">
        <v>102</v>
      </c>
      <c r="H11" s="85" t="s">
        <v>103</v>
      </c>
      <c r="I11" s="85" t="s">
        <v>104</v>
      </c>
      <c r="J11" s="85" t="s">
        <v>105</v>
      </c>
      <c r="K11" s="85" t="s">
        <v>106</v>
      </c>
      <c r="L11" s="85" t="s">
        <v>107</v>
      </c>
      <c r="M11" s="85" t="s">
        <v>108</v>
      </c>
      <c r="N11" s="98" t="s">
        <v>109</v>
      </c>
      <c r="O11" s="99" t="s">
        <v>118</v>
      </c>
      <c r="Q11" s="27"/>
    </row>
    <row r="12" spans="1:19" x14ac:dyDescent="0.2">
      <c r="A12" s="30">
        <v>1</v>
      </c>
      <c r="B12" s="29" t="s">
        <v>40</v>
      </c>
      <c r="C12" s="61">
        <v>585788</v>
      </c>
      <c r="D12" s="111">
        <v>512613</v>
      </c>
      <c r="E12" s="111">
        <v>471767.20956655062</v>
      </c>
      <c r="F12" s="111">
        <v>547708.70561268704</v>
      </c>
      <c r="G12" s="111">
        <v>550055.4064086217</v>
      </c>
      <c r="H12" s="111">
        <v>502550.38440546172</v>
      </c>
      <c r="I12" s="111">
        <v>539220.00307452434</v>
      </c>
      <c r="J12" s="111">
        <v>529044.86138923932</v>
      </c>
      <c r="K12" s="111">
        <v>452994.77247084596</v>
      </c>
      <c r="L12" s="111">
        <v>563107.87355899101</v>
      </c>
      <c r="M12" s="111">
        <v>503391.00675474037</v>
      </c>
      <c r="N12" s="111">
        <v>524225.11244360066</v>
      </c>
      <c r="O12" s="82">
        <f>SUM(C12:N12)</f>
        <v>6282466.3356852625</v>
      </c>
      <c r="P12" s="82"/>
      <c r="Q12" s="68"/>
      <c r="S12" s="62"/>
    </row>
    <row r="13" spans="1:19" x14ac:dyDescent="0.2">
      <c r="A13" s="30">
        <v>2</v>
      </c>
      <c r="B13" s="29" t="s">
        <v>116</v>
      </c>
      <c r="C13" s="61">
        <v>204398</v>
      </c>
      <c r="D13" s="82">
        <v>228039</v>
      </c>
      <c r="E13" s="82">
        <v>203684</v>
      </c>
      <c r="F13" s="82">
        <v>204106</v>
      </c>
      <c r="G13" s="82">
        <v>186199</v>
      </c>
      <c r="H13" s="82">
        <v>230554</v>
      </c>
      <c r="I13" s="82">
        <v>256717</v>
      </c>
      <c r="J13" s="82">
        <v>285779</v>
      </c>
      <c r="K13" s="82">
        <v>275855</v>
      </c>
      <c r="L13" s="82">
        <v>251383</v>
      </c>
      <c r="M13" s="82">
        <v>207610</v>
      </c>
      <c r="N13" s="82">
        <v>206763</v>
      </c>
      <c r="O13" s="82">
        <f>SUM(C13:N13)</f>
        <v>2741087</v>
      </c>
      <c r="P13" s="64"/>
      <c r="Q13" s="68"/>
      <c r="S13" s="62"/>
    </row>
    <row r="14" spans="1:19" x14ac:dyDescent="0.2">
      <c r="A14" s="30">
        <v>3</v>
      </c>
      <c r="B14" s="29" t="s">
        <v>44</v>
      </c>
      <c r="C14" s="61">
        <v>99857</v>
      </c>
      <c r="D14" s="82">
        <v>379314</v>
      </c>
      <c r="E14" s="82">
        <v>379113</v>
      </c>
      <c r="F14" s="82">
        <v>343134</v>
      </c>
      <c r="G14" s="82">
        <v>323463</v>
      </c>
      <c r="H14" s="82">
        <v>387597</v>
      </c>
      <c r="I14" s="82">
        <v>445967</v>
      </c>
      <c r="J14" s="82">
        <v>480439</v>
      </c>
      <c r="K14" s="82">
        <v>463754</v>
      </c>
      <c r="L14" s="82">
        <v>436700</v>
      </c>
      <c r="M14" s="82">
        <v>349024</v>
      </c>
      <c r="N14" s="82">
        <v>359188</v>
      </c>
      <c r="O14" s="82">
        <f>SUM(C14:N14)</f>
        <v>4447550</v>
      </c>
      <c r="P14" s="82"/>
      <c r="Q14" s="68"/>
      <c r="S14" s="62"/>
    </row>
    <row r="15" spans="1:19" ht="15" x14ac:dyDescent="0.35">
      <c r="A15" s="30">
        <v>4</v>
      </c>
      <c r="B15" s="29" t="s">
        <v>117</v>
      </c>
      <c r="C15" s="109">
        <v>4118691</v>
      </c>
      <c r="D15" s="83">
        <v>3860520</v>
      </c>
      <c r="E15" s="83">
        <v>3692440</v>
      </c>
      <c r="F15" s="83">
        <v>4397587</v>
      </c>
      <c r="G15" s="83">
        <v>4189456</v>
      </c>
      <c r="H15" s="83">
        <v>3728193</v>
      </c>
      <c r="I15" s="83">
        <v>3657694</v>
      </c>
      <c r="J15" s="83">
        <v>3758905</v>
      </c>
      <c r="K15" s="83">
        <v>3821270</v>
      </c>
      <c r="L15" s="83">
        <v>4555085</v>
      </c>
      <c r="M15" s="83">
        <v>4033889</v>
      </c>
      <c r="N15" s="83">
        <v>3991104</v>
      </c>
      <c r="O15" s="83">
        <f>SUM(C15:N15)</f>
        <v>47804834</v>
      </c>
      <c r="Q15" s="68"/>
      <c r="S15" s="62"/>
    </row>
    <row r="16" spans="1:19" ht="12" customHeight="1" x14ac:dyDescent="0.2">
      <c r="A16" s="30">
        <v>5</v>
      </c>
      <c r="B16" s="29" t="s">
        <v>123</v>
      </c>
      <c r="C16" s="82">
        <f t="shared" ref="C16:N16" si="0">SUM(C12:C15)</f>
        <v>5008734</v>
      </c>
      <c r="D16" s="82">
        <f t="shared" si="0"/>
        <v>4980486</v>
      </c>
      <c r="E16" s="82">
        <f t="shared" si="0"/>
        <v>4747004.2095665503</v>
      </c>
      <c r="F16" s="82">
        <f t="shared" si="0"/>
        <v>5492535.7056126874</v>
      </c>
      <c r="G16" s="82">
        <f t="shared" si="0"/>
        <v>5249173.4064086219</v>
      </c>
      <c r="H16" s="82">
        <f t="shared" si="0"/>
        <v>4848894.3844054621</v>
      </c>
      <c r="I16" s="82">
        <f t="shared" si="0"/>
        <v>4899598.0030745249</v>
      </c>
      <c r="J16" s="82">
        <f t="shared" si="0"/>
        <v>5054167.8613892393</v>
      </c>
      <c r="K16" s="82">
        <f t="shared" si="0"/>
        <v>5013873.7724708458</v>
      </c>
      <c r="L16" s="82">
        <f t="shared" si="0"/>
        <v>5806275.8735589907</v>
      </c>
      <c r="M16" s="82">
        <f t="shared" si="0"/>
        <v>5093914.0067547401</v>
      </c>
      <c r="N16" s="82">
        <f t="shared" si="0"/>
        <v>5081280.1124436008</v>
      </c>
      <c r="O16" s="68">
        <f>SUM(C16:N16)</f>
        <v>61275937.335685275</v>
      </c>
      <c r="Q16" s="62"/>
    </row>
    <row r="17" spans="1:17" ht="25.5" x14ac:dyDescent="0.2">
      <c r="A17" s="74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92" t="s">
        <v>131</v>
      </c>
    </row>
    <row r="18" spans="1:17" ht="15.75" x14ac:dyDescent="0.25">
      <c r="A18" s="74"/>
      <c r="B18" s="29" t="s">
        <v>122</v>
      </c>
      <c r="C18" s="61"/>
      <c r="D18" s="61"/>
      <c r="E18" s="61"/>
      <c r="F18" s="61"/>
      <c r="G18" s="61"/>
      <c r="H18" s="61"/>
      <c r="I18" s="61"/>
      <c r="J18" s="61"/>
      <c r="M18" s="77"/>
      <c r="N18" s="63"/>
      <c r="O18" s="76"/>
    </row>
    <row r="19" spans="1:17" ht="15.75" x14ac:dyDescent="0.25">
      <c r="B19" s="95" t="s">
        <v>124</v>
      </c>
      <c r="C19" s="95"/>
      <c r="D19" s="96"/>
      <c r="E19" s="95"/>
      <c r="F19" s="95"/>
      <c r="G19" s="95"/>
      <c r="H19" s="66"/>
      <c r="M19" s="77"/>
      <c r="N19" s="77"/>
      <c r="O19" s="78"/>
      <c r="Q19" s="61"/>
    </row>
    <row r="20" spans="1:17" x14ac:dyDescent="0.2">
      <c r="B20" s="29" t="s">
        <v>155</v>
      </c>
      <c r="D20" s="65"/>
      <c r="H20" s="66"/>
      <c r="O20" s="61"/>
    </row>
    <row r="21" spans="1:17" x14ac:dyDescent="0.2">
      <c r="B21" s="29" t="s">
        <v>125</v>
      </c>
      <c r="D21" s="69"/>
      <c r="H21" s="66"/>
      <c r="K21" s="70"/>
      <c r="L21" s="70"/>
      <c r="M21" s="70"/>
      <c r="N21" s="70"/>
      <c r="O21" s="61"/>
    </row>
    <row r="22" spans="1:17" x14ac:dyDescent="0.2">
      <c r="B22" s="29" t="s">
        <v>132</v>
      </c>
      <c r="C22" s="70"/>
      <c r="D22" s="70"/>
      <c r="E22" s="70"/>
      <c r="F22" s="70"/>
      <c r="G22" s="70"/>
      <c r="H22" s="70"/>
      <c r="I22" s="70"/>
      <c r="J22" s="70"/>
      <c r="O22" s="71"/>
    </row>
    <row r="23" spans="1:17" x14ac:dyDescent="0.2">
      <c r="B23" s="29" t="s">
        <v>126</v>
      </c>
      <c r="C23" s="71"/>
      <c r="D23" s="67"/>
      <c r="H23" s="62"/>
    </row>
  </sheetData>
  <mergeCells count="7">
    <mergeCell ref="A1:O1"/>
    <mergeCell ref="A2:O2"/>
    <mergeCell ref="A3:O3"/>
    <mergeCell ref="A9:A10"/>
    <mergeCell ref="B5:O5"/>
    <mergeCell ref="B6:O6"/>
    <mergeCell ref="B7:O7"/>
  </mergeCells>
  <phoneticPr fontId="2" type="noConversion"/>
  <pageMargins left="0.2" right="0.23" top="1" bottom="0.5" header="0.5" footer="0.5"/>
  <pageSetup scale="53" orientation="landscape" r:id="rId1"/>
  <headerFooter alignWithMargins="0">
    <oddHeader>&amp;R1-6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3:AR17"/>
  <sheetViews>
    <sheetView workbookViewId="0">
      <selection activeCell="E29" sqref="E29"/>
    </sheetView>
  </sheetViews>
  <sheetFormatPr defaultColWidth="9.140625" defaultRowHeight="12.75" x14ac:dyDescent="0.2"/>
  <cols>
    <col min="1" max="1" width="13.140625" style="12" customWidth="1"/>
    <col min="2" max="25" width="9.140625" style="12"/>
    <col min="26" max="26" width="10.28515625" style="12" bestFit="1" customWidth="1"/>
    <col min="27" max="16384" width="9.140625" style="12"/>
  </cols>
  <sheetData>
    <row r="3" spans="1:44" ht="18" x14ac:dyDescent="0.25">
      <c r="A3" s="9" t="s">
        <v>51</v>
      </c>
      <c r="B3" s="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1"/>
    </row>
    <row r="4" spans="1:44" x14ac:dyDescent="0.2">
      <c r="A4" s="13" t="s">
        <v>52</v>
      </c>
      <c r="B4" s="14"/>
      <c r="Z4" s="11"/>
      <c r="AA4" s="11"/>
    </row>
    <row r="5" spans="1:44" x14ac:dyDescent="0.2">
      <c r="B5" s="14"/>
      <c r="C5" s="118" t="s">
        <v>53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</row>
    <row r="6" spans="1:44" ht="63.75" x14ac:dyDescent="0.2">
      <c r="B6" s="116" t="s">
        <v>54</v>
      </c>
      <c r="C6" s="117"/>
      <c r="D6" s="116" t="s">
        <v>55</v>
      </c>
      <c r="E6" s="117"/>
      <c r="F6" s="116" t="s">
        <v>56</v>
      </c>
      <c r="G6" s="117"/>
      <c r="H6" s="116" t="s">
        <v>57</v>
      </c>
      <c r="I6" s="117"/>
      <c r="J6" s="116" t="s">
        <v>58</v>
      </c>
      <c r="K6" s="117"/>
      <c r="L6" s="116" t="s">
        <v>59</v>
      </c>
      <c r="M6" s="117"/>
      <c r="N6" s="116" t="s">
        <v>60</v>
      </c>
      <c r="O6" s="117"/>
      <c r="P6" s="116" t="s">
        <v>61</v>
      </c>
      <c r="Q6" s="117"/>
      <c r="R6" s="116" t="s">
        <v>62</v>
      </c>
      <c r="S6" s="117"/>
      <c r="T6" s="116" t="s">
        <v>63</v>
      </c>
      <c r="U6" s="117"/>
      <c r="V6" s="116" t="s">
        <v>64</v>
      </c>
      <c r="W6" s="117"/>
      <c r="X6" s="116" t="s">
        <v>65</v>
      </c>
      <c r="Y6" s="117"/>
      <c r="Z6" s="116" t="s">
        <v>0</v>
      </c>
      <c r="AA6" s="117"/>
      <c r="AE6" s="15" t="s">
        <v>77</v>
      </c>
      <c r="AF6" s="16" t="s">
        <v>78</v>
      </c>
      <c r="AG6" s="16" t="s">
        <v>79</v>
      </c>
      <c r="AH6" s="16" t="s">
        <v>80</v>
      </c>
      <c r="AI6" s="16" t="s">
        <v>81</v>
      </c>
      <c r="AJ6" s="16" t="s">
        <v>58</v>
      </c>
      <c r="AK6" s="16" t="s">
        <v>82</v>
      </c>
      <c r="AL6" s="16" t="s">
        <v>83</v>
      </c>
      <c r="AM6" s="16" t="s">
        <v>84</v>
      </c>
      <c r="AN6" s="16" t="s">
        <v>85</v>
      </c>
      <c r="AO6" s="16" t="s">
        <v>86</v>
      </c>
      <c r="AP6" s="16" t="s">
        <v>87</v>
      </c>
      <c r="AQ6" s="16" t="s">
        <v>88</v>
      </c>
    </row>
    <row r="7" spans="1:44" x14ac:dyDescent="0.2">
      <c r="B7" s="17" t="s">
        <v>66</v>
      </c>
      <c r="C7" s="17" t="s">
        <v>67</v>
      </c>
      <c r="D7" s="17" t="s">
        <v>66</v>
      </c>
      <c r="E7" s="17" t="s">
        <v>67</v>
      </c>
      <c r="F7" s="17" t="s">
        <v>66</v>
      </c>
      <c r="G7" s="17" t="s">
        <v>67</v>
      </c>
      <c r="H7" s="17" t="s">
        <v>66</v>
      </c>
      <c r="I7" s="17" t="s">
        <v>67</v>
      </c>
      <c r="J7" s="17" t="s">
        <v>66</v>
      </c>
      <c r="K7" s="17" t="s">
        <v>67</v>
      </c>
      <c r="L7" s="17" t="s">
        <v>66</v>
      </c>
      <c r="M7" s="17" t="s">
        <v>67</v>
      </c>
      <c r="N7" s="17" t="s">
        <v>66</v>
      </c>
      <c r="O7" s="17" t="s">
        <v>67</v>
      </c>
      <c r="P7" s="17" t="s">
        <v>66</v>
      </c>
      <c r="Q7" s="17" t="s">
        <v>67</v>
      </c>
      <c r="R7" s="17" t="s">
        <v>66</v>
      </c>
      <c r="S7" s="17" t="s">
        <v>67</v>
      </c>
      <c r="T7" s="17" t="s">
        <v>66</v>
      </c>
      <c r="U7" s="17" t="s">
        <v>67</v>
      </c>
      <c r="V7" s="17" t="s">
        <v>66</v>
      </c>
      <c r="W7" s="17" t="s">
        <v>67</v>
      </c>
      <c r="X7" s="17" t="s">
        <v>66</v>
      </c>
      <c r="Y7" s="17" t="s">
        <v>67</v>
      </c>
      <c r="Z7" s="17" t="s">
        <v>66</v>
      </c>
      <c r="AA7" s="17" t="s">
        <v>67</v>
      </c>
      <c r="AE7" s="16">
        <v>2009</v>
      </c>
      <c r="AF7" s="18">
        <v>2335.3962785445283</v>
      </c>
      <c r="AG7" s="18">
        <v>2324.3874937315391</v>
      </c>
      <c r="AH7" s="18">
        <v>2170.0550550535027</v>
      </c>
      <c r="AI7" s="18">
        <v>2056.6915781113689</v>
      </c>
      <c r="AJ7" s="18">
        <v>2238.5740109708636</v>
      </c>
      <c r="AK7" s="18">
        <v>2775.8342652615706</v>
      </c>
      <c r="AL7" s="18">
        <v>2821</v>
      </c>
      <c r="AM7" s="18">
        <v>2704</v>
      </c>
      <c r="AN7" s="18">
        <v>2475</v>
      </c>
      <c r="AO7" s="18">
        <v>2197</v>
      </c>
      <c r="AP7" s="18">
        <v>2141</v>
      </c>
      <c r="AQ7" s="18">
        <v>2248</v>
      </c>
    </row>
    <row r="8" spans="1:44" x14ac:dyDescent="0.2">
      <c r="A8" s="12" t="s">
        <v>68</v>
      </c>
      <c r="B8" s="19">
        <v>371005.37876069959</v>
      </c>
      <c r="C8" s="19">
        <v>434197.11</v>
      </c>
      <c r="D8" s="19">
        <v>387123.99888595159</v>
      </c>
      <c r="E8" s="19"/>
      <c r="F8" s="19">
        <v>397998.26690512517</v>
      </c>
      <c r="G8" s="19"/>
      <c r="H8" s="19">
        <v>313796.56185136223</v>
      </c>
      <c r="I8" s="19"/>
      <c r="J8" s="19">
        <v>318352.13555924536</v>
      </c>
      <c r="K8" s="19"/>
      <c r="L8" s="19">
        <v>433971.28966793191</v>
      </c>
      <c r="M8" s="19"/>
      <c r="N8" s="19">
        <v>428516.74867068417</v>
      </c>
      <c r="O8" s="19"/>
      <c r="P8" s="19">
        <v>400611.39604891819</v>
      </c>
      <c r="Q8" s="19"/>
      <c r="R8" s="19">
        <v>401114.93616161618</v>
      </c>
      <c r="S8" s="19"/>
      <c r="T8" s="19">
        <v>362783.17833333334</v>
      </c>
      <c r="U8" s="19"/>
      <c r="V8" s="19">
        <v>384338.41580471466</v>
      </c>
      <c r="W8" s="19"/>
      <c r="X8" s="19">
        <v>425587.37555555016</v>
      </c>
      <c r="Y8" s="19"/>
      <c r="Z8" s="20">
        <f>SUM(C8,D8,F8,H8,J8,L8,N8,P8,R8,T8,V8,X8)</f>
        <v>4688391.4134444324</v>
      </c>
      <c r="AA8" s="21">
        <f>SUM(C8,E8,G8,I8,K8,M8,O8,Q8,S8,U8,W8,Y8)</f>
        <v>434197.11</v>
      </c>
      <c r="AE8" s="16">
        <v>2010</v>
      </c>
      <c r="AF8" s="22">
        <v>2181</v>
      </c>
      <c r="AG8" s="22">
        <v>2175</v>
      </c>
      <c r="AH8" s="22">
        <v>2051</v>
      </c>
      <c r="AI8" s="22">
        <v>1899</v>
      </c>
      <c r="AJ8" s="22">
        <v>2051</v>
      </c>
      <c r="AK8" s="22">
        <v>2488</v>
      </c>
      <c r="AL8" s="22">
        <v>2629</v>
      </c>
      <c r="AM8" s="22">
        <v>2604</v>
      </c>
      <c r="AN8" s="22">
        <v>2443</v>
      </c>
      <c r="AO8" s="22">
        <v>2158</v>
      </c>
      <c r="AP8" s="22">
        <v>2117</v>
      </c>
      <c r="AQ8" s="22">
        <v>2218</v>
      </c>
      <c r="AR8" s="12" t="s">
        <v>89</v>
      </c>
    </row>
    <row r="9" spans="1:44" x14ac:dyDescent="0.2">
      <c r="A9" s="12" t="s">
        <v>69</v>
      </c>
      <c r="B9" s="19">
        <v>11080.57</v>
      </c>
      <c r="C9" s="19">
        <v>11080.57</v>
      </c>
      <c r="D9" s="19">
        <v>11080.57</v>
      </c>
      <c r="E9" s="19"/>
      <c r="F9" s="19">
        <v>11080.57</v>
      </c>
      <c r="G9" s="19"/>
      <c r="H9" s="19">
        <v>11080.57</v>
      </c>
      <c r="I9" s="19"/>
      <c r="J9" s="19">
        <v>11080.57</v>
      </c>
      <c r="K9" s="19"/>
      <c r="L9" s="19">
        <v>11080.57</v>
      </c>
      <c r="M9" s="19"/>
      <c r="N9" s="19">
        <v>11080.57</v>
      </c>
      <c r="O9" s="19"/>
      <c r="P9" s="19">
        <v>11080.57</v>
      </c>
      <c r="Q9" s="19"/>
      <c r="R9" s="19">
        <v>11080.57</v>
      </c>
      <c r="S9" s="19"/>
      <c r="T9" s="19">
        <v>11080.57</v>
      </c>
      <c r="U9" s="19"/>
      <c r="V9" s="19">
        <v>11080.57</v>
      </c>
      <c r="W9" s="19"/>
      <c r="X9" s="19">
        <v>11080.57</v>
      </c>
      <c r="Y9" s="19"/>
      <c r="Z9" s="20">
        <f>SUM(C9,D9,F9,H9,J9,L9,N9,P9,R9,T9,V9,X9)</f>
        <v>132966.84000000003</v>
      </c>
      <c r="AA9" s="21">
        <f>SUM(C9,E9,G9,I9,K9,M9,O9,Q9,S9,U9,W9,Y9)</f>
        <v>11080.57</v>
      </c>
      <c r="AE9" s="23" t="s">
        <v>90</v>
      </c>
      <c r="AF9" s="24">
        <f>(AF8-AF7)/AF7</f>
        <v>-6.6111383306969876E-2</v>
      </c>
      <c r="AG9" s="24">
        <f t="shared" ref="AG9:AQ9" si="0">(AG8-AG7)/AG7</f>
        <v>-6.4269616892368694E-2</v>
      </c>
      <c r="AH9" s="24">
        <f t="shared" si="0"/>
        <v>-5.4862688748957736E-2</v>
      </c>
      <c r="AI9" s="24">
        <f t="shared" si="0"/>
        <v>-7.6672448017789274E-2</v>
      </c>
      <c r="AJ9" s="24">
        <f t="shared" si="0"/>
        <v>-8.3791739764508946E-2</v>
      </c>
      <c r="AK9" s="24">
        <f t="shared" si="0"/>
        <v>-0.10369288572581534</v>
      </c>
      <c r="AL9" s="24">
        <f t="shared" si="0"/>
        <v>-6.8060971286777738E-2</v>
      </c>
      <c r="AM9" s="24">
        <f t="shared" si="0"/>
        <v>-3.6982248520710061E-2</v>
      </c>
      <c r="AN9" s="24">
        <f t="shared" si="0"/>
        <v>-1.2929292929292929E-2</v>
      </c>
      <c r="AO9" s="24">
        <f t="shared" si="0"/>
        <v>-1.7751479289940829E-2</v>
      </c>
      <c r="AP9" s="24">
        <f t="shared" si="0"/>
        <v>-1.1209715086408221E-2</v>
      </c>
      <c r="AQ9" s="24">
        <f t="shared" si="0"/>
        <v>-1.3345195729537367E-2</v>
      </c>
    </row>
    <row r="10" spans="1:44" x14ac:dyDescent="0.2">
      <c r="A10" s="12" t="s">
        <v>70</v>
      </c>
      <c r="B10" s="25">
        <v>8442.0400000000009</v>
      </c>
      <c r="C10" s="25">
        <v>8442.0400000000009</v>
      </c>
      <c r="D10" s="25">
        <v>8442.0400000000009</v>
      </c>
      <c r="E10" s="25"/>
      <c r="F10" s="25">
        <v>8442.0400000000009</v>
      </c>
      <c r="G10" s="25"/>
      <c r="H10" s="25">
        <v>8442.0400000000009</v>
      </c>
      <c r="I10" s="25"/>
      <c r="J10" s="25">
        <v>8442.0400000000009</v>
      </c>
      <c r="K10" s="25"/>
      <c r="L10" s="25">
        <v>8442.0400000000009</v>
      </c>
      <c r="M10" s="25"/>
      <c r="N10" s="25">
        <v>8442.0400000000009</v>
      </c>
      <c r="O10" s="25"/>
      <c r="P10" s="25">
        <v>8442.0400000000009</v>
      </c>
      <c r="Q10" s="25"/>
      <c r="R10" s="25">
        <v>8442.0400000000009</v>
      </c>
      <c r="S10" s="25"/>
      <c r="T10" s="25">
        <v>8442.0400000000009</v>
      </c>
      <c r="U10" s="25"/>
      <c r="V10" s="25">
        <v>8442.0400000000009</v>
      </c>
      <c r="W10" s="25"/>
      <c r="X10" s="25">
        <v>8442.0400000000009</v>
      </c>
      <c r="Y10" s="25"/>
      <c r="Z10" s="20">
        <f>SUM(C10,D10,F10,H10,J10,L10,N10,P10,R10,T10,V10,X10)</f>
        <v>101304.48000000004</v>
      </c>
      <c r="AA10" s="21">
        <f>SUM(C10,E10,G10,I10,K10,M10,O10,Q10,S10,U10,W10,Y10)</f>
        <v>8442.0400000000009</v>
      </c>
      <c r="AE10" s="23" t="s">
        <v>91</v>
      </c>
      <c r="AF10" s="24">
        <f>1+AF9</f>
        <v>0.93388861669303014</v>
      </c>
      <c r="AG10" s="24">
        <f t="shared" ref="AG10:AQ10" si="1">1+AG9</f>
        <v>0.93573038310763135</v>
      </c>
      <c r="AH10" s="24">
        <f t="shared" si="1"/>
        <v>0.94513731125104228</v>
      </c>
      <c r="AI10" s="24">
        <f t="shared" si="1"/>
        <v>0.92332755198221073</v>
      </c>
      <c r="AJ10" s="24">
        <f t="shared" si="1"/>
        <v>0.91620826023549107</v>
      </c>
      <c r="AK10" s="24">
        <f t="shared" si="1"/>
        <v>0.89630711427418464</v>
      </c>
      <c r="AL10" s="24">
        <f t="shared" si="1"/>
        <v>0.93193902871322232</v>
      </c>
      <c r="AM10" s="24">
        <f t="shared" si="1"/>
        <v>0.96301775147928992</v>
      </c>
      <c r="AN10" s="24">
        <f t="shared" si="1"/>
        <v>0.9870707070707071</v>
      </c>
      <c r="AO10" s="24">
        <f t="shared" si="1"/>
        <v>0.98224852071005919</v>
      </c>
      <c r="AP10" s="24">
        <f t="shared" si="1"/>
        <v>0.98879028491359178</v>
      </c>
      <c r="AQ10" s="24">
        <f t="shared" si="1"/>
        <v>0.98665480427046259</v>
      </c>
    </row>
    <row r="11" spans="1:44" x14ac:dyDescent="0.2">
      <c r="A11" s="12" t="s">
        <v>71</v>
      </c>
      <c r="B11" s="21">
        <f>SUM(B8:B10)</f>
        <v>390527.98876069958</v>
      </c>
      <c r="C11" s="21">
        <f t="shared" ref="C11:AA11" si="2">SUM(C8:C10)</f>
        <v>453719.72</v>
      </c>
      <c r="D11" s="21">
        <f t="shared" si="2"/>
        <v>406646.60888595157</v>
      </c>
      <c r="E11" s="21">
        <f t="shared" si="2"/>
        <v>0</v>
      </c>
      <c r="F11" s="21">
        <f t="shared" si="2"/>
        <v>417520.87690512516</v>
      </c>
      <c r="G11" s="21">
        <f t="shared" si="2"/>
        <v>0</v>
      </c>
      <c r="H11" s="21">
        <f t="shared" si="2"/>
        <v>333319.17185136222</v>
      </c>
      <c r="I11" s="21">
        <f t="shared" si="2"/>
        <v>0</v>
      </c>
      <c r="J11" s="21">
        <f t="shared" si="2"/>
        <v>337874.74555924535</v>
      </c>
      <c r="K11" s="21">
        <f t="shared" si="2"/>
        <v>0</v>
      </c>
      <c r="L11" s="21">
        <f t="shared" si="2"/>
        <v>453493.8996679319</v>
      </c>
      <c r="M11" s="21">
        <f t="shared" si="2"/>
        <v>0</v>
      </c>
      <c r="N11" s="21">
        <f t="shared" si="2"/>
        <v>448039.35867068416</v>
      </c>
      <c r="O11" s="21">
        <f t="shared" si="2"/>
        <v>0</v>
      </c>
      <c r="P11" s="21">
        <f t="shared" si="2"/>
        <v>420134.00604891818</v>
      </c>
      <c r="Q11" s="21">
        <f t="shared" si="2"/>
        <v>0</v>
      </c>
      <c r="R11" s="21">
        <f t="shared" si="2"/>
        <v>420637.54616161616</v>
      </c>
      <c r="S11" s="21">
        <f t="shared" si="2"/>
        <v>0</v>
      </c>
      <c r="T11" s="21">
        <f t="shared" si="2"/>
        <v>382305.78833333333</v>
      </c>
      <c r="U11" s="21">
        <f t="shared" si="2"/>
        <v>0</v>
      </c>
      <c r="V11" s="21">
        <f t="shared" si="2"/>
        <v>403861.02580471465</v>
      </c>
      <c r="W11" s="21">
        <f t="shared" si="2"/>
        <v>0</v>
      </c>
      <c r="X11" s="21">
        <f t="shared" si="2"/>
        <v>445109.98555555014</v>
      </c>
      <c r="Y11" s="21">
        <f t="shared" si="2"/>
        <v>0</v>
      </c>
      <c r="Z11" s="21">
        <f t="shared" si="2"/>
        <v>4922662.7334444327</v>
      </c>
      <c r="AA11" s="21">
        <f t="shared" si="2"/>
        <v>453719.72</v>
      </c>
    </row>
    <row r="12" spans="1:44" x14ac:dyDescent="0.2">
      <c r="B12" s="14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1"/>
      <c r="AA12" s="11"/>
    </row>
    <row r="13" spans="1:44" x14ac:dyDescent="0.2">
      <c r="A13" s="12" t="s">
        <v>72</v>
      </c>
      <c r="B13" s="14"/>
      <c r="Z13" s="11"/>
      <c r="AA13" s="11"/>
    </row>
    <row r="14" spans="1:44" x14ac:dyDescent="0.2">
      <c r="A14" s="12" t="s">
        <v>73</v>
      </c>
      <c r="B14" s="14"/>
      <c r="Z14" s="11"/>
      <c r="AA14" s="11"/>
    </row>
    <row r="15" spans="1:44" x14ac:dyDescent="0.2">
      <c r="A15" s="12" t="s">
        <v>74</v>
      </c>
      <c r="B15" s="14"/>
      <c r="Z15" s="11"/>
      <c r="AA15" s="11"/>
    </row>
    <row r="16" spans="1:44" x14ac:dyDescent="0.2">
      <c r="A16" s="12" t="s">
        <v>75</v>
      </c>
      <c r="B16" s="14"/>
      <c r="Z16" s="11"/>
      <c r="AA16" s="11"/>
    </row>
    <row r="17" spans="1:27" x14ac:dyDescent="0.2">
      <c r="A17" s="12" t="s">
        <v>76</v>
      </c>
      <c r="B17" s="14"/>
      <c r="Z17" s="11"/>
      <c r="AA17" s="11"/>
    </row>
  </sheetData>
  <mergeCells count="14">
    <mergeCell ref="T6:U6"/>
    <mergeCell ref="V6:W6"/>
    <mergeCell ref="X6:Y6"/>
    <mergeCell ref="Z6:AA6"/>
    <mergeCell ref="C5:AA5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phoneticPr fontId="2" type="noConversion"/>
  <pageMargins left="0.75" right="0.75" top="1" bottom="1" header="0.5" footer="0.5"/>
  <pageSetup scale="49" fitToHeight="2" orientation="landscape" verticalDpi="0" r:id="rId1"/>
  <headerFooter alignWithMargins="0">
    <oddHeader>&amp;CInterstate Power and Light&amp;RWorkpaper I-2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T58"/>
  <sheetViews>
    <sheetView workbookViewId="0">
      <selection sqref="A1:A65536"/>
    </sheetView>
  </sheetViews>
  <sheetFormatPr defaultColWidth="9.140625" defaultRowHeight="12.75" x14ac:dyDescent="0.2"/>
  <cols>
    <col min="1" max="1" width="9.140625" style="73"/>
    <col min="2" max="2" width="9.140625" style="41"/>
    <col min="3" max="3" width="30.28515625" style="41" customWidth="1"/>
    <col min="4" max="9" width="11.28515625" style="41" bestFit="1" customWidth="1"/>
    <col min="10" max="11" width="11.85546875" style="41" bestFit="1" customWidth="1"/>
    <col min="12" max="12" width="13.5703125" style="41" customWidth="1"/>
    <col min="13" max="13" width="11.140625" style="41" bestFit="1" customWidth="1"/>
    <col min="14" max="14" width="16.85546875" style="41" bestFit="1" customWidth="1"/>
    <col min="15" max="15" width="11.28515625" style="41" bestFit="1" customWidth="1"/>
    <col min="16" max="16" width="13.42578125" style="41" bestFit="1" customWidth="1"/>
    <col min="17" max="17" width="9.140625" style="41"/>
    <col min="18" max="18" width="16" style="41" bestFit="1" customWidth="1"/>
    <col min="19" max="19" width="9.140625" style="41"/>
    <col min="20" max="20" width="12.28515625" style="41" bestFit="1" customWidth="1"/>
    <col min="21" max="16384" width="9.140625" style="41"/>
  </cols>
  <sheetData>
    <row r="1" spans="1:18" s="29" customFormat="1" x14ac:dyDescent="0.2">
      <c r="A1" s="30"/>
      <c r="B1" s="29" t="s">
        <v>2</v>
      </c>
    </row>
    <row r="3" spans="1:18" s="29" customFormat="1" x14ac:dyDescent="0.2">
      <c r="A3" s="30"/>
      <c r="D3" s="30" t="s">
        <v>3</v>
      </c>
      <c r="E3" s="30" t="s">
        <v>3</v>
      </c>
      <c r="F3" s="30" t="s">
        <v>3</v>
      </c>
      <c r="G3" s="30" t="s">
        <v>3</v>
      </c>
      <c r="H3" s="30" t="s">
        <v>3</v>
      </c>
      <c r="I3" s="30" t="s">
        <v>3</v>
      </c>
      <c r="J3" s="30" t="s">
        <v>3</v>
      </c>
      <c r="K3" s="30" t="s">
        <v>3</v>
      </c>
      <c r="L3" s="30" t="s">
        <v>3</v>
      </c>
      <c r="M3" s="30" t="s">
        <v>3</v>
      </c>
      <c r="N3" s="30" t="s">
        <v>3</v>
      </c>
      <c r="O3" s="30" t="s">
        <v>3</v>
      </c>
    </row>
    <row r="4" spans="1:18" s="10" customFormat="1" x14ac:dyDescent="0.2">
      <c r="A4" s="30" t="s">
        <v>4</v>
      </c>
      <c r="B4" s="29" t="s">
        <v>5</v>
      </c>
      <c r="C4" s="29"/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7" t="s">
        <v>13</v>
      </c>
      <c r="L4" s="27" t="s">
        <v>14</v>
      </c>
      <c r="M4" s="27" t="s">
        <v>15</v>
      </c>
      <c r="N4" s="27" t="s">
        <v>16</v>
      </c>
      <c r="O4" s="27" t="s">
        <v>17</v>
      </c>
      <c r="P4" s="28" t="s">
        <v>0</v>
      </c>
      <c r="R4" s="27" t="s">
        <v>67</v>
      </c>
    </row>
    <row r="5" spans="1:18" s="10" customFormat="1" x14ac:dyDescent="0.2">
      <c r="A5" s="72"/>
      <c r="B5" s="10" t="s">
        <v>48</v>
      </c>
    </row>
    <row r="6" spans="1:18" s="10" customFormat="1" x14ac:dyDescent="0.2">
      <c r="A6" s="72">
        <v>1</v>
      </c>
      <c r="B6" s="10" t="s">
        <v>18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>
        <v>0</v>
      </c>
    </row>
    <row r="7" spans="1:18" s="10" customFormat="1" x14ac:dyDescent="0.2">
      <c r="A7" s="72">
        <v>2</v>
      </c>
      <c r="B7" s="10" t="s">
        <v>19</v>
      </c>
      <c r="D7" s="31">
        <v>9500</v>
      </c>
      <c r="E7" s="31">
        <v>9500</v>
      </c>
      <c r="F7" s="31">
        <v>9500</v>
      </c>
      <c r="G7" s="31">
        <v>9500</v>
      </c>
      <c r="H7" s="31">
        <v>9785</v>
      </c>
      <c r="I7" s="31">
        <v>9785</v>
      </c>
      <c r="J7" s="31">
        <v>9785</v>
      </c>
      <c r="K7" s="31">
        <v>9785</v>
      </c>
      <c r="L7" s="31">
        <v>9785</v>
      </c>
      <c r="M7" s="31">
        <v>9785</v>
      </c>
      <c r="N7" s="31">
        <v>9785</v>
      </c>
      <c r="O7" s="31">
        <v>9785</v>
      </c>
      <c r="P7" s="31">
        <f>SUM(D7:O7)</f>
        <v>116280</v>
      </c>
    </row>
    <row r="8" spans="1:18" s="10" customFormat="1" x14ac:dyDescent="0.2">
      <c r="A8" s="72">
        <v>3</v>
      </c>
      <c r="B8" s="10" t="s">
        <v>20</v>
      </c>
      <c r="D8" s="31">
        <f>SUM(D6:D7)</f>
        <v>9500</v>
      </c>
      <c r="E8" s="31">
        <f t="shared" ref="E8:O8" si="0">SUM(E6:E7)</f>
        <v>9500</v>
      </c>
      <c r="F8" s="31">
        <f t="shared" si="0"/>
        <v>9500</v>
      </c>
      <c r="G8" s="31">
        <f t="shared" si="0"/>
        <v>9500</v>
      </c>
      <c r="H8" s="31">
        <f t="shared" si="0"/>
        <v>9785</v>
      </c>
      <c r="I8" s="31">
        <f t="shared" si="0"/>
        <v>9785</v>
      </c>
      <c r="J8" s="31">
        <f t="shared" si="0"/>
        <v>9785</v>
      </c>
      <c r="K8" s="31">
        <f t="shared" si="0"/>
        <v>9785</v>
      </c>
      <c r="L8" s="31">
        <f t="shared" si="0"/>
        <v>9785</v>
      </c>
      <c r="M8" s="31">
        <f t="shared" si="0"/>
        <v>9785</v>
      </c>
      <c r="N8" s="31">
        <f t="shared" si="0"/>
        <v>9785</v>
      </c>
      <c r="O8" s="31">
        <f t="shared" si="0"/>
        <v>9785</v>
      </c>
      <c r="P8" s="31">
        <f>SUM(D8:O8)</f>
        <v>116280</v>
      </c>
    </row>
    <row r="9" spans="1:18" s="10" customFormat="1" x14ac:dyDescent="0.2">
      <c r="A9" s="72"/>
      <c r="E9" s="32"/>
      <c r="F9" s="32"/>
      <c r="G9" s="32"/>
      <c r="H9" s="33"/>
      <c r="K9" s="34"/>
      <c r="N9" s="34"/>
    </row>
    <row r="10" spans="1:18" s="10" customFormat="1" x14ac:dyDescent="0.2">
      <c r="A10" s="72"/>
      <c r="B10" s="10" t="s">
        <v>21</v>
      </c>
      <c r="E10" s="32"/>
      <c r="F10" s="32"/>
      <c r="G10" s="32"/>
      <c r="H10" s="33"/>
      <c r="K10" s="34"/>
      <c r="L10" s="35"/>
      <c r="N10" s="34"/>
    </row>
    <row r="11" spans="1:18" s="10" customFormat="1" x14ac:dyDescent="0.2">
      <c r="A11" s="72">
        <v>4</v>
      </c>
      <c r="B11" s="10" t="s">
        <v>22</v>
      </c>
      <c r="D11" s="31">
        <v>254494.68</v>
      </c>
      <c r="E11" s="31"/>
      <c r="F11" s="31">
        <v>229439.26</v>
      </c>
      <c r="G11" s="31">
        <v>181741.33</v>
      </c>
      <c r="H11" s="31">
        <v>321340.92</v>
      </c>
      <c r="I11" s="31">
        <v>124890</v>
      </c>
      <c r="J11" s="31">
        <v>214723.23</v>
      </c>
      <c r="K11" s="31">
        <v>162534.42000000001</v>
      </c>
      <c r="L11" s="31">
        <v>194396.79</v>
      </c>
      <c r="M11" s="31">
        <v>138851.97</v>
      </c>
      <c r="N11" s="31">
        <v>161972.31</v>
      </c>
      <c r="O11" s="31">
        <v>206675.47</v>
      </c>
      <c r="P11" s="31">
        <f t="shared" ref="P11:P16" si="1">SUM(D11:O11)</f>
        <v>2191060.38</v>
      </c>
    </row>
    <row r="12" spans="1:18" s="10" customFormat="1" x14ac:dyDescent="0.2">
      <c r="A12" s="72">
        <v>5</v>
      </c>
      <c r="B12" s="10" t="s">
        <v>23</v>
      </c>
      <c r="D12" s="31">
        <v>-54181.22</v>
      </c>
      <c r="E12" s="31">
        <v>-48494.98</v>
      </c>
      <c r="F12" s="31">
        <v>-36643.68</v>
      </c>
      <c r="G12" s="31">
        <v>-33400.82</v>
      </c>
      <c r="H12" s="31">
        <v>-32509.58</v>
      </c>
      <c r="I12" s="31">
        <v>-23246.15</v>
      </c>
      <c r="J12" s="31">
        <v>-31225.17</v>
      </c>
      <c r="K12" s="31">
        <v>-18240.060000000001</v>
      </c>
      <c r="L12" s="31">
        <v>133998.07</v>
      </c>
      <c r="M12" s="31">
        <v>-23285.71</v>
      </c>
      <c r="N12" s="31">
        <v>-19183.53</v>
      </c>
      <c r="O12" s="31">
        <v>-36100.050000000003</v>
      </c>
      <c r="P12" s="31">
        <f t="shared" si="1"/>
        <v>-222512.88</v>
      </c>
    </row>
    <row r="13" spans="1:18" s="10" customFormat="1" x14ac:dyDescent="0.2">
      <c r="A13" s="72">
        <v>6</v>
      </c>
      <c r="B13" s="10" t="s">
        <v>24</v>
      </c>
      <c r="D13" s="31">
        <v>136055.32</v>
      </c>
      <c r="E13" s="31">
        <v>521</v>
      </c>
      <c r="F13" s="31">
        <v>521</v>
      </c>
      <c r="G13" s="31">
        <v>521</v>
      </c>
      <c r="H13" s="31">
        <v>521</v>
      </c>
      <c r="I13" s="31">
        <v>521</v>
      </c>
      <c r="J13" s="31">
        <v>521</v>
      </c>
      <c r="K13" s="31">
        <v>521</v>
      </c>
      <c r="L13" s="31">
        <v>521</v>
      </c>
      <c r="M13" s="31">
        <v>521</v>
      </c>
      <c r="N13" s="31">
        <v>521</v>
      </c>
      <c r="O13" s="31">
        <v>521</v>
      </c>
      <c r="P13" s="31">
        <f t="shared" si="1"/>
        <v>141786.32</v>
      </c>
    </row>
    <row r="14" spans="1:18" s="10" customFormat="1" x14ac:dyDescent="0.2">
      <c r="A14" s="72">
        <v>7</v>
      </c>
      <c r="B14" s="10" t="s">
        <v>25</v>
      </c>
      <c r="D14" s="31">
        <v>3236.06</v>
      </c>
      <c r="E14" s="31">
        <v>2950</v>
      </c>
      <c r="F14" s="31">
        <v>2747.04</v>
      </c>
      <c r="G14" s="31">
        <v>2879.2</v>
      </c>
      <c r="H14" s="31">
        <v>2496.88</v>
      </c>
      <c r="I14" s="31">
        <v>2232.56</v>
      </c>
      <c r="J14" s="31">
        <v>2647.92</v>
      </c>
      <c r="K14" s="31">
        <v>2747.04</v>
      </c>
      <c r="L14" s="31">
        <v>3372.44</v>
      </c>
      <c r="M14" s="31">
        <v>2414.2800000000002</v>
      </c>
      <c r="N14" s="31">
        <v>3587.2</v>
      </c>
      <c r="O14" s="31">
        <v>4377.8</v>
      </c>
      <c r="P14" s="31">
        <f t="shared" si="1"/>
        <v>35688.420000000006</v>
      </c>
    </row>
    <row r="15" spans="1:18" s="10" customFormat="1" x14ac:dyDescent="0.2">
      <c r="A15" s="72">
        <v>8</v>
      </c>
      <c r="B15" s="10" t="s">
        <v>26</v>
      </c>
      <c r="D15" s="31">
        <v>41177.9</v>
      </c>
      <c r="E15" s="31">
        <v>32203.46</v>
      </c>
      <c r="F15" s="31">
        <v>33712.06</v>
      </c>
      <c r="G15" s="31">
        <v>38722.49</v>
      </c>
      <c r="H15" s="31">
        <v>34694.68</v>
      </c>
      <c r="I15" s="31">
        <v>34694.68</v>
      </c>
      <c r="J15" s="31">
        <v>41285.29</v>
      </c>
      <c r="K15" s="31">
        <v>35558.879999999997</v>
      </c>
      <c r="L15" s="31">
        <v>29541.51</v>
      </c>
      <c r="M15" s="31">
        <v>34365.629999999997</v>
      </c>
      <c r="N15" s="31">
        <v>46324.92</v>
      </c>
      <c r="O15" s="31">
        <v>54668.06</v>
      </c>
      <c r="P15" s="31">
        <f t="shared" si="1"/>
        <v>456949.56</v>
      </c>
    </row>
    <row r="16" spans="1:18" s="10" customFormat="1" x14ac:dyDescent="0.2">
      <c r="A16" s="72">
        <v>9</v>
      </c>
      <c r="B16" s="10" t="s">
        <v>27</v>
      </c>
      <c r="D16" s="31">
        <f>SUM(D11:D15)</f>
        <v>380782.74000000005</v>
      </c>
      <c r="E16" s="31">
        <f t="shared" ref="E16:O16" si="2">SUM(E11:E15)</f>
        <v>-12820.520000000004</v>
      </c>
      <c r="F16" s="31">
        <f t="shared" si="2"/>
        <v>229775.68000000002</v>
      </c>
      <c r="G16" s="31">
        <f t="shared" si="2"/>
        <v>190463.19999999998</v>
      </c>
      <c r="H16" s="31">
        <f t="shared" si="2"/>
        <v>326543.89999999997</v>
      </c>
      <c r="I16" s="31">
        <f t="shared" si="2"/>
        <v>139092.09</v>
      </c>
      <c r="J16" s="31">
        <f t="shared" si="2"/>
        <v>227952.27000000002</v>
      </c>
      <c r="K16" s="31">
        <f t="shared" si="2"/>
        <v>183121.28000000003</v>
      </c>
      <c r="L16" s="31">
        <f t="shared" si="2"/>
        <v>361829.81</v>
      </c>
      <c r="M16" s="31">
        <f t="shared" si="2"/>
        <v>152867.17000000001</v>
      </c>
      <c r="N16" s="31">
        <f t="shared" si="2"/>
        <v>193221.90000000002</v>
      </c>
      <c r="O16" s="31">
        <f t="shared" si="2"/>
        <v>230142.27999999997</v>
      </c>
      <c r="P16" s="31">
        <f t="shared" si="1"/>
        <v>2602971.7999999998</v>
      </c>
    </row>
    <row r="17" spans="1:16" s="10" customFormat="1" x14ac:dyDescent="0.2">
      <c r="A17" s="72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6" s="10" customFormat="1" x14ac:dyDescent="0.2">
      <c r="A18" s="72"/>
      <c r="B18" s="10" t="s">
        <v>28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6" s="10" customFormat="1" x14ac:dyDescent="0.2">
      <c r="A19" s="72">
        <v>9</v>
      </c>
      <c r="B19" s="10" t="s">
        <v>29</v>
      </c>
      <c r="D19" s="31">
        <v>40000</v>
      </c>
      <c r="E19" s="31">
        <v>40000</v>
      </c>
      <c r="F19" s="31">
        <v>40000</v>
      </c>
      <c r="G19" s="31">
        <v>40000</v>
      </c>
      <c r="H19" s="31">
        <v>40000</v>
      </c>
      <c r="I19" s="31">
        <v>40000</v>
      </c>
      <c r="J19" s="31">
        <v>40000</v>
      </c>
      <c r="K19" s="31">
        <v>40000</v>
      </c>
      <c r="L19" s="31">
        <v>40000</v>
      </c>
      <c r="M19" s="31">
        <v>40000</v>
      </c>
      <c r="N19" s="31">
        <v>40000</v>
      </c>
      <c r="O19" s="31">
        <v>40000</v>
      </c>
      <c r="P19" s="31">
        <f>SUM(D19:O19)</f>
        <v>480000</v>
      </c>
    </row>
    <row r="20" spans="1:16" s="10" customFormat="1" x14ac:dyDescent="0.2">
      <c r="A20" s="72">
        <v>10</v>
      </c>
      <c r="B20" s="10" t="s">
        <v>30</v>
      </c>
      <c r="D20" s="31">
        <v>40000</v>
      </c>
      <c r="E20" s="31">
        <v>40000</v>
      </c>
      <c r="F20" s="31">
        <v>40000</v>
      </c>
      <c r="G20" s="31">
        <v>40000</v>
      </c>
      <c r="H20" s="31">
        <v>40000</v>
      </c>
      <c r="I20" s="31">
        <v>40000</v>
      </c>
      <c r="J20" s="31">
        <v>40000</v>
      </c>
      <c r="K20" s="31">
        <v>40000</v>
      </c>
      <c r="L20" s="31">
        <v>40000</v>
      </c>
      <c r="M20" s="31">
        <v>40000</v>
      </c>
      <c r="N20" s="31">
        <v>40000</v>
      </c>
      <c r="O20" s="31">
        <v>40000</v>
      </c>
      <c r="P20" s="31">
        <f>SUM(D20:O20)</f>
        <v>480000</v>
      </c>
    </row>
    <row r="21" spans="1:16" s="10" customFormat="1" x14ac:dyDescent="0.2">
      <c r="A21" s="72"/>
      <c r="K21" s="34"/>
      <c r="L21" s="35"/>
      <c r="N21" s="34"/>
      <c r="P21" s="32"/>
    </row>
    <row r="22" spans="1:16" s="10" customFormat="1" x14ac:dyDescent="0.2">
      <c r="A22" s="72"/>
      <c r="G22" s="32"/>
      <c r="H22" s="36"/>
    </row>
    <row r="23" spans="1:16" s="10" customFormat="1" x14ac:dyDescent="0.2">
      <c r="A23" s="72">
        <v>11</v>
      </c>
      <c r="B23" s="10" t="s">
        <v>31</v>
      </c>
      <c r="D23" s="31">
        <f>+D20+D16+D8</f>
        <v>430282.74000000005</v>
      </c>
      <c r="E23" s="31">
        <f>+E20+E16+E8</f>
        <v>36679.479999999996</v>
      </c>
      <c r="F23" s="31">
        <f t="shared" ref="F23:O23" si="3">+F20+F16+F8</f>
        <v>279275.68000000005</v>
      </c>
      <c r="G23" s="31">
        <f t="shared" si="3"/>
        <v>239963.19999999998</v>
      </c>
      <c r="H23" s="31">
        <f t="shared" si="3"/>
        <v>376328.89999999997</v>
      </c>
      <c r="I23" s="31">
        <f t="shared" si="3"/>
        <v>188877.09</v>
      </c>
      <c r="J23" s="31">
        <f t="shared" si="3"/>
        <v>277737.27</v>
      </c>
      <c r="K23" s="31">
        <f t="shared" si="3"/>
        <v>232906.28000000003</v>
      </c>
      <c r="L23" s="31">
        <f t="shared" si="3"/>
        <v>411614.81</v>
      </c>
      <c r="M23" s="31">
        <f t="shared" si="3"/>
        <v>202652.17</v>
      </c>
      <c r="N23" s="31">
        <f t="shared" si="3"/>
        <v>243006.90000000002</v>
      </c>
      <c r="O23" s="31">
        <f t="shared" si="3"/>
        <v>279927.27999999997</v>
      </c>
      <c r="P23" s="31">
        <f>SUM(D23:O23)</f>
        <v>3199251.8</v>
      </c>
    </row>
    <row r="24" spans="1:16" s="10" customFormat="1" x14ac:dyDescent="0.2">
      <c r="A24" s="72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s="10" customFormat="1" x14ac:dyDescent="0.2">
      <c r="A25" s="72" t="s">
        <v>1</v>
      </c>
      <c r="B25" s="10" t="s">
        <v>32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s="10" customFormat="1" x14ac:dyDescent="0.2">
      <c r="A26" s="72">
        <v>12</v>
      </c>
      <c r="B26" s="10" t="s">
        <v>33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0</v>
      </c>
    </row>
    <row r="27" spans="1:16" s="10" customFormat="1" x14ac:dyDescent="0.2">
      <c r="A27" s="72">
        <v>13</v>
      </c>
      <c r="B27" s="10" t="s">
        <v>34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>
        <v>0</v>
      </c>
    </row>
    <row r="28" spans="1:16" s="10" customFormat="1" x14ac:dyDescent="0.2">
      <c r="A28" s="7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s="10" customFormat="1" x14ac:dyDescent="0.2">
      <c r="A29" s="72">
        <v>14</v>
      </c>
      <c r="B29" s="10" t="s">
        <v>35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>
        <v>0</v>
      </c>
    </row>
    <row r="30" spans="1:16" s="10" customFormat="1" x14ac:dyDescent="0.2">
      <c r="A30" s="72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s="10" customFormat="1" x14ac:dyDescent="0.2">
      <c r="A31" s="72">
        <v>15</v>
      </c>
      <c r="B31" s="10" t="s">
        <v>50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>
        <v>0</v>
      </c>
    </row>
    <row r="32" spans="1:16" s="10" customFormat="1" x14ac:dyDescent="0.2">
      <c r="A32" s="7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20" s="10" customFormat="1" x14ac:dyDescent="0.2">
      <c r="A33" s="72"/>
      <c r="B33" s="10" t="s">
        <v>36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0" s="10" customFormat="1" x14ac:dyDescent="0.2">
      <c r="A34" s="72">
        <v>16</v>
      </c>
      <c r="B34" s="10" t="s">
        <v>37</v>
      </c>
      <c r="D34" s="34">
        <v>131383.30957774378</v>
      </c>
      <c r="E34" s="34">
        <v>118090.26971858219</v>
      </c>
      <c r="F34" s="34">
        <v>123379.59213270328</v>
      </c>
      <c r="G34" s="34">
        <v>110816.26357615352</v>
      </c>
      <c r="H34" s="34">
        <v>123779.37665663772</v>
      </c>
      <c r="I34" s="34">
        <v>147157.55887583486</v>
      </c>
      <c r="J34" s="34">
        <v>160188.03135356682</v>
      </c>
      <c r="K34" s="34">
        <v>158945.88824487085</v>
      </c>
      <c r="L34" s="34">
        <v>142348.42195599561</v>
      </c>
      <c r="M34" s="34">
        <v>130196.67412385799</v>
      </c>
      <c r="N34" s="34">
        <v>123452.06921522897</v>
      </c>
      <c r="O34" s="34">
        <v>133670.02442274726</v>
      </c>
      <c r="P34" s="34">
        <v>1603407.479853923</v>
      </c>
      <c r="R34" s="57"/>
      <c r="T34" s="34"/>
    </row>
    <row r="35" spans="1:20" s="10" customFormat="1" x14ac:dyDescent="0.2">
      <c r="A35" s="72">
        <v>17</v>
      </c>
      <c r="B35" s="10" t="s">
        <v>38</v>
      </c>
      <c r="D35" s="34">
        <v>316073.65709195822</v>
      </c>
      <c r="E35" s="34">
        <v>284094.10249207838</v>
      </c>
      <c r="F35" s="34">
        <v>296818.81984272826</v>
      </c>
      <c r="G35" s="34">
        <v>266594.75854545372</v>
      </c>
      <c r="H35" s="34">
        <v>297780.59616678976</v>
      </c>
      <c r="I35" s="34">
        <v>354022.3484405927</v>
      </c>
      <c r="J35" s="34">
        <v>385370.23503980914</v>
      </c>
      <c r="K35" s="34">
        <v>382381.96570591186</v>
      </c>
      <c r="L35" s="34">
        <v>342452.83098365815</v>
      </c>
      <c r="M35" s="34">
        <v>313218.92456352594</v>
      </c>
      <c r="N35" s="34">
        <v>296993.18062419182</v>
      </c>
      <c r="O35" s="34">
        <v>321574.89104709029</v>
      </c>
      <c r="P35" s="34">
        <v>3857376.3105437886</v>
      </c>
      <c r="R35" s="57"/>
      <c r="T35" s="34"/>
    </row>
    <row r="36" spans="1:20" s="10" customFormat="1" x14ac:dyDescent="0.2">
      <c r="A36" s="72">
        <v>18</v>
      </c>
      <c r="B36" s="10" t="s">
        <v>39</v>
      </c>
      <c r="D36" s="34">
        <v>18221522.07</v>
      </c>
      <c r="E36" s="34">
        <v>18221522.07</v>
      </c>
      <c r="F36" s="34">
        <v>18221522.07</v>
      </c>
      <c r="G36" s="34">
        <v>18221522.07</v>
      </c>
      <c r="H36" s="34">
        <v>18221522.07</v>
      </c>
      <c r="I36" s="34">
        <v>18221522.07</v>
      </c>
      <c r="J36" s="34">
        <v>18221522.07</v>
      </c>
      <c r="K36" s="34">
        <v>18221522.07</v>
      </c>
      <c r="L36" s="34">
        <v>18221522.07</v>
      </c>
      <c r="M36" s="34">
        <v>18221522.07</v>
      </c>
      <c r="N36" s="34">
        <v>18221522.07</v>
      </c>
      <c r="O36" s="34">
        <v>18221522.07</v>
      </c>
      <c r="P36" s="31">
        <f>SUM(D36:O36)</f>
        <v>218658264.83999994</v>
      </c>
      <c r="R36" s="57"/>
      <c r="T36" s="34"/>
    </row>
    <row r="37" spans="1:20" s="10" customFormat="1" x14ac:dyDescent="0.2">
      <c r="A37" s="72">
        <v>19</v>
      </c>
      <c r="B37" s="10" t="s">
        <v>40</v>
      </c>
      <c r="D37" s="34">
        <v>235203.16209144739</v>
      </c>
      <c r="E37" s="34">
        <v>212469.16128366621</v>
      </c>
      <c r="F37" s="34">
        <v>220941.5147954938</v>
      </c>
      <c r="G37" s="34">
        <v>200269.72430016659</v>
      </c>
      <c r="H37" s="34">
        <v>213070.20117021521</v>
      </c>
      <c r="I37" s="34">
        <v>241275.13277862821</v>
      </c>
      <c r="J37" s="34">
        <v>273925.67032050737</v>
      </c>
      <c r="K37" s="34">
        <v>272631.63309277646</v>
      </c>
      <c r="L37" s="34">
        <v>238558.65000761952</v>
      </c>
      <c r="M37" s="34">
        <v>226432.0051427102</v>
      </c>
      <c r="N37" s="34">
        <v>218703.69404898383</v>
      </c>
      <c r="O37" s="34">
        <v>239621.81214697711</v>
      </c>
      <c r="P37" s="34">
        <v>2793102.3611791921</v>
      </c>
      <c r="R37" s="57"/>
      <c r="T37" s="34"/>
    </row>
    <row r="38" spans="1:20" s="10" customFormat="1" x14ac:dyDescent="0.2">
      <c r="A38" s="72">
        <v>20</v>
      </c>
      <c r="B38" s="10" t="s">
        <v>41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4">
        <v>0</v>
      </c>
      <c r="R38" s="57"/>
      <c r="T38" s="34"/>
    </row>
    <row r="39" spans="1:20" s="10" customFormat="1" x14ac:dyDescent="0.2">
      <c r="A39" s="72">
        <v>21</v>
      </c>
      <c r="B39" s="10" t="s">
        <v>42</v>
      </c>
      <c r="D39" s="34"/>
      <c r="E39" s="34"/>
      <c r="F39" s="34"/>
      <c r="G39" s="34"/>
      <c r="H39" s="31"/>
      <c r="I39" s="34"/>
      <c r="J39" s="34"/>
      <c r="K39" s="31"/>
      <c r="L39" s="31"/>
      <c r="M39" s="34"/>
      <c r="N39" s="31"/>
      <c r="O39" s="34"/>
      <c r="P39" s="34">
        <v>0</v>
      </c>
      <c r="R39" s="57"/>
      <c r="T39" s="34"/>
    </row>
    <row r="40" spans="1:20" s="10" customFormat="1" x14ac:dyDescent="0.2">
      <c r="A40" s="72">
        <v>22</v>
      </c>
      <c r="B40" s="10" t="s">
        <v>43</v>
      </c>
      <c r="D40" s="34">
        <v>35000</v>
      </c>
      <c r="E40" s="34">
        <v>35000</v>
      </c>
      <c r="F40" s="34">
        <v>35000</v>
      </c>
      <c r="G40" s="34">
        <v>35000</v>
      </c>
      <c r="H40" s="34">
        <v>35000</v>
      </c>
      <c r="I40" s="34">
        <v>35000</v>
      </c>
      <c r="J40" s="34">
        <v>35000</v>
      </c>
      <c r="K40" s="34">
        <v>35000</v>
      </c>
      <c r="L40" s="34">
        <v>35000</v>
      </c>
      <c r="M40" s="34">
        <v>35000</v>
      </c>
      <c r="N40" s="34">
        <v>35000</v>
      </c>
      <c r="O40" s="34">
        <v>35000</v>
      </c>
      <c r="P40" s="34">
        <v>420000</v>
      </c>
      <c r="R40" s="57"/>
      <c r="T40" s="34"/>
    </row>
    <row r="41" spans="1:20" s="10" customFormat="1" x14ac:dyDescent="0.2">
      <c r="A41" s="72">
        <v>23</v>
      </c>
      <c r="B41" s="10" t="s">
        <v>44</v>
      </c>
      <c r="D41" s="34">
        <v>389516.20787573577</v>
      </c>
      <c r="E41" s="34">
        <v>350105.91676857101</v>
      </c>
      <c r="F41" s="34">
        <v>365787.33639182569</v>
      </c>
      <c r="G41" s="34">
        <v>328540.44321055379</v>
      </c>
      <c r="H41" s="34">
        <v>366972.59007610899</v>
      </c>
      <c r="I41" s="34">
        <v>436282.61822440429</v>
      </c>
      <c r="J41" s="34">
        <v>474914.46760213614</v>
      </c>
      <c r="K41" s="34">
        <v>471231.84707070608</v>
      </c>
      <c r="L41" s="34">
        <v>422024.81955734815</v>
      </c>
      <c r="M41" s="34">
        <v>385998.15262492787</v>
      </c>
      <c r="N41" s="34">
        <v>366002.21146563865</v>
      </c>
      <c r="O41" s="34">
        <v>396295.70291039115</v>
      </c>
      <c r="P41" s="34">
        <v>4753672.3137783483</v>
      </c>
      <c r="R41" s="57"/>
      <c r="T41" s="34"/>
    </row>
    <row r="42" spans="1:20" s="10" customFormat="1" ht="15" x14ac:dyDescent="0.35">
      <c r="A42" s="72">
        <v>24</v>
      </c>
      <c r="B42" s="10" t="s">
        <v>45</v>
      </c>
      <c r="D42" s="34">
        <v>86593.091739438954</v>
      </c>
      <c r="E42" s="34">
        <v>77831.815868706937</v>
      </c>
      <c r="F42" s="34">
        <v>81317.941941474448</v>
      </c>
      <c r="G42" s="34">
        <v>73037.609639400107</v>
      </c>
      <c r="H42" s="34">
        <v>81581.43490772965</v>
      </c>
      <c r="I42" s="34">
        <v>96989.701635935009</v>
      </c>
      <c r="J42" s="34">
        <v>105577.92263827476</v>
      </c>
      <c r="K42" s="34">
        <v>104759.24169234246</v>
      </c>
      <c r="L42" s="34">
        <v>93820.059800715899</v>
      </c>
      <c r="M42" s="34">
        <v>85810.995192702161</v>
      </c>
      <c r="N42" s="34">
        <v>81365.710677673327</v>
      </c>
      <c r="O42" s="34">
        <v>88100.236817392331</v>
      </c>
      <c r="P42" s="34">
        <v>1056785.7625517859</v>
      </c>
      <c r="R42" s="58"/>
      <c r="T42" s="34"/>
    </row>
    <row r="43" spans="1:20" s="10" customFormat="1" x14ac:dyDescent="0.2">
      <c r="A43" s="72">
        <v>25</v>
      </c>
      <c r="B43" s="10" t="s">
        <v>46</v>
      </c>
      <c r="D43" s="34">
        <f>SUM(D34:D42)</f>
        <v>19415291.498376325</v>
      </c>
      <c r="E43" s="34">
        <f t="shared" ref="E43:O43" si="4">SUM(E34:E42)</f>
        <v>19299113.336131599</v>
      </c>
      <c r="F43" s="34">
        <f t="shared" si="4"/>
        <v>19344767.275104225</v>
      </c>
      <c r="G43" s="34">
        <f t="shared" si="4"/>
        <v>19235780.869271729</v>
      </c>
      <c r="H43" s="34">
        <f t="shared" si="4"/>
        <v>19339706.268977478</v>
      </c>
      <c r="I43" s="34">
        <f t="shared" si="4"/>
        <v>19532249.429955397</v>
      </c>
      <c r="J43" s="34">
        <f t="shared" si="4"/>
        <v>19656498.396954294</v>
      </c>
      <c r="K43" s="34">
        <f t="shared" si="4"/>
        <v>19646472.645806607</v>
      </c>
      <c r="L43" s="34">
        <f t="shared" si="4"/>
        <v>19495726.852305334</v>
      </c>
      <c r="M43" s="34">
        <f t="shared" si="4"/>
        <v>19398178.821647726</v>
      </c>
      <c r="N43" s="34">
        <f t="shared" si="4"/>
        <v>19343038.936031714</v>
      </c>
      <c r="O43" s="34">
        <f t="shared" si="4"/>
        <v>19435784.737344597</v>
      </c>
      <c r="P43" s="34">
        <f>SUM(D43:O43)</f>
        <v>233142609.06790701</v>
      </c>
      <c r="R43" s="34"/>
    </row>
    <row r="44" spans="1:20" s="10" customFormat="1" x14ac:dyDescent="0.2">
      <c r="A44" s="72"/>
      <c r="G44" s="35"/>
      <c r="H44" s="36"/>
    </row>
    <row r="45" spans="1:20" s="10" customFormat="1" x14ac:dyDescent="0.2">
      <c r="A45" s="72"/>
      <c r="D45" s="34"/>
    </row>
    <row r="46" spans="1:20" s="10" customFormat="1" x14ac:dyDescent="0.2">
      <c r="A46" s="72">
        <v>26</v>
      </c>
      <c r="B46" s="10" t="s">
        <v>47</v>
      </c>
      <c r="D46" s="34">
        <f t="shared" ref="D46:P46" si="5">+D23+D43</f>
        <v>19845574.238376323</v>
      </c>
      <c r="E46" s="34">
        <f t="shared" si="5"/>
        <v>19335792.816131599</v>
      </c>
      <c r="F46" s="34">
        <f t="shared" si="5"/>
        <v>19624042.955104224</v>
      </c>
      <c r="G46" s="34">
        <f t="shared" si="5"/>
        <v>19475744.069271728</v>
      </c>
      <c r="H46" s="34">
        <f t="shared" si="5"/>
        <v>19716035.168977477</v>
      </c>
      <c r="I46" s="34">
        <f t="shared" si="5"/>
        <v>19721126.519955397</v>
      </c>
      <c r="J46" s="34">
        <f t="shared" si="5"/>
        <v>19934235.666954294</v>
      </c>
      <c r="K46" s="34">
        <f t="shared" si="5"/>
        <v>19879378.925806608</v>
      </c>
      <c r="L46" s="34">
        <f t="shared" si="5"/>
        <v>19907341.662305333</v>
      </c>
      <c r="M46" s="34">
        <f t="shared" si="5"/>
        <v>19600830.991647728</v>
      </c>
      <c r="N46" s="34">
        <f t="shared" si="5"/>
        <v>19586045.836031713</v>
      </c>
      <c r="O46" s="34">
        <f t="shared" si="5"/>
        <v>19715712.017344598</v>
      </c>
      <c r="P46" s="34">
        <f t="shared" si="5"/>
        <v>236341860.86790702</v>
      </c>
    </row>
    <row r="47" spans="1:20" s="10" customFormat="1" x14ac:dyDescent="0.2">
      <c r="A47" s="7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20" s="10" customFormat="1" x14ac:dyDescent="0.2">
      <c r="A48" s="72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4"/>
    </row>
    <row r="49" spans="1:18" s="10" customFormat="1" ht="13.5" thickBot="1" x14ac:dyDescent="0.25">
      <c r="A49" s="72"/>
      <c r="D49" s="31"/>
      <c r="E49" s="31"/>
      <c r="F49" s="31"/>
      <c r="G49" s="31"/>
      <c r="H49" s="31"/>
      <c r="I49" s="31"/>
      <c r="J49" s="31"/>
      <c r="K49" s="31"/>
      <c r="P49" s="37"/>
    </row>
    <row r="50" spans="1:18" ht="15.75" x14ac:dyDescent="0.25">
      <c r="D50" s="31"/>
      <c r="E50" s="31"/>
      <c r="F50" s="31"/>
      <c r="G50" s="31"/>
      <c r="H50" s="31"/>
      <c r="I50" s="31"/>
      <c r="J50" s="31"/>
      <c r="K50" s="31"/>
      <c r="L50" s="10"/>
      <c r="M50" s="10"/>
      <c r="N50" s="38" t="s">
        <v>49</v>
      </c>
      <c r="O50" s="39"/>
      <c r="P50" s="40">
        <f>+P46</f>
        <v>236341860.86790702</v>
      </c>
    </row>
    <row r="51" spans="1:18" ht="15.75" x14ac:dyDescent="0.25">
      <c r="D51" s="42"/>
      <c r="E51" s="42"/>
      <c r="F51" s="42"/>
      <c r="G51" s="42"/>
      <c r="H51" s="42"/>
      <c r="I51" s="42"/>
      <c r="J51" s="42"/>
      <c r="K51" s="42"/>
      <c r="N51" s="43" t="s">
        <v>92</v>
      </c>
      <c r="O51" s="44"/>
      <c r="P51" s="45">
        <v>-48822281.240000002</v>
      </c>
    </row>
    <row r="52" spans="1:18" ht="15.75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 t="s">
        <v>93</v>
      </c>
      <c r="O52" s="44"/>
      <c r="P52" s="46">
        <f>SUM(P50:P51)</f>
        <v>187519579.62790701</v>
      </c>
    </row>
    <row r="53" spans="1:18" ht="15.75" x14ac:dyDescent="0.25">
      <c r="E53" s="47"/>
      <c r="I53" s="48"/>
      <c r="N53" s="43" t="s">
        <v>94</v>
      </c>
      <c r="O53" s="44"/>
      <c r="P53" s="46">
        <f>3855804*0.92</f>
        <v>3547339.68</v>
      </c>
    </row>
    <row r="54" spans="1:18" ht="15.75" x14ac:dyDescent="0.25">
      <c r="E54" s="47"/>
      <c r="I54" s="48"/>
      <c r="N54" s="43" t="s">
        <v>95</v>
      </c>
      <c r="O54" s="44"/>
      <c r="P54" s="45">
        <f>2611271*0.92</f>
        <v>2402369.3200000003</v>
      </c>
    </row>
    <row r="55" spans="1:18" ht="16.5" thickBot="1" x14ac:dyDescent="0.3">
      <c r="E55" s="49"/>
      <c r="I55" s="48"/>
      <c r="N55" s="50" t="s">
        <v>96</v>
      </c>
      <c r="O55" s="51"/>
      <c r="P55" s="52">
        <f>SUM(P52:P54)</f>
        <v>193469288.62790701</v>
      </c>
      <c r="R55" s="42">
        <f>+P36+P51</f>
        <v>169835983.59999993</v>
      </c>
    </row>
    <row r="56" spans="1:18" x14ac:dyDescent="0.2">
      <c r="E56" s="53"/>
      <c r="I56" s="48"/>
      <c r="P56" s="42"/>
    </row>
    <row r="57" spans="1:18" x14ac:dyDescent="0.2">
      <c r="I57" s="48"/>
      <c r="P57" s="42"/>
    </row>
    <row r="58" spans="1:18" x14ac:dyDescent="0.2">
      <c r="D58" s="54"/>
      <c r="E58" s="55"/>
      <c r="I58" s="56"/>
      <c r="P58" s="54"/>
    </row>
  </sheetData>
  <phoneticPr fontId="2" type="noConversion"/>
  <pageMargins left="0.75" right="0.75" top="1" bottom="1" header="0.5" footer="0.5"/>
  <pageSetup orientation="landscape" verticalDpi="0" r:id="rId1"/>
  <headerFooter alignWithMargins="0">
    <oddHeader>&amp;CInterstate Power and Light&amp;RWorkpaper I-2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5"/>
  <sheetViews>
    <sheetView view="pageLayout" zoomScaleNormal="80" workbookViewId="0">
      <selection activeCell="C12" sqref="C12:N15"/>
    </sheetView>
  </sheetViews>
  <sheetFormatPr defaultColWidth="9.140625" defaultRowHeight="12.75" x14ac:dyDescent="0.2"/>
  <cols>
    <col min="1" max="1" width="6.28515625" style="29" customWidth="1"/>
    <col min="2" max="2" width="29.140625" style="29" customWidth="1"/>
    <col min="3" max="14" width="14.28515625" style="29" customWidth="1"/>
    <col min="15" max="15" width="20" style="29" bestFit="1" customWidth="1"/>
    <col min="16" max="16" width="15.5703125" style="29" bestFit="1" customWidth="1"/>
    <col min="17" max="17" width="7.5703125" style="29" customWidth="1"/>
    <col min="18" max="18" width="9.140625" style="29"/>
    <col min="19" max="19" width="8" style="29" customWidth="1"/>
    <col min="20" max="20" width="9.140625" style="29"/>
    <col min="21" max="21" width="7.7109375" style="29" customWidth="1"/>
    <col min="22" max="22" width="9.140625" style="29"/>
    <col min="23" max="23" width="7.85546875" style="29" customWidth="1"/>
    <col min="24" max="24" width="10.28515625" style="29" bestFit="1" customWidth="1"/>
    <col min="25" max="25" width="7.7109375" style="29" customWidth="1"/>
    <col min="26" max="16384" width="9.140625" style="29"/>
  </cols>
  <sheetData>
    <row r="1" spans="1:16" x14ac:dyDescent="0.2">
      <c r="A1" s="112" t="s">
        <v>111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6" x14ac:dyDescent="0.2">
      <c r="A2" s="112" t="s">
        <v>128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6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5" spans="1:16" x14ac:dyDescent="0.2">
      <c r="A5" s="112" t="s">
        <v>133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6" x14ac:dyDescent="0.2">
      <c r="A6" s="115" t="s">
        <v>112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6" x14ac:dyDescent="0.2">
      <c r="A7" s="115" t="s">
        <v>150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9" spans="1:16" x14ac:dyDescent="0.2">
      <c r="A9" s="119" t="s">
        <v>114</v>
      </c>
      <c r="B9" s="101"/>
      <c r="C9" s="101" t="s">
        <v>3</v>
      </c>
      <c r="D9" s="101" t="s">
        <v>3</v>
      </c>
      <c r="E9" s="101" t="s">
        <v>3</v>
      </c>
      <c r="F9" s="101" t="s">
        <v>3</v>
      </c>
      <c r="G9" s="101" t="s">
        <v>3</v>
      </c>
      <c r="H9" s="101" t="s">
        <v>3</v>
      </c>
      <c r="I9" s="101" t="s">
        <v>3</v>
      </c>
      <c r="J9" s="101" t="s">
        <v>3</v>
      </c>
      <c r="K9" s="101" t="s">
        <v>3</v>
      </c>
      <c r="L9" s="101" t="s">
        <v>3</v>
      </c>
      <c r="M9" s="101" t="s">
        <v>3</v>
      </c>
      <c r="N9" s="101" t="s">
        <v>3</v>
      </c>
    </row>
    <row r="10" spans="1:16" x14ac:dyDescent="0.2">
      <c r="A10" s="119"/>
      <c r="B10" s="84" t="s">
        <v>120</v>
      </c>
      <c r="C10" s="60">
        <v>44562</v>
      </c>
      <c r="D10" s="60">
        <v>44593</v>
      </c>
      <c r="E10" s="60">
        <v>44621</v>
      </c>
      <c r="F10" s="60">
        <v>44652</v>
      </c>
      <c r="G10" s="60">
        <v>44682</v>
      </c>
      <c r="H10" s="60">
        <v>44713</v>
      </c>
      <c r="I10" s="60">
        <v>44743</v>
      </c>
      <c r="J10" s="60">
        <v>44774</v>
      </c>
      <c r="K10" s="60">
        <v>44805</v>
      </c>
      <c r="L10" s="60">
        <v>44835</v>
      </c>
      <c r="M10" s="60">
        <v>44866</v>
      </c>
      <c r="N10" s="60">
        <v>44896</v>
      </c>
      <c r="O10" s="84" t="s">
        <v>145</v>
      </c>
      <c r="P10" s="29" t="s">
        <v>143</v>
      </c>
    </row>
    <row r="11" spans="1:16" x14ac:dyDescent="0.2">
      <c r="A11" s="84"/>
      <c r="B11" s="103" t="s">
        <v>97</v>
      </c>
      <c r="C11" s="103" t="s">
        <v>98</v>
      </c>
      <c r="D11" s="103" t="s">
        <v>99</v>
      </c>
      <c r="E11" s="103" t="s">
        <v>100</v>
      </c>
      <c r="F11" s="103" t="s">
        <v>101</v>
      </c>
      <c r="G11" s="103" t="s">
        <v>102</v>
      </c>
      <c r="H11" s="103" t="s">
        <v>103</v>
      </c>
      <c r="I11" s="103" t="s">
        <v>104</v>
      </c>
      <c r="J11" s="103" t="s">
        <v>105</v>
      </c>
      <c r="K11" s="103" t="s">
        <v>106</v>
      </c>
      <c r="L11" s="103" t="s">
        <v>107</v>
      </c>
      <c r="M11" s="103" t="s">
        <v>108</v>
      </c>
      <c r="N11" s="101" t="s">
        <v>109</v>
      </c>
      <c r="O11" s="101" t="s">
        <v>118</v>
      </c>
      <c r="P11" s="103" t="s">
        <v>144</v>
      </c>
    </row>
    <row r="12" spans="1:16" x14ac:dyDescent="0.2">
      <c r="A12" s="101"/>
      <c r="B12" s="101"/>
    </row>
    <row r="13" spans="1:16" x14ac:dyDescent="0.2">
      <c r="A13" s="101">
        <v>1</v>
      </c>
      <c r="B13" s="29" t="s">
        <v>134</v>
      </c>
      <c r="C13" s="82">
        <f>$P$13/12</f>
        <v>22694</v>
      </c>
      <c r="D13" s="82">
        <f t="shared" ref="D13:H13" si="0">$P$13/12</f>
        <v>22694</v>
      </c>
      <c r="E13" s="82">
        <f t="shared" si="0"/>
        <v>22694</v>
      </c>
      <c r="F13" s="82">
        <f t="shared" si="0"/>
        <v>22694</v>
      </c>
      <c r="G13" s="82">
        <f t="shared" si="0"/>
        <v>22694</v>
      </c>
      <c r="H13" s="82">
        <f t="shared" si="0"/>
        <v>22694</v>
      </c>
      <c r="I13" s="82">
        <f t="shared" ref="I13:M13" si="1">$P$13/12</f>
        <v>22694</v>
      </c>
      <c r="J13" s="82">
        <f t="shared" si="1"/>
        <v>22694</v>
      </c>
      <c r="K13" s="82">
        <f t="shared" si="1"/>
        <v>22694</v>
      </c>
      <c r="L13" s="82">
        <f t="shared" si="1"/>
        <v>22694</v>
      </c>
      <c r="M13" s="82">
        <f t="shared" si="1"/>
        <v>22694</v>
      </c>
      <c r="N13" s="82">
        <f>$P$13/12</f>
        <v>22694</v>
      </c>
      <c r="O13" s="82">
        <f>SUM(C13:N13)</f>
        <v>272328</v>
      </c>
      <c r="P13" s="82">
        <v>272328</v>
      </c>
    </row>
    <row r="14" spans="1:16" x14ac:dyDescent="0.2">
      <c r="A14" s="101">
        <v>2</v>
      </c>
      <c r="B14" s="89" t="s">
        <v>142</v>
      </c>
      <c r="C14" s="82">
        <f t="shared" ref="C14:H14" si="2">$P$14/12</f>
        <v>19326.75</v>
      </c>
      <c r="D14" s="82">
        <f t="shared" si="2"/>
        <v>19326.75</v>
      </c>
      <c r="E14" s="82">
        <f t="shared" si="2"/>
        <v>19326.75</v>
      </c>
      <c r="F14" s="82">
        <f t="shared" si="2"/>
        <v>19326.75</v>
      </c>
      <c r="G14" s="82">
        <f t="shared" si="2"/>
        <v>19326.75</v>
      </c>
      <c r="H14" s="82">
        <f t="shared" si="2"/>
        <v>19326.75</v>
      </c>
      <c r="I14" s="82">
        <f t="shared" ref="I14:M14" si="3">$P$14/12</f>
        <v>19326.75</v>
      </c>
      <c r="J14" s="82">
        <f t="shared" si="3"/>
        <v>19326.75</v>
      </c>
      <c r="K14" s="82">
        <f t="shared" si="3"/>
        <v>19326.75</v>
      </c>
      <c r="L14" s="82">
        <f t="shared" si="3"/>
        <v>19326.75</v>
      </c>
      <c r="M14" s="82">
        <f t="shared" si="3"/>
        <v>19326.75</v>
      </c>
      <c r="N14" s="82">
        <f>$P$14/12</f>
        <v>19326.75</v>
      </c>
      <c r="O14" s="82">
        <f>SUM(C14:N14)</f>
        <v>231921</v>
      </c>
      <c r="P14" s="82">
        <v>231921</v>
      </c>
    </row>
    <row r="15" spans="1:16" ht="15" x14ac:dyDescent="0.35">
      <c r="A15" s="101">
        <v>3</v>
      </c>
      <c r="B15" s="29" t="s">
        <v>146</v>
      </c>
      <c r="C15" s="83">
        <f t="shared" ref="C15:H15" si="4">$P$15/12</f>
        <v>269</v>
      </c>
      <c r="D15" s="83">
        <f t="shared" si="4"/>
        <v>269</v>
      </c>
      <c r="E15" s="83">
        <f t="shared" si="4"/>
        <v>269</v>
      </c>
      <c r="F15" s="83">
        <f t="shared" si="4"/>
        <v>269</v>
      </c>
      <c r="G15" s="83">
        <f t="shared" si="4"/>
        <v>269</v>
      </c>
      <c r="H15" s="83">
        <f t="shared" si="4"/>
        <v>269</v>
      </c>
      <c r="I15" s="83">
        <f>$P$15/12</f>
        <v>269</v>
      </c>
      <c r="J15" s="83">
        <f t="shared" ref="J15:N15" si="5">$P$15/12</f>
        <v>269</v>
      </c>
      <c r="K15" s="83">
        <f t="shared" si="5"/>
        <v>269</v>
      </c>
      <c r="L15" s="83">
        <f t="shared" si="5"/>
        <v>269</v>
      </c>
      <c r="M15" s="83">
        <f t="shared" si="5"/>
        <v>269</v>
      </c>
      <c r="N15" s="83">
        <f t="shared" si="5"/>
        <v>269</v>
      </c>
      <c r="O15" s="83">
        <f>SUM(C15:N15)</f>
        <v>3228</v>
      </c>
      <c r="P15" s="82">
        <v>3228</v>
      </c>
    </row>
    <row r="16" spans="1:16" x14ac:dyDescent="0.2">
      <c r="A16" s="101">
        <v>4</v>
      </c>
      <c r="B16" s="29" t="s">
        <v>71</v>
      </c>
      <c r="C16" s="82">
        <f>SUM(C13:C15)</f>
        <v>42289.75</v>
      </c>
      <c r="D16" s="82">
        <f t="shared" ref="D16:N16" si="6">SUM(D13:D15)</f>
        <v>42289.75</v>
      </c>
      <c r="E16" s="82">
        <f t="shared" si="6"/>
        <v>42289.75</v>
      </c>
      <c r="F16" s="82">
        <f t="shared" si="6"/>
        <v>42289.75</v>
      </c>
      <c r="G16" s="82">
        <f t="shared" si="6"/>
        <v>42289.75</v>
      </c>
      <c r="H16" s="82">
        <f t="shared" si="6"/>
        <v>42289.75</v>
      </c>
      <c r="I16" s="82">
        <f t="shared" si="6"/>
        <v>42289.75</v>
      </c>
      <c r="J16" s="82">
        <f t="shared" si="6"/>
        <v>42289.75</v>
      </c>
      <c r="K16" s="82">
        <f t="shared" si="6"/>
        <v>42289.75</v>
      </c>
      <c r="L16" s="82">
        <f t="shared" si="6"/>
        <v>42289.75</v>
      </c>
      <c r="M16" s="82">
        <f t="shared" si="6"/>
        <v>42289.75</v>
      </c>
      <c r="N16" s="82">
        <f t="shared" si="6"/>
        <v>42289.75</v>
      </c>
      <c r="O16" s="104">
        <f>SUM(O13:O15)</f>
        <v>507477</v>
      </c>
    </row>
    <row r="17" spans="1:15" ht="25.5" x14ac:dyDescent="0.2">
      <c r="A17" s="101"/>
      <c r="B17" s="10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92" t="s">
        <v>135</v>
      </c>
    </row>
    <row r="18" spans="1:15" x14ac:dyDescent="0.2">
      <c r="A18" s="101"/>
      <c r="B18" s="105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06"/>
    </row>
    <row r="19" spans="1:15" x14ac:dyDescent="0.2">
      <c r="A19" s="101"/>
      <c r="B19" s="10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5" x14ac:dyDescent="0.2">
      <c r="A20" s="101"/>
      <c r="B20" s="10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107"/>
    </row>
    <row r="22" spans="1:15" x14ac:dyDescent="0.2">
      <c r="B22" s="29" t="s">
        <v>113</v>
      </c>
    </row>
    <row r="23" spans="1:15" x14ac:dyDescent="0.2">
      <c r="B23" s="29" t="s">
        <v>149</v>
      </c>
    </row>
    <row r="24" spans="1:15" x14ac:dyDescent="0.2">
      <c r="B24" s="29" t="s">
        <v>147</v>
      </c>
    </row>
    <row r="25" spans="1:15" x14ac:dyDescent="0.2">
      <c r="B25" s="29" t="s">
        <v>148</v>
      </c>
    </row>
  </sheetData>
  <mergeCells count="7">
    <mergeCell ref="A9:A10"/>
    <mergeCell ref="A1:O1"/>
    <mergeCell ref="A2:O2"/>
    <mergeCell ref="A3:O3"/>
    <mergeCell ref="A5:O5"/>
    <mergeCell ref="A6:O6"/>
    <mergeCell ref="A7:O7"/>
  </mergeCells>
  <pageMargins left="0.2" right="0.23" top="1" bottom="0.5" header="0.5" footer="0.5"/>
  <pageSetup scale="56" orientation="landscape" r:id="rId1"/>
  <headerFooter alignWithMargins="0">
    <oddHeader>&amp;R1-6 Attachment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Q23"/>
  <sheetViews>
    <sheetView view="pageLayout" zoomScaleNormal="100" zoomScaleSheetLayoutView="70" workbookViewId="0">
      <selection activeCell="C12" sqref="C12:N15"/>
    </sheetView>
  </sheetViews>
  <sheetFormatPr defaultRowHeight="12.75" x14ac:dyDescent="0.2"/>
  <cols>
    <col min="1" max="1" width="6.42578125" customWidth="1"/>
    <col min="6" max="6" width="12.5703125" customWidth="1"/>
    <col min="7" max="7" width="16" customWidth="1"/>
    <col min="8" max="9" width="1.7109375" customWidth="1"/>
    <col min="10" max="11" width="16" customWidth="1"/>
    <col min="12" max="12" width="14" bestFit="1" customWidth="1"/>
    <col min="13" max="13" width="15" bestFit="1" customWidth="1"/>
    <col min="15" max="15" width="10" bestFit="1" customWidth="1"/>
    <col min="16" max="16" width="17.7109375" bestFit="1" customWidth="1"/>
    <col min="18" max="18" width="14" bestFit="1" customWidth="1"/>
  </cols>
  <sheetData>
    <row r="1" spans="1:17" x14ac:dyDescent="0.2">
      <c r="B1" s="112" t="s">
        <v>111</v>
      </c>
      <c r="C1" s="112"/>
      <c r="D1" s="112"/>
      <c r="E1" s="112"/>
      <c r="F1" s="112"/>
      <c r="G1" s="112"/>
      <c r="H1" s="112"/>
      <c r="I1" s="112"/>
      <c r="J1" s="86"/>
      <c r="K1" s="86"/>
      <c r="L1" s="86"/>
      <c r="M1" s="86"/>
      <c r="N1" s="86"/>
    </row>
    <row r="2" spans="1:17" x14ac:dyDescent="0.2">
      <c r="B2" s="112" t="s">
        <v>128</v>
      </c>
      <c r="C2" s="112"/>
      <c r="D2" s="112"/>
      <c r="E2" s="112"/>
      <c r="F2" s="112"/>
      <c r="G2" s="112"/>
      <c r="H2" s="112"/>
      <c r="I2" s="112"/>
      <c r="J2" s="86"/>
      <c r="K2" s="86"/>
      <c r="L2" s="86"/>
      <c r="M2" s="86"/>
      <c r="N2" s="86"/>
    </row>
    <row r="3" spans="1:17" x14ac:dyDescent="0.2">
      <c r="B3" s="112"/>
      <c r="C3" s="112"/>
      <c r="D3" s="112"/>
      <c r="E3" s="112"/>
      <c r="F3" s="112"/>
      <c r="G3" s="112"/>
      <c r="H3" s="112"/>
      <c r="I3" s="112"/>
      <c r="J3" s="86"/>
      <c r="K3" s="86"/>
      <c r="L3" s="86"/>
      <c r="M3" s="86"/>
      <c r="N3" s="86"/>
    </row>
    <row r="4" spans="1:17" x14ac:dyDescent="0.2">
      <c r="B4" s="75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7" x14ac:dyDescent="0.2">
      <c r="B5" s="112" t="s">
        <v>129</v>
      </c>
      <c r="C5" s="112"/>
      <c r="D5" s="112"/>
      <c r="E5" s="112"/>
      <c r="F5" s="112"/>
      <c r="G5" s="112"/>
      <c r="H5" s="112"/>
      <c r="I5" s="112"/>
      <c r="J5" s="86"/>
      <c r="K5" s="86"/>
      <c r="L5" s="86"/>
      <c r="M5" s="86"/>
      <c r="N5" s="86"/>
    </row>
    <row r="6" spans="1:17" x14ac:dyDescent="0.2">
      <c r="B6" s="115" t="s">
        <v>136</v>
      </c>
      <c r="C6" s="114"/>
      <c r="D6" s="114"/>
      <c r="E6" s="114"/>
      <c r="F6" s="114"/>
      <c r="G6" s="114"/>
      <c r="H6" s="114"/>
      <c r="I6" s="114"/>
      <c r="J6" s="87"/>
      <c r="K6" s="87"/>
      <c r="L6" s="87"/>
      <c r="M6" s="87"/>
      <c r="N6" s="87"/>
    </row>
    <row r="7" spans="1:17" x14ac:dyDescent="0.2">
      <c r="B7" s="115" t="s">
        <v>150</v>
      </c>
      <c r="C7" s="114"/>
      <c r="D7" s="114"/>
      <c r="E7" s="114"/>
      <c r="F7" s="114"/>
      <c r="G7" s="114"/>
      <c r="H7" s="114"/>
      <c r="I7" s="114"/>
      <c r="J7" s="87"/>
      <c r="K7" s="87"/>
      <c r="L7" s="87"/>
      <c r="M7" s="87"/>
      <c r="N7" s="87"/>
    </row>
    <row r="8" spans="1:17" x14ac:dyDescent="0.2">
      <c r="A8" s="88"/>
    </row>
    <row r="9" spans="1:17" ht="25.5" x14ac:dyDescent="0.2">
      <c r="A9" s="79" t="s">
        <v>114</v>
      </c>
      <c r="B9" s="120" t="s">
        <v>120</v>
      </c>
      <c r="C9" s="120"/>
      <c r="D9" s="120"/>
      <c r="E9" s="120"/>
      <c r="F9" s="120"/>
      <c r="G9" s="91" t="s">
        <v>115</v>
      </c>
      <c r="H9" s="90"/>
    </row>
    <row r="10" spans="1:17" x14ac:dyDescent="0.2">
      <c r="A10" s="79"/>
      <c r="B10" s="121" t="s">
        <v>97</v>
      </c>
      <c r="C10" s="122"/>
      <c r="D10" s="122"/>
      <c r="E10" s="122"/>
      <c r="F10" s="122"/>
      <c r="G10" s="91" t="s">
        <v>98</v>
      </c>
      <c r="H10" s="80"/>
    </row>
    <row r="11" spans="1:17" x14ac:dyDescent="0.2">
      <c r="A11" s="59">
        <v>1</v>
      </c>
      <c r="B11" s="89" t="s">
        <v>151</v>
      </c>
      <c r="G11" s="6">
        <f>'Sch C'!O16</f>
        <v>61275937.335685275</v>
      </c>
    </row>
    <row r="12" spans="1:17" ht="15" x14ac:dyDescent="0.35">
      <c r="A12" s="102">
        <v>2</v>
      </c>
      <c r="B12" s="89" t="s">
        <v>152</v>
      </c>
      <c r="G12" s="108">
        <f>'Sch D '!O16</f>
        <v>507477</v>
      </c>
    </row>
    <row r="13" spans="1:17" x14ac:dyDescent="0.2">
      <c r="A13" s="102">
        <v>3</v>
      </c>
      <c r="B13" s="89" t="s">
        <v>153</v>
      </c>
      <c r="G13" s="6">
        <f>G11-G12</f>
        <v>60768460.335685275</v>
      </c>
    </row>
    <row r="14" spans="1:17" x14ac:dyDescent="0.2">
      <c r="A14" s="59">
        <v>4</v>
      </c>
      <c r="B14" s="97" t="s">
        <v>130</v>
      </c>
      <c r="G14" s="110">
        <v>9.1000000000000004E-3</v>
      </c>
      <c r="H14" s="1"/>
      <c r="K14" s="1"/>
      <c r="L14" s="7"/>
    </row>
    <row r="15" spans="1:17" x14ac:dyDescent="0.2">
      <c r="A15" s="59">
        <v>5</v>
      </c>
      <c r="B15" s="89" t="s">
        <v>154</v>
      </c>
      <c r="G15" s="6">
        <f>G13*G14</f>
        <v>552992.98905473598</v>
      </c>
      <c r="H15" s="1"/>
      <c r="I15" s="7"/>
      <c r="K15" s="1"/>
      <c r="L15" s="7"/>
      <c r="M15" s="2"/>
    </row>
    <row r="16" spans="1:17" x14ac:dyDescent="0.2">
      <c r="A16" s="59"/>
      <c r="B16" s="89"/>
      <c r="G16" s="94"/>
      <c r="H16" s="93"/>
      <c r="L16" s="1"/>
      <c r="M16" s="2"/>
      <c r="P16" s="3"/>
      <c r="Q16" s="4"/>
    </row>
    <row r="17" spans="1:17" x14ac:dyDescent="0.2">
      <c r="A17" s="59"/>
      <c r="B17" s="89"/>
      <c r="L17" s="1"/>
      <c r="M17" s="2"/>
      <c r="P17" s="3"/>
      <c r="Q17" s="4"/>
    </row>
    <row r="18" spans="1:17" x14ac:dyDescent="0.2">
      <c r="A18" s="59"/>
      <c r="B18" s="75" t="s">
        <v>113</v>
      </c>
      <c r="I18" s="1"/>
      <c r="M18" s="5"/>
    </row>
    <row r="19" spans="1:17" x14ac:dyDescent="0.2">
      <c r="A19" s="81"/>
      <c r="B19" s="29" t="s">
        <v>138</v>
      </c>
      <c r="H19" s="1"/>
      <c r="I19" s="1"/>
      <c r="K19" s="1"/>
    </row>
    <row r="20" spans="1:17" x14ac:dyDescent="0.2">
      <c r="A20" s="81"/>
      <c r="B20" s="29" t="s">
        <v>137</v>
      </c>
      <c r="H20" s="1"/>
      <c r="I20" s="1"/>
      <c r="K20" s="1"/>
    </row>
    <row r="21" spans="1:17" x14ac:dyDescent="0.2">
      <c r="A21" s="81"/>
      <c r="B21" s="29" t="s">
        <v>139</v>
      </c>
      <c r="H21" s="1"/>
      <c r="I21" s="1"/>
      <c r="K21" s="1"/>
    </row>
    <row r="22" spans="1:17" x14ac:dyDescent="0.2">
      <c r="B22" s="29" t="s">
        <v>140</v>
      </c>
    </row>
    <row r="23" spans="1:17" x14ac:dyDescent="0.2">
      <c r="B23" s="29" t="s">
        <v>141</v>
      </c>
    </row>
  </sheetData>
  <mergeCells count="8">
    <mergeCell ref="B9:F9"/>
    <mergeCell ref="B10:F10"/>
    <mergeCell ref="B7:I7"/>
    <mergeCell ref="B1:I1"/>
    <mergeCell ref="B2:I2"/>
    <mergeCell ref="B3:I3"/>
    <mergeCell ref="B5:I5"/>
    <mergeCell ref="B6:I6"/>
  </mergeCells>
  <pageMargins left="0.2" right="0.23" top="1" bottom="0.5" header="0.5" footer="0.5"/>
  <pageSetup orientation="landscape" r:id="rId1"/>
  <headerFooter alignWithMargins="0">
    <oddHeader>&amp;R1-6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D57B89EC6B9C43AC1F1FAC47ABF8BF" ma:contentTypeVersion="34" ma:contentTypeDescription="Create a new document." ma:contentTypeScope="" ma:versionID="ef52714551741903c872e2e21ca4f5e1">
  <xsd:schema xmlns:xsd="http://www.w3.org/2001/XMLSchema" xmlns:xs="http://www.w3.org/2001/XMLSchema" xmlns:p="http://schemas.microsoft.com/office/2006/metadata/properties" xmlns:ns2="252CC83C-1DD4-42EC-8024-434637A7A4E8" xmlns:ns3="252cc83c-1dd4-42ec-8024-434637a7a4e8" targetNamespace="http://schemas.microsoft.com/office/2006/metadata/properties" ma:root="true" ma:fieldsID="e621ab9a61d2728f026e2a18758c1396" ns2:_="" ns3:_="">
    <xsd:import namespace="252CC83C-1DD4-42EC-8024-434637A7A4E8"/>
    <xsd:import namespace="252cc83c-1dd4-42ec-8024-434637a7a4e8"/>
    <xsd:element name="properties">
      <xsd:complexType>
        <xsd:sequence>
          <xsd:element name="documentManagement">
            <xsd:complexType>
              <xsd:all>
                <xsd:element ref="ns2:Assigned_x0020_To0" minOccurs="0"/>
                <xsd:element ref="ns2:Document_x0020_Status" minOccurs="0"/>
                <xsd:element ref="ns2:Management_x0020_Review" minOccurs="0"/>
                <xsd:element ref="ns2:Regulated_x0020_Pricing_x0020_Review" minOccurs="0"/>
                <xsd:element ref="ns2:Legal_x0020_Review" minOccurs="0"/>
                <xsd:element ref="ns2:Due_x0020_Date" minOccurs="0"/>
                <xsd:element ref="ns3:Note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2CC83C-1DD4-42EC-8024-434637A7A4E8" elementFormDefault="qualified">
    <xsd:import namespace="http://schemas.microsoft.com/office/2006/documentManagement/types"/>
    <xsd:import namespace="http://schemas.microsoft.com/office/infopath/2007/PartnerControls"/>
    <xsd:element name="Assigned_x0020_To0" ma:index="8" nillable="true" ma:displayName="Assigned To" ma:list="UserInfo" ma:SharePointGroup="0" ma:internalName="Assigned_x0020_To0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Status" ma:index="9" nillable="true" ma:displayName="Document Status" ma:default="Assigned" ma:format="Dropdown" ma:internalName="Document_x0020_Status" ma:readOnly="false">
      <xsd:simpleType>
        <xsd:restriction base="dms:Choice">
          <xsd:enumeration value="Assigned"/>
          <xsd:enumeration value="Working"/>
          <xsd:enumeration value="Ready for Review"/>
          <xsd:enumeration value="Complete"/>
        </xsd:restriction>
      </xsd:simpleType>
    </xsd:element>
    <xsd:element name="Management_x0020_Review" ma:index="10" nillable="true" ma:displayName="Management Review" ma:internalName="Management_x0020_Review" ma:readOnly="false">
      <xsd:simpleType>
        <xsd:restriction base="dms:Text"/>
      </xsd:simpleType>
    </xsd:element>
    <xsd:element name="Regulated_x0020_Pricing_x0020_Review" ma:index="11" nillable="true" ma:displayName="Regulated Pricing Review" ma:internalName="Regulated_x0020_Pricing_x0020_Review" ma:readOnly="false">
      <xsd:simpleType>
        <xsd:restriction base="dms:Text"/>
      </xsd:simpleType>
    </xsd:element>
    <xsd:element name="Legal_x0020_Review" ma:index="12" nillable="true" ma:displayName="Legal Review" ma:internalName="Legal_x0020_Review" ma:readOnly="false">
      <xsd:simpleType>
        <xsd:restriction base="dms:Text"/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2cc83c-1dd4-42ec-8024-434637a7a4e8" elementFormDefault="qualified">
    <xsd:import namespace="http://schemas.microsoft.com/office/2006/documentManagement/types"/>
    <xsd:import namespace="http://schemas.microsoft.com/office/infopath/2007/PartnerControls"/>
    <xsd:element name="Notes0" ma:index="14" nillable="true" ma:displayName="Notes" ma:internalName="Note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Notes0 xmlns="252cc83c-1dd4-42ec-8024-434637a7a4e8" xsi:nil="true"/>
    <Legal_x0020_Review xmlns="252CC83C-1DD4-42EC-8024-434637A7A4E8" xsi:nil="true"/>
    <Document_x0020_Status xmlns="252CC83C-1DD4-42EC-8024-434637A7A4E8">Complete</Document_x0020_Status>
    <Due_x0020_Date xmlns="252CC83C-1DD4-42EC-8024-434637A7A4E8" xsi:nil="true"/>
    <Management_x0020_Review xmlns="252CC83C-1DD4-42EC-8024-434637A7A4E8" xsi:nil="true"/>
    <Regulated_x0020_Pricing_x0020_Review xmlns="252CC83C-1DD4-42EC-8024-434637A7A4E8">RW</Regulated_x0020_Pricing_x0020_Review>
    <Assigned_x0020_To0 xmlns="252CC83C-1DD4-42EC-8024-434637A7A4E8">
      <UserInfo>
        <DisplayName>Bentz, Kallie M</DisplayName>
        <AccountId>3005</AccountId>
        <AccountType/>
      </UserInfo>
    </Assigned_x0020_To0>
  </documentManagement>
</p:properties>
</file>

<file path=customXml/itemProps1.xml><?xml version="1.0" encoding="utf-8"?>
<ds:datastoreItem xmlns:ds="http://schemas.openxmlformats.org/officeDocument/2006/customXml" ds:itemID="{094E3355-20B8-4E51-9652-463FEA0F61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2CC83C-1DD4-42EC-8024-434637A7A4E8"/>
    <ds:schemaRef ds:uri="252cc83c-1dd4-42ec-8024-434637a7a4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4A410E-EC24-4905-BDE0-9CDDA4111B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35857E-D1EB-453B-A5B1-17D3B0F00EDB}">
  <ds:schemaRefs>
    <ds:schemaRef ds:uri="252cc83c-1dd4-42ec-8024-434637a7a4e8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252CC83C-1DD4-42EC-8024-434637A7A4E8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Sch C</vt:lpstr>
      <vt:lpstr>WP-I1  2010 FERC 456 Trans Rev</vt:lpstr>
      <vt:lpstr>WP-I2  2010 FERC 565 Trans Exp</vt:lpstr>
      <vt:lpstr>Sch D </vt:lpstr>
      <vt:lpstr>Sch E</vt:lpstr>
      <vt:lpstr>'Sch C'!Print_Area</vt:lpstr>
      <vt:lpstr>'Sch E'!Print_Area</vt:lpstr>
      <vt:lpstr>'WP-I1  2010 FERC 456 Trans Rev'!Print_Area</vt:lpstr>
      <vt:lpstr>'WP-I2  2010 FERC 565 Trans Exp'!Print_Area</vt:lpstr>
      <vt:lpstr>'Sch C'!Print_Titles</vt:lpstr>
      <vt:lpstr>'WP-I2  2010 FERC 565 Trans Exp'!Print_Titles</vt:lpstr>
    </vt:vector>
  </TitlesOfParts>
  <Company>Alliant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Dave Vognsen</dc:creator>
  <cp:lastModifiedBy>Lashley, Joy  (PUC)</cp:lastModifiedBy>
  <cp:lastPrinted>2022-03-10T19:48:33Z</cp:lastPrinted>
  <dcterms:created xsi:type="dcterms:W3CDTF">2009-02-17T13:32:26Z</dcterms:created>
  <dcterms:modified xsi:type="dcterms:W3CDTF">2022-03-11T23:34:54Z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0x01010090D57B89EC6B9C43AC1F1FAC47ABF8BF</vt:lpwstr>
  </property>
</Properties>
</file>