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Regulated Pricing\SD TCR\TCR Annual Reconciliation &amp; New Factor Calc\2017\Data Request\Data Request No. 1\Data Request 1-1 workpapers\"/>
    </mc:Choice>
  </mc:AlternateContent>
  <bookViews>
    <workbookView xWindow="-15" yWindow="6000" windowWidth="21840" windowHeight="5940" tabRatio="890" activeTab="1"/>
  </bookViews>
  <sheets>
    <sheet name="PROJECT SUMMARY" sheetId="7" r:id="rId1"/>
    <sheet name="ATRR SUMMARY" sheetId="1" r:id="rId2"/>
    <sheet name="GROSS PLANT" sheetId="20" r:id="rId3"/>
    <sheet name="AMIL" sheetId="16" r:id="rId4"/>
    <sheet name="AMMO" sheetId="17" r:id="rId5"/>
    <sheet name="ATC" sheetId="18" r:id="rId6"/>
    <sheet name="ATXI" sheetId="21" r:id="rId7"/>
    <sheet name="CFU" sheetId="24" r:id="rId8"/>
    <sheet name="CMMPA" sheetId="9" r:id="rId9"/>
    <sheet name="DEI" sheetId="14" r:id="rId10"/>
    <sheet name="DPC" sheetId="22" r:id="rId11"/>
    <sheet name="GRE" sheetId="8" r:id="rId12"/>
    <sheet name="ITC" sheetId="2" r:id="rId13"/>
    <sheet name="ITCM" sheetId="12" r:id="rId14"/>
    <sheet name="MDU" sheetId="19" r:id="rId15"/>
    <sheet name="MEC" sheetId="15" r:id="rId16"/>
    <sheet name="METC" sheetId="10" r:id="rId17"/>
    <sheet name="MRES" sheetId="6" r:id="rId18"/>
    <sheet name="NIPS" sheetId="13" r:id="rId19"/>
    <sheet name="NSP" sheetId="3" r:id="rId20"/>
    <sheet name="OTP" sheetId="4" r:id="rId21"/>
    <sheet name="WPPI" sheetId="23" r:id="rId22"/>
    <sheet name="SMMPA" sheetId="25" r:id="rId23"/>
    <sheet name="IMPORTS" sheetId="26" r:id="rId24"/>
    <sheet name="EXPORTS" sheetId="27" r:id="rId25"/>
  </sheets>
  <definedNames>
    <definedName name="_xlnm.Print_Area" localSheetId="3">AMIL!$A$1:$R$111</definedName>
    <definedName name="_xlnm.Print_Area" localSheetId="4">AMMO!$A$1:$R$111</definedName>
    <definedName name="_xlnm.Print_Area" localSheetId="5">ATC!$A$1:$S$110</definedName>
    <definedName name="_xlnm.Print_Area" localSheetId="1">'ATRR SUMMARY'!$A$1:$H$34</definedName>
    <definedName name="_xlnm.Print_Area" localSheetId="6">ATXI!$A$1:$S$114</definedName>
    <definedName name="_xlnm.Print_Area" localSheetId="7">CFU!$A$1:$R$111</definedName>
    <definedName name="_xlnm.Print_Area" localSheetId="8">CMMPA!$A$1:$S$102</definedName>
    <definedName name="_xlnm.Print_Area" localSheetId="9">DEI!$A$1:$R$111</definedName>
    <definedName name="_xlnm.Print_Area" localSheetId="10">DPC!$A$1:$S$110</definedName>
    <definedName name="_xlnm.Print_Area" localSheetId="24">EXPORTS!$A$1:$C$25</definedName>
    <definedName name="_xlnm.Print_Area" localSheetId="11">GRE!$A$1:$U$113</definedName>
    <definedName name="_xlnm.Print_Area" localSheetId="2">'GROSS PLANT'!$A$1:$E$28</definedName>
    <definedName name="_xlnm.Print_Area" localSheetId="12">ITC!$A$1:$R$111</definedName>
    <definedName name="_xlnm.Print_Area" localSheetId="13">ITCM!$A$1:$R$111</definedName>
    <definedName name="_xlnm.Print_Area" localSheetId="14">MDU!$A$1:$R$111</definedName>
    <definedName name="_xlnm.Print_Area" localSheetId="15">MEC!$A$1:$R$111</definedName>
    <definedName name="_xlnm.Print_Area" localSheetId="16">METC!$A$1:$R$111</definedName>
    <definedName name="_xlnm.Print_Area" localSheetId="17">MRES!$A$1:$S$111</definedName>
    <definedName name="_xlnm.Print_Area" localSheetId="18">NIPS!$A$1:$R$111</definedName>
    <definedName name="_xlnm.Print_Area" localSheetId="19">NSP!$A$1:$R$111</definedName>
    <definedName name="_xlnm.Print_Area" localSheetId="20">OTP!$A$1:$R$111</definedName>
    <definedName name="_xlnm.Print_Area" localSheetId="0">'PROJECT SUMMARY'!$A$1:$H$56</definedName>
    <definedName name="_xlnm.Print_Area" localSheetId="22">SMMPA!$A$1:$R$111</definedName>
    <definedName name="_xlnm.Print_Area" localSheetId="21">WPPI!$A$1:$T$114</definedName>
    <definedName name="_xlnm.Print_Titles" localSheetId="0">'PROJECT SUMMARY'!$2:$11</definedName>
  </definedNames>
  <calcPr calcId="152511"/>
</workbook>
</file>

<file path=xl/calcChain.xml><?xml version="1.0" encoding="utf-8"?>
<calcChain xmlns="http://schemas.openxmlformats.org/spreadsheetml/2006/main">
  <c r="L72" i="15" l="1"/>
  <c r="P74" i="9"/>
  <c r="J57" i="9" l="1"/>
  <c r="J23" i="9" l="1"/>
  <c r="U73" i="24" l="1"/>
  <c r="U74" i="24"/>
  <c r="U72" i="24"/>
  <c r="U92" i="21"/>
  <c r="U89" i="21"/>
  <c r="U86" i="21"/>
  <c r="U83" i="21"/>
  <c r="U80" i="21"/>
  <c r="U77" i="21"/>
  <c r="V75" i="21"/>
  <c r="V76" i="21"/>
  <c r="V77" i="21"/>
  <c r="V78" i="21"/>
  <c r="V79" i="21"/>
  <c r="V80" i="21"/>
  <c r="V81" i="21"/>
  <c r="V82" i="21"/>
  <c r="V83" i="21"/>
  <c r="V84" i="21"/>
  <c r="V85" i="21"/>
  <c r="V86" i="21"/>
  <c r="V87" i="21"/>
  <c r="V88" i="21"/>
  <c r="V89" i="21"/>
  <c r="V90" i="21"/>
  <c r="V91" i="21"/>
  <c r="V92" i="21"/>
  <c r="V93" i="21"/>
  <c r="V94" i="21"/>
  <c r="U74" i="21"/>
  <c r="U97" i="21" s="1"/>
  <c r="V74" i="21"/>
  <c r="V97" i="21" l="1"/>
  <c r="V72" i="17"/>
  <c r="V72" i="3" l="1"/>
  <c r="U72" i="19" l="1"/>
  <c r="U91" i="22"/>
  <c r="V91" i="22"/>
  <c r="W72" i="22"/>
  <c r="W73" i="22"/>
  <c r="W74" i="22"/>
  <c r="W75" i="22"/>
  <c r="W76" i="22"/>
  <c r="W77" i="22"/>
  <c r="W78" i="22"/>
  <c r="W79" i="22"/>
  <c r="W80" i="22"/>
  <c r="W81" i="22"/>
  <c r="W82" i="22"/>
  <c r="W83" i="22"/>
  <c r="W71" i="22"/>
  <c r="V74" i="9"/>
  <c r="W91" i="22" l="1"/>
  <c r="W92" i="22" s="1"/>
  <c r="E98" i="21"/>
  <c r="J57" i="22"/>
  <c r="L57" i="22" l="1"/>
  <c r="X96" i="8" l="1"/>
  <c r="Y96" i="8"/>
  <c r="Z76" i="8"/>
  <c r="Z77" i="8" l="1"/>
  <c r="Z96" i="8" s="1"/>
  <c r="Z78" i="8"/>
  <c r="T92" i="4" l="1"/>
  <c r="V73" i="4"/>
  <c r="V74" i="4"/>
  <c r="V72" i="4"/>
  <c r="U92" i="4"/>
  <c r="W73" i="3" l="1"/>
  <c r="W74" i="3"/>
  <c r="W75" i="3"/>
  <c r="W76" i="3"/>
  <c r="W77" i="3"/>
  <c r="W78" i="3"/>
  <c r="W72" i="3"/>
  <c r="U92" i="3"/>
  <c r="V92" i="3"/>
  <c r="W92" i="3" l="1"/>
  <c r="U73" i="13"/>
  <c r="U74" i="13"/>
  <c r="U72" i="13"/>
  <c r="T92" i="13"/>
  <c r="U92" i="13" l="1"/>
  <c r="U73" i="19"/>
  <c r="U74" i="19"/>
  <c r="U75" i="19"/>
  <c r="U76" i="19"/>
  <c r="U77" i="19"/>
  <c r="U78" i="19"/>
  <c r="U79" i="19"/>
  <c r="U80" i="19"/>
  <c r="U81" i="19"/>
  <c r="U82" i="19"/>
  <c r="U83" i="19"/>
  <c r="U84" i="19"/>
  <c r="U85" i="19"/>
  <c r="U86" i="19"/>
  <c r="U87" i="19"/>
  <c r="U88" i="19"/>
  <c r="U89" i="19"/>
  <c r="U90" i="19"/>
  <c r="U91" i="19"/>
  <c r="T92" i="19"/>
  <c r="U92" i="19" l="1"/>
  <c r="V75" i="9"/>
  <c r="V76" i="9"/>
  <c r="V77" i="9"/>
  <c r="V78" i="9"/>
  <c r="V79" i="9"/>
  <c r="V80" i="9"/>
  <c r="V81" i="9"/>
  <c r="U83" i="9"/>
  <c r="V83" i="9" l="1"/>
  <c r="W75" i="18"/>
  <c r="W76" i="18"/>
  <c r="W74" i="18"/>
  <c r="W94" i="18" s="1"/>
  <c r="V94" i="18"/>
  <c r="U92" i="15" l="1"/>
  <c r="V73" i="15"/>
  <c r="V74" i="15"/>
  <c r="V75" i="15"/>
  <c r="V76" i="15"/>
  <c r="V72" i="15"/>
  <c r="V92" i="15" s="1"/>
  <c r="J18" i="16" l="1"/>
  <c r="J26" i="18" l="1"/>
  <c r="G55" i="23"/>
  <c r="G50" i="23"/>
  <c r="G46" i="23"/>
  <c r="G40" i="23"/>
  <c r="G36" i="23"/>
  <c r="G26" i="23"/>
  <c r="G25" i="23"/>
  <c r="G24" i="23"/>
  <c r="G23" i="23"/>
  <c r="G19" i="23"/>
  <c r="G18" i="23"/>
  <c r="J51" i="25"/>
  <c r="J47" i="25"/>
  <c r="J41" i="25"/>
  <c r="J37" i="25"/>
  <c r="J26" i="25"/>
  <c r="J25" i="25"/>
  <c r="J24" i="25"/>
  <c r="J23" i="25"/>
  <c r="J19" i="25"/>
  <c r="J18" i="25"/>
  <c r="J51" i="4"/>
  <c r="J47" i="4"/>
  <c r="J41" i="4"/>
  <c r="J37" i="4"/>
  <c r="J26" i="4"/>
  <c r="J25" i="4"/>
  <c r="J24" i="4"/>
  <c r="J23" i="4"/>
  <c r="J19" i="4"/>
  <c r="J18" i="4"/>
  <c r="J51" i="3"/>
  <c r="J47" i="3"/>
  <c r="J41" i="3"/>
  <c r="J37" i="3"/>
  <c r="J26" i="3"/>
  <c r="J25" i="3"/>
  <c r="J24" i="3"/>
  <c r="J23" i="3"/>
  <c r="J19" i="3"/>
  <c r="J18" i="3"/>
  <c r="J51" i="13"/>
  <c r="J47" i="13"/>
  <c r="J41" i="13"/>
  <c r="J37" i="13"/>
  <c r="J26" i="13"/>
  <c r="J25" i="13"/>
  <c r="J24" i="13"/>
  <c r="J23" i="13"/>
  <c r="J19" i="13"/>
  <c r="J18" i="13"/>
  <c r="J56" i="6"/>
  <c r="J51" i="6"/>
  <c r="J47" i="6"/>
  <c r="J41" i="6"/>
  <c r="J37" i="6"/>
  <c r="J26" i="6"/>
  <c r="J25" i="6"/>
  <c r="J24" i="6"/>
  <c r="J23" i="6"/>
  <c r="J19" i="6"/>
  <c r="J18" i="6"/>
  <c r="J51" i="15"/>
  <c r="J41" i="15"/>
  <c r="J37" i="15"/>
  <c r="J25" i="15"/>
  <c r="J26" i="15"/>
  <c r="J24" i="15"/>
  <c r="J23" i="15"/>
  <c r="J19" i="15"/>
  <c r="J18" i="15"/>
  <c r="J51" i="19"/>
  <c r="J47" i="19"/>
  <c r="J41" i="19"/>
  <c r="J37" i="19"/>
  <c r="J26" i="19"/>
  <c r="J25" i="19"/>
  <c r="J24" i="19"/>
  <c r="J23" i="19"/>
  <c r="J19" i="19"/>
  <c r="J18" i="19"/>
  <c r="J51" i="10"/>
  <c r="J47" i="10"/>
  <c r="J41" i="10"/>
  <c r="J37" i="10"/>
  <c r="J26" i="10"/>
  <c r="J25" i="10"/>
  <c r="J24" i="10"/>
  <c r="J23" i="10"/>
  <c r="J19" i="10"/>
  <c r="J18" i="10"/>
  <c r="J51" i="12"/>
  <c r="J47" i="12"/>
  <c r="J41" i="12"/>
  <c r="J37" i="12"/>
  <c r="J26" i="12"/>
  <c r="J25" i="12"/>
  <c r="J24" i="12"/>
  <c r="J23" i="12"/>
  <c r="J19" i="12"/>
  <c r="J18" i="12"/>
  <c r="J51" i="2"/>
  <c r="J47" i="2"/>
  <c r="J41" i="2"/>
  <c r="J37" i="2"/>
  <c r="J26" i="2"/>
  <c r="J25" i="2"/>
  <c r="J24" i="2"/>
  <c r="J23" i="2"/>
  <c r="J19" i="2"/>
  <c r="J18" i="2"/>
  <c r="G54" i="8"/>
  <c r="G49" i="8"/>
  <c r="G45" i="8"/>
  <c r="G39" i="8"/>
  <c r="G35" i="8"/>
  <c r="G26" i="8"/>
  <c r="G25" i="8"/>
  <c r="G24" i="8"/>
  <c r="G23" i="8"/>
  <c r="G19" i="8"/>
  <c r="G18" i="8"/>
  <c r="J18" i="9"/>
  <c r="J55" i="22"/>
  <c r="J50" i="22"/>
  <c r="J46" i="22"/>
  <c r="J40" i="22"/>
  <c r="J36" i="22"/>
  <c r="J25" i="22"/>
  <c r="J24" i="22"/>
  <c r="J23" i="22"/>
  <c r="J19" i="22"/>
  <c r="J18" i="22"/>
  <c r="J51" i="14"/>
  <c r="J47" i="14"/>
  <c r="J41" i="14"/>
  <c r="J37" i="14"/>
  <c r="J26" i="14"/>
  <c r="J25" i="14"/>
  <c r="J24" i="14"/>
  <c r="J23" i="14"/>
  <c r="J19" i="14"/>
  <c r="J18" i="14"/>
  <c r="J51" i="9"/>
  <c r="J47" i="9"/>
  <c r="J41" i="9"/>
  <c r="J37" i="9"/>
  <c r="J26" i="9"/>
  <c r="J25" i="9"/>
  <c r="J24" i="9"/>
  <c r="J19" i="9"/>
  <c r="J51" i="24"/>
  <c r="J47" i="24"/>
  <c r="J41" i="24"/>
  <c r="J37" i="24"/>
  <c r="J26" i="24"/>
  <c r="J25" i="24"/>
  <c r="J24" i="24"/>
  <c r="J23" i="24"/>
  <c r="J19" i="24"/>
  <c r="J18" i="24"/>
  <c r="J57" i="21"/>
  <c r="J51" i="21"/>
  <c r="J47" i="21"/>
  <c r="J41" i="21"/>
  <c r="J37" i="21"/>
  <c r="J26" i="21"/>
  <c r="J25" i="21"/>
  <c r="J24" i="21"/>
  <c r="J23" i="21"/>
  <c r="J19" i="21"/>
  <c r="J18" i="21"/>
  <c r="J53" i="18"/>
  <c r="J49" i="18"/>
  <c r="J43" i="18"/>
  <c r="J39" i="18"/>
  <c r="J28" i="18"/>
  <c r="J27" i="18"/>
  <c r="J24" i="18"/>
  <c r="J23" i="18"/>
  <c r="J19" i="18"/>
  <c r="J18" i="18"/>
  <c r="J51" i="17"/>
  <c r="J47" i="17"/>
  <c r="J41" i="17"/>
  <c r="J37" i="17"/>
  <c r="J26" i="17"/>
  <c r="J25" i="17"/>
  <c r="J24" i="17"/>
  <c r="J23" i="17"/>
  <c r="J19" i="17"/>
  <c r="J18" i="17"/>
  <c r="J51" i="16"/>
  <c r="J47" i="16"/>
  <c r="J41" i="16"/>
  <c r="J37" i="16"/>
  <c r="J26" i="16"/>
  <c r="J25" i="16"/>
  <c r="J24" i="16"/>
  <c r="J23" i="16"/>
  <c r="J19" i="16"/>
  <c r="J29" i="18" l="1"/>
  <c r="V72" i="25" l="1"/>
  <c r="E93" i="25" l="1"/>
  <c r="E24" i="20" s="1"/>
  <c r="Q92" i="25"/>
  <c r="V79" i="25"/>
  <c r="V78" i="25"/>
  <c r="V77" i="25"/>
  <c r="V76" i="25"/>
  <c r="V75" i="25"/>
  <c r="V74" i="25"/>
  <c r="L74" i="25"/>
  <c r="V73" i="25"/>
  <c r="L73" i="25"/>
  <c r="L72" i="25"/>
  <c r="J64" i="25"/>
  <c r="J62" i="25"/>
  <c r="R61" i="25"/>
  <c r="J61" i="25"/>
  <c r="C61" i="25"/>
  <c r="J48" i="25"/>
  <c r="L48" i="25" s="1"/>
  <c r="J42" i="25"/>
  <c r="L42" i="25" s="1"/>
  <c r="J38" i="25"/>
  <c r="L38" i="25" s="1"/>
  <c r="J27" i="25"/>
  <c r="J29" i="25" s="1"/>
  <c r="L29" i="25" s="1"/>
  <c r="J20" i="25"/>
  <c r="J52" i="25" s="1"/>
  <c r="L52" i="25" s="1"/>
  <c r="V92" i="25" l="1"/>
  <c r="C24" i="20" s="1"/>
  <c r="C22" i="27" s="1"/>
  <c r="J33" i="25"/>
  <c r="J34" i="25" s="1"/>
  <c r="L34" i="25" s="1"/>
  <c r="L44" i="25" s="1"/>
  <c r="L54" i="25"/>
  <c r="M72" i="25" s="1"/>
  <c r="N72" i="25" s="1"/>
  <c r="G73" i="25"/>
  <c r="H73" i="25" s="1"/>
  <c r="G74" i="25"/>
  <c r="H74" i="25" s="1"/>
  <c r="G72" i="25"/>
  <c r="H72" i="25" s="1"/>
  <c r="M73" i="25" l="1"/>
  <c r="N73" i="25" s="1"/>
  <c r="J44" i="25"/>
  <c r="M74" i="25"/>
  <c r="N74" i="25" s="1"/>
  <c r="I72" i="25"/>
  <c r="I73" i="25"/>
  <c r="I74" i="25"/>
  <c r="E93" i="24"/>
  <c r="E10" i="20" s="1"/>
  <c r="Q92" i="24"/>
  <c r="D13" i="1" s="1"/>
  <c r="L74" i="24"/>
  <c r="L73" i="24"/>
  <c r="L72" i="24"/>
  <c r="J64" i="24"/>
  <c r="J62" i="24"/>
  <c r="R61" i="24"/>
  <c r="J61" i="24"/>
  <c r="C61" i="24"/>
  <c r="J48" i="24"/>
  <c r="L48" i="24" s="1"/>
  <c r="J42" i="24"/>
  <c r="L42" i="24" s="1"/>
  <c r="J38" i="24"/>
  <c r="L38" i="24" s="1"/>
  <c r="J27" i="24"/>
  <c r="J29" i="24" s="1"/>
  <c r="L29" i="24" s="1"/>
  <c r="J20" i="24"/>
  <c r="J52" i="24" s="1"/>
  <c r="L52" i="24" s="1"/>
  <c r="J72" i="25" l="1"/>
  <c r="K72" i="25" s="1"/>
  <c r="P72" i="25" s="1"/>
  <c r="J74" i="25"/>
  <c r="K74" i="25" s="1"/>
  <c r="P74" i="25" s="1"/>
  <c r="R74" i="25" s="1"/>
  <c r="J73" i="25"/>
  <c r="K73" i="25" s="1"/>
  <c r="P73" i="25" s="1"/>
  <c r="R73" i="25" s="1"/>
  <c r="U92" i="24"/>
  <c r="C10" i="20" s="1"/>
  <c r="C8" i="27" s="1"/>
  <c r="L54" i="24"/>
  <c r="M72" i="24" s="1"/>
  <c r="N72" i="24" s="1"/>
  <c r="G73" i="24"/>
  <c r="H73" i="24" s="1"/>
  <c r="G74" i="24"/>
  <c r="H74" i="24" s="1"/>
  <c r="G72" i="24"/>
  <c r="H72" i="24" s="1"/>
  <c r="J33" i="24"/>
  <c r="J34" i="24" s="1"/>
  <c r="C28" i="1" l="1"/>
  <c r="H28" i="1" s="1"/>
  <c r="R72" i="25"/>
  <c r="R92" i="25" s="1"/>
  <c r="P92" i="25"/>
  <c r="P94" i="25" s="1"/>
  <c r="M74" i="24"/>
  <c r="N74" i="24" s="1"/>
  <c r="M73" i="24"/>
  <c r="N73" i="24" s="1"/>
  <c r="L34" i="24"/>
  <c r="L44" i="24" s="1"/>
  <c r="J44" i="24"/>
  <c r="E28" i="1" l="1"/>
  <c r="I72" i="24"/>
  <c r="I73" i="24"/>
  <c r="I74" i="24"/>
  <c r="J74" i="24" l="1"/>
  <c r="K74" i="24" s="1"/>
  <c r="P74" i="24" s="1"/>
  <c r="R74" i="24" s="1"/>
  <c r="J73" i="24"/>
  <c r="K73" i="24" s="1"/>
  <c r="P73" i="24" s="1"/>
  <c r="R73" i="24" s="1"/>
  <c r="J72" i="24"/>
  <c r="K72" i="24" s="1"/>
  <c r="P72" i="24" s="1"/>
  <c r="P92" i="24" l="1"/>
  <c r="C13" i="1" s="1"/>
  <c r="H13" i="1" s="1"/>
  <c r="R72" i="24"/>
  <c r="D26" i="7" s="1"/>
  <c r="R92" i="24" l="1"/>
  <c r="E13" i="1" s="1"/>
  <c r="P94" i="24"/>
  <c r="V72" i="6"/>
  <c r="E98" i="23" l="1"/>
  <c r="E25" i="20" s="1"/>
  <c r="Y97" i="23"/>
  <c r="S97" i="23"/>
  <c r="D29" i="1" s="1"/>
  <c r="X84" i="23"/>
  <c r="X83" i="23"/>
  <c r="X82" i="23"/>
  <c r="X81" i="23"/>
  <c r="X80" i="23"/>
  <c r="X79" i="23"/>
  <c r="X78" i="23"/>
  <c r="X77" i="23"/>
  <c r="L77" i="23"/>
  <c r="K69" i="23"/>
  <c r="K67" i="23"/>
  <c r="T66" i="23"/>
  <c r="K66" i="23"/>
  <c r="C66" i="23"/>
  <c r="L55" i="23"/>
  <c r="O78" i="23" s="1"/>
  <c r="P78" i="23" s="1"/>
  <c r="G47" i="23"/>
  <c r="L47" i="23" s="1"/>
  <c r="G41" i="23"/>
  <c r="L41" i="23" s="1"/>
  <c r="G37" i="23"/>
  <c r="L37" i="23" s="1"/>
  <c r="G27" i="23"/>
  <c r="G32" i="23" s="1"/>
  <c r="G33" i="23" s="1"/>
  <c r="L33" i="23" s="1"/>
  <c r="G20" i="23"/>
  <c r="G51" i="23" s="1"/>
  <c r="L51" i="23" s="1"/>
  <c r="E92" i="22"/>
  <c r="E13" i="20" s="1"/>
  <c r="R91" i="22"/>
  <c r="D17" i="1" s="1"/>
  <c r="N73" i="22"/>
  <c r="L73" i="22"/>
  <c r="N72" i="22"/>
  <c r="L72" i="22"/>
  <c r="L71" i="22"/>
  <c r="J63" i="22"/>
  <c r="S61" i="22"/>
  <c r="J60" i="22"/>
  <c r="C60" i="22"/>
  <c r="L55" i="22"/>
  <c r="N71" i="22" s="1"/>
  <c r="J47" i="22"/>
  <c r="L47" i="22" s="1"/>
  <c r="J41" i="22"/>
  <c r="L41" i="22" s="1"/>
  <c r="J37" i="22"/>
  <c r="L37" i="22" s="1"/>
  <c r="J26" i="22"/>
  <c r="J28" i="22" s="1"/>
  <c r="L28" i="22" s="1"/>
  <c r="J20" i="22"/>
  <c r="J51" i="22" s="1"/>
  <c r="L51" i="22" s="1"/>
  <c r="L75" i="9"/>
  <c r="L76" i="9"/>
  <c r="U81" i="16"/>
  <c r="L81" i="16"/>
  <c r="L80" i="16"/>
  <c r="L79" i="16"/>
  <c r="L92" i="21"/>
  <c r="L93" i="21"/>
  <c r="L94" i="21"/>
  <c r="L88" i="21"/>
  <c r="L89" i="21"/>
  <c r="L90" i="21"/>
  <c r="L91" i="21"/>
  <c r="L87" i="21"/>
  <c r="L83" i="21"/>
  <c r="L80" i="21"/>
  <c r="L76" i="21"/>
  <c r="L86" i="21"/>
  <c r="L85" i="21"/>
  <c r="L84" i="21"/>
  <c r="L82" i="21"/>
  <c r="L81" i="21"/>
  <c r="P94" i="18"/>
  <c r="E93" i="16"/>
  <c r="E6" i="20" s="1"/>
  <c r="E93" i="17"/>
  <c r="E7" i="20" s="1"/>
  <c r="E95" i="18"/>
  <c r="E8" i="20" s="1"/>
  <c r="E9" i="20"/>
  <c r="E84" i="9"/>
  <c r="E11" i="20" s="1"/>
  <c r="E93" i="14"/>
  <c r="E12" i="20" s="1"/>
  <c r="E93" i="2"/>
  <c r="E15" i="20" s="1"/>
  <c r="E93" i="12"/>
  <c r="E16" i="20" s="1"/>
  <c r="E93" i="10"/>
  <c r="E19" i="20" s="1"/>
  <c r="E93" i="19"/>
  <c r="E17" i="20" s="1"/>
  <c r="E93" i="15"/>
  <c r="E93" i="6"/>
  <c r="E20" i="20" s="1"/>
  <c r="E93" i="13"/>
  <c r="E93" i="3"/>
  <c r="W93" i="3" s="1"/>
  <c r="E93" i="4"/>
  <c r="E97" i="8"/>
  <c r="J35" i="18"/>
  <c r="J36" i="18" s="1"/>
  <c r="S62" i="18"/>
  <c r="R83" i="9"/>
  <c r="D15" i="1" s="1"/>
  <c r="L74" i="9"/>
  <c r="J66" i="9"/>
  <c r="J64" i="9"/>
  <c r="S63" i="9"/>
  <c r="J63" i="9"/>
  <c r="C63" i="9"/>
  <c r="S62" i="9"/>
  <c r="L57" i="9"/>
  <c r="N74" i="9" s="1"/>
  <c r="J48" i="9"/>
  <c r="L48" i="9" s="1"/>
  <c r="J42" i="9"/>
  <c r="L42" i="9" s="1"/>
  <c r="J38" i="9"/>
  <c r="L38" i="9" s="1"/>
  <c r="J27" i="9"/>
  <c r="J33" i="9" s="1"/>
  <c r="J34" i="9" s="1"/>
  <c r="J20" i="9"/>
  <c r="J52" i="9" s="1"/>
  <c r="L52" i="9" s="1"/>
  <c r="L79" i="21"/>
  <c r="R97" i="21"/>
  <c r="D11" i="1" s="1"/>
  <c r="L78" i="21"/>
  <c r="L77" i="21"/>
  <c r="L75" i="21"/>
  <c r="L74" i="21"/>
  <c r="J66" i="21"/>
  <c r="J64" i="21"/>
  <c r="S63" i="21"/>
  <c r="J63" i="21"/>
  <c r="C63" i="21"/>
  <c r="L57" i="21"/>
  <c r="N77" i="21" s="1"/>
  <c r="J42" i="21"/>
  <c r="L42" i="21" s="1"/>
  <c r="J38" i="21"/>
  <c r="L38" i="21" s="1"/>
  <c r="J27" i="21"/>
  <c r="J29" i="21" s="1"/>
  <c r="L29" i="21" s="1"/>
  <c r="J20" i="21"/>
  <c r="J48" i="21" s="1"/>
  <c r="L48" i="21" s="1"/>
  <c r="N73" i="6"/>
  <c r="N74" i="6"/>
  <c r="N72" i="6"/>
  <c r="L76" i="8"/>
  <c r="V73" i="6"/>
  <c r="V74" i="6"/>
  <c r="V75" i="6"/>
  <c r="V76" i="6"/>
  <c r="V77" i="6"/>
  <c r="V78" i="6"/>
  <c r="V79" i="6"/>
  <c r="V79" i="10"/>
  <c r="V78" i="10"/>
  <c r="V77" i="10"/>
  <c r="V76" i="10"/>
  <c r="V75" i="10"/>
  <c r="V74" i="10"/>
  <c r="V73" i="10"/>
  <c r="V72" i="10"/>
  <c r="U79" i="12"/>
  <c r="U78" i="12"/>
  <c r="U77" i="12"/>
  <c r="U76" i="12"/>
  <c r="U75" i="12"/>
  <c r="U74" i="12"/>
  <c r="U73" i="12"/>
  <c r="U72" i="12"/>
  <c r="U79" i="2"/>
  <c r="U78" i="2"/>
  <c r="U77" i="2"/>
  <c r="U76" i="2"/>
  <c r="U75" i="2"/>
  <c r="U74" i="2"/>
  <c r="U73" i="2"/>
  <c r="U72" i="2"/>
  <c r="V79" i="14"/>
  <c r="V78" i="14"/>
  <c r="V77" i="14"/>
  <c r="V76" i="14"/>
  <c r="V75" i="14"/>
  <c r="V74" i="14"/>
  <c r="V73" i="14"/>
  <c r="V72" i="14"/>
  <c r="V79" i="17"/>
  <c r="V78" i="17"/>
  <c r="V77" i="17"/>
  <c r="V76" i="17"/>
  <c r="V75" i="17"/>
  <c r="V74" i="17"/>
  <c r="V73" i="17"/>
  <c r="U73" i="16"/>
  <c r="U75" i="16"/>
  <c r="U77" i="16"/>
  <c r="U79" i="16"/>
  <c r="L78" i="3"/>
  <c r="L77" i="3"/>
  <c r="L76" i="3"/>
  <c r="L75" i="3"/>
  <c r="L77" i="12"/>
  <c r="L76" i="12"/>
  <c r="L75" i="12"/>
  <c r="Q92" i="19"/>
  <c r="D23" i="1" s="1"/>
  <c r="L74" i="19"/>
  <c r="L73" i="19"/>
  <c r="L72" i="19"/>
  <c r="J64" i="19"/>
  <c r="J62" i="19"/>
  <c r="R61" i="19"/>
  <c r="J61" i="19"/>
  <c r="C61" i="19"/>
  <c r="J42" i="19"/>
  <c r="L42" i="19" s="1"/>
  <c r="J38" i="19"/>
  <c r="L38" i="19" s="1"/>
  <c r="J27" i="19"/>
  <c r="J29" i="19" s="1"/>
  <c r="L29" i="19" s="1"/>
  <c r="J20" i="19"/>
  <c r="J48" i="19" s="1"/>
  <c r="L48" i="19" s="1"/>
  <c r="R94" i="18"/>
  <c r="D14" i="1" s="1"/>
  <c r="L76" i="18"/>
  <c r="L75" i="18"/>
  <c r="L74" i="18"/>
  <c r="K66" i="18"/>
  <c r="K63" i="18"/>
  <c r="S63" i="18"/>
  <c r="K62" i="18"/>
  <c r="C63" i="18"/>
  <c r="J44" i="18"/>
  <c r="L44" i="18" s="1"/>
  <c r="J40" i="18"/>
  <c r="L40" i="18" s="1"/>
  <c r="J20" i="18"/>
  <c r="J54" i="18" s="1"/>
  <c r="L54" i="18" s="1"/>
  <c r="L78" i="16"/>
  <c r="L77" i="16"/>
  <c r="L76" i="16"/>
  <c r="L75" i="16"/>
  <c r="Q92" i="17"/>
  <c r="D12" i="1" s="1"/>
  <c r="L74" i="17"/>
  <c r="L73" i="17"/>
  <c r="L72" i="17"/>
  <c r="J64" i="17"/>
  <c r="J62" i="17"/>
  <c r="R61" i="17"/>
  <c r="J61" i="17"/>
  <c r="C61" i="17"/>
  <c r="J42" i="17"/>
  <c r="L42" i="17" s="1"/>
  <c r="J38" i="17"/>
  <c r="L38" i="17" s="1"/>
  <c r="J27" i="17"/>
  <c r="J33" i="17" s="1"/>
  <c r="J34" i="17" s="1"/>
  <c r="J20" i="17"/>
  <c r="J52" i="17" s="1"/>
  <c r="L52" i="17" s="1"/>
  <c r="Q92" i="16"/>
  <c r="D10" i="1" s="1"/>
  <c r="L74" i="16"/>
  <c r="L73" i="16"/>
  <c r="L72" i="16"/>
  <c r="J64" i="16"/>
  <c r="J62" i="16"/>
  <c r="R61" i="16"/>
  <c r="J61" i="16"/>
  <c r="C61" i="16"/>
  <c r="J42" i="16"/>
  <c r="L42" i="16" s="1"/>
  <c r="J38" i="16"/>
  <c r="L38" i="16" s="1"/>
  <c r="J27" i="16"/>
  <c r="J33" i="16" s="1"/>
  <c r="J34" i="16" s="1"/>
  <c r="L34" i="16" s="1"/>
  <c r="J20" i="16"/>
  <c r="J52" i="16" s="1"/>
  <c r="L52" i="16" s="1"/>
  <c r="L76" i="15"/>
  <c r="L75" i="15"/>
  <c r="Q92" i="15"/>
  <c r="D22" i="1" s="1"/>
  <c r="L74" i="15"/>
  <c r="L73" i="15"/>
  <c r="J64" i="15"/>
  <c r="J62" i="15"/>
  <c r="R61" i="15"/>
  <c r="J61" i="15"/>
  <c r="C61" i="15"/>
  <c r="J42" i="15"/>
  <c r="L42" i="15" s="1"/>
  <c r="J38" i="15"/>
  <c r="L38" i="15" s="1"/>
  <c r="J27" i="15"/>
  <c r="J33" i="15" s="1"/>
  <c r="J34" i="15" s="1"/>
  <c r="J20" i="15"/>
  <c r="J52" i="15" s="1"/>
  <c r="L52" i="15" s="1"/>
  <c r="Q92" i="14"/>
  <c r="D16" i="1" s="1"/>
  <c r="L74" i="14"/>
  <c r="L73" i="14"/>
  <c r="L72" i="14"/>
  <c r="J64" i="14"/>
  <c r="J62" i="14"/>
  <c r="R61" i="14"/>
  <c r="J61" i="14"/>
  <c r="C61" i="14"/>
  <c r="J42" i="14"/>
  <c r="L42" i="14" s="1"/>
  <c r="J38" i="14"/>
  <c r="L38" i="14" s="1"/>
  <c r="J27" i="14"/>
  <c r="J33" i="14" s="1"/>
  <c r="J34" i="14" s="1"/>
  <c r="J20" i="14"/>
  <c r="J48" i="14" s="1"/>
  <c r="L48" i="14" s="1"/>
  <c r="Q92" i="13"/>
  <c r="D25" i="1" s="1"/>
  <c r="L74" i="13"/>
  <c r="L73" i="13"/>
  <c r="L72" i="13"/>
  <c r="J64" i="13"/>
  <c r="J62" i="13"/>
  <c r="R61" i="13"/>
  <c r="J61" i="13"/>
  <c r="C61" i="13"/>
  <c r="J42" i="13"/>
  <c r="L42" i="13" s="1"/>
  <c r="J38" i="13"/>
  <c r="L38" i="13" s="1"/>
  <c r="J27" i="13"/>
  <c r="J29" i="13" s="1"/>
  <c r="L29" i="13" s="1"/>
  <c r="J20" i="13"/>
  <c r="J52" i="13" s="1"/>
  <c r="L52" i="13" s="1"/>
  <c r="Q92" i="12"/>
  <c r="D20" i="1" s="1"/>
  <c r="L74" i="12"/>
  <c r="L73" i="12"/>
  <c r="L72" i="12"/>
  <c r="J64" i="12"/>
  <c r="J62" i="12"/>
  <c r="R61" i="12"/>
  <c r="J61" i="12"/>
  <c r="C61" i="12"/>
  <c r="J42" i="12"/>
  <c r="L42" i="12" s="1"/>
  <c r="J38" i="12"/>
  <c r="L38" i="12" s="1"/>
  <c r="J27" i="12"/>
  <c r="J29" i="12" s="1"/>
  <c r="L29" i="12" s="1"/>
  <c r="J20" i="12"/>
  <c r="J48" i="12" s="1"/>
  <c r="L48" i="12" s="1"/>
  <c r="J48" i="15"/>
  <c r="L48" i="15" s="1"/>
  <c r="J27" i="6"/>
  <c r="J33" i="6" s="1"/>
  <c r="J34" i="6" s="1"/>
  <c r="J20" i="6"/>
  <c r="J52" i="6" s="1"/>
  <c r="L52" i="6" s="1"/>
  <c r="R92" i="6"/>
  <c r="D24" i="1" s="1"/>
  <c r="L74" i="6"/>
  <c r="L73" i="6"/>
  <c r="L72" i="6"/>
  <c r="J64" i="6"/>
  <c r="J62" i="6"/>
  <c r="S61" i="6"/>
  <c r="J61" i="6"/>
  <c r="C61" i="6"/>
  <c r="L56" i="6"/>
  <c r="J48" i="6"/>
  <c r="L48" i="6" s="1"/>
  <c r="J42" i="6"/>
  <c r="L42" i="6" s="1"/>
  <c r="J38" i="6"/>
  <c r="L38" i="6" s="1"/>
  <c r="Q92" i="10"/>
  <c r="D21" i="1" s="1"/>
  <c r="L74" i="10"/>
  <c r="L73" i="10"/>
  <c r="L72" i="10"/>
  <c r="J64" i="10"/>
  <c r="J62" i="10"/>
  <c r="R61" i="10"/>
  <c r="J61" i="10"/>
  <c r="C61" i="10"/>
  <c r="J42" i="10"/>
  <c r="L42" i="10" s="1"/>
  <c r="J38" i="10"/>
  <c r="L38" i="10" s="1"/>
  <c r="J27" i="10"/>
  <c r="J33" i="10" s="1"/>
  <c r="J34" i="10" s="1"/>
  <c r="L34" i="10" s="1"/>
  <c r="J20" i="10"/>
  <c r="J48" i="10" s="1"/>
  <c r="L48" i="10" s="1"/>
  <c r="T96" i="8"/>
  <c r="D18" i="1" s="1"/>
  <c r="K68" i="8"/>
  <c r="K66" i="8"/>
  <c r="U65" i="8"/>
  <c r="K65" i="8"/>
  <c r="C65" i="8"/>
  <c r="L54" i="8"/>
  <c r="O78" i="8" s="1"/>
  <c r="P78" i="8" s="1"/>
  <c r="G46" i="8"/>
  <c r="L46" i="8" s="1"/>
  <c r="G40" i="8"/>
  <c r="L40" i="8" s="1"/>
  <c r="G36" i="8"/>
  <c r="L36" i="8" s="1"/>
  <c r="G27" i="8"/>
  <c r="G31" i="8" s="1"/>
  <c r="G32" i="8" s="1"/>
  <c r="L32" i="8" s="1"/>
  <c r="G20" i="8"/>
  <c r="G50" i="8" s="1"/>
  <c r="L50" i="8" s="1"/>
  <c r="Q92" i="4"/>
  <c r="D27" i="1" s="1"/>
  <c r="L74" i="4"/>
  <c r="L73" i="4"/>
  <c r="L72" i="4"/>
  <c r="J64" i="4"/>
  <c r="J62" i="4"/>
  <c r="R61" i="4"/>
  <c r="J61" i="4"/>
  <c r="C61" i="4"/>
  <c r="J42" i="4"/>
  <c r="L42" i="4" s="1"/>
  <c r="J38" i="4"/>
  <c r="L38" i="4" s="1"/>
  <c r="J27" i="4"/>
  <c r="J29" i="4" s="1"/>
  <c r="L29" i="4" s="1"/>
  <c r="J20" i="4"/>
  <c r="J52" i="4" s="1"/>
  <c r="L52" i="4" s="1"/>
  <c r="Q92" i="3"/>
  <c r="D26" i="1" s="1"/>
  <c r="L74" i="3"/>
  <c r="L73" i="3"/>
  <c r="L72" i="3"/>
  <c r="J64" i="3"/>
  <c r="J62" i="3"/>
  <c r="R61" i="3"/>
  <c r="J61" i="3"/>
  <c r="C61" i="3"/>
  <c r="J42" i="3"/>
  <c r="L42" i="3" s="1"/>
  <c r="J38" i="3"/>
  <c r="L38" i="3" s="1"/>
  <c r="J27" i="3"/>
  <c r="J33" i="3" s="1"/>
  <c r="J34" i="3" s="1"/>
  <c r="J20" i="3"/>
  <c r="J48" i="3" s="1"/>
  <c r="L48" i="3" s="1"/>
  <c r="Q92" i="2"/>
  <c r="D19" i="1" s="1"/>
  <c r="L74" i="2"/>
  <c r="L73" i="2"/>
  <c r="L72" i="2"/>
  <c r="J64" i="2"/>
  <c r="J62" i="2"/>
  <c r="R61" i="2"/>
  <c r="J61" i="2"/>
  <c r="C61" i="2"/>
  <c r="J42" i="2"/>
  <c r="L42" i="2" s="1"/>
  <c r="J38" i="2"/>
  <c r="L38" i="2" s="1"/>
  <c r="J27" i="2"/>
  <c r="J33" i="2" s="1"/>
  <c r="J34" i="2" s="1"/>
  <c r="J20" i="2"/>
  <c r="J52" i="2" s="1"/>
  <c r="L52" i="2" s="1"/>
  <c r="E21" i="20" l="1"/>
  <c r="U93" i="13"/>
  <c r="V92" i="10"/>
  <c r="C19" i="20" s="1"/>
  <c r="C17" i="27" s="1"/>
  <c r="E14" i="20"/>
  <c r="Z97" i="8"/>
  <c r="X97" i="23"/>
  <c r="X98" i="23" s="1"/>
  <c r="E23" i="20"/>
  <c r="V93" i="4"/>
  <c r="E18" i="20"/>
  <c r="V93" i="15"/>
  <c r="E22" i="20"/>
  <c r="D30" i="1"/>
  <c r="J33" i="19"/>
  <c r="J34" i="19" s="1"/>
  <c r="L34" i="19" s="1"/>
  <c r="L44" i="19" s="1"/>
  <c r="I73" i="19" s="1"/>
  <c r="J73" i="19" s="1"/>
  <c r="J29" i="14"/>
  <c r="L29" i="14" s="1"/>
  <c r="G72" i="14" s="1"/>
  <c r="H72" i="14" s="1"/>
  <c r="J33" i="13"/>
  <c r="J34" i="13" s="1"/>
  <c r="L34" i="13" s="1"/>
  <c r="L44" i="13" s="1"/>
  <c r="J48" i="13"/>
  <c r="L48" i="13" s="1"/>
  <c r="L54" i="13" s="1"/>
  <c r="M72" i="13" s="1"/>
  <c r="N72" i="13" s="1"/>
  <c r="J33" i="12"/>
  <c r="J34" i="12" s="1"/>
  <c r="L34" i="12" s="1"/>
  <c r="L44" i="12" s="1"/>
  <c r="J52" i="12"/>
  <c r="L52" i="12" s="1"/>
  <c r="L54" i="12" s="1"/>
  <c r="J52" i="14"/>
  <c r="L52" i="14" s="1"/>
  <c r="L54" i="14" s="1"/>
  <c r="J29" i="16"/>
  <c r="L29" i="16" s="1"/>
  <c r="G80" i="16" s="1"/>
  <c r="H80" i="16" s="1"/>
  <c r="N80" i="21"/>
  <c r="N86" i="21"/>
  <c r="J48" i="17"/>
  <c r="L48" i="17" s="1"/>
  <c r="L54" i="17" s="1"/>
  <c r="M74" i="17" s="1"/>
  <c r="N74" i="17" s="1"/>
  <c r="J50" i="18"/>
  <c r="L50" i="18" s="1"/>
  <c r="L56" i="18" s="1"/>
  <c r="M75" i="18" s="1"/>
  <c r="N75" i="18" s="1"/>
  <c r="V92" i="6"/>
  <c r="C20" i="20" s="1"/>
  <c r="C18" i="27" s="1"/>
  <c r="J29" i="17"/>
  <c r="L29" i="17" s="1"/>
  <c r="G72" i="17" s="1"/>
  <c r="H72" i="17" s="1"/>
  <c r="V92" i="14"/>
  <c r="C12" i="20" s="1"/>
  <c r="C10" i="27" s="1"/>
  <c r="U92" i="2"/>
  <c r="U93" i="2" s="1"/>
  <c r="U92" i="12"/>
  <c r="U93" i="12" s="1"/>
  <c r="U93" i="19"/>
  <c r="J48" i="2"/>
  <c r="L48" i="2" s="1"/>
  <c r="L54" i="2" s="1"/>
  <c r="M73" i="2" s="1"/>
  <c r="N73" i="2" s="1"/>
  <c r="V92" i="17"/>
  <c r="C7" i="20" s="1"/>
  <c r="C5" i="27" s="1"/>
  <c r="C18" i="20"/>
  <c r="C16" i="27" s="1"/>
  <c r="J52" i="3"/>
  <c r="L52" i="3" s="1"/>
  <c r="L54" i="3" s="1"/>
  <c r="J29" i="10"/>
  <c r="L29" i="10" s="1"/>
  <c r="G74" i="10" s="1"/>
  <c r="H74" i="10" s="1"/>
  <c r="J31" i="18"/>
  <c r="L31" i="18" s="1"/>
  <c r="G74" i="18" s="1"/>
  <c r="H74" i="18" s="1"/>
  <c r="J33" i="21"/>
  <c r="J34" i="21" s="1"/>
  <c r="L34" i="21" s="1"/>
  <c r="L44" i="21" s="1"/>
  <c r="C13" i="20"/>
  <c r="C11" i="27" s="1"/>
  <c r="L53" i="23"/>
  <c r="M79" i="23" s="1"/>
  <c r="N79" i="23" s="1"/>
  <c r="J29" i="2"/>
  <c r="L29" i="2" s="1"/>
  <c r="G72" i="2" s="1"/>
  <c r="H72" i="2" s="1"/>
  <c r="C8" i="20"/>
  <c r="C6" i="27" s="1"/>
  <c r="O77" i="23"/>
  <c r="P77" i="23" s="1"/>
  <c r="J48" i="4"/>
  <c r="L48" i="4" s="1"/>
  <c r="L54" i="4" s="1"/>
  <c r="G28" i="8"/>
  <c r="L28" i="8" s="1"/>
  <c r="G77" i="8" s="1"/>
  <c r="H77" i="8" s="1"/>
  <c r="V92" i="4"/>
  <c r="J52" i="21"/>
  <c r="L52" i="21" s="1"/>
  <c r="L54" i="21" s="1"/>
  <c r="N83" i="21"/>
  <c r="J32" i="22"/>
  <c r="J33" i="22" s="1"/>
  <c r="L33" i="22" s="1"/>
  <c r="L43" i="22" s="1"/>
  <c r="L43" i="23"/>
  <c r="I78" i="23" s="1"/>
  <c r="J78" i="23" s="1"/>
  <c r="O79" i="23"/>
  <c r="P79" i="23" s="1"/>
  <c r="J52" i="10"/>
  <c r="L52" i="10" s="1"/>
  <c r="L54" i="10" s="1"/>
  <c r="M74" i="10" s="1"/>
  <c r="N74" i="10" s="1"/>
  <c r="N92" i="21"/>
  <c r="V93" i="10"/>
  <c r="J48" i="16"/>
  <c r="L48" i="16" s="1"/>
  <c r="L54" i="16" s="1"/>
  <c r="C14" i="20"/>
  <c r="C12" i="27" s="1"/>
  <c r="N74" i="21"/>
  <c r="N89" i="21"/>
  <c r="J44" i="14"/>
  <c r="L34" i="14"/>
  <c r="L44" i="14" s="1"/>
  <c r="J44" i="17"/>
  <c r="L34" i="17"/>
  <c r="L44" i="17" s="1"/>
  <c r="G73" i="22"/>
  <c r="H73" i="22" s="1"/>
  <c r="G72" i="22"/>
  <c r="H72" i="22" s="1"/>
  <c r="G71" i="22"/>
  <c r="H71" i="22" s="1"/>
  <c r="L53" i="22"/>
  <c r="C11" i="20"/>
  <c r="C9" i="27" s="1"/>
  <c r="G29" i="23"/>
  <c r="L29" i="23" s="1"/>
  <c r="C25" i="20"/>
  <c r="C23" i="27" s="1"/>
  <c r="N75" i="9"/>
  <c r="J46" i="18"/>
  <c r="L36" i="18"/>
  <c r="L46" i="18" s="1"/>
  <c r="J29" i="3"/>
  <c r="L29" i="3" s="1"/>
  <c r="G74" i="3" s="1"/>
  <c r="H74" i="3" s="1"/>
  <c r="L34" i="3"/>
  <c r="L44" i="3" s="1"/>
  <c r="I77" i="3" s="1"/>
  <c r="J77" i="3" s="1"/>
  <c r="J44" i="3"/>
  <c r="J29" i="6"/>
  <c r="L29" i="6" s="1"/>
  <c r="G74" i="6" s="1"/>
  <c r="H74" i="6" s="1"/>
  <c r="L34" i="6"/>
  <c r="L44" i="6" s="1"/>
  <c r="J44" i="6"/>
  <c r="L54" i="6"/>
  <c r="M74" i="6" s="1"/>
  <c r="O74" i="6" s="1"/>
  <c r="J29" i="9"/>
  <c r="L29" i="9" s="1"/>
  <c r="G76" i="9" s="1"/>
  <c r="H76" i="9" s="1"/>
  <c r="L34" i="9"/>
  <c r="L44" i="9" s="1"/>
  <c r="J44" i="9"/>
  <c r="L54" i="9"/>
  <c r="M75" i="9" s="1"/>
  <c r="U92" i="16"/>
  <c r="C6" i="20" s="1"/>
  <c r="C4" i="27" s="1"/>
  <c r="L44" i="16"/>
  <c r="I73" i="16" s="1"/>
  <c r="J73" i="16" s="1"/>
  <c r="J44" i="16"/>
  <c r="V98" i="21"/>
  <c r="G91" i="21"/>
  <c r="H91" i="21" s="1"/>
  <c r="G85" i="21"/>
  <c r="H85" i="21" s="1"/>
  <c r="G75" i="21"/>
  <c r="H75" i="21" s="1"/>
  <c r="G79" i="21"/>
  <c r="H79" i="21" s="1"/>
  <c r="G74" i="21"/>
  <c r="H74" i="21" s="1"/>
  <c r="G84" i="21"/>
  <c r="H84" i="21" s="1"/>
  <c r="G80" i="21"/>
  <c r="H80" i="21" s="1"/>
  <c r="G94" i="21"/>
  <c r="H94" i="21" s="1"/>
  <c r="G89" i="21"/>
  <c r="H89" i="21" s="1"/>
  <c r="G90" i="21"/>
  <c r="H90" i="21" s="1"/>
  <c r="G77" i="21"/>
  <c r="H77" i="21" s="1"/>
  <c r="G78" i="21"/>
  <c r="H78" i="21" s="1"/>
  <c r="G81" i="21"/>
  <c r="H81" i="21" s="1"/>
  <c r="G86" i="21"/>
  <c r="H86" i="21" s="1"/>
  <c r="G82" i="21"/>
  <c r="H82" i="21" s="1"/>
  <c r="G83" i="21"/>
  <c r="H83" i="21" s="1"/>
  <c r="G76" i="21"/>
  <c r="H76" i="21" s="1"/>
  <c r="G87" i="21"/>
  <c r="H87" i="21" s="1"/>
  <c r="G88" i="21"/>
  <c r="H88" i="21" s="1"/>
  <c r="G92" i="21"/>
  <c r="H92" i="21" s="1"/>
  <c r="G93" i="21"/>
  <c r="H93" i="21" s="1"/>
  <c r="C23" i="20"/>
  <c r="C21" i="27" s="1"/>
  <c r="J33" i="4"/>
  <c r="J34" i="4" s="1"/>
  <c r="L34" i="4" s="1"/>
  <c r="L44" i="4" s="1"/>
  <c r="G72" i="4"/>
  <c r="H72" i="4" s="1"/>
  <c r="G74" i="4"/>
  <c r="H74" i="4" s="1"/>
  <c r="G73" i="4"/>
  <c r="H73" i="4" s="1"/>
  <c r="J29" i="15"/>
  <c r="L29" i="15" s="1"/>
  <c r="G72" i="15" s="1"/>
  <c r="H72" i="15" s="1"/>
  <c r="J44" i="15"/>
  <c r="L34" i="15"/>
  <c r="L44" i="15" s="1"/>
  <c r="I75" i="15" s="1"/>
  <c r="J75" i="15" s="1"/>
  <c r="L54" i="15"/>
  <c r="O76" i="8"/>
  <c r="P76" i="8" s="1"/>
  <c r="O77" i="8"/>
  <c r="P77" i="8" s="1"/>
  <c r="L52" i="8"/>
  <c r="M78" i="8" s="1"/>
  <c r="N78" i="8" s="1"/>
  <c r="L42" i="8"/>
  <c r="G73" i="19"/>
  <c r="H73" i="19" s="1"/>
  <c r="G74" i="19"/>
  <c r="H74" i="19" s="1"/>
  <c r="G72" i="19"/>
  <c r="H72" i="19" s="1"/>
  <c r="J52" i="19"/>
  <c r="L52" i="19" s="1"/>
  <c r="L54" i="19" s="1"/>
  <c r="G73" i="13"/>
  <c r="H73" i="13" s="1"/>
  <c r="G72" i="13"/>
  <c r="H72" i="13" s="1"/>
  <c r="G74" i="13"/>
  <c r="H74" i="13" s="1"/>
  <c r="J44" i="2"/>
  <c r="L34" i="2"/>
  <c r="L44" i="2" s="1"/>
  <c r="L44" i="10"/>
  <c r="I73" i="10" s="1"/>
  <c r="J73" i="10" s="1"/>
  <c r="J44" i="10"/>
  <c r="G74" i="12"/>
  <c r="H74" i="12" s="1"/>
  <c r="G73" i="12"/>
  <c r="H73" i="12" s="1"/>
  <c r="G77" i="12"/>
  <c r="H77" i="12" s="1"/>
  <c r="G76" i="12"/>
  <c r="H76" i="12" s="1"/>
  <c r="G75" i="12"/>
  <c r="H75" i="12" s="1"/>
  <c r="G72" i="12"/>
  <c r="H72" i="12" s="1"/>
  <c r="C15" i="20" l="1"/>
  <c r="C13" i="27" s="1"/>
  <c r="E27" i="20"/>
  <c r="O75" i="9"/>
  <c r="J44" i="19"/>
  <c r="V93" i="6"/>
  <c r="C17" i="20"/>
  <c r="C15" i="27" s="1"/>
  <c r="G75" i="3"/>
  <c r="H75" i="3" s="1"/>
  <c r="G74" i="14"/>
  <c r="H74" i="14" s="1"/>
  <c r="G73" i="10"/>
  <c r="J44" i="13"/>
  <c r="G72" i="10"/>
  <c r="H72" i="10" s="1"/>
  <c r="G73" i="14"/>
  <c r="H73" i="14" s="1"/>
  <c r="J44" i="12"/>
  <c r="J43" i="22"/>
  <c r="P97" i="23"/>
  <c r="I79" i="23"/>
  <c r="J79" i="23" s="1"/>
  <c r="M77" i="23"/>
  <c r="N77" i="23" s="1"/>
  <c r="M78" i="23"/>
  <c r="N78" i="23" s="1"/>
  <c r="G73" i="2"/>
  <c r="H73" i="2" s="1"/>
  <c r="M74" i="14"/>
  <c r="N74" i="14" s="1"/>
  <c r="M72" i="14"/>
  <c r="N72" i="14" s="1"/>
  <c r="G72" i="16"/>
  <c r="H72" i="16" s="1"/>
  <c r="G78" i="16"/>
  <c r="H78" i="16" s="1"/>
  <c r="G81" i="16"/>
  <c r="H81" i="16" s="1"/>
  <c r="G77" i="16"/>
  <c r="H77" i="16" s="1"/>
  <c r="G75" i="16"/>
  <c r="H75" i="16" s="1"/>
  <c r="G79" i="16"/>
  <c r="H79" i="16" s="1"/>
  <c r="G73" i="16"/>
  <c r="G76" i="16"/>
  <c r="H76" i="16" s="1"/>
  <c r="G74" i="16"/>
  <c r="H74" i="16" s="1"/>
  <c r="G73" i="17"/>
  <c r="H73" i="17" s="1"/>
  <c r="G74" i="17"/>
  <c r="H74" i="17" s="1"/>
  <c r="M73" i="4"/>
  <c r="N73" i="4" s="1"/>
  <c r="M74" i="4"/>
  <c r="N74" i="4" s="1"/>
  <c r="I80" i="21"/>
  <c r="I94" i="21"/>
  <c r="C22" i="20"/>
  <c r="C20" i="27" s="1"/>
  <c r="M73" i="17"/>
  <c r="N73" i="17" s="1"/>
  <c r="M73" i="14"/>
  <c r="N73" i="14" s="1"/>
  <c r="C16" i="20"/>
  <c r="C14" i="27" s="1"/>
  <c r="G74" i="2"/>
  <c r="H74" i="2" s="1"/>
  <c r="G78" i="8"/>
  <c r="H78" i="8" s="1"/>
  <c r="W95" i="18"/>
  <c r="C21" i="20"/>
  <c r="C19" i="27" s="1"/>
  <c r="G76" i="18"/>
  <c r="H76" i="18" s="1"/>
  <c r="I77" i="23"/>
  <c r="J77" i="23" s="1"/>
  <c r="J44" i="21"/>
  <c r="I72" i="10"/>
  <c r="J72" i="10" s="1"/>
  <c r="I93" i="21"/>
  <c r="G75" i="18"/>
  <c r="H75" i="18" s="1"/>
  <c r="I73" i="2"/>
  <c r="I72" i="2"/>
  <c r="M77" i="16"/>
  <c r="N77" i="16" s="1"/>
  <c r="M79" i="16"/>
  <c r="N79" i="16" s="1"/>
  <c r="M74" i="16"/>
  <c r="N74" i="16" s="1"/>
  <c r="M75" i="16"/>
  <c r="N75" i="16" s="1"/>
  <c r="M73" i="16"/>
  <c r="N73" i="16" s="1"/>
  <c r="M72" i="16"/>
  <c r="N72" i="16" s="1"/>
  <c r="M76" i="16"/>
  <c r="N76" i="16" s="1"/>
  <c r="M81" i="16"/>
  <c r="N81" i="16" s="1"/>
  <c r="M78" i="16"/>
  <c r="N78" i="16" s="1"/>
  <c r="M80" i="16"/>
  <c r="N80" i="16" s="1"/>
  <c r="G76" i="8"/>
  <c r="H76" i="8" s="1"/>
  <c r="M72" i="17"/>
  <c r="N72" i="17" s="1"/>
  <c r="M73" i="13"/>
  <c r="N73" i="13" s="1"/>
  <c r="M77" i="8"/>
  <c r="N77" i="8" s="1"/>
  <c r="I83" i="21"/>
  <c r="G74" i="9"/>
  <c r="H74" i="9" s="1"/>
  <c r="V84" i="9"/>
  <c r="M72" i="4"/>
  <c r="N72" i="4" s="1"/>
  <c r="I74" i="21"/>
  <c r="I80" i="16"/>
  <c r="M76" i="9"/>
  <c r="O76" i="9" s="1"/>
  <c r="G74" i="15"/>
  <c r="H74" i="15" s="1"/>
  <c r="M71" i="22"/>
  <c r="O71" i="22" s="1"/>
  <c r="M73" i="22"/>
  <c r="O73" i="22" s="1"/>
  <c r="M72" i="22"/>
  <c r="O72" i="22" s="1"/>
  <c r="I72" i="17"/>
  <c r="J72" i="17" s="1"/>
  <c r="K72" i="17" s="1"/>
  <c r="I73" i="17"/>
  <c r="J73" i="17" s="1"/>
  <c r="I74" i="17"/>
  <c r="J74" i="17" s="1"/>
  <c r="G79" i="23"/>
  <c r="H79" i="23" s="1"/>
  <c r="G77" i="23"/>
  <c r="H77" i="23" s="1"/>
  <c r="G78" i="23"/>
  <c r="I73" i="14"/>
  <c r="J73" i="14" s="1"/>
  <c r="I72" i="14"/>
  <c r="I74" i="14"/>
  <c r="J74" i="14" s="1"/>
  <c r="I71" i="22"/>
  <c r="I72" i="22"/>
  <c r="I73" i="22"/>
  <c r="M74" i="9"/>
  <c r="O74" i="9" s="1"/>
  <c r="M76" i="18"/>
  <c r="N76" i="18" s="1"/>
  <c r="M74" i="18"/>
  <c r="N74" i="18" s="1"/>
  <c r="I76" i="18"/>
  <c r="J76" i="18" s="1"/>
  <c r="I74" i="18"/>
  <c r="J74" i="18" s="1"/>
  <c r="K74" i="18" s="1"/>
  <c r="I75" i="18"/>
  <c r="J75" i="18" s="1"/>
  <c r="G73" i="3"/>
  <c r="H73" i="3" s="1"/>
  <c r="I76" i="3"/>
  <c r="J76" i="3" s="1"/>
  <c r="G77" i="3"/>
  <c r="G76" i="3"/>
  <c r="H76" i="3" s="1"/>
  <c r="I73" i="3"/>
  <c r="J73" i="3" s="1"/>
  <c r="G78" i="3"/>
  <c r="H78" i="3" s="1"/>
  <c r="G72" i="3"/>
  <c r="H72" i="3" s="1"/>
  <c r="I78" i="3"/>
  <c r="J78" i="3" s="1"/>
  <c r="I75" i="3"/>
  <c r="J75" i="3" s="1"/>
  <c r="I74" i="3"/>
  <c r="I72" i="3"/>
  <c r="M77" i="3"/>
  <c r="N77" i="3" s="1"/>
  <c r="M72" i="3"/>
  <c r="N72" i="3" s="1"/>
  <c r="M74" i="3"/>
  <c r="N74" i="3" s="1"/>
  <c r="M78" i="3"/>
  <c r="N78" i="3" s="1"/>
  <c r="M75" i="3"/>
  <c r="N75" i="3" s="1"/>
  <c r="M76" i="3"/>
  <c r="N76" i="3" s="1"/>
  <c r="M73" i="3"/>
  <c r="N73" i="3" s="1"/>
  <c r="G73" i="6"/>
  <c r="H73" i="6" s="1"/>
  <c r="G72" i="6"/>
  <c r="H72" i="6" s="1"/>
  <c r="M72" i="6"/>
  <c r="O72" i="6" s="1"/>
  <c r="M73" i="6"/>
  <c r="O73" i="6" s="1"/>
  <c r="I72" i="6"/>
  <c r="J72" i="6" s="1"/>
  <c r="I74" i="6"/>
  <c r="I73" i="6"/>
  <c r="J73" i="6" s="1"/>
  <c r="G75" i="9"/>
  <c r="H75" i="9" s="1"/>
  <c r="I76" i="9"/>
  <c r="I75" i="9"/>
  <c r="J75" i="9" s="1"/>
  <c r="I74" i="9"/>
  <c r="J74" i="9" s="1"/>
  <c r="U93" i="16"/>
  <c r="I72" i="16"/>
  <c r="J72" i="16" s="1"/>
  <c r="I77" i="16"/>
  <c r="J77" i="16" s="1"/>
  <c r="I79" i="16"/>
  <c r="J79" i="16" s="1"/>
  <c r="I74" i="16"/>
  <c r="J74" i="16" s="1"/>
  <c r="I81" i="16"/>
  <c r="J81" i="16" s="1"/>
  <c r="I75" i="16"/>
  <c r="J75" i="16" s="1"/>
  <c r="I78" i="16"/>
  <c r="J78" i="16" s="1"/>
  <c r="I76" i="16"/>
  <c r="J76" i="16" s="1"/>
  <c r="C9" i="20"/>
  <c r="C7" i="27" s="1"/>
  <c r="I77" i="21"/>
  <c r="I90" i="21"/>
  <c r="I76" i="21"/>
  <c r="I84" i="21"/>
  <c r="I79" i="21"/>
  <c r="I75" i="21"/>
  <c r="I81" i="21"/>
  <c r="I91" i="21"/>
  <c r="I87" i="21"/>
  <c r="I85" i="21"/>
  <c r="I82" i="21"/>
  <c r="I86" i="21"/>
  <c r="I92" i="21"/>
  <c r="I88" i="21"/>
  <c r="I89" i="21"/>
  <c r="I78" i="21"/>
  <c r="M92" i="21"/>
  <c r="O92" i="21" s="1"/>
  <c r="M94" i="21"/>
  <c r="O94" i="21" s="1"/>
  <c r="M88" i="21"/>
  <c r="O88" i="21" s="1"/>
  <c r="M90" i="21"/>
  <c r="O90" i="21" s="1"/>
  <c r="M93" i="21"/>
  <c r="O93" i="21" s="1"/>
  <c r="M89" i="21"/>
  <c r="O89" i="21" s="1"/>
  <c r="M91" i="21"/>
  <c r="O91" i="21" s="1"/>
  <c r="M80" i="21"/>
  <c r="O80" i="21" s="1"/>
  <c r="M87" i="21"/>
  <c r="O87" i="21" s="1"/>
  <c r="M83" i="21"/>
  <c r="O83" i="21" s="1"/>
  <c r="M76" i="21"/>
  <c r="O76" i="21" s="1"/>
  <c r="M81" i="21"/>
  <c r="O81" i="21" s="1"/>
  <c r="M86" i="21"/>
  <c r="O86" i="21" s="1"/>
  <c r="M84" i="21"/>
  <c r="O84" i="21" s="1"/>
  <c r="M85" i="21"/>
  <c r="O85" i="21" s="1"/>
  <c r="M82" i="21"/>
  <c r="O82" i="21" s="1"/>
  <c r="M77" i="21"/>
  <c r="O77" i="21" s="1"/>
  <c r="M75" i="21"/>
  <c r="O75" i="21" s="1"/>
  <c r="M78" i="21"/>
  <c r="O78" i="21" s="1"/>
  <c r="M74" i="21"/>
  <c r="O74" i="21" s="1"/>
  <c r="M79" i="21"/>
  <c r="O79" i="21" s="1"/>
  <c r="I72" i="4"/>
  <c r="I73" i="4"/>
  <c r="J44" i="4"/>
  <c r="I74" i="4"/>
  <c r="I74" i="15"/>
  <c r="J74" i="15" s="1"/>
  <c r="G76" i="15"/>
  <c r="H76" i="15" s="1"/>
  <c r="G75" i="15"/>
  <c r="H75" i="15" s="1"/>
  <c r="K75" i="15" s="1"/>
  <c r="G73" i="15"/>
  <c r="H73" i="15" s="1"/>
  <c r="I76" i="15"/>
  <c r="J76" i="15" s="1"/>
  <c r="I73" i="15"/>
  <c r="J73" i="15" s="1"/>
  <c r="I72" i="15"/>
  <c r="J72" i="15" s="1"/>
  <c r="M75" i="15"/>
  <c r="N75" i="15" s="1"/>
  <c r="M76" i="15"/>
  <c r="N76" i="15" s="1"/>
  <c r="M72" i="15"/>
  <c r="N72" i="15" s="1"/>
  <c r="M73" i="15"/>
  <c r="N73" i="15" s="1"/>
  <c r="M74" i="15"/>
  <c r="N74" i="15" s="1"/>
  <c r="P96" i="8"/>
  <c r="G18" i="1" s="1"/>
  <c r="G30" i="1" s="1"/>
  <c r="M76" i="8"/>
  <c r="N76" i="8" s="1"/>
  <c r="I77" i="8"/>
  <c r="I78" i="8"/>
  <c r="J78" i="8" s="1"/>
  <c r="I76" i="8"/>
  <c r="J76" i="8" s="1"/>
  <c r="I72" i="19"/>
  <c r="K73" i="19"/>
  <c r="I74" i="19"/>
  <c r="M74" i="19"/>
  <c r="N74" i="19" s="1"/>
  <c r="M73" i="19"/>
  <c r="N73" i="19" s="1"/>
  <c r="M72" i="19"/>
  <c r="N72" i="19" s="1"/>
  <c r="I74" i="13"/>
  <c r="J74" i="13" s="1"/>
  <c r="I72" i="13"/>
  <c r="J72" i="13" s="1"/>
  <c r="I73" i="13"/>
  <c r="J73" i="13" s="1"/>
  <c r="M74" i="13"/>
  <c r="N74" i="13" s="1"/>
  <c r="I74" i="2"/>
  <c r="J74" i="2" s="1"/>
  <c r="M72" i="2"/>
  <c r="N72" i="2" s="1"/>
  <c r="M74" i="2"/>
  <c r="N74" i="2" s="1"/>
  <c r="I74" i="10"/>
  <c r="M72" i="10"/>
  <c r="N72" i="10" s="1"/>
  <c r="M73" i="10"/>
  <c r="N73" i="10" s="1"/>
  <c r="M73" i="12"/>
  <c r="N73" i="12" s="1"/>
  <c r="M76" i="12"/>
  <c r="N76" i="12" s="1"/>
  <c r="M75" i="12"/>
  <c r="N75" i="12" s="1"/>
  <c r="M72" i="12"/>
  <c r="N72" i="12" s="1"/>
  <c r="M77" i="12"/>
  <c r="N77" i="12" s="1"/>
  <c r="M74" i="12"/>
  <c r="N74" i="12" s="1"/>
  <c r="I74" i="12"/>
  <c r="J74" i="12" s="1"/>
  <c r="K74" i="12" s="1"/>
  <c r="I75" i="12"/>
  <c r="J75" i="12" s="1"/>
  <c r="K75" i="12" s="1"/>
  <c r="I73" i="12"/>
  <c r="J73" i="12" s="1"/>
  <c r="K73" i="12" s="1"/>
  <c r="I72" i="12"/>
  <c r="J72" i="12" s="1"/>
  <c r="K72" i="12" s="1"/>
  <c r="I76" i="12"/>
  <c r="J76" i="12" s="1"/>
  <c r="K76" i="12" s="1"/>
  <c r="I77" i="12"/>
  <c r="J77" i="12" s="1"/>
  <c r="K77" i="12" s="1"/>
  <c r="K72" i="15" l="1"/>
  <c r="P72" i="15" s="1"/>
  <c r="J92" i="15"/>
  <c r="K74" i="15"/>
  <c r="P75" i="15"/>
  <c r="K73" i="15"/>
  <c r="P73" i="15" s="1"/>
  <c r="K76" i="15"/>
  <c r="P76" i="15" s="1"/>
  <c r="P74" i="15"/>
  <c r="Q74" i="18"/>
  <c r="S74" i="18" s="1"/>
  <c r="D24" i="7" s="1"/>
  <c r="J74" i="19"/>
  <c r="K74" i="19" s="1"/>
  <c r="P74" i="19" s="1"/>
  <c r="R74" i="19" s="1"/>
  <c r="J87" i="21"/>
  <c r="K87" i="21" s="1"/>
  <c r="Q87" i="21" s="1"/>
  <c r="S87" i="21" s="1"/>
  <c r="J79" i="21"/>
  <c r="K79" i="21" s="1"/>
  <c r="Q79" i="21" s="1"/>
  <c r="S79" i="21" s="1"/>
  <c r="J77" i="21"/>
  <c r="K77" i="21" s="1"/>
  <c r="Q77" i="21" s="1"/>
  <c r="J74" i="6"/>
  <c r="K74" i="6" s="1"/>
  <c r="Q74" i="6" s="1"/>
  <c r="S74" i="6" s="1"/>
  <c r="J71" i="22"/>
  <c r="K71" i="22" s="1"/>
  <c r="Q71" i="22" s="1"/>
  <c r="S71" i="22" s="1"/>
  <c r="D30" i="7" s="1"/>
  <c r="H78" i="23"/>
  <c r="K78" i="23" s="1"/>
  <c r="R78" i="23" s="1"/>
  <c r="T78" i="23" s="1"/>
  <c r="J74" i="21"/>
  <c r="K74" i="21" s="1"/>
  <c r="Q74" i="21" s="1"/>
  <c r="J83" i="21"/>
  <c r="K83" i="21" s="1"/>
  <c r="Q83" i="21" s="1"/>
  <c r="S83" i="21" s="1"/>
  <c r="J80" i="21"/>
  <c r="K80" i="21" s="1"/>
  <c r="Q80" i="21" s="1"/>
  <c r="J77" i="8"/>
  <c r="K77" i="8" s="1"/>
  <c r="R77" i="8" s="1"/>
  <c r="U77" i="8" s="1"/>
  <c r="J78" i="21"/>
  <c r="K78" i="21" s="1"/>
  <c r="Q78" i="21" s="1"/>
  <c r="S78" i="21" s="1"/>
  <c r="J86" i="21"/>
  <c r="K86" i="21" s="1"/>
  <c r="Q86" i="21" s="1"/>
  <c r="S86" i="21" s="1"/>
  <c r="J91" i="21"/>
  <c r="K91" i="21" s="1"/>
  <c r="Q91" i="21" s="1"/>
  <c r="S91" i="21" s="1"/>
  <c r="J72" i="3"/>
  <c r="K72" i="3" s="1"/>
  <c r="P72" i="3" s="1"/>
  <c r="R72" i="3" s="1"/>
  <c r="D46" i="7" s="1"/>
  <c r="H77" i="3"/>
  <c r="K77" i="3" s="1"/>
  <c r="P77" i="3" s="1"/>
  <c r="R77" i="3" s="1"/>
  <c r="K75" i="18"/>
  <c r="Q75" i="18" s="1"/>
  <c r="S75" i="18" s="1"/>
  <c r="D25" i="7" s="1"/>
  <c r="K73" i="13"/>
  <c r="P73" i="13" s="1"/>
  <c r="R73" i="13" s="1"/>
  <c r="D45" i="7" s="1"/>
  <c r="J72" i="19"/>
  <c r="K72" i="19" s="1"/>
  <c r="P72" i="19" s="1"/>
  <c r="R72" i="19" s="1"/>
  <c r="D37" i="7" s="1"/>
  <c r="J73" i="4"/>
  <c r="K73" i="4" s="1"/>
  <c r="P73" i="4" s="1"/>
  <c r="R73" i="4" s="1"/>
  <c r="D50" i="7" s="1"/>
  <c r="J89" i="21"/>
  <c r="K89" i="21" s="1"/>
  <c r="Q89" i="21" s="1"/>
  <c r="S89" i="21" s="1"/>
  <c r="J82" i="21"/>
  <c r="K82" i="21" s="1"/>
  <c r="Q82" i="21" s="1"/>
  <c r="S82" i="21" s="1"/>
  <c r="J81" i="21"/>
  <c r="K81" i="21" s="1"/>
  <c r="Q81" i="21" s="1"/>
  <c r="S81" i="21" s="1"/>
  <c r="J76" i="21"/>
  <c r="K76" i="21" s="1"/>
  <c r="Q76" i="21" s="1"/>
  <c r="S76" i="21" s="1"/>
  <c r="J74" i="3"/>
  <c r="K74" i="3" s="1"/>
  <c r="P74" i="3" s="1"/>
  <c r="R74" i="3" s="1"/>
  <c r="D48" i="7" s="1"/>
  <c r="J73" i="22"/>
  <c r="K73" i="22" s="1"/>
  <c r="Q73" i="22" s="1"/>
  <c r="S73" i="22" s="1"/>
  <c r="J72" i="14"/>
  <c r="K72" i="14" s="1"/>
  <c r="P72" i="14" s="1"/>
  <c r="R72" i="14" s="1"/>
  <c r="D29" i="7" s="1"/>
  <c r="J93" i="21"/>
  <c r="K93" i="21" s="1"/>
  <c r="Q93" i="21" s="1"/>
  <c r="S93" i="21" s="1"/>
  <c r="K76" i="18"/>
  <c r="Q76" i="18" s="1"/>
  <c r="S76" i="18" s="1"/>
  <c r="H73" i="10"/>
  <c r="K73" i="10" s="1"/>
  <c r="P73" i="10" s="1"/>
  <c r="R73" i="10" s="1"/>
  <c r="K72" i="13"/>
  <c r="P72" i="13" s="1"/>
  <c r="R72" i="13" s="1"/>
  <c r="D44" i="7" s="1"/>
  <c r="J72" i="4"/>
  <c r="K72" i="4" s="1"/>
  <c r="P72" i="4" s="1"/>
  <c r="R72" i="4" s="1"/>
  <c r="D49" i="7" s="1"/>
  <c r="J88" i="21"/>
  <c r="K88" i="21" s="1"/>
  <c r="Q88" i="21" s="1"/>
  <c r="S88" i="21" s="1"/>
  <c r="J85" i="21"/>
  <c r="K85" i="21" s="1"/>
  <c r="Q85" i="21" s="1"/>
  <c r="S85" i="21" s="1"/>
  <c r="J75" i="21"/>
  <c r="K75" i="21" s="1"/>
  <c r="Q75" i="21" s="1"/>
  <c r="S75" i="21" s="1"/>
  <c r="J90" i="21"/>
  <c r="K90" i="21" s="1"/>
  <c r="Q90" i="21" s="1"/>
  <c r="S90" i="21" s="1"/>
  <c r="J72" i="22"/>
  <c r="K72" i="22" s="1"/>
  <c r="Q72" i="22" s="1"/>
  <c r="S72" i="22" s="1"/>
  <c r="J80" i="16"/>
  <c r="K80" i="16" s="1"/>
  <c r="P80" i="16" s="1"/>
  <c r="R80" i="16" s="1"/>
  <c r="J94" i="21"/>
  <c r="K94" i="21" s="1"/>
  <c r="Q94" i="21" s="1"/>
  <c r="S94" i="21" s="1"/>
  <c r="H73" i="16"/>
  <c r="K73" i="16" s="1"/>
  <c r="P73" i="16" s="1"/>
  <c r="R73" i="16" s="1"/>
  <c r="K74" i="13"/>
  <c r="P74" i="13" s="1"/>
  <c r="R74" i="13" s="1"/>
  <c r="J74" i="4"/>
  <c r="K74" i="4" s="1"/>
  <c r="P74" i="4" s="1"/>
  <c r="R74" i="4" s="1"/>
  <c r="D51" i="7" s="1"/>
  <c r="J92" i="21"/>
  <c r="K92" i="21" s="1"/>
  <c r="Q92" i="21" s="1"/>
  <c r="S92" i="21" s="1"/>
  <c r="J74" i="10"/>
  <c r="K74" i="10" s="1"/>
  <c r="P74" i="10" s="1"/>
  <c r="R74" i="10" s="1"/>
  <c r="J84" i="21"/>
  <c r="K84" i="21" s="1"/>
  <c r="Q84" i="21" s="1"/>
  <c r="S84" i="21" s="1"/>
  <c r="J76" i="9"/>
  <c r="K76" i="9" s="1"/>
  <c r="Q76" i="9" s="1"/>
  <c r="S76" i="9" s="1"/>
  <c r="P77" i="12"/>
  <c r="R77" i="12" s="1"/>
  <c r="P75" i="12"/>
  <c r="R75" i="12" s="1"/>
  <c r="D36" i="7" s="1"/>
  <c r="P76" i="12"/>
  <c r="R76" i="12" s="1"/>
  <c r="P74" i="12"/>
  <c r="R74" i="12" s="1"/>
  <c r="D35" i="7" s="1"/>
  <c r="P72" i="12"/>
  <c r="R72" i="12" s="1"/>
  <c r="D33" i="7" s="1"/>
  <c r="P73" i="12"/>
  <c r="R73" i="12" s="1"/>
  <c r="D34" i="7" s="1"/>
  <c r="J73" i="2"/>
  <c r="K73" i="2" s="1"/>
  <c r="P73" i="2" s="1"/>
  <c r="R73" i="2" s="1"/>
  <c r="J72" i="2"/>
  <c r="K72" i="2" s="1"/>
  <c r="P72" i="2" s="1"/>
  <c r="R72" i="2" s="1"/>
  <c r="D32" i="7" s="1"/>
  <c r="K74" i="14"/>
  <c r="P74" i="14" s="1"/>
  <c r="R74" i="14" s="1"/>
  <c r="K75" i="3"/>
  <c r="P75" i="3" s="1"/>
  <c r="R75" i="3" s="1"/>
  <c r="K78" i="8"/>
  <c r="R78" i="8" s="1"/>
  <c r="S78" i="8" s="1"/>
  <c r="C25" i="27"/>
  <c r="K76" i="8"/>
  <c r="R76" i="8" s="1"/>
  <c r="U76" i="8" s="1"/>
  <c r="D31" i="7" s="1"/>
  <c r="K72" i="16"/>
  <c r="P72" i="16" s="1"/>
  <c r="R72" i="16" s="1"/>
  <c r="K72" i="10"/>
  <c r="P72" i="10" s="1"/>
  <c r="K73" i="14"/>
  <c r="P73" i="14" s="1"/>
  <c r="R73" i="14" s="1"/>
  <c r="K74" i="2"/>
  <c r="P74" i="2" s="1"/>
  <c r="R74" i="2" s="1"/>
  <c r="K79" i="23"/>
  <c r="R79" i="23" s="1"/>
  <c r="T79" i="23" s="1"/>
  <c r="K77" i="16"/>
  <c r="P77" i="16" s="1"/>
  <c r="R77" i="16" s="1"/>
  <c r="K81" i="16"/>
  <c r="P81" i="16" s="1"/>
  <c r="R81" i="16" s="1"/>
  <c r="K74" i="16"/>
  <c r="P74" i="16" s="1"/>
  <c r="R74" i="16" s="1"/>
  <c r="K78" i="16"/>
  <c r="P78" i="16" s="1"/>
  <c r="R78" i="16" s="1"/>
  <c r="K79" i="16"/>
  <c r="P79" i="16" s="1"/>
  <c r="R79" i="16" s="1"/>
  <c r="K75" i="16"/>
  <c r="P75" i="16" s="1"/>
  <c r="R75" i="16" s="1"/>
  <c r="K76" i="16"/>
  <c r="P76" i="16" s="1"/>
  <c r="R76" i="16" s="1"/>
  <c r="K74" i="9"/>
  <c r="K73" i="17"/>
  <c r="P73" i="17" s="1"/>
  <c r="R73" i="17" s="1"/>
  <c r="K74" i="17"/>
  <c r="P74" i="17" s="1"/>
  <c r="R74" i="17" s="1"/>
  <c r="P72" i="17"/>
  <c r="R72" i="17" s="1"/>
  <c r="C27" i="20"/>
  <c r="K77" i="23"/>
  <c r="R77" i="23" s="1"/>
  <c r="K72" i="6"/>
  <c r="Q72" i="6" s="1"/>
  <c r="S72" i="6" s="1"/>
  <c r="K76" i="3"/>
  <c r="P76" i="3" s="1"/>
  <c r="R76" i="3" s="1"/>
  <c r="K73" i="6"/>
  <c r="Q73" i="6" s="1"/>
  <c r="S73" i="6" s="1"/>
  <c r="K73" i="3"/>
  <c r="P73" i="3" s="1"/>
  <c r="K78" i="3"/>
  <c r="P78" i="3" s="1"/>
  <c r="R78" i="3" s="1"/>
  <c r="K75" i="9"/>
  <c r="Q75" i="9" s="1"/>
  <c r="S75" i="9" s="1"/>
  <c r="D28" i="7" s="1"/>
  <c r="P73" i="19"/>
  <c r="R73" i="19" s="1"/>
  <c r="R76" i="15" l="1"/>
  <c r="R73" i="15"/>
  <c r="D39" i="7" s="1"/>
  <c r="R75" i="15"/>
  <c r="D41" i="7" s="1"/>
  <c r="R74" i="15"/>
  <c r="D40" i="7" s="1"/>
  <c r="Q74" i="9"/>
  <c r="S74" i="9" s="1"/>
  <c r="D16" i="7"/>
  <c r="D13" i="7"/>
  <c r="S74" i="21"/>
  <c r="D17" i="7" s="1"/>
  <c r="S80" i="21"/>
  <c r="D22" i="7" s="1"/>
  <c r="S77" i="21"/>
  <c r="D18" i="7" s="1"/>
  <c r="D14" i="7"/>
  <c r="D12" i="7"/>
  <c r="D15" i="7"/>
  <c r="D19" i="7"/>
  <c r="D21" i="7"/>
  <c r="D20" i="7"/>
  <c r="D23" i="7"/>
  <c r="U78" i="8"/>
  <c r="U96" i="8" s="1"/>
  <c r="E18" i="1" s="1"/>
  <c r="R97" i="23"/>
  <c r="C29" i="1" s="1"/>
  <c r="H29" i="1" s="1"/>
  <c r="T77" i="23"/>
  <c r="D53" i="7" s="1"/>
  <c r="P92" i="4"/>
  <c r="C27" i="1" s="1"/>
  <c r="H27" i="1" s="1"/>
  <c r="Q91" i="22"/>
  <c r="C17" i="1" s="1"/>
  <c r="H17" i="1" s="1"/>
  <c r="P92" i="14"/>
  <c r="C16" i="1" s="1"/>
  <c r="H16" i="1" s="1"/>
  <c r="R92" i="17"/>
  <c r="E12" i="1" s="1"/>
  <c r="P92" i="17"/>
  <c r="R92" i="2"/>
  <c r="E19" i="1" s="1"/>
  <c r="R92" i="13"/>
  <c r="E25" i="1" s="1"/>
  <c r="R92" i="16"/>
  <c r="E10" i="1" s="1"/>
  <c r="S77" i="8"/>
  <c r="P92" i="16"/>
  <c r="C10" i="1" s="1"/>
  <c r="H10" i="1" s="1"/>
  <c r="S91" i="22"/>
  <c r="E17" i="1" s="1"/>
  <c r="R92" i="14"/>
  <c r="E16" i="1" s="1"/>
  <c r="Q94" i="18"/>
  <c r="C14" i="1" s="1"/>
  <c r="H14" i="1" s="1"/>
  <c r="S94" i="18"/>
  <c r="E14" i="1" s="1"/>
  <c r="R73" i="3"/>
  <c r="D47" i="7" s="1"/>
  <c r="P92" i="3"/>
  <c r="C26" i="1" s="1"/>
  <c r="H26" i="1" s="1"/>
  <c r="S92" i="6"/>
  <c r="Q92" i="6"/>
  <c r="C24" i="1" s="1"/>
  <c r="H24" i="1" s="1"/>
  <c r="Q83" i="9"/>
  <c r="C15" i="1" s="1"/>
  <c r="H15" i="1" s="1"/>
  <c r="Q97" i="21"/>
  <c r="C11" i="1" s="1"/>
  <c r="H11" i="1" s="1"/>
  <c r="R92" i="4"/>
  <c r="E27" i="1" s="1"/>
  <c r="R72" i="15"/>
  <c r="S76" i="8"/>
  <c r="R96" i="8"/>
  <c r="C18" i="1" s="1"/>
  <c r="H18" i="1" s="1"/>
  <c r="P92" i="19"/>
  <c r="C23" i="1" s="1"/>
  <c r="H23" i="1" s="1"/>
  <c r="R92" i="19"/>
  <c r="E23" i="1" s="1"/>
  <c r="P92" i="13"/>
  <c r="C25" i="1" s="1"/>
  <c r="H25" i="1" s="1"/>
  <c r="P92" i="2"/>
  <c r="C19" i="1" s="1"/>
  <c r="H19" i="1" s="1"/>
  <c r="R72" i="10"/>
  <c r="R92" i="10" s="1"/>
  <c r="P92" i="10"/>
  <c r="C21" i="1" s="1"/>
  <c r="H21" i="1" s="1"/>
  <c r="P92" i="12"/>
  <c r="C20" i="1" s="1"/>
  <c r="H20" i="1" s="1"/>
  <c r="R92" i="12"/>
  <c r="E20" i="1" s="1"/>
  <c r="P92" i="15" l="1"/>
  <c r="C22" i="1" s="1"/>
  <c r="H22" i="1" s="1"/>
  <c r="D27" i="7"/>
  <c r="S83" i="9"/>
  <c r="E15" i="1" s="1"/>
  <c r="S97" i="21"/>
  <c r="E11" i="1" s="1"/>
  <c r="E21" i="1"/>
  <c r="D42" i="7"/>
  <c r="R92" i="15"/>
  <c r="E22" i="1" s="1"/>
  <c r="D38" i="7"/>
  <c r="E24" i="1"/>
  <c r="D43" i="7"/>
  <c r="P94" i="17"/>
  <c r="C12" i="1"/>
  <c r="H12" i="1" s="1"/>
  <c r="P94" i="3"/>
  <c r="P94" i="13"/>
  <c r="Q94" i="6"/>
  <c r="P94" i="2"/>
  <c r="Q85" i="9"/>
  <c r="T97" i="23"/>
  <c r="E29" i="1" s="1"/>
  <c r="R99" i="23"/>
  <c r="P94" i="4"/>
  <c r="Q93" i="22"/>
  <c r="P94" i="14"/>
  <c r="P94" i="16"/>
  <c r="S96" i="8"/>
  <c r="S98" i="8" s="1"/>
  <c r="Q96" i="18"/>
  <c r="R92" i="3"/>
  <c r="E26" i="1" s="1"/>
  <c r="Q99" i="21"/>
  <c r="P94" i="19"/>
  <c r="P94" i="10"/>
  <c r="P94" i="12"/>
  <c r="P94" i="15" l="1"/>
  <c r="H30" i="1"/>
  <c r="E30" i="1"/>
  <c r="D56" i="7"/>
  <c r="E33" i="1" s="1"/>
  <c r="C30" i="1"/>
  <c r="L56" i="7" l="1"/>
  <c r="M56" i="7" s="1"/>
  <c r="E34" i="1"/>
</calcChain>
</file>

<file path=xl/comments1.xml><?xml version="1.0" encoding="utf-8"?>
<comments xmlns="http://schemas.openxmlformats.org/spreadsheetml/2006/main">
  <authors>
    <author>Heidi Roy</author>
  </authors>
  <commentList>
    <comment ref="E18" authorId="0" shapeId="0">
      <text>
        <r>
          <rPr>
            <b/>
            <sz val="9"/>
            <color indexed="81"/>
            <rFont val="Tahoma"/>
            <family val="2"/>
          </rPr>
          <t>Heidi Roy:</t>
        </r>
        <r>
          <rPr>
            <sz val="9"/>
            <color indexed="81"/>
            <rFont val="Tahoma"/>
            <family val="2"/>
          </rPr>
          <t xml:space="preserve">
PER GRE ATT MM NOTE  G - THE MVP ANNUAL RR  IS THE VALUE TO BE USED IN SCH 26A &amp; 39 - ATT MM COLUMN  (16)</t>
        </r>
      </text>
    </comment>
    <comment ref="G18" authorId="0" shapeId="0">
      <text>
        <r>
          <rPr>
            <b/>
            <sz val="9"/>
            <color indexed="81"/>
            <rFont val="Tahoma"/>
            <family val="2"/>
          </rPr>
          <t>Heidi Roy:</t>
        </r>
        <r>
          <rPr>
            <sz val="9"/>
            <color indexed="81"/>
            <rFont val="Tahoma"/>
            <family val="2"/>
          </rPr>
          <t xml:space="preserve">
PER GRE ATT MM NOTE  I - ANNUAL INCENTIVE RETURN CHARGE NOT INCLUDED IN ATT O PG 3, LINE 30A.   - ATT MM COLUMN  (12B)</t>
        </r>
      </text>
    </comment>
    <comment ref="D28" authorId="0" shapeId="0">
      <text>
        <r>
          <rPr>
            <b/>
            <sz val="9"/>
            <color indexed="81"/>
            <rFont val="Tahoma"/>
            <family val="2"/>
          </rPr>
          <t>Heidi Roy:</t>
        </r>
        <r>
          <rPr>
            <sz val="9"/>
            <color indexed="81"/>
            <rFont val="Tahoma"/>
            <family val="2"/>
          </rPr>
          <t xml:space="preserve">
N/A - HISTORICAL TO HAS NO TRUE-UP MECHANISM</t>
        </r>
      </text>
    </comment>
  </commentList>
</comments>
</file>

<file path=xl/comments2.xml><?xml version="1.0" encoding="utf-8"?>
<comments xmlns="http://schemas.openxmlformats.org/spreadsheetml/2006/main">
  <authors>
    <author>Heidi Roy</author>
  </authors>
  <commentList>
    <comment ref="V72" authorId="0" shapeId="0">
      <text>
        <r>
          <rPr>
            <b/>
            <sz val="9"/>
            <color indexed="81"/>
            <rFont val="Tahoma"/>
            <family val="2"/>
          </rPr>
          <t>Heidi Roy:</t>
        </r>
        <r>
          <rPr>
            <sz val="9"/>
            <color indexed="81"/>
            <rFont val="Tahoma"/>
            <family val="2"/>
          </rPr>
          <t xml:space="preserve">
AFUDC IN SERVICE * TP ALLOCATOR</t>
        </r>
      </text>
    </comment>
  </commentList>
</comments>
</file>

<file path=xl/sharedStrings.xml><?xml version="1.0" encoding="utf-8"?>
<sst xmlns="http://schemas.openxmlformats.org/spreadsheetml/2006/main" count="3901" uniqueCount="535">
  <si>
    <t>Attachment MM</t>
  </si>
  <si>
    <t>Formula Rate calculation</t>
  </si>
  <si>
    <t xml:space="preserve">     Rate Formula Template</t>
  </si>
  <si>
    <t xml:space="preserve"> </t>
  </si>
  <si>
    <t xml:space="preserve"> Utilizing Attachment O Data</t>
  </si>
  <si>
    <t>Page 1 of 2</t>
  </si>
  <si>
    <t>To be completed in conjunction with Attachment O.</t>
  </si>
  <si>
    <t>(inputs from Attachment O are rounded to whole dollars)</t>
  </si>
  <si>
    <t>(1)</t>
  </si>
  <si>
    <t>(2)</t>
  </si>
  <si>
    <t>(3)</t>
  </si>
  <si>
    <t>(4)</t>
  </si>
  <si>
    <t>Attachment O</t>
  </si>
  <si>
    <t>Line</t>
  </si>
  <si>
    <t>Page, Line, Col.</t>
  </si>
  <si>
    <t>Transmission</t>
  </si>
  <si>
    <t>Allocator</t>
  </si>
  <si>
    <t>No.</t>
  </si>
  <si>
    <t>Gross Transmission Plant - Total</t>
  </si>
  <si>
    <t>Attach O, p 2, line 2 col 5 (Note A)</t>
  </si>
  <si>
    <t>1a</t>
  </si>
  <si>
    <t>Transmission Accumulated Depreciation</t>
  </si>
  <si>
    <t>Net Transmission Plant - Total</t>
  </si>
  <si>
    <t>Line 1 minus Line 1a (Note B)</t>
  </si>
  <si>
    <t>O&amp;M TRANSMISSION EXPENSE</t>
  </si>
  <si>
    <t>Total O&amp;M Allocated to Transmission</t>
  </si>
  <si>
    <t>Attach O, p 3, line 8 col 5</t>
  </si>
  <si>
    <t>3a</t>
  </si>
  <si>
    <t>Transmission O&amp;M</t>
  </si>
  <si>
    <t>Attach O, p 3, line 1 col 5</t>
  </si>
  <si>
    <t>3b</t>
  </si>
  <si>
    <t>Less: LSE Expenses included in above, if any</t>
  </si>
  <si>
    <t>Attach O, p 3, line 1a col 5</t>
  </si>
  <si>
    <t>3c</t>
  </si>
  <si>
    <t>Less: Account 565 included in above, if any</t>
  </si>
  <si>
    <t>Attach O, p 3, line 2 col 5</t>
  </si>
  <si>
    <t>3d</t>
  </si>
  <si>
    <t>Adjusted Transmission O&amp;M</t>
  </si>
  <si>
    <t>Line 3a minus Line 3b minus Line 3c</t>
  </si>
  <si>
    <t>Annual Allocation Factor for Transmission O&amp;M</t>
  </si>
  <si>
    <t>(Line 3d divided by line 1a, col 3)</t>
  </si>
  <si>
    <t>OTHER O&amp;M EXPENSE</t>
  </si>
  <si>
    <t>4a</t>
  </si>
  <si>
    <t>Other O&amp;M Allocated to Transmission</t>
  </si>
  <si>
    <t>Line 3 minus Line 3d</t>
  </si>
  <si>
    <t>4b</t>
  </si>
  <si>
    <t>Annual Allocation Factor for Other O&amp;M</t>
  </si>
  <si>
    <t>Line 4a divided by Line 1, col 3</t>
  </si>
  <si>
    <t>GENERAL AND COMMON (G&amp;C) DEPRECIATION EXPENSE</t>
  </si>
  <si>
    <t>Total G&amp;C Depreciation Expense</t>
  </si>
  <si>
    <t>Attach O, p 3, lines 10 &amp; 11, col 5 (Note H)</t>
  </si>
  <si>
    <t>6</t>
  </si>
  <si>
    <t>Annual Allocation Factor for G&amp;C Depreciation Expense</t>
  </si>
  <si>
    <t>(line 5 divided by line 1 col 3)</t>
  </si>
  <si>
    <t>TAXES OTHER THAN INCOME TAXES</t>
  </si>
  <si>
    <t>Total Other Taxes</t>
  </si>
  <si>
    <t>Attach O, p 3, line 20 col 5</t>
  </si>
  <si>
    <t>8</t>
  </si>
  <si>
    <t>Annual Allocation Factor for Other Taxes</t>
  </si>
  <si>
    <t>(line 7 divided by line 1 col 3)</t>
  </si>
  <si>
    <t>9</t>
  </si>
  <si>
    <t>Annual Allocation Factor for Other Expense</t>
  </si>
  <si>
    <t>Sum of line 4b, 6, and 8</t>
  </si>
  <si>
    <t>INCOME TAXES</t>
  </si>
  <si>
    <t>Total Income Taxes</t>
  </si>
  <si>
    <t>Attach O, p 3, line 27 col 5</t>
  </si>
  <si>
    <t>11</t>
  </si>
  <si>
    <t>Annual Allocation Factor for Income Taxes</t>
  </si>
  <si>
    <t>(line 10 divided by line 2 col 3)</t>
  </si>
  <si>
    <t xml:space="preserve">RETURN </t>
  </si>
  <si>
    <t>Return on Rate Base</t>
  </si>
  <si>
    <t>Attach O, p 3, line 28 col 5</t>
  </si>
  <si>
    <t>13</t>
  </si>
  <si>
    <t>Annual Allocation Factor for Return on Rate Base</t>
  </si>
  <si>
    <t>(line 12 divided by line 2 col 3)</t>
  </si>
  <si>
    <t>14</t>
  </si>
  <si>
    <t>Annual Allocation Factor for Return</t>
  </si>
  <si>
    <t>Sum of line 11 and 13</t>
  </si>
  <si>
    <t>Page 2 of 2</t>
  </si>
  <si>
    <t>Multi-Value Project (MVP) Revenue Requirement Calculation</t>
  </si>
  <si>
    <t>(5)</t>
  </si>
  <si>
    <t>(6)</t>
  </si>
  <si>
    <t>(7)</t>
  </si>
  <si>
    <t>(8)</t>
  </si>
  <si>
    <t>(9)</t>
  </si>
  <si>
    <t>(10)</t>
  </si>
  <si>
    <t>(11)</t>
  </si>
  <si>
    <t>(12)</t>
  </si>
  <si>
    <t>(13)</t>
  </si>
  <si>
    <t>(14)</t>
  </si>
  <si>
    <t>(15)</t>
  </si>
  <si>
    <t>(16)</t>
  </si>
  <si>
    <t>Line No.</t>
  </si>
  <si>
    <t>Project Name</t>
  </si>
  <si>
    <t>MTEP Project Number</t>
  </si>
  <si>
    <t>Project Gross Plant</t>
  </si>
  <si>
    <t>Project Accumulated Depreciation</t>
  </si>
  <si>
    <t>Transmission O&amp;M Annual Allocation Factor</t>
  </si>
  <si>
    <t>Annual Allocation for Transmission O&amp;M Expense</t>
  </si>
  <si>
    <t>Other Expense Annual Allocation Factor</t>
  </si>
  <si>
    <t>Annual Allocation for Other Expense</t>
  </si>
  <si>
    <t>Annual Expense Charge</t>
  </si>
  <si>
    <t xml:space="preserve">Project Net Plant </t>
  </si>
  <si>
    <t>Annual Return Charge</t>
  </si>
  <si>
    <t>Project Depreciation Expense</t>
  </si>
  <si>
    <t>Annual Revenue Requirement</t>
  </si>
  <si>
    <t>True-Up Adjustment</t>
  </si>
  <si>
    <t>MVP Annual Adjusted Revenue Requirement</t>
  </si>
  <si>
    <t>(Note C)</t>
  </si>
  <si>
    <t>Page 1 line 4</t>
  </si>
  <si>
    <t>(Col 4 * Col 5)</t>
  </si>
  <si>
    <t>Page 1 line 9</t>
  </si>
  <si>
    <t>(Col 3 * Col 7)</t>
  </si>
  <si>
    <t>(Col 6 + Col 8)</t>
  </si>
  <si>
    <t>(Col 3 - Col 4)</t>
  </si>
  <si>
    <t>(Page 1 line 14)</t>
  </si>
  <si>
    <t>(Col 10 * Col 11)</t>
  </si>
  <si>
    <t>(Note E)</t>
  </si>
  <si>
    <t>(Sum Col. 9, 12 &amp; 13)</t>
  </si>
  <si>
    <t>(Note F)</t>
  </si>
  <si>
    <t>Sum Col. 14 &amp; 15
(Note G)</t>
  </si>
  <si>
    <t>Multi-Value Projects (MVP)</t>
  </si>
  <si>
    <t>1b</t>
  </si>
  <si>
    <t>1c</t>
  </si>
  <si>
    <t>2</t>
  </si>
  <si>
    <t>MVP Total Annual Revenue Requirements</t>
  </si>
  <si>
    <t>Rev. Req. Adj For Attachment O</t>
  </si>
  <si>
    <t>Note</t>
  </si>
  <si>
    <t>Letter</t>
  </si>
  <si>
    <t>A</t>
  </si>
  <si>
    <t>B</t>
  </si>
  <si>
    <t>C</t>
  </si>
  <si>
    <t>Project Gross Plant is the total capital investment for the project calculated in the same method as the gross plant value in line 1 and includes CWIP in rate base when authorized by FERC order less any prefunded AFUDC, if applicable.  This value includes subsequent</t>
  </si>
  <si>
    <t>capital investments required to maintain the facilities to their original capabilities.</t>
  </si>
  <si>
    <t>D</t>
  </si>
  <si>
    <t>Note deliberately left blank.</t>
  </si>
  <si>
    <t>E</t>
  </si>
  <si>
    <t>F</t>
  </si>
  <si>
    <t>True-Up Adjustment is included pursuant to a FERC approved methodology if applicable.</t>
  </si>
  <si>
    <t>G</t>
  </si>
  <si>
    <t>The MVP Annual Revenue Requirement is the value to be used in Schedule 26-A.</t>
  </si>
  <si>
    <t>H</t>
  </si>
  <si>
    <t>The Total General and Common Depreciation Expense excludes any depreciation expense directly associated with a project and thereby included in page 2 column 13.</t>
  </si>
  <si>
    <t>Annual</t>
  </si>
  <si>
    <t>Owner</t>
  </si>
  <si>
    <t>Rev. Req.</t>
  </si>
  <si>
    <t>AMIL</t>
  </si>
  <si>
    <t>AMMO</t>
  </si>
  <si>
    <t>ATC</t>
  </si>
  <si>
    <t>DPC</t>
  </si>
  <si>
    <t>GRE</t>
  </si>
  <si>
    <t>ITC</t>
  </si>
  <si>
    <t>ITCM</t>
  </si>
  <si>
    <t>METC</t>
  </si>
  <si>
    <t>MEC</t>
  </si>
  <si>
    <t>MDU</t>
  </si>
  <si>
    <t>NIPS</t>
  </si>
  <si>
    <t>NSP</t>
  </si>
  <si>
    <t>OTP</t>
  </si>
  <si>
    <t>SMP</t>
  </si>
  <si>
    <t>Total</t>
  </si>
  <si>
    <t>MRET</t>
  </si>
  <si>
    <t>Schedule 26A</t>
  </si>
  <si>
    <t>Summary of Annual Revenue Requirements by Transmission Owner for Multi-Value Projects</t>
  </si>
  <si>
    <t xml:space="preserve"> Utilizing Attachment O-GRE Data</t>
  </si>
  <si>
    <t>Great River Energy</t>
  </si>
  <si>
    <t>To be completed in conjunction with Attachment O-GRE.</t>
  </si>
  <si>
    <t>(inputs from Attachment O-GRE are rounded to whole dollars)</t>
  </si>
  <si>
    <t>Attachment O-GRE</t>
  </si>
  <si>
    <t>Attach O-GRE, p 2, line 2 col 5 (Note A)</t>
  </si>
  <si>
    <t>Attach O-GRE, p 3, line 8 col 5</t>
  </si>
  <si>
    <t>Attach O-GRE, p 3, line 1 col 5</t>
  </si>
  <si>
    <t>Attach O-GRE, p 3, line 1a col 5</t>
  </si>
  <si>
    <t>Attach O-GRE, p 3, line 2 col 5</t>
  </si>
  <si>
    <t>(line 3d divided by line 1a col 3)</t>
  </si>
  <si>
    <t>OTHER O&amp;M EXPENSES</t>
  </si>
  <si>
    <t>GENERAL AND COMMON DEPRECIATION EXPENSE</t>
  </si>
  <si>
    <t>Attach O-GRE, p 3, lines 10 &amp; 11, col 5 (Note H)</t>
  </si>
  <si>
    <t>Sum of lines 4b, 6 and 8</t>
  </si>
  <si>
    <t>Sum of lines 11 and 13</t>
  </si>
  <si>
    <t>14a</t>
  </si>
  <si>
    <t>Annual Allocation Factor for Incentive Return</t>
  </si>
  <si>
    <t>Attach O-GRE, p 4, line 30</t>
  </si>
  <si>
    <t xml:space="preserve">(12a) </t>
  </si>
  <si>
    <t>(12b)</t>
  </si>
  <si>
    <t>(14a)</t>
  </si>
  <si>
    <t xml:space="preserve">Project Gross Plant </t>
  </si>
  <si>
    <t>Annual Incentive Return Charge</t>
  </si>
  <si>
    <t>Annual Revenue Requirement Excluding  Annual Incentive Return Charge</t>
  </si>
  <si>
    <t>(Page 1, line 14a, Col. 4)</t>
  </si>
  <si>
    <t>(Col. 10 * Col. 12a)</t>
  </si>
  <si>
    <t>(Sum Col. 9, 12, 12b &amp; 13)</t>
  </si>
  <si>
    <t>Col. 14 less Col. 12b (Note I)</t>
  </si>
  <si>
    <t>Net Transmission Plant is that identified on page 2 line 14 of Attachment O-GRE and includes any sub lines 14a or 14b etc. and is inclusive of any CWIP, Prefunded AFUDC on CWIP, and Unamortized Balance of Abandoned Plant  included in rate base when authorized by FERC order.  Prefunded AFUDC amount is a reduction to rates base.</t>
  </si>
  <si>
    <t>Project Gross Plant is the total capital investment for the project calculated in the same method as the gross plant value in line 1 and is includes of any CWIP and Prefunded AFUDC on CWIP in rate base when authorized by FERC order less any prefunded AFUDC, if applicable, and when authorized by FERC order.  The Prefunded AFUDC amount is a reduction to rate base.  This value includes subsequent capital investments required to maintain the facilities to their original capabilities.</t>
  </si>
  <si>
    <t>I</t>
  </si>
  <si>
    <t>Annual Incentive Return Charge revenues for FERC-accepted projects utilizing a hypothetical capital structure are not included in Attachment O-GRE, page 3, line 30a, column 5 and page 4 lines 35 &amp; 36b.</t>
  </si>
  <si>
    <t>MRES</t>
  </si>
  <si>
    <t>(11a)</t>
  </si>
  <si>
    <t>(Pg 1 line 15)  (Note J)</t>
  </si>
  <si>
    <t>Equals the return using the MRES actual capital structure.</t>
  </si>
  <si>
    <t>J</t>
  </si>
  <si>
    <t>This is the incentive return for projets receiving the hypothetical capital structure return (HCSR).</t>
  </si>
  <si>
    <t>K</t>
  </si>
  <si>
    <t>The projects listed include projects that qualify for 100% CWIP recovery.  These projects do not include any AFUDC in the CWIP balances or plant in-service balances</t>
  </si>
  <si>
    <t>L</t>
  </si>
  <si>
    <t>The plant listed includes any unamortized balances related to the recovery of abandoned plant costs for the projects approved by FERC.  No abandoned plant costs will be included until approved by FERC under a separate docket.</t>
  </si>
  <si>
    <t>Attachment MM-MRES</t>
  </si>
  <si>
    <t>To be completed in conjunction with Attachment O-MRES.</t>
  </si>
  <si>
    <t>Attach O, p 2, line 2 + 2a col 5 (Note A)</t>
  </si>
  <si>
    <t>Return on Rate Base (Note I)</t>
  </si>
  <si>
    <t xml:space="preserve"> Utilizing Attachment O-MRES Data</t>
  </si>
  <si>
    <t>(Col 10 * (Col 11 + Col 11a))</t>
  </si>
  <si>
    <t>Net Transmission Plant is that identified on page 2 line 14 of Attachment O and includes any sub lines 14a or 14b etc. and is inclusive of any CWIP included in rate base when authorized by FERC order.</t>
  </si>
  <si>
    <t>Project Gross Plant is the total capital investment for the project calculated in the same method as the gross plant value in line 1 and includes CWIP in rate base when authorized by FERC order.  This value includes subsequent</t>
  </si>
  <si>
    <t>For  the 12 months ended 12/31/2012</t>
  </si>
  <si>
    <t>MTEP11</t>
  </si>
  <si>
    <t>MTEP10</t>
  </si>
  <si>
    <t>MVP</t>
  </si>
  <si>
    <t>Project</t>
  </si>
  <si>
    <t>Revenue</t>
  </si>
  <si>
    <t>Requirement</t>
  </si>
  <si>
    <t>Duke Energy Indiana</t>
  </si>
  <si>
    <t>Northern Indiana Public Service Co.</t>
  </si>
  <si>
    <t>1d</t>
  </si>
  <si>
    <t>1e</t>
  </si>
  <si>
    <t>1f</t>
  </si>
  <si>
    <t>1g</t>
  </si>
  <si>
    <t>Schedule 26-A</t>
  </si>
  <si>
    <t>Check</t>
  </si>
  <si>
    <t>Should = zero</t>
  </si>
  <si>
    <t>CIN</t>
  </si>
  <si>
    <t>Summary of Annual Revenue Requirements by Transmission Owner by Project for Multi-Value Projects</t>
  </si>
  <si>
    <t>Description</t>
  </si>
  <si>
    <t>Billing</t>
  </si>
  <si>
    <t>Start</t>
  </si>
  <si>
    <t>Date</t>
  </si>
  <si>
    <t>End</t>
  </si>
  <si>
    <t>MISO</t>
  </si>
  <si>
    <t>Board</t>
  </si>
  <si>
    <t>Approval</t>
  </si>
  <si>
    <t>Used for Revenue Allocation of Schedules 7, 8 and 9</t>
  </si>
  <si>
    <t>DEI</t>
  </si>
  <si>
    <t>SMMPA</t>
  </si>
  <si>
    <t>Adair - Ottumwa 345</t>
  </si>
  <si>
    <t>Michigan Thumb Wind Zone</t>
  </si>
  <si>
    <t>Dec. 2011</t>
  </si>
  <si>
    <t>Dec. 2010</t>
  </si>
  <si>
    <t>Reynolds to Greentown 765 kV line</t>
  </si>
  <si>
    <t>Brookings SD -SE Twin Cities 345 kV</t>
  </si>
  <si>
    <t>Ellendale to Big Stone South</t>
  </si>
  <si>
    <t>Big Stone South to Brookings</t>
  </si>
  <si>
    <t>Winco-Lime Creek-Emery-Blackhawk-Hazelton</t>
  </si>
  <si>
    <t>Lakefield-Burt &amp; Sheldon-Webseter 345 kV line</t>
  </si>
  <si>
    <t>Reynolds to E. Winnamac to Burr Oak to Hiple</t>
  </si>
  <si>
    <t>New Pawnee to PANA 345kV line</t>
  </si>
  <si>
    <t>Pleasant Prairie-Zion Energy Center 345 kV line</t>
  </si>
  <si>
    <t>Pana-Mt. Zion-Kansas-Sugar Creek 345 kV line</t>
  </si>
  <si>
    <t>Sidney to Rising 345 kV line</t>
  </si>
  <si>
    <t>N LaCrosse-N Madison-Cardinal-Spring Green</t>
  </si>
  <si>
    <t>Palmyra-Quincy-Meredosia-Ipava&amp; Meredosia</t>
  </si>
  <si>
    <t>Fargo-Oak Grove 345 kV line</t>
  </si>
  <si>
    <t>West Adair-Palmyra Tap 345 kV line</t>
  </si>
  <si>
    <t>Attachment MM Gross Transmission Plant by Transmission Owner</t>
  </si>
  <si>
    <t>ATXI</t>
  </si>
  <si>
    <t>Attach O, p 2, line 2 + 18a col 5 (Note A)</t>
  </si>
  <si>
    <t>Attach O, p 3, line 1a col 5, if any</t>
  </si>
  <si>
    <t>Attach O, p 3, line 2 col 5, if any</t>
  </si>
  <si>
    <t>HYPOTHETICAL CAPITAL STRUCTURE (HCS) RETURN</t>
  </si>
  <si>
    <t xml:space="preserve">Annual Allocation Factor HCS Return (Note J) </t>
  </si>
  <si>
    <t>Attach O, p 4, line 30e</t>
  </si>
  <si>
    <t>Annual Allocation Factor for HCS Return</t>
  </si>
  <si>
    <t>(Page 1 line 15) (Note J)</t>
  </si>
  <si>
    <t>(Col 10 * (Col 11 + 11a))</t>
  </si>
  <si>
    <t>Project Depreciation Expense is the actual value booked for the project and included in the Depreciation Expense in Attachment O page 3, line 12.</t>
  </si>
  <si>
    <t>Equals the return based on the actual capital structure (ACS)</t>
  </si>
  <si>
    <t>Equals the incremental return for projects with hypothetical capital structure (HCS) approval.</t>
  </si>
  <si>
    <t>UPLS</t>
  </si>
  <si>
    <t xml:space="preserve">Attachment MM Allocated Gross Transmission  Plant (Exclude CWIP) </t>
  </si>
  <si>
    <r>
      <t>Attachment MM</t>
    </r>
    <r>
      <rPr>
        <sz val="11"/>
        <color theme="1"/>
        <rFont val="Calibri"/>
        <family val="2"/>
        <scheme val="minor"/>
      </rPr>
      <t>-CMMPA Agency</t>
    </r>
  </si>
  <si>
    <t xml:space="preserve"> Utilizing Attachment O-CMMPA Agency</t>
  </si>
  <si>
    <t>CMMPA Agency</t>
  </si>
  <si>
    <t>To be completed in conjunction with Attachment O-CMMPA Agency</t>
  </si>
  <si>
    <t>(inputs are rounded to whole dollars)</t>
  </si>
  <si>
    <t>Attach O-CMMPA Agency, p 2, line 2 + 2a + 18a + 23c col 5 (Note A)</t>
  </si>
  <si>
    <t xml:space="preserve">Line 1 minus Line 1a (Note B) </t>
  </si>
  <si>
    <r>
      <t xml:space="preserve">O&amp;M </t>
    </r>
    <r>
      <rPr>
        <sz val="11"/>
        <color theme="1"/>
        <rFont val="Calibri"/>
        <family val="2"/>
        <scheme val="minor"/>
      </rPr>
      <t>TRANSMISSION EXPENSE</t>
    </r>
  </si>
  <si>
    <t>Attach O-CMMPA Agency, p 3, line 8 col 5</t>
  </si>
  <si>
    <t>Attach O-CMMPA Agency, p 3, line 1 col 5</t>
  </si>
  <si>
    <t>Attach O-CMMPA Agency, p 3, line 1a col 5, if any</t>
  </si>
  <si>
    <t>Attach O-CMMPA Agency, p 3, line 2 col 5</t>
  </si>
  <si>
    <t>Attach O-CMMPA Agency, p 3, lines 10 &amp; 11, col 5 (Note H)</t>
  </si>
  <si>
    <t>Attach O-CMMPA Agency, p 3, line 20 col 5</t>
  </si>
  <si>
    <t>Attach O-CMMPA Agency, p 3, line 27 col 5</t>
  </si>
  <si>
    <r>
      <t>Return on Rate Base (</t>
    </r>
    <r>
      <rPr>
        <sz val="11"/>
        <color theme="1"/>
        <rFont val="Calibri"/>
        <family val="2"/>
        <scheme val="minor"/>
      </rPr>
      <t>Note I)</t>
    </r>
  </si>
  <si>
    <t>Attach O-CMMPA Agency, p 3, line 28 col 5</t>
  </si>
  <si>
    <t>Attach O-CMMPA Agency, p 4, line 30d col 5</t>
  </si>
  <si>
    <t>Receiving the HCSR</t>
  </si>
  <si>
    <t>Annual Allocation Factor Premium for Incentive Return</t>
  </si>
  <si>
    <t>Note K &amp; L</t>
  </si>
  <si>
    <t>(Pg 1 line 15, Col 4)  (Note J)</t>
  </si>
  <si>
    <t>Rev. Req. Adj For Attachment O-CMMPA Agency</t>
  </si>
  <si>
    <t>Gross Transmission Plant is that identified on page 2 line 2 of Attachment O-CMMPA Agency and includes any sub lines 2a or 2b etc. and is inclusive of any CWIP included in rate base when authorized by FERC order</t>
  </si>
  <si>
    <r>
      <t>Net Transmission Plant is that identified on page 2 line 14 of Attachment O-</t>
    </r>
    <r>
      <rPr>
        <sz val="11"/>
        <color theme="1"/>
        <rFont val="Calibri"/>
        <family val="2"/>
        <scheme val="minor"/>
      </rPr>
      <t>CMMPA Agency and includes any sub lines 14a or 14b etc. and is inclusive of any CWIP included in rate base when authorized by FERC order.</t>
    </r>
  </si>
  <si>
    <r>
      <t>Project Depreciation Expense is the actual value booked for the project and included in the Depreciation Expense in Attachment O-</t>
    </r>
    <r>
      <rPr>
        <sz val="11"/>
        <color theme="1"/>
        <rFont val="Calibri"/>
        <family val="2"/>
        <scheme val="minor"/>
      </rPr>
      <t>CMMPA Agency page 3 line 12.</t>
    </r>
  </si>
  <si>
    <r>
      <t>True-Up Adjustment is included pursuant to a FERC approved methodology</t>
    </r>
    <r>
      <rPr>
        <sz val="12"/>
        <color rgb="FFFF0000"/>
        <rFont val="Arial MT"/>
      </rPr>
      <t xml:space="preserve">, </t>
    </r>
    <r>
      <rPr>
        <sz val="11"/>
        <color theme="1"/>
        <rFont val="Calibri"/>
        <family val="2"/>
        <scheme val="minor"/>
      </rPr>
      <t>if applicable.</t>
    </r>
  </si>
  <si>
    <r>
      <t>The Total General and Common Depreciation Expense excludes any depreciation expense directly associated with a project and thereby included in page 2 column</t>
    </r>
    <r>
      <rPr>
        <sz val="11"/>
        <color theme="1"/>
        <rFont val="Calibri"/>
        <family val="2"/>
        <scheme val="minor"/>
      </rPr>
      <t xml:space="preserve"> 13.</t>
    </r>
  </si>
  <si>
    <t>Return using the CMMPA actual capital structure.</t>
  </si>
  <si>
    <t>This is the premium for projects receiving the Hypothetical Capital Structure Return (HCSR).</t>
  </si>
  <si>
    <t>The projects listed include projects that qualify for 100% CWIP recovery.  These projects do not include any AFUDC in the CWIP balances or plant in-service balances.</t>
  </si>
  <si>
    <t xml:space="preserve"> Utilizing Attachment O - ATCLLC Data</t>
  </si>
  <si>
    <t>To be completed in conjunction with Attachment O - ATCLLC.</t>
  </si>
  <si>
    <t>(inputs from Attachment O - ATCLLC are rounded to whole dollars)</t>
  </si>
  <si>
    <t>Attachment MM - ATCLLC</t>
  </si>
  <si>
    <t>Attachment O - ATCLLC</t>
  </si>
  <si>
    <t>Attach O - ATCLLC, p 2, line 2a and 2b col 5 (Note A)</t>
  </si>
  <si>
    <t>Attach O - ATCLLC, p 2, line 8a and 8b col 5 (Note A)</t>
  </si>
  <si>
    <t>Attach O - ATCLLC, p 3, line 8 col 5</t>
  </si>
  <si>
    <t>Attach O - ATCLLC, p 3, line 1 col 5</t>
  </si>
  <si>
    <t>3a1</t>
  </si>
  <si>
    <t>Less Preliminary Survey and Investigation Adjustment (Note I)</t>
  </si>
  <si>
    <t>Preliminary and Survey Expense included in</t>
  </si>
  <si>
    <t>Line 3a minus Lines 3a1, 3b minus Line 3c</t>
  </si>
  <si>
    <t>Line 3 minus Lines 3d and 3a1</t>
  </si>
  <si>
    <t>Attach O - ATCLLC, p 3, lines 10 &amp; 11, col 5 (Note H)</t>
  </si>
  <si>
    <t>Attach O - ATCLLC, p 3, line 20 col 5</t>
  </si>
  <si>
    <t>Attach O - ATCLLC, p 3, line 27 col 5</t>
  </si>
  <si>
    <t>Attach O - ATCLLC, p 3, line 28 col 5</t>
  </si>
  <si>
    <t>(13a)</t>
  </si>
  <si>
    <t>Preliminary Survey and Investigation Expense</t>
  </si>
  <si>
    <t>(Sum Col. 9, 12, 13 &amp; 13a)</t>
  </si>
  <si>
    <t>(Note J)</t>
  </si>
  <si>
    <t>Project Gross Plant is the total capital investment for the project calculated in the same method as the gross plant value in line 1 and includes CWIP in rate base.  This value includes subsequent capital investments required to maintain the facilities to their original capabilities.</t>
  </si>
  <si>
    <t>Project Depreciation Expense is the actual value booked for the project and included in the Depreciation Expense in Attachment O - ATCLLC page 3 line 12.</t>
  </si>
  <si>
    <t>True-Up Adjustment is included pursuant Attachment MM - ATCLLC Annual True-up Procedure.</t>
  </si>
  <si>
    <t>Preliminary Survey and Investigation expense (pre-certification) equals the actual value booked, or projected to be booked for forward-looking rate periods, for all of the MISO approved projects and included in Attachment O - ATCLLC, Page 3, Line 1, Column 5.</t>
  </si>
  <si>
    <t>Preliminary Survey and Investigation expense (pre-certification) equals the actual value booked, or projected to be booked for forward-looking rate periods, for each of the MISO approved MVP Projects and included in Attachment O - ATCLLC, Page 3, Line 1, Column 5.</t>
  </si>
  <si>
    <t>Attach O, p 2, line 8 col 5</t>
  </si>
  <si>
    <t>Attachment MM - ATXI</t>
  </si>
  <si>
    <t>True-Up Adjustment is included pursuant to a FERC approved methodology, if applicable.</t>
  </si>
  <si>
    <t>Net Transmission Plant is that identified on page 2 line 14 of Attachment O - ATXI and includes any sub lines 14a or 14b etc. and is inclusive of any CWIP included in rate base when authorized by FERC order.</t>
  </si>
  <si>
    <t>Gross Transmission Plant is that identified on page 2 line 2 of Attachment O - ATXI and includes any sub lines 2a or 2b etc. and is inclusive of any CWIP included in rate base when authorized by FERC order.</t>
  </si>
  <si>
    <t>Attachment MM - GRE</t>
  </si>
  <si>
    <r>
      <t>Attach O, p 2, line 8 + 8a</t>
    </r>
    <r>
      <rPr>
        <b/>
        <sz val="12"/>
        <rFont val="Arial"/>
        <family val="2"/>
      </rPr>
      <t xml:space="preserve"> </t>
    </r>
    <r>
      <rPr>
        <sz val="12"/>
        <rFont val="Arial"/>
        <family val="2"/>
      </rPr>
      <t>col 5</t>
    </r>
  </si>
  <si>
    <t>Rev. Req. Adj For Attachment O - MRES</t>
  </si>
  <si>
    <t>Attachment MM - MRES</t>
  </si>
  <si>
    <t>Attach O-CMMPA Agency, p 2, line 8 + 8a col 5</t>
  </si>
  <si>
    <t>American Transmission Company LLC</t>
  </si>
  <si>
    <t>Attach O - ATCLLC, p 3, line 1a col 5</t>
  </si>
  <si>
    <t>Attach O - ATCLLC, p 3, line 2 col 5</t>
  </si>
  <si>
    <t>Gross Transmission Plant is that identified on page 2 lines 2a and 2b of Attachment O - ATCLLC and is inclusive of any CWIP included in rate base. Transmission  Accumulated Depreciation comports with this Note A and Note B below.</t>
  </si>
  <si>
    <t>Net Transmission Plant is that identified on page 2 lines 14a and 14b of Attachment O - ATCLLC and is inclusive of any CWIP included in rate base.</t>
  </si>
  <si>
    <t>Attach O - MRES, p 4, line 30 col 5</t>
  </si>
  <si>
    <t xml:space="preserve">less any prefunded AFUDC, if applicable.  Line 1 should also include any Unamortized Regulatory Asset amount from page 2 line 23c of Attachment O-CMMPA Agency. </t>
  </si>
  <si>
    <t>To be completed in conjunction with Attachment O-ATXI.</t>
  </si>
  <si>
    <t>The MVP Annual Revenue Requirement is the value to be used in Schedules 26-A and 39.</t>
  </si>
  <si>
    <t>Project Depreciation Expense is the actual value booked for the project and included in the Depreciation Expense in Attachment O-MRES page 3 line 12.</t>
  </si>
  <si>
    <t>Net Transmission Plant is that identified on page 2 line 14 of Attachment O-MRES and includes any sub lines 14a or 14b etc. and is inclusive of any CWIP included in rate base when authorized by FERC order.</t>
  </si>
  <si>
    <t>Gross Transmission Plant is that identified on page 2 line 2 of Attachment O-MRES and includes any sub lines 2a or 2b etc. and is inclusive of any CWIP included in rate base when authorized by FERC order less any prefunded AFUDC, if applicable.</t>
  </si>
  <si>
    <t>1h</t>
  </si>
  <si>
    <t>1i</t>
  </si>
  <si>
    <t>1j</t>
  </si>
  <si>
    <t>2237 CWIP</t>
  </si>
  <si>
    <t>2239 CWIP</t>
  </si>
  <si>
    <t>3017 CWIP</t>
  </si>
  <si>
    <t>3022 CWIP</t>
  </si>
  <si>
    <t>3169 CWIP</t>
  </si>
  <si>
    <t>2248 CWIP</t>
  </si>
  <si>
    <t>3170 CWIP</t>
  </si>
  <si>
    <t>1k</t>
  </si>
  <si>
    <t>1l</t>
  </si>
  <si>
    <t>1m</t>
  </si>
  <si>
    <t>1n</t>
  </si>
  <si>
    <t>MTEP12</t>
  </si>
  <si>
    <t>True-Up</t>
  </si>
  <si>
    <t>Adjustment</t>
  </si>
  <si>
    <t>Net Annual</t>
  </si>
  <si>
    <t>Check Should be zero</t>
  </si>
  <si>
    <t>Difference should be CWIP balance</t>
  </si>
  <si>
    <t>Difference should be CWIP balance, excluding AFUDC</t>
  </si>
  <si>
    <t>2237 PIS - NO HCS</t>
  </si>
  <si>
    <t>2237 LAND - NO HCS</t>
  </si>
  <si>
    <t>2239 PIS - NO HCS</t>
  </si>
  <si>
    <t>2239 LAND - NO HCS</t>
  </si>
  <si>
    <t>2248 PIS - NO HCS</t>
  </si>
  <si>
    <t>2248 LAND - NO HCS</t>
  </si>
  <si>
    <t>3017 PIS - NO HCS</t>
  </si>
  <si>
    <t>3017 LAND - NO HCS</t>
  </si>
  <si>
    <t>3022 LAND - NO HCS</t>
  </si>
  <si>
    <t>3022 PIS - NO HCS</t>
  </si>
  <si>
    <t>3169 PIS - NO HCS</t>
  </si>
  <si>
    <t>3169 LAND - NO HCS</t>
  </si>
  <si>
    <t>1o</t>
  </si>
  <si>
    <t>1p</t>
  </si>
  <si>
    <t>1q</t>
  </si>
  <si>
    <t>1r</t>
  </si>
  <si>
    <t>1s</t>
  </si>
  <si>
    <t>1t</t>
  </si>
  <si>
    <t>1u</t>
  </si>
  <si>
    <t>3170 PIS - NO HCS</t>
  </si>
  <si>
    <t>3170 LAND - NO HCS</t>
  </si>
  <si>
    <t>Annual Allocation Factor for Return ASCR</t>
  </si>
  <si>
    <t>Annual Allocation Factor for Incentive Return on Projects</t>
  </si>
  <si>
    <t>Project Gross Plant is the total capital investment for the project calculated in the same method as the gross plant value in line 1 and includes CWIP in rate base when authorized by FERC order less any prefunded AFUDC.  Project Gross Plant also includes any Unamortized Regulatory Asset amount from page 2 line 23c of Attachment O-CMMPA Agency.  Project Gross Plant also includes any Unamortized Regulatory Asset amount from page 2 line 23c of Attachment O - CMMPA Agency.  This value includes subsequent capital investments required to maintain the facilities to their original capabilities.</t>
  </si>
  <si>
    <t>2237 PIS</t>
  </si>
  <si>
    <t>2239 PIS</t>
  </si>
  <si>
    <t>3017 PIS</t>
  </si>
  <si>
    <t>3022 PIS</t>
  </si>
  <si>
    <t>3169 PIS</t>
  </si>
  <si>
    <t>AFUDC (IN SERVICE)</t>
  </si>
  <si>
    <t>MISO NOTE: USED IN REVENUE DISTRIBUTION CALCULATION FOR SCH 7/8/9</t>
  </si>
  <si>
    <r>
      <t>Attachment MM</t>
    </r>
    <r>
      <rPr>
        <sz val="11"/>
        <color theme="1"/>
        <rFont val="Calibri"/>
        <family val="2"/>
        <scheme val="minor"/>
      </rPr>
      <t xml:space="preserve"> - DPC</t>
    </r>
  </si>
  <si>
    <t>For  the 12 months ended 12/31/___</t>
  </si>
  <si>
    <t xml:space="preserve"> Utilizing Attachment O - DPC Data</t>
  </si>
  <si>
    <t>Dairyland Power Cooperative</t>
  </si>
  <si>
    <t>To be completed in conjunction with Attachment O - DPC.</t>
  </si>
  <si>
    <t>Attachment O - DPC</t>
  </si>
  <si>
    <r>
      <t>3</t>
    </r>
    <r>
      <rPr>
        <sz val="11"/>
        <color theme="1"/>
        <rFont val="Calibri"/>
        <family val="2"/>
        <scheme val="minor"/>
      </rPr>
      <t>b</t>
    </r>
  </si>
  <si>
    <r>
      <t>3</t>
    </r>
    <r>
      <rPr>
        <sz val="11"/>
        <color theme="1"/>
        <rFont val="Calibri"/>
        <family val="2"/>
        <scheme val="minor"/>
      </rPr>
      <t>c</t>
    </r>
  </si>
  <si>
    <r>
      <t>Line 3a minus Line 3b</t>
    </r>
    <r>
      <rPr>
        <strike/>
        <sz val="12"/>
        <rFont val="Arial"/>
        <family val="2"/>
      </rPr>
      <t xml:space="preserve"> </t>
    </r>
  </si>
  <si>
    <t>(Line 3c divided by line 1a, col 3)</t>
  </si>
  <si>
    <t>Line 3 minus Line 3c</t>
  </si>
  <si>
    <t>Attach O, p 4, line 29e col 5</t>
  </si>
  <si>
    <r>
      <t xml:space="preserve">Attachment MM </t>
    </r>
    <r>
      <rPr>
        <sz val="11"/>
        <color theme="1"/>
        <rFont val="Calibri"/>
        <family val="2"/>
        <scheme val="minor"/>
      </rPr>
      <t>- DPC</t>
    </r>
  </si>
  <si>
    <t>Allocation Factor for Incentive Return</t>
  </si>
  <si>
    <t>Note K</t>
  </si>
  <si>
    <t>Project 2</t>
  </si>
  <si>
    <t>P2</t>
  </si>
  <si>
    <t>Project 3</t>
  </si>
  <si>
    <t>P3</t>
  </si>
  <si>
    <t xml:space="preserve">Rev. Req. Adj For Attachment O - DPC </t>
  </si>
  <si>
    <t xml:space="preserve"> This value includes subsequent capital investments required to maintain the facilities to their original capabilities.</t>
  </si>
  <si>
    <t>Equals the return using the DPC actual capital structure.</t>
  </si>
  <si>
    <t>If applicable.  References to Attachment O "Column 5" throughout this tempalte is an illustrative column designation intended to refernce the appropriate right-most column in Attachment O which position may vary by company.</t>
  </si>
  <si>
    <t>For Transmission Owners using an Attachment O based on either EIA Form 412 Cash Flow or RUS Form 12 Cash Flow, the Annual Allocation Factor for Transmission O &amp; M shall be line 3 divided by line 1, col 3 of the Attachment MM template.</t>
  </si>
  <si>
    <t>Transmission Accumulated Depreciation that is identified on page 2 line 8 of Attachment O less any amortized prefunded AFUDC balance, if applicable.</t>
  </si>
  <si>
    <t xml:space="preserve"> Project Accumulated Depreciation for the project is calculated in the same method as the Transmission Accumulated Depreciation value in line 1a.</t>
  </si>
  <si>
    <t>(Note K)</t>
  </si>
  <si>
    <t>Transmission Accumulated Depreciation that is identified on page 2 line 8 of Attachment O-GRE less any amortized prefunded AFUDC balance, if applicable.</t>
  </si>
  <si>
    <t>MTEP 11</t>
  </si>
  <si>
    <t>Attach O, p 2, line 8 col 5 (Note J)</t>
  </si>
  <si>
    <t>Project Depreciation Expense is the actual value booked for the project and included in the Depreciation Expense in Attachment O page 3 line 12, less any prefunded AFUDC amortization, if applicable, related to the project.</t>
  </si>
  <si>
    <t>Gross Transmission Plant is that identified on page 2 line 2 of Attachment O and includes any sub lines 2a or 2b etc. and is inclusive of any CWIP included in rate base when authorized by FERC order less any prefunded AFUDC associated with gross plant and CWIP,</t>
  </si>
  <si>
    <t>Gross Transmission Plant is that identified on page 2 line 2 of Attachment O and includes any sub lines 2a or 2b etc. and is inclusive of any CWIP included in rate base when authorized by FERC order less any prefunded AFUDC associated with gross</t>
  </si>
  <si>
    <t>plant and CWIP, if applicable.  References to Attachment O "Column 5" throughout this tempalte is an illustrative column designation intended to refernce the appropriate right-most column in Attachment O which position may vary by company.</t>
  </si>
  <si>
    <t>Attach O-GRE, p 2, line 8 col 5 (Note J)</t>
  </si>
  <si>
    <t>Gross Transmission Plant is that identified on page 2 line 2 of Attachment O-GRE and includes any sub lines 2a or 2b etc. and is inclusive of any CWIP and Prefunded AFUDC on CWIP included in rate base when authorized by FERC order less any prefunded AFUDC associated with gross plant and CWIP, if applicable.</t>
  </si>
  <si>
    <t>Project Depreciation Expense is the actual value booked for the project and included in the Depreciation Expense in Attachment O-GRE page 3 line 12, less any prefunded AFUDC amortization, if applicable, related to the project..</t>
  </si>
  <si>
    <t>CWIP, If applicable.  References to Attachment O "Column 5" throughout this tempalte is an illustrative column designation intended to refernce the appropriate right-most column in Attachment O which position may vary by company.</t>
  </si>
  <si>
    <t>Gross Transmission Plant is that identified on page 2 line 2 of Attachment O and includes any sub lines 2a or 2b etc. and is inclusive of any CWIP included in rate base when authorized by FERC order less any prefunded AFUDC associated with gross plant and</t>
  </si>
  <si>
    <t>and CWIP, If applicable.  References to Attachment O "Column 5" throughout this tempalte is an illustrative column designation intended to refernce the appropriate right-most column in Attachment O which position may vary by company.</t>
  </si>
  <si>
    <t>Gross Transmission Plant is that identified on page 2 line 2 of Attachment O and includes any sub lines 2a or 2b etc. and is inclusive of any CWIP included in rate base when authorized by FERC order less any prefunded AFUDC associated with gross plant</t>
  </si>
  <si>
    <t>Attachment MM - WPPI Energy</t>
  </si>
  <si>
    <t>WPPI Energy</t>
  </si>
  <si>
    <t>Attach O, p 2, line 2, 2a, 2b, 23a, 23b, 23c, and 23d col 5 (Note A)</t>
  </si>
  <si>
    <t>Attach O, p 2, line 8, 8a, and 8b col 5 (Note J)</t>
  </si>
  <si>
    <t>Attach O p 3, line 1 less line 2a plus lines 7b and 7c col 5</t>
  </si>
  <si>
    <t>Attach O, p 4, line 32b</t>
  </si>
  <si>
    <t>Annual Allocation Factor for Incentive Return HCSR2</t>
  </si>
  <si>
    <t>(Page 1, line 15, Col. 4)</t>
  </si>
  <si>
    <t>Gross Transmission Plant is that identified on page 2 lines 2, 2a, and 2b of Attachment O-WPPI and is inclusive of any CWIP included in rate base when authorized by FERC order less any prefunded AFUDC, if applicable.  Line 1 should also include any Unamrotized Regulatory Asset amount from page 2, lines 23c and 23d, and any Unamortized Balance of Abandoned plant from page 2, line 23a and 23b of Attachment O - WPPI.</t>
  </si>
  <si>
    <t>Net Transmission Plant is that identified on page 2 lines 14, 14a, and 14b of Attachment O-WPPI and includes any sub lines 14a or 14b etc. and is inclusive of any unamortized balance of abandoned plant, unamortized regulatory assets, and CWIP included in rate base when authorized by FERC order.</t>
  </si>
  <si>
    <t>Project Gross Plant is the total capital investment for the project calculated in the same method as the gross plant value in line 1 and includes CWIP in rate base less any prefunded AFUDC, if applicable.  Project Gross Plant also includes any Unamortized Regulatory Asset from page 2 line 23d and any Unamortized Balance of Abandoned Plant  from page 2 line 23b of Attachment O - WPPI related to the Badger Coulee Project.  This value includes subsequent capital investments required to maintain the facilities to their original capabilities.</t>
  </si>
  <si>
    <t>Project Depreciation Expense is the actual value booked for the project and included in the Depreciation Expense in Attachment O-WPPI page 3 line 12, less any prefunded AFUDC amortization, if applicable, related to the project..  For the Badger Coulee Project only, is inclusive of any amount entered in Attachment O - WPPI page 3, line 9b related to the Badger Coulee Project.</t>
  </si>
  <si>
    <t>Transmission Accumulated Depreciation that is identified on page 2 line 8 through 8b of Attachment O-WPPI less any amortized prefunded AFUDC balance, if applicable.</t>
  </si>
  <si>
    <t>WPPI</t>
  </si>
  <si>
    <t>WPPT</t>
  </si>
  <si>
    <t>For the 12 months ended 12/31/2016</t>
  </si>
  <si>
    <t>CFU</t>
  </si>
  <si>
    <t>CEDAR FALLS UTILITIES</t>
  </si>
  <si>
    <t>For  the 12 months ended 12/31/</t>
  </si>
  <si>
    <t>Southern Minnesota Municipal Power Agency</t>
  </si>
  <si>
    <t>TOTAL</t>
  </si>
  <si>
    <t>Attachment MM Page 1 Inputs</t>
  </si>
  <si>
    <t>CMMPA</t>
  </si>
  <si>
    <t>Attach O, p 2, line 2 col 5</t>
  </si>
  <si>
    <t>Attach O, p 3, lines 10 &amp; 11, col 5</t>
  </si>
  <si>
    <t>Less Preliminary Survey and Investigation Adjustment</t>
  </si>
  <si>
    <t>Gross AFUDC In Gross Plant Bal. less amortized AFUDC</t>
  </si>
  <si>
    <t>Amortized AFUDC included in Accumulated Depre. Bal.</t>
  </si>
  <si>
    <t>Attach O, Page, Line, Col. Reference</t>
  </si>
  <si>
    <t>Line Reference Varies by TO</t>
  </si>
  <si>
    <t>Annual Allocation Factor HCS/Incentive Return</t>
  </si>
  <si>
    <t>Att MM Line Ref</t>
  </si>
  <si>
    <t>ATTACHMENT O VALUES FOR SCH 26-A
TRANSFERRED FROM THE 7/8/9 FILE 'EXPORTS' TAB
(COPY FIELDS IN YELLOW FROM 789 'EXPORTS' TAB - PASTE SPECIAL VALUES HERE - THIS POPULATES PG 1 OF THE TO ATTACHMENT MM'S)</t>
  </si>
  <si>
    <t>NERC ID</t>
  </si>
  <si>
    <t>Ameren Illinois Company</t>
  </si>
  <si>
    <t>Ameren Transmission Company of Illinois</t>
  </si>
  <si>
    <t>American Transmission Company</t>
  </si>
  <si>
    <t>Cedar Falls Utilities</t>
  </si>
  <si>
    <t>Central Minnesota Municipal Power Agency</t>
  </si>
  <si>
    <t>International Transmission Company</t>
  </si>
  <si>
    <t>ITC Midwest</t>
  </si>
  <si>
    <t>MidAmerican Energy Company</t>
  </si>
  <si>
    <t>Michigan Electric Transmission Company</t>
  </si>
  <si>
    <t>Missouri Rivers Energy Services</t>
  </si>
  <si>
    <t>Northern Indiana Public Service Company</t>
  </si>
  <si>
    <t>NSP Companies</t>
  </si>
  <si>
    <t>Otter Tail Power Company</t>
  </si>
  <si>
    <t>Montana-Dakota Utilities</t>
  </si>
  <si>
    <t>DECO</t>
  </si>
  <si>
    <t>CONS</t>
  </si>
  <si>
    <t>Ameren Missouri</t>
  </si>
  <si>
    <t xml:space="preserve">Transmission </t>
  </si>
  <si>
    <t>Transmission Owner</t>
  </si>
  <si>
    <t>Gross Transmission Plant</t>
  </si>
  <si>
    <t>Total Construction Expenditures</t>
  </si>
  <si>
    <t>For  the 12 months ended 12/31/2018</t>
  </si>
  <si>
    <t>Attachment MM
CWIP</t>
  </si>
  <si>
    <t xml:space="preserve">Allocated Gross Transmission  Plant (Excluding CWIP) </t>
  </si>
  <si>
    <t>For the 12 months ended 12/31/2018</t>
  </si>
  <si>
    <t>Annual Allocation Factor for Incentive Return for HCSR3</t>
  </si>
  <si>
    <t>Attach O, p 4, line 29i col 5</t>
  </si>
  <si>
    <t>Attach O-DPC, p 4, line 29i</t>
  </si>
  <si>
    <t>Note L</t>
  </si>
  <si>
    <t>MTEP Project 3127 will be reported on two (2) separate lines.  One line is for Badger Coulee portion of MTEP Project 3127 and a second line is for the Cardinal Hickory Creek portion of MTEP Project 3127.</t>
  </si>
  <si>
    <t>TP ALLOCATOR FROM O:</t>
  </si>
  <si>
    <r>
      <t xml:space="preserve">SCH 26-A GROSS TRANSMISSION PLANT VALUES 
TO TRANSFER TO THE 7/8/9 FILE.  INFO IS USED IN 7/8/9 REVENUE DISTRIBUTION CALCULATION
(COPY FIELDS IN YELLOW BELOW - PASTE SPECIAL VALUES  INTO 7/8/9 FILE 'IMPORT' TAB)
</t>
    </r>
    <r>
      <rPr>
        <b/>
        <sz val="8"/>
        <color rgb="FFFF0000"/>
        <rFont val="Arial MT"/>
      </rPr>
      <t>Note: If NERC IDs are changed, also need updated on 7/8/9 file 'REV DIST' tab as they are used for vlookups</t>
    </r>
  </si>
  <si>
    <t>Incentive</t>
  </si>
  <si>
    <t xml:space="preserve">Annual </t>
  </si>
  <si>
    <t>Return Charge</t>
  </si>
  <si>
    <t>TOTALS</t>
  </si>
  <si>
    <t>for Attach O</t>
  </si>
  <si>
    <t>Rev. Req. Adjustment</t>
  </si>
  <si>
    <t>Amount for Attachment O under the "Summary" tab</t>
  </si>
  <si>
    <t>Attach O, p 2, lines 2 + 2a + 2b +2c col 5 (Note A)</t>
  </si>
  <si>
    <t>Attach O, p 2, lines 8 + 8a + 8b +8c col 5</t>
  </si>
  <si>
    <t>Annual Allocation Factor for Incentive Return for HCSR2</t>
  </si>
  <si>
    <t>(Pg 1 line 15 or line 16)
(Note J)</t>
  </si>
  <si>
    <t>Gross Transmission Plant is that identified on page 2 lines 2 + 2a + 2b +2c of Attachment O - DPC.</t>
  </si>
  <si>
    <t>Net Transmission Plant is that identified on page 2 lines 14 +14a + 14b + 14c of Attachment O - DPC.</t>
  </si>
  <si>
    <t xml:space="preserve">Project Gross Plant is the total capital investment for the project calculated in the same method as the gross plant value in line 1. </t>
  </si>
  <si>
    <t>Project Depreciation Expense is the actual value booked for the project and included in the Depreciation Expense in Attachment O - DPC page 3 line 12.  This line will also include any amortization of abandoned plant cost that have been approved for recovery by FERC.  No abandoned plant costs will be included until approved by FERC under a separate docket.</t>
  </si>
  <si>
    <t>This is the incentive return for projects receiving the hypothetical capital structure return 2 or 3 (HCSR2 is only applicable to Badger Coulee and HCSR3 is only applicable to Cardinal Hickory Creek).</t>
  </si>
  <si>
    <t>MidAmerican Energy Company Attachment 1-1n</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</si>
</sst>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0.00000"/>
    <numFmt numFmtId="167" formatCode="0.000%"/>
    <numFmt numFmtId="168" formatCode="&quot;$&quot;#,##0"/>
    <numFmt numFmtId="169" formatCode="0_);\(0\)"/>
    <numFmt numFmtId="170" formatCode="_(&quot;$&quot;* #,##0_);_(&quot;$&quot;* \(#,##0\);_(&quot;$&quot;* &quot;-&quot;??_);_(@_)"/>
    <numFmt numFmtId="171" formatCode="_(&quot;$&quot;* #,##0.00000_);_(&quot;$&quot;* \(#,##0.00000\);_(&quot;$&quot;* &quot;-&quot;??_);_(@_)"/>
    <numFmt numFmtId="172" formatCode="0.000000%"/>
    <numFmt numFmtId="173" formatCode="0.0000%"/>
    <numFmt numFmtId="174" formatCode="0.00000000000%"/>
    <numFmt numFmtId="175" formatCode="0.00000000000000"/>
    <numFmt numFmtId="176" formatCode="_(* #,##0.00000000_);_(* \(#,##0.00000000\);_(* &quot;-&quot;??_);_(@_)"/>
    <numFmt numFmtId="177" formatCode="&quot;$&quot;#,##0.0000"/>
    <numFmt numFmtId="178" formatCode="0.00000000000000%"/>
    <numFmt numFmtId="179" formatCode="0.000000000000000000"/>
  </numFmts>
  <fonts count="52">
    <font>
      <sz val="11"/>
      <color theme="1"/>
      <name val="Calibri"/>
      <family val="2"/>
      <scheme val="minor"/>
    </font>
    <font>
      <sz val="11"/>
      <color theme="1"/>
      <name val="Calibri"/>
      <family val="2"/>
      <scheme val="minor"/>
    </font>
    <font>
      <sz val="12"/>
      <name val="Arial"/>
      <family val="2"/>
    </font>
    <font>
      <sz val="12"/>
      <color indexed="17"/>
      <name val="Arial MT"/>
    </font>
    <font>
      <b/>
      <sz val="12"/>
      <name val="Arial"/>
      <family val="2"/>
    </font>
    <font>
      <b/>
      <sz val="12"/>
      <name val="Arial MT"/>
    </font>
    <font>
      <b/>
      <u/>
      <sz val="12"/>
      <name val="Arial MT"/>
    </font>
    <font>
      <sz val="10"/>
      <name val="Arial"/>
      <family val="2"/>
    </font>
    <font>
      <u/>
      <sz val="12"/>
      <name val="Arial"/>
      <family val="2"/>
    </font>
    <font>
      <sz val="12"/>
      <color indexed="10"/>
      <name val="Arial MT"/>
    </font>
    <font>
      <sz val="12"/>
      <color indexed="10"/>
      <name val="Arial"/>
      <family val="2"/>
    </font>
    <font>
      <sz val="10"/>
      <name val="Arial MT"/>
    </font>
    <font>
      <sz val="12"/>
      <name val="Arial MT"/>
    </font>
    <font>
      <sz val="12"/>
      <name val="Times New Roman"/>
      <family val="1"/>
    </font>
    <font>
      <b/>
      <sz val="10"/>
      <name val="Arial"/>
      <family val="2"/>
    </font>
    <font>
      <b/>
      <sz val="12"/>
      <color indexed="10"/>
      <name val="Arial MT"/>
    </font>
    <font>
      <sz val="10"/>
      <color indexed="10"/>
      <name val="Arial MT"/>
    </font>
    <font>
      <sz val="12"/>
      <color rgb="FFFF0000"/>
      <name val="Arial"/>
      <family val="2"/>
    </font>
    <font>
      <sz val="12"/>
      <color rgb="FFFF0000"/>
      <name val="Arial MT"/>
    </font>
    <font>
      <sz val="12"/>
      <color theme="4"/>
      <name val="Arial"/>
      <family val="2"/>
    </font>
    <font>
      <sz val="12"/>
      <color theme="4"/>
      <name val="Arial MT"/>
    </font>
    <font>
      <sz val="10"/>
      <color theme="4"/>
      <name val="Arial MT"/>
    </font>
    <font>
      <b/>
      <sz val="12"/>
      <color theme="4"/>
      <name val="Arial MT"/>
    </font>
    <font>
      <sz val="12"/>
      <color theme="1"/>
      <name val="Arial"/>
      <family val="2"/>
    </font>
    <font>
      <sz val="12"/>
      <color theme="1"/>
      <name val="Calibri"/>
      <family val="2"/>
      <scheme val="minor"/>
    </font>
    <font>
      <sz val="12"/>
      <color rgb="FF0070C0"/>
      <name val="Arial"/>
      <family val="2"/>
    </font>
    <font>
      <sz val="11"/>
      <color rgb="FF0070C0"/>
      <name val="Calibri"/>
      <family val="2"/>
      <scheme val="minor"/>
    </font>
    <font>
      <sz val="11"/>
      <name val="Calibri"/>
      <family val="2"/>
      <scheme val="minor"/>
    </font>
    <font>
      <b/>
      <sz val="14"/>
      <name val="Arial"/>
      <family val="2"/>
    </font>
    <font>
      <strike/>
      <sz val="12"/>
      <name val="Arial MT"/>
    </font>
    <font>
      <strike/>
      <sz val="12"/>
      <name val="Arial"/>
      <family val="2"/>
    </font>
    <font>
      <sz val="10"/>
      <color rgb="FFFF0000"/>
      <name val="Arial MT"/>
    </font>
    <font>
      <sz val="12"/>
      <color theme="3" tint="0.39997558519241921"/>
      <name val="Arial"/>
      <family val="2"/>
    </font>
    <font>
      <sz val="9"/>
      <color indexed="81"/>
      <name val="Tahoma"/>
      <family val="2"/>
    </font>
    <font>
      <b/>
      <sz val="9"/>
      <color indexed="81"/>
      <name val="Tahoma"/>
      <family val="2"/>
    </font>
    <font>
      <b/>
      <sz val="11"/>
      <color theme="1"/>
      <name val="Calibri"/>
      <family val="2"/>
      <scheme val="minor"/>
    </font>
    <font>
      <b/>
      <sz val="8"/>
      <name val="Arial MT"/>
    </font>
    <font>
      <b/>
      <sz val="10"/>
      <name val="Arial MT"/>
    </font>
    <font>
      <sz val="11"/>
      <name val="Arial MT"/>
    </font>
    <font>
      <sz val="11"/>
      <name val="Arial"/>
      <family val="2"/>
    </font>
    <font>
      <sz val="11"/>
      <color theme="1"/>
      <name val="Arial"/>
      <family val="2"/>
    </font>
    <font>
      <sz val="11"/>
      <color rgb="FF0070C0"/>
      <name val="Arial"/>
      <family val="2"/>
    </font>
    <font>
      <sz val="11"/>
      <color rgb="FFFF0000"/>
      <name val="Calibri"/>
      <family val="2"/>
      <scheme val="minor"/>
    </font>
    <font>
      <b/>
      <sz val="11"/>
      <color rgb="FFFF0000"/>
      <name val="Calibri"/>
      <family val="2"/>
      <scheme val="minor"/>
    </font>
    <font>
      <sz val="12"/>
      <color rgb="FF0070C0"/>
      <name val="Calibri"/>
      <family val="2"/>
      <scheme val="minor"/>
    </font>
    <font>
      <sz val="12"/>
      <color rgb="FF0000FF"/>
      <name val="Arial"/>
      <family val="2"/>
    </font>
    <font>
      <b/>
      <sz val="8"/>
      <color rgb="FFFF0000"/>
      <name val="Arial MT"/>
    </font>
    <font>
      <b/>
      <sz val="10"/>
      <name val="Calibri"/>
      <family val="2"/>
      <scheme val="minor"/>
    </font>
    <font>
      <b/>
      <sz val="11"/>
      <name val="Arial"/>
      <family val="2"/>
    </font>
    <font>
      <sz val="10"/>
      <name val="Calibri"/>
      <family val="2"/>
      <scheme val="minor"/>
    </font>
    <font>
      <sz val="10"/>
      <color theme="1"/>
      <name val="Arial"/>
      <family val="2"/>
    </font>
    <font>
      <b/>
      <sz val="11"/>
      <name val="Calibri"/>
      <family val="2"/>
      <scheme val="minor"/>
    </font>
  </fonts>
  <fills count="8">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rgb="FF92D050"/>
        <bgColor indexed="64"/>
      </patternFill>
    </fill>
    <fill>
      <patternFill patternType="solid">
        <fgColor rgb="FFFFC000"/>
        <bgColor indexed="64"/>
      </patternFill>
    </fill>
  </fills>
  <borders count="1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right/>
      <top style="thin">
        <color indexed="64"/>
      </top>
      <bottom style="double">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cellStyleXfs>
  <cellXfs count="441">
    <xf numFmtId="0" fontId="0" fillId="0" borderId="0" xfId="0"/>
    <xf numFmtId="164" fontId="0" fillId="0" borderId="0" xfId="0" applyNumberFormat="1" applyFill="1" applyBorder="1" applyAlignment="1"/>
    <xf numFmtId="164" fontId="0" fillId="0" borderId="0" xfId="0" applyNumberFormat="1" applyFill="1" applyBorder="1" applyAlignment="1">
      <alignment horizontal="right"/>
    </xf>
    <xf numFmtId="0" fontId="2" fillId="0" borderId="0" xfId="0" applyNumberFormat="1" applyFont="1" applyFill="1" applyBorder="1" applyAlignment="1" applyProtection="1">
      <protection locked="0"/>
    </xf>
    <xf numFmtId="0" fontId="2" fillId="0" borderId="0" xfId="0" applyNumberFormat="1" applyFont="1" applyFill="1" applyBorder="1" applyAlignment="1" applyProtection="1">
      <alignment horizontal="left"/>
      <protection locked="0"/>
    </xf>
    <xf numFmtId="0" fontId="2" fillId="0" borderId="0" xfId="0" applyNumberFormat="1" applyFont="1" applyFill="1" applyBorder="1" applyProtection="1">
      <protection locked="0"/>
    </xf>
    <xf numFmtId="0" fontId="2" fillId="0" borderId="0" xfId="0" applyNumberFormat="1" applyFont="1" applyFill="1" applyBorder="1"/>
    <xf numFmtId="0" fontId="2" fillId="0" borderId="0" xfId="0" applyNumberFormat="1" applyFont="1" applyFill="1" applyBorder="1" applyAlignment="1" applyProtection="1">
      <alignment horizontal="right"/>
      <protection locked="0"/>
    </xf>
    <xf numFmtId="0" fontId="0" fillId="0" borderId="0" xfId="0" applyNumberFormat="1" applyFont="1" applyFill="1" applyBorder="1"/>
    <xf numFmtId="0" fontId="3" fillId="0" borderId="0" xfId="0" applyNumberFormat="1" applyFont="1" applyFill="1" applyBorder="1"/>
    <xf numFmtId="164" fontId="0" fillId="0" borderId="0" xfId="0" applyNumberFormat="1" applyFont="1" applyFill="1" applyBorder="1" applyAlignment="1"/>
    <xf numFmtId="3" fontId="2" fillId="0" borderId="0" xfId="0" applyNumberFormat="1" applyFont="1" applyFill="1" applyBorder="1" applyAlignment="1"/>
    <xf numFmtId="0" fontId="3" fillId="0" borderId="0" xfId="0" applyNumberFormat="1" applyFont="1" applyFill="1" applyBorder="1" applyAlignment="1">
      <alignment horizontal="center"/>
    </xf>
    <xf numFmtId="0" fontId="0" fillId="0" borderId="0" xfId="0" applyNumberFormat="1" applyFill="1" applyBorder="1" applyAlignment="1" applyProtection="1">
      <alignment horizontal="center"/>
      <protection locked="0"/>
    </xf>
    <xf numFmtId="49" fontId="2" fillId="2" borderId="0" xfId="0" applyNumberFormat="1" applyFont="1" applyFill="1" applyBorder="1" applyAlignment="1">
      <alignment horizontal="center"/>
    </xf>
    <xf numFmtId="49" fontId="2" fillId="0" borderId="0" xfId="0" applyNumberFormat="1" applyFont="1" applyFill="1" applyBorder="1"/>
    <xf numFmtId="3" fontId="2" fillId="0" borderId="0" xfId="0" applyNumberFormat="1" applyFont="1" applyFill="1" applyBorder="1"/>
    <xf numFmtId="0" fontId="2" fillId="0" borderId="0" xfId="0" applyNumberFormat="1" applyFont="1" applyFill="1" applyBorder="1" applyAlignment="1">
      <alignment horizontal="center"/>
    </xf>
    <xf numFmtId="49" fontId="2" fillId="0" borderId="0" xfId="0" applyNumberFormat="1" applyFont="1" applyFill="1" applyBorder="1" applyAlignment="1">
      <alignment horizontal="center"/>
    </xf>
    <xf numFmtId="3" fontId="0" fillId="0" borderId="0" xfId="0" applyNumberFormat="1" applyFont="1" applyFill="1" applyBorder="1" applyAlignment="1"/>
    <xf numFmtId="0" fontId="0" fillId="0" borderId="0" xfId="0" applyNumberFormat="1" applyFont="1" applyFill="1" applyBorder="1" applyAlignment="1"/>
    <xf numFmtId="0" fontId="2" fillId="0" borderId="0" xfId="0" applyNumberFormat="1" applyFont="1" applyFill="1" applyBorder="1" applyAlignment="1"/>
    <xf numFmtId="3" fontId="4" fillId="0" borderId="0" xfId="0" applyNumberFormat="1" applyFont="1" applyFill="1" applyBorder="1" applyAlignment="1">
      <alignment horizontal="center"/>
    </xf>
    <xf numFmtId="0" fontId="0" fillId="0" borderId="0" xfId="0" applyNumberFormat="1" applyFont="1" applyFill="1" applyBorder="1" applyAlignment="1">
      <alignment horizontal="center"/>
    </xf>
    <xf numFmtId="164" fontId="4" fillId="0" borderId="0" xfId="0" applyNumberFormat="1" applyFont="1" applyFill="1" applyBorder="1" applyAlignment="1">
      <alignment horizontal="center"/>
    </xf>
    <xf numFmtId="0" fontId="4" fillId="0" borderId="0" xfId="0" applyNumberFormat="1" applyFont="1" applyFill="1" applyBorder="1" applyAlignment="1" applyProtection="1">
      <alignment horizontal="center"/>
      <protection locked="0"/>
    </xf>
    <xf numFmtId="0" fontId="5" fillId="0" borderId="0" xfId="0" applyNumberFormat="1" applyFont="1" applyFill="1" applyBorder="1" applyAlignment="1">
      <alignment horizontal="center"/>
    </xf>
    <xf numFmtId="0" fontId="4" fillId="0" borderId="0" xfId="0" applyNumberFormat="1" applyFont="1" applyFill="1" applyBorder="1" applyAlignment="1"/>
    <xf numFmtId="0" fontId="6" fillId="0" borderId="0" xfId="0" applyNumberFormat="1" applyFont="1" applyFill="1" applyBorder="1" applyAlignment="1" applyProtection="1">
      <alignment horizontal="center"/>
      <protection locked="0"/>
    </xf>
    <xf numFmtId="3" fontId="0" fillId="0" borderId="0" xfId="0" applyNumberFormat="1" applyFill="1" applyBorder="1" applyAlignment="1">
      <alignment horizontal="center"/>
    </xf>
    <xf numFmtId="3" fontId="2" fillId="0" borderId="0" xfId="0" applyNumberFormat="1" applyFont="1" applyFill="1" applyBorder="1" applyAlignment="1">
      <alignment horizontal="center"/>
    </xf>
    <xf numFmtId="165" fontId="2" fillId="2" borderId="0" xfId="1" applyNumberFormat="1" applyFont="1" applyFill="1" applyBorder="1" applyAlignment="1"/>
    <xf numFmtId="165" fontId="2" fillId="2" borderId="1" xfId="1" applyNumberFormat="1" applyFont="1" applyFill="1" applyBorder="1" applyAlignment="1"/>
    <xf numFmtId="3" fontId="8" fillId="0" borderId="0" xfId="0" applyNumberFormat="1" applyFont="1" applyFill="1" applyBorder="1" applyAlignment="1"/>
    <xf numFmtId="165" fontId="2" fillId="0" borderId="0" xfId="1" applyNumberFormat="1" applyFont="1" applyFill="1" applyBorder="1" applyAlignment="1"/>
    <xf numFmtId="41" fontId="2" fillId="0" borderId="0" xfId="0" applyNumberFormat="1" applyFont="1" applyFill="1" applyBorder="1" applyAlignment="1"/>
    <xf numFmtId="10" fontId="4" fillId="0" borderId="0" xfId="0" applyNumberFormat="1" applyFont="1" applyFill="1" applyBorder="1" applyAlignment="1"/>
    <xf numFmtId="10" fontId="5" fillId="0" borderId="0" xfId="3" applyNumberFormat="1" applyFont="1" applyFill="1" applyBorder="1" applyAlignment="1"/>
    <xf numFmtId="10" fontId="2" fillId="0" borderId="0" xfId="0" applyNumberFormat="1" applyFont="1" applyFill="1" applyBorder="1" applyAlignment="1"/>
    <xf numFmtId="10" fontId="0" fillId="0" borderId="0" xfId="3" applyNumberFormat="1" applyFont="1" applyFill="1" applyBorder="1" applyAlignment="1"/>
    <xf numFmtId="3" fontId="5" fillId="0" borderId="0" xfId="0" applyNumberFormat="1" applyFont="1" applyFill="1" applyBorder="1" applyAlignment="1"/>
    <xf numFmtId="166" fontId="4" fillId="0" borderId="0" xfId="0" applyNumberFormat="1" applyFont="1" applyFill="1" applyBorder="1" applyAlignment="1"/>
    <xf numFmtId="49" fontId="0" fillId="0" borderId="0" xfId="0" applyNumberFormat="1" applyFont="1" applyFill="1" applyBorder="1" applyAlignment="1">
      <alignment horizontal="center"/>
    </xf>
    <xf numFmtId="164" fontId="2" fillId="0" borderId="0" xfId="0" applyNumberFormat="1" applyFont="1" applyFill="1" applyBorder="1" applyAlignment="1">
      <alignment horizontal="center"/>
    </xf>
    <xf numFmtId="49" fontId="0" fillId="0" borderId="0" xfId="0" applyNumberFormat="1" applyFill="1" applyBorder="1" applyAlignment="1">
      <alignment horizontal="center"/>
    </xf>
    <xf numFmtId="0" fontId="4" fillId="0" borderId="0" xfId="0" applyNumberFormat="1" applyFont="1" applyFill="1" applyBorder="1" applyAlignment="1">
      <alignment horizontal="center"/>
    </xf>
    <xf numFmtId="3" fontId="0" fillId="0" borderId="0" xfId="0" applyNumberFormat="1" applyFont="1" applyFill="1" applyBorder="1" applyAlignment="1">
      <alignment horizontal="center"/>
    </xf>
    <xf numFmtId="164" fontId="5" fillId="0" borderId="0" xfId="0" applyNumberFormat="1" applyFont="1" applyFill="1" applyBorder="1" applyAlignment="1"/>
    <xf numFmtId="10" fontId="4" fillId="0" borderId="0" xfId="3" applyNumberFormat="1" applyFont="1" applyFill="1" applyBorder="1" applyAlignment="1"/>
    <xf numFmtId="0" fontId="0" fillId="0" borderId="0" xfId="0" applyNumberFormat="1" applyFont="1" applyFill="1" applyBorder="1" applyAlignment="1">
      <alignment horizontal="fill"/>
    </xf>
    <xf numFmtId="164" fontId="9" fillId="0" borderId="0" xfId="0" applyNumberFormat="1" applyFont="1" applyFill="1" applyBorder="1" applyAlignment="1"/>
    <xf numFmtId="3" fontId="10" fillId="0" borderId="0" xfId="0" applyNumberFormat="1" applyFont="1" applyFill="1" applyBorder="1" applyAlignment="1"/>
    <xf numFmtId="167" fontId="2" fillId="0" borderId="0" xfId="0" applyNumberFormat="1" applyFont="1" applyFill="1" applyBorder="1" applyAlignment="1">
      <alignment horizontal="center"/>
    </xf>
    <xf numFmtId="10" fontId="2" fillId="0" borderId="0" xfId="3" applyNumberFormat="1" applyFont="1" applyFill="1" applyBorder="1" applyAlignment="1"/>
    <xf numFmtId="168" fontId="0" fillId="0" borderId="0" xfId="0" applyNumberFormat="1" applyFill="1" applyBorder="1" applyAlignment="1"/>
    <xf numFmtId="3" fontId="4" fillId="0" borderId="0" xfId="0" applyNumberFormat="1" applyFont="1" applyFill="1" applyBorder="1" applyAlignment="1"/>
    <xf numFmtId="0" fontId="10" fillId="0" borderId="0" xfId="0" applyNumberFormat="1" applyFont="1" applyFill="1" applyBorder="1"/>
    <xf numFmtId="164" fontId="2" fillId="0" borderId="0" xfId="0" applyNumberFormat="1" applyFont="1" applyFill="1" applyBorder="1" applyAlignment="1"/>
    <xf numFmtId="164" fontId="2" fillId="0" borderId="0" xfId="0" applyNumberFormat="1" applyFont="1" applyFill="1" applyBorder="1" applyAlignment="1">
      <alignment horizontal="right"/>
    </xf>
    <xf numFmtId="0" fontId="0" fillId="0" borderId="0" xfId="0" quotePrefix="1" applyNumberFormat="1" applyFill="1" applyBorder="1" applyAlignment="1" applyProtection="1">
      <alignment horizontal="center"/>
      <protection locked="0"/>
    </xf>
    <xf numFmtId="169" fontId="4" fillId="0" borderId="0" xfId="0" quotePrefix="1" applyNumberFormat="1" applyFont="1" applyFill="1" applyBorder="1" applyAlignment="1">
      <alignment horizontal="center"/>
    </xf>
    <xf numFmtId="164" fontId="5" fillId="0" borderId="2" xfId="0" applyNumberFormat="1" applyFont="1" applyFill="1" applyBorder="1" applyAlignment="1">
      <alignment horizontal="center" wrapText="1"/>
    </xf>
    <xf numFmtId="164" fontId="5" fillId="0" borderId="3" xfId="0" applyNumberFormat="1" applyFont="1" applyFill="1" applyBorder="1" applyAlignment="1"/>
    <xf numFmtId="164" fontId="5" fillId="0" borderId="3" xfId="0" applyNumberFormat="1" applyFont="1" applyFill="1" applyBorder="1" applyAlignment="1">
      <alignment horizontal="center" wrapText="1"/>
    </xf>
    <xf numFmtId="0" fontId="4" fillId="0" borderId="3" xfId="0" applyNumberFormat="1" applyFont="1" applyFill="1" applyBorder="1" applyAlignment="1">
      <alignment horizontal="center" wrapText="1"/>
    </xf>
    <xf numFmtId="164" fontId="5" fillId="0" borderId="4" xfId="0" applyNumberFormat="1" applyFont="1" applyFill="1" applyBorder="1" applyAlignment="1">
      <alignment horizontal="center" wrapText="1"/>
    </xf>
    <xf numFmtId="164" fontId="5" fillId="0" borderId="5" xfId="0" applyNumberFormat="1" applyFont="1" applyFill="1" applyBorder="1" applyAlignment="1">
      <alignment horizontal="center" wrapText="1"/>
    </xf>
    <xf numFmtId="3" fontId="4" fillId="0" borderId="5" xfId="0" applyNumberFormat="1" applyFont="1" applyFill="1" applyBorder="1" applyAlignment="1">
      <alignment horizontal="center" wrapText="1"/>
    </xf>
    <xf numFmtId="3" fontId="4" fillId="0" borderId="3" xfId="0" applyNumberFormat="1" applyFont="1" applyFill="1" applyBorder="1" applyAlignment="1">
      <alignment horizontal="center" wrapText="1"/>
    </xf>
    <xf numFmtId="0" fontId="2" fillId="0" borderId="2" xfId="0" applyNumberFormat="1" applyFont="1" applyFill="1" applyBorder="1"/>
    <xf numFmtId="0" fontId="2" fillId="0" borderId="3" xfId="0" applyNumberFormat="1" applyFont="1" applyFill="1" applyBorder="1"/>
    <xf numFmtId="0" fontId="2" fillId="0" borderId="3" xfId="0" quotePrefix="1" applyNumberFormat="1" applyFont="1" applyFill="1" applyBorder="1" applyAlignment="1">
      <alignment horizontal="center"/>
    </xf>
    <xf numFmtId="0" fontId="2" fillId="0" borderId="3" xfId="0" applyNumberFormat="1" applyFont="1" applyFill="1" applyBorder="1" applyAlignment="1">
      <alignment horizontal="center"/>
    </xf>
    <xf numFmtId="0" fontId="2" fillId="0" borderId="5" xfId="0" quotePrefix="1" applyNumberFormat="1" applyFont="1" applyFill="1" applyBorder="1" applyAlignment="1">
      <alignment horizontal="center"/>
    </xf>
    <xf numFmtId="0" fontId="2" fillId="0" borderId="5" xfId="0" applyNumberFormat="1" applyFont="1" applyFill="1" applyBorder="1" applyAlignment="1">
      <alignment horizontal="center"/>
    </xf>
    <xf numFmtId="3" fontId="2" fillId="0" borderId="3" xfId="0" applyNumberFormat="1" applyFont="1" applyFill="1" applyBorder="1" applyAlignment="1">
      <alignment horizontal="center"/>
    </xf>
    <xf numFmtId="3" fontId="2" fillId="0" borderId="5" xfId="0" applyNumberFormat="1" applyFont="1" applyFill="1" applyBorder="1" applyAlignment="1">
      <alignment horizontal="center" wrapText="1"/>
    </xf>
    <xf numFmtId="0" fontId="2" fillId="0" borderId="6" xfId="0" applyNumberFormat="1" applyFont="1" applyFill="1" applyBorder="1"/>
    <xf numFmtId="0" fontId="2" fillId="0" borderId="7" xfId="0" applyNumberFormat="1" applyFont="1" applyFill="1" applyBorder="1"/>
    <xf numFmtId="3" fontId="2" fillId="0" borderId="7" xfId="0" applyNumberFormat="1" applyFont="1" applyFill="1" applyBorder="1" applyAlignment="1"/>
    <xf numFmtId="164" fontId="0" fillId="0" borderId="6" xfId="0" applyNumberFormat="1" applyFill="1" applyBorder="1" applyAlignment="1"/>
    <xf numFmtId="0" fontId="0" fillId="0" borderId="0" xfId="0" applyNumberFormat="1" applyFill="1" applyBorder="1" applyAlignment="1">
      <alignment horizontal="center"/>
    </xf>
    <xf numFmtId="164" fontId="0" fillId="0" borderId="7" xfId="0" applyNumberFormat="1" applyFill="1" applyBorder="1" applyAlignment="1"/>
    <xf numFmtId="170" fontId="2" fillId="2" borderId="0" xfId="2" applyNumberFormat="1" applyFont="1" applyFill="1" applyBorder="1" applyAlignment="1"/>
    <xf numFmtId="170" fontId="2" fillId="0" borderId="7" xfId="2" applyNumberFormat="1" applyFont="1" applyFill="1" applyBorder="1" applyAlignment="1"/>
    <xf numFmtId="164" fontId="11" fillId="0" borderId="0" xfId="0" applyNumberFormat="1" applyFont="1" applyFill="1" applyBorder="1" applyAlignment="1"/>
    <xf numFmtId="0" fontId="11" fillId="0" borderId="0" xfId="0" applyNumberFormat="1" applyFont="1" applyFill="1" applyBorder="1" applyAlignment="1">
      <alignment horizontal="center"/>
    </xf>
    <xf numFmtId="164" fontId="11" fillId="0" borderId="7" xfId="0" applyNumberFormat="1" applyFont="1" applyFill="1" applyBorder="1" applyAlignment="1"/>
    <xf numFmtId="164" fontId="0" fillId="0" borderId="8" xfId="0" applyNumberFormat="1" applyFill="1" applyBorder="1" applyAlignment="1"/>
    <xf numFmtId="164" fontId="0" fillId="0" borderId="1" xfId="0" applyNumberFormat="1" applyFill="1" applyBorder="1" applyAlignment="1"/>
    <xf numFmtId="164" fontId="11" fillId="0" borderId="1" xfId="0" applyNumberFormat="1" applyFont="1" applyFill="1" applyBorder="1" applyAlignment="1"/>
    <xf numFmtId="164" fontId="11" fillId="0" borderId="9" xfId="0" applyNumberFormat="1" applyFont="1" applyFill="1" applyBorder="1" applyAlignment="1"/>
    <xf numFmtId="168" fontId="2" fillId="0" borderId="0" xfId="0" applyNumberFormat="1" applyFont="1" applyFill="1" applyBorder="1" applyAlignment="1"/>
    <xf numFmtId="164" fontId="7" fillId="0" borderId="0" xfId="0" applyNumberFormat="1" applyFont="1" applyFill="1" applyBorder="1" applyAlignment="1"/>
    <xf numFmtId="1" fontId="2" fillId="0" borderId="0" xfId="1" applyNumberFormat="1" applyFont="1" applyFill="1" applyBorder="1" applyAlignment="1">
      <alignment horizontal="center"/>
    </xf>
    <xf numFmtId="164" fontId="2" fillId="0" borderId="10" xfId="0" applyNumberFormat="1" applyFont="1" applyFill="1" applyBorder="1" applyAlignment="1"/>
    <xf numFmtId="164" fontId="12" fillId="0" borderId="0" xfId="0" applyNumberFormat="1" applyFont="1" applyFill="1" applyBorder="1" applyAlignment="1">
      <alignment horizontal="center" vertical="top"/>
    </xf>
    <xf numFmtId="164" fontId="12" fillId="0" borderId="0" xfId="0" applyNumberFormat="1" applyFont="1" applyFill="1" applyBorder="1" applyAlignment="1"/>
    <xf numFmtId="164" fontId="12" fillId="0" borderId="0" xfId="0" applyNumberFormat="1" applyFont="1" applyFill="1" applyBorder="1" applyAlignment="1">
      <alignment horizontal="center"/>
    </xf>
    <xf numFmtId="164" fontId="0" fillId="0" borderId="0" xfId="0" applyNumberFormat="1" applyFont="1" applyFill="1" applyBorder="1" applyAlignment="1">
      <alignment horizontal="center"/>
    </xf>
    <xf numFmtId="164" fontId="11" fillId="0" borderId="0" xfId="0" applyNumberFormat="1" applyFont="1" applyFill="1" applyBorder="1" applyAlignment="1">
      <alignment horizontal="center"/>
    </xf>
    <xf numFmtId="49" fontId="13" fillId="0" borderId="0" xfId="0" applyNumberFormat="1" applyFont="1" applyFill="1" applyBorder="1" applyAlignment="1">
      <alignment horizontal="left"/>
    </xf>
    <xf numFmtId="164" fontId="13" fillId="0" borderId="0" xfId="0" applyNumberFormat="1" applyFont="1" applyFill="1" applyBorder="1" applyAlignment="1"/>
    <xf numFmtId="49" fontId="13" fillId="0" borderId="0" xfId="0" applyNumberFormat="1" applyFont="1" applyFill="1" applyBorder="1" applyAlignment="1">
      <alignment horizontal="center"/>
    </xf>
    <xf numFmtId="0" fontId="13" fillId="0" borderId="0" xfId="0" applyNumberFormat="1" applyFont="1" applyFill="1" applyBorder="1" applyAlignment="1">
      <alignment horizontal="right"/>
    </xf>
    <xf numFmtId="44" fontId="0" fillId="0" borderId="0" xfId="0" applyNumberFormat="1"/>
    <xf numFmtId="10" fontId="0" fillId="0" borderId="0" xfId="3" applyNumberFormat="1" applyFont="1"/>
    <xf numFmtId="44" fontId="0" fillId="0" borderId="0" xfId="1" applyNumberFormat="1" applyFont="1" applyFill="1"/>
    <xf numFmtId="0" fontId="14" fillId="0" borderId="0" xfId="0" applyFont="1" applyFill="1" applyBorder="1" applyAlignment="1">
      <alignment horizontal="center"/>
    </xf>
    <xf numFmtId="164" fontId="13" fillId="0" borderId="0" xfId="0" applyNumberFormat="1" applyFont="1" applyFill="1" applyBorder="1" applyAlignment="1">
      <alignment horizontal="right"/>
    </xf>
    <xf numFmtId="165" fontId="2" fillId="0" borderId="12" xfId="1" applyNumberFormat="1" applyFont="1" applyFill="1" applyBorder="1" applyAlignment="1"/>
    <xf numFmtId="0" fontId="5" fillId="0" borderId="0" xfId="1" applyNumberFormat="1" applyFont="1" applyFill="1" applyBorder="1" applyAlignment="1">
      <alignment horizontal="center"/>
    </xf>
    <xf numFmtId="10" fontId="5" fillId="0" borderId="0" xfId="0" applyNumberFormat="1" applyFont="1" applyFill="1" applyBorder="1" applyAlignment="1"/>
    <xf numFmtId="164" fontId="15" fillId="0" borderId="0" xfId="0" applyNumberFormat="1" applyFont="1" applyFill="1" applyBorder="1" applyAlignment="1"/>
    <xf numFmtId="0" fontId="0" fillId="0" borderId="0" xfId="0" applyNumberFormat="1" applyFill="1" applyBorder="1" applyAlignment="1">
      <alignment horizontal="right"/>
    </xf>
    <xf numFmtId="0" fontId="0" fillId="0" borderId="0" xfId="0" applyNumberFormat="1" applyFont="1" applyFill="1" applyBorder="1" applyAlignment="1">
      <alignment horizontal="right"/>
    </xf>
    <xf numFmtId="49" fontId="0" fillId="0" borderId="0" xfId="0" applyNumberFormat="1" applyFill="1" applyBorder="1" applyAlignment="1">
      <alignment horizontal="left"/>
    </xf>
    <xf numFmtId="169" fontId="4" fillId="0" borderId="0" xfId="0" applyNumberFormat="1" applyFont="1" applyFill="1" applyBorder="1" applyAlignment="1">
      <alignment horizontal="center"/>
    </xf>
    <xf numFmtId="0" fontId="2" fillId="0" borderId="2" xfId="0" applyNumberFormat="1" applyFont="1" applyFill="1" applyBorder="1" applyAlignment="1">
      <alignment wrapText="1"/>
    </xf>
    <xf numFmtId="0" fontId="2" fillId="0" borderId="3" xfId="0" applyNumberFormat="1" applyFont="1" applyFill="1" applyBorder="1" applyAlignment="1">
      <alignment wrapText="1"/>
    </xf>
    <xf numFmtId="0" fontId="2" fillId="0" borderId="3" xfId="0" applyNumberFormat="1" applyFont="1" applyFill="1" applyBorder="1" applyAlignment="1">
      <alignment horizontal="center" wrapText="1"/>
    </xf>
    <xf numFmtId="0" fontId="2" fillId="0" borderId="5" xfId="0" applyNumberFormat="1" applyFont="1" applyFill="1" applyBorder="1" applyAlignment="1">
      <alignment horizontal="center" wrapText="1"/>
    </xf>
    <xf numFmtId="3" fontId="2" fillId="0" borderId="3" xfId="0" applyNumberFormat="1" applyFont="1" applyFill="1" applyBorder="1" applyAlignment="1">
      <alignment horizontal="center" wrapText="1"/>
    </xf>
    <xf numFmtId="0" fontId="0" fillId="0" borderId="0" xfId="0" applyNumberFormat="1" applyFont="1" applyFill="1" applyBorder="1" applyAlignment="1">
      <alignment wrapText="1"/>
    </xf>
    <xf numFmtId="3" fontId="0" fillId="0" borderId="0" xfId="0" applyNumberFormat="1" applyFont="1" applyFill="1" applyBorder="1" applyAlignment="1">
      <alignment wrapText="1"/>
    </xf>
    <xf numFmtId="164" fontId="0" fillId="0" borderId="0" xfId="0" applyNumberFormat="1" applyFont="1" applyFill="1" applyBorder="1" applyAlignment="1">
      <alignment wrapText="1"/>
    </xf>
    <xf numFmtId="164" fontId="0" fillId="0" borderId="0" xfId="0" applyNumberFormat="1" applyFill="1" applyBorder="1" applyAlignment="1">
      <alignment wrapText="1"/>
    </xf>
    <xf numFmtId="168" fontId="0" fillId="0" borderId="7" xfId="0" applyNumberFormat="1" applyFill="1" applyBorder="1" applyAlignment="1"/>
    <xf numFmtId="10" fontId="0" fillId="0" borderId="7" xfId="0" applyNumberFormat="1" applyFill="1" applyBorder="1" applyAlignment="1"/>
    <xf numFmtId="168" fontId="9" fillId="0" borderId="7" xfId="0" applyNumberFormat="1" applyFont="1" applyFill="1" applyBorder="1" applyAlignment="1"/>
    <xf numFmtId="168" fontId="11" fillId="0" borderId="7" xfId="0" applyNumberFormat="1" applyFont="1" applyFill="1" applyBorder="1" applyAlignment="1"/>
    <xf numFmtId="10" fontId="11" fillId="0" borderId="7" xfId="0" applyNumberFormat="1" applyFont="1" applyFill="1" applyBorder="1" applyAlignment="1"/>
    <xf numFmtId="168" fontId="16" fillId="0" borderId="7" xfId="0" applyNumberFormat="1" applyFont="1" applyFill="1" applyBorder="1" applyAlignment="1"/>
    <xf numFmtId="168" fontId="11" fillId="0" borderId="0" xfId="0" applyNumberFormat="1" applyFont="1" applyFill="1" applyBorder="1" applyAlignment="1"/>
    <xf numFmtId="168" fontId="11" fillId="0" borderId="9" xfId="0" applyNumberFormat="1" applyFont="1" applyFill="1" applyBorder="1" applyAlignment="1"/>
    <xf numFmtId="10" fontId="11" fillId="0" borderId="9" xfId="0" applyNumberFormat="1" applyFont="1" applyFill="1" applyBorder="1" applyAlignment="1"/>
    <xf numFmtId="168" fontId="16" fillId="0" borderId="9" xfId="0" applyNumberFormat="1" applyFont="1" applyFill="1" applyBorder="1" applyAlignment="1"/>
    <xf numFmtId="168" fontId="11" fillId="0" borderId="1" xfId="0" applyNumberFormat="1" applyFont="1" applyFill="1" applyBorder="1" applyAlignment="1"/>
    <xf numFmtId="164" fontId="11" fillId="0" borderId="10" xfId="0" applyNumberFormat="1" applyFont="1" applyFill="1" applyBorder="1" applyAlignment="1"/>
    <xf numFmtId="164" fontId="11" fillId="0" borderId="0" xfId="0" applyNumberFormat="1" applyFont="1" applyFill="1" applyBorder="1" applyAlignment="1">
      <alignment horizontal="left"/>
    </xf>
    <xf numFmtId="164" fontId="11" fillId="0" borderId="0" xfId="0" applyNumberFormat="1" applyFont="1" applyFill="1" applyBorder="1" applyAlignment="1">
      <alignment horizontal="left" wrapText="1"/>
    </xf>
    <xf numFmtId="164" fontId="18" fillId="0" borderId="0" xfId="0" applyNumberFormat="1" applyFont="1" applyFill="1" applyBorder="1" applyAlignment="1"/>
    <xf numFmtId="0" fontId="17" fillId="0" borderId="0" xfId="0" applyNumberFormat="1" applyFont="1" applyFill="1" applyBorder="1" applyAlignment="1"/>
    <xf numFmtId="3" fontId="17" fillId="0" borderId="0" xfId="0" applyNumberFormat="1" applyFont="1" applyFill="1" applyBorder="1" applyAlignment="1">
      <alignment horizontal="center"/>
    </xf>
    <xf numFmtId="165" fontId="2" fillId="0" borderId="0" xfId="4" applyNumberFormat="1" applyFont="1" applyFill="1" applyBorder="1" applyAlignment="1"/>
    <xf numFmtId="10" fontId="5" fillId="0" borderId="0" xfId="5" applyNumberFormat="1" applyFont="1" applyFill="1" applyBorder="1" applyAlignment="1"/>
    <xf numFmtId="10" fontId="0" fillId="0" borderId="0" xfId="5" applyNumberFormat="1" applyFont="1" applyFill="1" applyBorder="1" applyAlignment="1"/>
    <xf numFmtId="10" fontId="4" fillId="0" borderId="0" xfId="5" applyNumberFormat="1" applyFont="1" applyFill="1" applyBorder="1" applyAlignment="1"/>
    <xf numFmtId="10" fontId="2" fillId="0" borderId="0" xfId="5" applyNumberFormat="1" applyFont="1" applyFill="1" applyBorder="1" applyAlignment="1"/>
    <xf numFmtId="164" fontId="20" fillId="0" borderId="0" xfId="0" applyNumberFormat="1" applyFont="1" applyFill="1" applyBorder="1" applyAlignment="1"/>
    <xf numFmtId="164" fontId="19" fillId="0" borderId="0" xfId="0" applyNumberFormat="1" applyFont="1" applyFill="1" applyBorder="1" applyAlignment="1"/>
    <xf numFmtId="164" fontId="19" fillId="0" borderId="0" xfId="0" applyNumberFormat="1" applyFont="1" applyFill="1" applyBorder="1" applyAlignment="1">
      <alignment horizontal="center"/>
    </xf>
    <xf numFmtId="10" fontId="19" fillId="0" borderId="0" xfId="3" applyNumberFormat="1" applyFont="1" applyFill="1" applyBorder="1" applyAlignment="1"/>
    <xf numFmtId="0" fontId="17" fillId="0" borderId="3" xfId="0" applyNumberFormat="1" applyFont="1" applyFill="1" applyBorder="1"/>
    <xf numFmtId="164" fontId="21" fillId="0" borderId="0" xfId="0" applyNumberFormat="1" applyFont="1" applyFill="1" applyBorder="1" applyAlignment="1"/>
    <xf numFmtId="164" fontId="21" fillId="0" borderId="1" xfId="0" applyNumberFormat="1" applyFont="1" applyFill="1" applyBorder="1" applyAlignment="1"/>
    <xf numFmtId="1" fontId="2" fillId="0" borderId="0" xfId="4" applyNumberFormat="1" applyFont="1" applyFill="1" applyBorder="1" applyAlignment="1">
      <alignment horizontal="center"/>
    </xf>
    <xf numFmtId="164" fontId="22" fillId="0" borderId="0" xfId="0" applyNumberFormat="1" applyFont="1" applyFill="1" applyBorder="1" applyAlignment="1"/>
    <xf numFmtId="3" fontId="12" fillId="0" borderId="0" xfId="0" applyNumberFormat="1" applyFont="1" applyFill="1" applyBorder="1" applyAlignment="1">
      <alignment horizontal="center"/>
    </xf>
    <xf numFmtId="0" fontId="12" fillId="0" borderId="0" xfId="0" applyNumberFormat="1" applyFont="1" applyFill="1" applyBorder="1" applyAlignment="1" applyProtection="1">
      <alignment horizontal="center"/>
      <protection locked="0"/>
    </xf>
    <xf numFmtId="164" fontId="23" fillId="0" borderId="6" xfId="0" applyNumberFormat="1" applyFont="1" applyFill="1" applyBorder="1" applyAlignment="1"/>
    <xf numFmtId="164" fontId="23" fillId="0" borderId="0" xfId="0" applyNumberFormat="1" applyFont="1" applyFill="1" applyBorder="1" applyAlignment="1"/>
    <xf numFmtId="0" fontId="23" fillId="0" borderId="0" xfId="0" applyNumberFormat="1" applyFont="1" applyFill="1" applyBorder="1" applyAlignment="1">
      <alignment horizontal="center"/>
    </xf>
    <xf numFmtId="170" fontId="23" fillId="2" borderId="0" xfId="6" applyNumberFormat="1" applyFont="1" applyFill="1" applyBorder="1" applyAlignment="1"/>
    <xf numFmtId="10" fontId="23" fillId="0" borderId="0" xfId="5" applyNumberFormat="1" applyFont="1" applyFill="1" applyBorder="1" applyAlignment="1"/>
    <xf numFmtId="164" fontId="23" fillId="0" borderId="7" xfId="0" applyNumberFormat="1" applyFont="1" applyFill="1" applyBorder="1" applyAlignment="1"/>
    <xf numFmtId="170" fontId="23" fillId="0" borderId="7" xfId="6" applyNumberFormat="1" applyFont="1" applyFill="1" applyBorder="1" applyAlignment="1"/>
    <xf numFmtId="164" fontId="2" fillId="0" borderId="0" xfId="0" applyNumberFormat="1" applyFont="1" applyFill="1" applyBorder="1" applyAlignment="1">
      <alignment horizontal="left" wrapText="1"/>
    </xf>
    <xf numFmtId="0" fontId="2" fillId="0" borderId="0" xfId="0" applyNumberFormat="1" applyFont="1" applyFill="1" applyBorder="1" applyAlignment="1">
      <alignment horizontal="right"/>
    </xf>
    <xf numFmtId="164" fontId="2" fillId="0" borderId="0" xfId="0" applyNumberFormat="1" applyFont="1" applyFill="1" applyBorder="1" applyAlignment="1">
      <alignment horizontal="left" indent="1"/>
    </xf>
    <xf numFmtId="49" fontId="4" fillId="0" borderId="0" xfId="0" applyNumberFormat="1" applyFont="1" applyFill="1" applyBorder="1" applyAlignment="1">
      <alignment horizontal="center"/>
    </xf>
    <xf numFmtId="49" fontId="2" fillId="0" borderId="0" xfId="0" applyNumberFormat="1" applyFont="1" applyFill="1" applyBorder="1" applyAlignment="1">
      <alignment horizontal="left"/>
    </xf>
    <xf numFmtId="49" fontId="4" fillId="2" borderId="0" xfId="0" applyNumberFormat="1" applyFont="1" applyFill="1" applyBorder="1" applyAlignment="1">
      <alignment horizontal="center"/>
    </xf>
    <xf numFmtId="164" fontId="2" fillId="0" borderId="0" xfId="0" applyNumberFormat="1" applyFont="1" applyFill="1" applyBorder="1" applyAlignment="1">
      <alignment horizontal="left" wrapText="1"/>
    </xf>
    <xf numFmtId="164" fontId="23" fillId="0" borderId="0" xfId="0" applyNumberFormat="1" applyFont="1" applyFill="1" applyBorder="1" applyAlignment="1">
      <alignment horizontal="left" vertical="top" wrapText="1"/>
    </xf>
    <xf numFmtId="164" fontId="23" fillId="0" borderId="0" xfId="0" applyNumberFormat="1" applyFont="1" applyFill="1" applyBorder="1" applyAlignment="1">
      <alignment horizontal="left" vertical="top" indent="1"/>
    </xf>
    <xf numFmtId="164" fontId="23" fillId="0" borderId="0" xfId="0" applyNumberFormat="1" applyFont="1" applyFill="1" applyBorder="1" applyAlignment="1">
      <alignment horizontal="left" indent="1"/>
    </xf>
    <xf numFmtId="0" fontId="14" fillId="0" borderId="0" xfId="0" applyFont="1" applyAlignment="1">
      <alignment horizontal="center"/>
    </xf>
    <xf numFmtId="164" fontId="24" fillId="0" borderId="6" xfId="0" applyNumberFormat="1" applyFont="1" applyFill="1" applyBorder="1" applyAlignment="1"/>
    <xf numFmtId="164" fontId="24" fillId="0" borderId="0" xfId="0" applyNumberFormat="1" applyFont="1" applyFill="1" applyBorder="1" applyAlignment="1"/>
    <xf numFmtId="0" fontId="24" fillId="0" borderId="0" xfId="0" quotePrefix="1" applyNumberFormat="1" applyFont="1" applyFill="1" applyBorder="1" applyAlignment="1">
      <alignment horizontal="center"/>
    </xf>
    <xf numFmtId="170" fontId="24" fillId="2" borderId="0" xfId="2" applyNumberFormat="1" applyFont="1" applyFill="1" applyBorder="1" applyAlignment="1"/>
    <xf numFmtId="10" fontId="24" fillId="0" borderId="0" xfId="3" applyNumberFormat="1" applyFont="1" applyFill="1" applyBorder="1" applyAlignment="1"/>
    <xf numFmtId="170" fontId="24" fillId="0" borderId="0" xfId="2" applyNumberFormat="1" applyFont="1" applyFill="1" applyBorder="1" applyAlignment="1"/>
    <xf numFmtId="164" fontId="24" fillId="0" borderId="7" xfId="0" applyNumberFormat="1" applyFont="1" applyFill="1" applyBorder="1" applyAlignment="1"/>
    <xf numFmtId="168" fontId="24" fillId="0" borderId="7" xfId="0" applyNumberFormat="1" applyFont="1" applyFill="1" applyBorder="1" applyAlignment="1"/>
    <xf numFmtId="10" fontId="24" fillId="0" borderId="7" xfId="3" applyNumberFormat="1" applyFont="1" applyFill="1" applyBorder="1" applyAlignment="1"/>
    <xf numFmtId="168" fontId="24" fillId="2" borderId="0" xfId="0" applyNumberFormat="1" applyFont="1" applyFill="1" applyBorder="1" applyAlignment="1"/>
    <xf numFmtId="164" fontId="2" fillId="2" borderId="0" xfId="2" applyNumberFormat="1" applyFont="1" applyFill="1" applyBorder="1" applyAlignment="1"/>
    <xf numFmtId="164" fontId="2" fillId="0" borderId="7" xfId="2" applyNumberFormat="1" applyFont="1" applyFill="1" applyBorder="1" applyAlignment="1"/>
    <xf numFmtId="164" fontId="24" fillId="2" borderId="0" xfId="2" applyNumberFormat="1" applyFont="1" applyFill="1" applyBorder="1" applyAlignment="1"/>
    <xf numFmtId="168" fontId="24" fillId="0" borderId="0" xfId="0" applyNumberFormat="1" applyFont="1" applyFill="1" applyBorder="1" applyAlignment="1"/>
    <xf numFmtId="0" fontId="24" fillId="0" borderId="0" xfId="0" applyNumberFormat="1" applyFont="1" applyFill="1" applyBorder="1" applyAlignment="1">
      <alignment horizontal="center"/>
    </xf>
    <xf numFmtId="170" fontId="24" fillId="0" borderId="7" xfId="2" applyNumberFormat="1" applyFont="1" applyFill="1" applyBorder="1" applyAlignment="1"/>
    <xf numFmtId="44" fontId="24" fillId="0" borderId="7" xfId="2" applyNumberFormat="1" applyFont="1" applyFill="1" applyBorder="1" applyAlignment="1"/>
    <xf numFmtId="44" fontId="2" fillId="2" borderId="0" xfId="2" applyNumberFormat="1" applyFont="1" applyFill="1" applyBorder="1" applyAlignment="1"/>
    <xf numFmtId="44" fontId="2" fillId="0" borderId="7" xfId="2" applyNumberFormat="1" applyFont="1" applyFill="1" applyBorder="1" applyAlignment="1"/>
    <xf numFmtId="44" fontId="24" fillId="2" borderId="0" xfId="2" applyNumberFormat="1" applyFont="1" applyFill="1" applyBorder="1" applyAlignment="1"/>
    <xf numFmtId="164" fontId="23" fillId="0" borderId="0" xfId="0" applyNumberFormat="1" applyFont="1" applyFill="1" applyBorder="1" applyAlignment="1">
      <alignment horizontal="right"/>
    </xf>
    <xf numFmtId="0" fontId="0" fillId="0" borderId="0" xfId="0" applyAlignment="1">
      <alignment horizontal="center"/>
    </xf>
    <xf numFmtId="0" fontId="0" fillId="0" borderId="0" xfId="0" applyBorder="1" applyAlignment="1">
      <alignment horizontal="center"/>
    </xf>
    <xf numFmtId="164" fontId="24" fillId="0" borderId="0" xfId="0" applyNumberFormat="1" applyFont="1" applyFill="1" applyBorder="1" applyAlignment="1">
      <alignment horizontal="center"/>
    </xf>
    <xf numFmtId="0" fontId="0" fillId="0" borderId="0" xfId="0" applyFill="1" applyBorder="1" applyAlignment="1">
      <alignment horizontal="center"/>
    </xf>
    <xf numFmtId="0" fontId="12" fillId="0" borderId="0" xfId="0" applyNumberFormat="1" applyFont="1" applyFill="1" applyBorder="1" applyAlignment="1">
      <alignment horizontal="center"/>
    </xf>
    <xf numFmtId="164" fontId="12" fillId="0" borderId="7" xfId="0" applyNumberFormat="1" applyFont="1" applyFill="1" applyBorder="1" applyAlignment="1"/>
    <xf numFmtId="0" fontId="24" fillId="4" borderId="0" xfId="0" applyFont="1" applyFill="1"/>
    <xf numFmtId="0" fontId="24" fillId="0" borderId="0" xfId="0" applyFont="1" applyFill="1"/>
    <xf numFmtId="44" fontId="0" fillId="4" borderId="0" xfId="0" applyNumberFormat="1" applyFill="1"/>
    <xf numFmtId="0" fontId="0" fillId="4" borderId="0" xfId="0" applyFill="1" applyAlignment="1">
      <alignment horizontal="center"/>
    </xf>
    <xf numFmtId="0" fontId="14" fillId="0" borderId="0" xfId="0" applyFont="1" applyAlignment="1">
      <alignment wrapText="1"/>
    </xf>
    <xf numFmtId="0" fontId="14" fillId="0" borderId="0" xfId="0" applyFont="1" applyAlignment="1"/>
    <xf numFmtId="164" fontId="2" fillId="0" borderId="0" xfId="2" applyNumberFormat="1" applyFont="1" applyFill="1" applyBorder="1" applyAlignment="1"/>
    <xf numFmtId="170" fontId="23" fillId="0" borderId="0" xfId="6" applyNumberFormat="1" applyFont="1" applyFill="1" applyBorder="1" applyAlignment="1"/>
    <xf numFmtId="44" fontId="23" fillId="0" borderId="7" xfId="6" applyNumberFormat="1" applyFont="1" applyFill="1" applyBorder="1" applyAlignment="1"/>
    <xf numFmtId="44" fontId="2" fillId="2" borderId="0" xfId="6" applyNumberFormat="1" applyFont="1" applyFill="1" applyBorder="1" applyAlignment="1"/>
    <xf numFmtId="44" fontId="2" fillId="0" borderId="7" xfId="6" applyNumberFormat="1" applyFont="1" applyFill="1" applyBorder="1" applyAlignment="1"/>
    <xf numFmtId="44" fontId="23" fillId="2" borderId="0" xfId="6" applyNumberFormat="1" applyFont="1" applyFill="1" applyBorder="1" applyAlignment="1"/>
    <xf numFmtId="44" fontId="0" fillId="0" borderId="0" xfId="2" applyFont="1" applyBorder="1"/>
    <xf numFmtId="170" fontId="0" fillId="0" borderId="0" xfId="4" applyNumberFormat="1" applyFont="1" applyFill="1"/>
    <xf numFmtId="0" fontId="11" fillId="0" borderId="0" xfId="0" applyFont="1" applyFill="1" applyBorder="1" applyAlignment="1"/>
    <xf numFmtId="170" fontId="2" fillId="0" borderId="0" xfId="6" applyNumberFormat="1" applyFont="1" applyFill="1" applyBorder="1" applyAlignment="1"/>
    <xf numFmtId="170" fontId="2" fillId="0" borderId="0" xfId="0" applyNumberFormat="1" applyFont="1" applyFill="1" applyBorder="1" applyAlignment="1"/>
    <xf numFmtId="170" fontId="25" fillId="0" borderId="0" xfId="0" applyNumberFormat="1" applyFont="1" applyFill="1" applyBorder="1" applyAlignment="1"/>
    <xf numFmtId="172" fontId="0" fillId="0" borderId="0" xfId="0" applyNumberFormat="1" applyFill="1" applyBorder="1" applyAlignment="1"/>
    <xf numFmtId="172" fontId="0" fillId="0" borderId="0" xfId="5" applyNumberFormat="1" applyFont="1" applyFill="1" applyBorder="1" applyAlignment="1"/>
    <xf numFmtId="172" fontId="2" fillId="0" borderId="0" xfId="0" applyNumberFormat="1" applyFont="1" applyFill="1" applyBorder="1" applyAlignment="1"/>
    <xf numFmtId="172" fontId="0" fillId="0" borderId="0" xfId="0" applyNumberFormat="1" applyFont="1" applyFill="1" applyBorder="1" applyAlignment="1"/>
    <xf numFmtId="170" fontId="2" fillId="2" borderId="0" xfId="6" applyNumberFormat="1" applyFont="1" applyFill="1" applyBorder="1" applyAlignment="1"/>
    <xf numFmtId="170" fontId="2" fillId="0" borderId="7" xfId="6" applyNumberFormat="1" applyFont="1" applyFill="1" applyBorder="1" applyAlignment="1"/>
    <xf numFmtId="10" fontId="24" fillId="0" borderId="0" xfId="5" applyNumberFormat="1" applyFont="1" applyFill="1" applyBorder="1" applyAlignment="1"/>
    <xf numFmtId="164" fontId="0" fillId="0" borderId="0" xfId="0" applyNumberFormat="1" applyFont="1" applyFill="1" applyBorder="1" applyAlignment="1">
      <alignment horizontal="left" vertical="top" wrapText="1"/>
    </xf>
    <xf numFmtId="164" fontId="0" fillId="0" borderId="0" xfId="0" applyNumberFormat="1" applyFont="1" applyFill="1" applyBorder="1" applyAlignment="1">
      <alignment horizontal="right"/>
    </xf>
    <xf numFmtId="0" fontId="13" fillId="0" borderId="0" xfId="0" applyNumberFormat="1" applyFont="1"/>
    <xf numFmtId="0" fontId="0" fillId="0" borderId="0" xfId="0" applyNumberFormat="1" applyFont="1" applyFill="1" applyBorder="1" applyAlignment="1" applyProtection="1">
      <alignment horizontal="center"/>
      <protection locked="0"/>
    </xf>
    <xf numFmtId="168" fontId="0" fillId="0" borderId="0" xfId="0" applyNumberFormat="1" applyFont="1" applyFill="1" applyBorder="1" applyAlignment="1"/>
    <xf numFmtId="164" fontId="29" fillId="0" borderId="0" xfId="0" applyNumberFormat="1" applyFont="1" applyFill="1" applyBorder="1" applyAlignment="1"/>
    <xf numFmtId="0" fontId="29" fillId="0" borderId="0" xfId="0" applyNumberFormat="1" applyFont="1" applyFill="1" applyBorder="1" applyAlignment="1" applyProtection="1">
      <alignment horizontal="center"/>
      <protection locked="0"/>
    </xf>
    <xf numFmtId="10" fontId="29" fillId="0" borderId="0" xfId="3" applyNumberFormat="1" applyFont="1" applyFill="1" applyBorder="1" applyAlignment="1"/>
    <xf numFmtId="0" fontId="0" fillId="0" borderId="0" xfId="0" quotePrefix="1" applyNumberFormat="1" applyFont="1" applyFill="1" applyBorder="1" applyAlignment="1" applyProtection="1">
      <alignment horizontal="center"/>
      <protection locked="0"/>
    </xf>
    <xf numFmtId="164" fontId="0" fillId="0" borderId="6" xfId="0" applyNumberFormat="1" applyFont="1" applyFill="1" applyBorder="1" applyAlignment="1"/>
    <xf numFmtId="170" fontId="0" fillId="2" borderId="0" xfId="6" applyNumberFormat="1" applyFont="1" applyFill="1" applyBorder="1" applyAlignment="1"/>
    <xf numFmtId="170" fontId="0" fillId="0" borderId="0" xfId="6" applyNumberFormat="1" applyFont="1" applyFill="1" applyBorder="1" applyAlignment="1"/>
    <xf numFmtId="164" fontId="0" fillId="0" borderId="7" xfId="0" applyNumberFormat="1" applyFont="1" applyFill="1" applyBorder="1" applyAlignment="1"/>
    <xf numFmtId="10" fontId="0" fillId="3" borderId="0" xfId="5" applyNumberFormat="1" applyFont="1" applyFill="1" applyBorder="1" applyAlignment="1"/>
    <xf numFmtId="170" fontId="0" fillId="0" borderId="7" xfId="6" applyNumberFormat="1" applyFont="1" applyFill="1" applyBorder="1" applyAlignment="1"/>
    <xf numFmtId="164" fontId="0" fillId="0" borderId="8" xfId="0" applyNumberFormat="1" applyFont="1" applyFill="1" applyBorder="1" applyAlignment="1"/>
    <xf numFmtId="164" fontId="0" fillId="0" borderId="1" xfId="0" applyNumberFormat="1" applyFont="1" applyFill="1" applyBorder="1" applyAlignment="1"/>
    <xf numFmtId="164" fontId="0" fillId="0" borderId="0" xfId="0" applyNumberFormat="1" applyFont="1" applyFill="1" applyBorder="1" applyAlignment="1">
      <alignment horizontal="center" vertical="top"/>
    </xf>
    <xf numFmtId="49" fontId="0" fillId="0" borderId="0" xfId="0" applyNumberFormat="1" applyFont="1" applyFill="1" applyBorder="1" applyAlignment="1">
      <alignment horizontal="left"/>
    </xf>
    <xf numFmtId="164" fontId="24" fillId="0" borderId="7" xfId="2" applyNumberFormat="1" applyFont="1" applyFill="1" applyBorder="1" applyAlignment="1"/>
    <xf numFmtId="173" fontId="5" fillId="0" borderId="0" xfId="5" applyNumberFormat="1" applyFont="1" applyFill="1" applyBorder="1" applyAlignment="1"/>
    <xf numFmtId="164" fontId="23" fillId="0" borderId="0" xfId="0" applyNumberFormat="1" applyFont="1" applyFill="1" applyBorder="1" applyAlignment="1">
      <alignment horizontal="left"/>
    </xf>
    <xf numFmtId="164" fontId="0" fillId="0" borderId="0" xfId="0" applyNumberFormat="1" applyFill="1" applyBorder="1" applyAlignment="1">
      <alignment vertical="top"/>
    </xf>
    <xf numFmtId="170" fontId="2" fillId="5" borderId="0" xfId="6" applyNumberFormat="1" applyFont="1" applyFill="1" applyBorder="1" applyAlignment="1"/>
    <xf numFmtId="170" fontId="2" fillId="5" borderId="0" xfId="6" applyNumberFormat="1" applyFont="1" applyFill="1" applyBorder="1" applyAlignment="1">
      <alignment horizontal="left"/>
    </xf>
    <xf numFmtId="0" fontId="11" fillId="5" borderId="0" xfId="0" applyFont="1" applyFill="1" applyBorder="1" applyAlignment="1"/>
    <xf numFmtId="164" fontId="11" fillId="5" borderId="0" xfId="0" applyNumberFormat="1" applyFont="1" applyFill="1" applyBorder="1" applyAlignment="1"/>
    <xf numFmtId="0" fontId="23" fillId="0" borderId="0" xfId="0" applyNumberFormat="1" applyFont="1" applyFill="1" applyBorder="1" applyAlignment="1">
      <alignment horizontal="left"/>
    </xf>
    <xf numFmtId="44" fontId="0" fillId="0" borderId="0" xfId="0" applyNumberFormat="1" applyFill="1" applyBorder="1" applyAlignment="1">
      <alignment horizontal="center"/>
    </xf>
    <xf numFmtId="44" fontId="0" fillId="0" borderId="0" xfId="0" applyNumberFormat="1" applyFill="1"/>
    <xf numFmtId="14" fontId="26" fillId="0" borderId="0" xfId="0" applyNumberFormat="1" applyFont="1" applyFill="1"/>
    <xf numFmtId="170" fontId="0" fillId="0" borderId="0" xfId="0" applyNumberFormat="1" applyFill="1"/>
    <xf numFmtId="0" fontId="0" fillId="0" borderId="0" xfId="0" applyFill="1"/>
    <xf numFmtId="170" fontId="0" fillId="0" borderId="0" xfId="2" applyNumberFormat="1" applyFont="1" applyFill="1"/>
    <xf numFmtId="0" fontId="7" fillId="5" borderId="5" xfId="0" applyFont="1" applyFill="1" applyBorder="1" applyAlignment="1">
      <alignment horizontal="center" vertical="center" wrapText="1"/>
    </xf>
    <xf numFmtId="0" fontId="0" fillId="0" borderId="0" xfId="0" applyFill="1" applyBorder="1" applyAlignment="1"/>
    <xf numFmtId="0" fontId="18" fillId="0" borderId="0" xfId="0" applyFont="1" applyFill="1" applyBorder="1" applyAlignment="1"/>
    <xf numFmtId="0" fontId="0" fillId="0" borderId="0" xfId="0" applyFill="1" applyBorder="1" applyAlignment="1">
      <alignment horizontal="right"/>
    </xf>
    <xf numFmtId="0" fontId="0" fillId="0" borderId="0" xfId="0" applyFont="1" applyFill="1" applyBorder="1" applyAlignment="1"/>
    <xf numFmtId="0" fontId="0" fillId="0" borderId="0" xfId="0" applyFont="1" applyFill="1" applyBorder="1" applyAlignment="1">
      <alignment horizontal="right"/>
    </xf>
    <xf numFmtId="0" fontId="4" fillId="0" borderId="0" xfId="0" applyFont="1" applyFill="1" applyBorder="1" applyAlignment="1">
      <alignment horizontal="center"/>
    </xf>
    <xf numFmtId="0" fontId="2" fillId="0" borderId="0" xfId="0" applyFont="1" applyFill="1" applyBorder="1" applyAlignment="1">
      <alignment horizontal="center"/>
    </xf>
    <xf numFmtId="0" fontId="13" fillId="0" borderId="0" xfId="0" applyFont="1" applyAlignment="1"/>
    <xf numFmtId="0" fontId="5" fillId="0" borderId="0" xfId="0" applyFont="1" applyFill="1" applyBorder="1" applyAlignment="1"/>
    <xf numFmtId="0" fontId="2" fillId="0" borderId="0" xfId="0" applyFont="1" applyFill="1" applyBorder="1" applyAlignment="1"/>
    <xf numFmtId="0" fontId="2" fillId="0" borderId="0" xfId="0" applyFont="1" applyFill="1" applyBorder="1" applyAlignment="1">
      <alignment horizontal="right"/>
    </xf>
    <xf numFmtId="0" fontId="5" fillId="0" borderId="2" xfId="0" applyFont="1" applyFill="1" applyBorder="1" applyAlignment="1">
      <alignment horizontal="center" wrapText="1"/>
    </xf>
    <xf numFmtId="0" fontId="5" fillId="0" borderId="3" xfId="0" applyFont="1" applyFill="1" applyBorder="1" applyAlignment="1"/>
    <xf numFmtId="0" fontId="5" fillId="0" borderId="3" xfId="0" applyFont="1" applyFill="1" applyBorder="1" applyAlignment="1">
      <alignment horizontal="center" wrapText="1"/>
    </xf>
    <xf numFmtId="0" fontId="5" fillId="0" borderId="4" xfId="0" applyFont="1" applyFill="1" applyBorder="1" applyAlignment="1">
      <alignment horizontal="center" wrapText="1"/>
    </xf>
    <xf numFmtId="0" fontId="5" fillId="0" borderId="5" xfId="0" applyFont="1" applyFill="1" applyBorder="1" applyAlignment="1">
      <alignment horizontal="center" wrapText="1"/>
    </xf>
    <xf numFmtId="0" fontId="0" fillId="0" borderId="6" xfId="0" applyFont="1" applyFill="1" applyBorder="1" applyAlignment="1"/>
    <xf numFmtId="0" fontId="0" fillId="0" borderId="7" xfId="0" applyFont="1" applyFill="1" applyBorder="1" applyAlignment="1"/>
    <xf numFmtId="0" fontId="11" fillId="0" borderId="7" xfId="0" applyFont="1" applyFill="1" applyBorder="1" applyAlignment="1"/>
    <xf numFmtId="0" fontId="0" fillId="0" borderId="8" xfId="0" applyFont="1" applyFill="1" applyBorder="1" applyAlignment="1"/>
    <xf numFmtId="0" fontId="0" fillId="0" borderId="1" xfId="0" applyFont="1" applyFill="1" applyBorder="1" applyAlignment="1"/>
    <xf numFmtId="0" fontId="11" fillId="0" borderId="1" xfId="0" applyFont="1" applyFill="1" applyBorder="1" applyAlignment="1"/>
    <xf numFmtId="0" fontId="11" fillId="0" borderId="9" xfId="0" applyFont="1" applyFill="1" applyBorder="1" applyAlignment="1"/>
    <xf numFmtId="0" fontId="7" fillId="0" borderId="0" xfId="0" applyFont="1" applyFill="1" applyBorder="1" applyAlignment="1"/>
    <xf numFmtId="0" fontId="2" fillId="0" borderId="10" xfId="0" applyFont="1" applyFill="1" applyBorder="1" applyAlignment="1"/>
    <xf numFmtId="0" fontId="0" fillId="0" borderId="0" xfId="0" applyFont="1" applyFill="1" applyBorder="1" applyAlignment="1">
      <alignment horizontal="center"/>
    </xf>
    <xf numFmtId="0" fontId="13" fillId="0" borderId="0" xfId="0" applyFont="1" applyFill="1" applyBorder="1" applyAlignment="1"/>
    <xf numFmtId="0" fontId="31" fillId="0" borderId="0" xfId="0" applyFont="1" applyFill="1" applyBorder="1" applyAlignment="1"/>
    <xf numFmtId="170" fontId="11" fillId="0" borderId="0" xfId="0" applyNumberFormat="1" applyFont="1" applyFill="1" applyBorder="1" applyAlignment="1"/>
    <xf numFmtId="49" fontId="32" fillId="0" borderId="0" xfId="0" applyNumberFormat="1" applyFont="1" applyFill="1" applyBorder="1" applyAlignment="1">
      <alignment horizontal="center"/>
    </xf>
    <xf numFmtId="164" fontId="32" fillId="0" borderId="0" xfId="0" applyNumberFormat="1" applyFont="1" applyFill="1" applyBorder="1" applyAlignment="1"/>
    <xf numFmtId="164" fontId="2" fillId="0" borderId="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7" fillId="0" borderId="0" xfId="0" applyNumberFormat="1" applyFont="1" applyFill="1" applyBorder="1" applyAlignment="1"/>
    <xf numFmtId="49" fontId="27" fillId="0" borderId="0" xfId="0" applyNumberFormat="1" applyFont="1" applyFill="1" applyBorder="1" applyAlignment="1">
      <alignment horizontal="center"/>
    </xf>
    <xf numFmtId="164" fontId="2" fillId="0" borderId="0" xfId="0" applyNumberFormat="1" applyFont="1" applyFill="1" applyBorder="1" applyAlignment="1">
      <alignment horizontal="left" vertical="top" indent="1"/>
    </xf>
    <xf numFmtId="0" fontId="27" fillId="0" borderId="0" xfId="0" applyNumberFormat="1" applyFont="1" applyFill="1" applyBorder="1" applyAlignment="1">
      <alignment horizontal="right"/>
    </xf>
    <xf numFmtId="44" fontId="0" fillId="0" borderId="0" xfId="2" applyFont="1" applyFill="1"/>
    <xf numFmtId="170" fontId="0" fillId="0" borderId="0" xfId="0" applyNumberFormat="1" applyFill="1" applyBorder="1" applyAlignment="1"/>
    <xf numFmtId="170" fontId="11" fillId="0" borderId="1" xfId="0" applyNumberFormat="1" applyFont="1" applyFill="1" applyBorder="1" applyAlignment="1"/>
    <xf numFmtId="164" fontId="2" fillId="0" borderId="0" xfId="0" applyNumberFormat="1" applyFont="1" applyFill="1" applyBorder="1" applyAlignment="1">
      <alignment horizontal="left" vertical="top"/>
    </xf>
    <xf numFmtId="164" fontId="2" fillId="0" borderId="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0" fontId="25" fillId="3" borderId="0" xfId="0" applyNumberFormat="1" applyFont="1" applyFill="1" applyBorder="1" applyAlignment="1" applyProtection="1">
      <alignment horizontal="right"/>
      <protection locked="0"/>
    </xf>
    <xf numFmtId="164" fontId="0" fillId="3" borderId="0" xfId="0" applyNumberFormat="1" applyFill="1" applyBorder="1" applyAlignment="1"/>
    <xf numFmtId="0" fontId="2" fillId="3" borderId="0" xfId="0" applyNumberFormat="1" applyFont="1" applyFill="1" applyBorder="1"/>
    <xf numFmtId="0" fontId="0" fillId="3" borderId="0" xfId="0" applyFont="1" applyFill="1" applyBorder="1" applyAlignment="1"/>
    <xf numFmtId="0" fontId="2" fillId="3" borderId="0" xfId="0" applyNumberFormat="1" applyFont="1" applyFill="1" applyBorder="1" applyAlignment="1" applyProtection="1">
      <alignment horizontal="right"/>
      <protection locked="0"/>
    </xf>
    <xf numFmtId="164" fontId="0" fillId="3" borderId="0" xfId="0" applyNumberFormat="1" applyFont="1" applyFill="1" applyBorder="1" applyAlignment="1"/>
    <xf numFmtId="164" fontId="2" fillId="0" borderId="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0" fontId="14" fillId="0" borderId="0" xfId="0" applyFont="1" applyFill="1" applyBorder="1" applyAlignment="1">
      <alignment horizontal="right"/>
    </xf>
    <xf numFmtId="170" fontId="35" fillId="0" borderId="11" xfId="0" applyNumberFormat="1" applyFont="1" applyBorder="1"/>
    <xf numFmtId="0" fontId="35" fillId="0" borderId="0" xfId="0" applyFont="1"/>
    <xf numFmtId="0" fontId="37" fillId="5" borderId="14" xfId="0" applyFont="1" applyFill="1" applyBorder="1" applyAlignment="1">
      <alignment horizontal="center" wrapText="1"/>
    </xf>
    <xf numFmtId="170" fontId="0" fillId="3" borderId="0" xfId="0" applyNumberFormat="1" applyFill="1" applyBorder="1"/>
    <xf numFmtId="170" fontId="35" fillId="0" borderId="11" xfId="0" applyNumberFormat="1" applyFont="1" applyFill="1" applyBorder="1"/>
    <xf numFmtId="0" fontId="0" fillId="0" borderId="0" xfId="0" applyFont="1" applyAlignment="1">
      <alignment horizontal="center"/>
    </xf>
    <xf numFmtId="3" fontId="35" fillId="0" borderId="0" xfId="0" applyNumberFormat="1" applyFont="1" applyFill="1" applyBorder="1" applyAlignment="1">
      <alignment horizontal="center"/>
    </xf>
    <xf numFmtId="10" fontId="2" fillId="2" borderId="0" xfId="1" applyNumberFormat="1" applyFont="1" applyFill="1" applyBorder="1" applyAlignment="1"/>
    <xf numFmtId="2" fontId="0" fillId="0" borderId="0" xfId="0" applyNumberFormat="1" applyFill="1" applyBorder="1" applyAlignment="1">
      <alignment horizontal="center"/>
    </xf>
    <xf numFmtId="2" fontId="0" fillId="0" borderId="0" xfId="0" applyNumberFormat="1" applyFont="1" applyFill="1" applyBorder="1" applyAlignment="1">
      <alignment horizontal="center"/>
    </xf>
    <xf numFmtId="41" fontId="2" fillId="0" borderId="12" xfId="0" applyNumberFormat="1" applyFont="1" applyFill="1" applyBorder="1" applyAlignment="1"/>
    <xf numFmtId="0" fontId="38" fillId="0" borderId="0" xfId="0" applyFont="1" applyBorder="1" applyAlignment="1">
      <alignment horizontal="center"/>
    </xf>
    <xf numFmtId="0" fontId="39" fillId="3" borderId="0" xfId="0" applyNumberFormat="1" applyFont="1" applyFill="1" applyBorder="1" applyAlignment="1"/>
    <xf numFmtId="3" fontId="39" fillId="3" borderId="0" xfId="0" applyNumberFormat="1" applyFont="1" applyFill="1" applyBorder="1" applyAlignment="1">
      <alignment horizontal="left"/>
    </xf>
    <xf numFmtId="3" fontId="39" fillId="3" borderId="0" xfId="0" applyNumberFormat="1" applyFont="1" applyFill="1" applyBorder="1" applyAlignment="1"/>
    <xf numFmtId="0" fontId="39" fillId="3" borderId="0" xfId="0" applyNumberFormat="1" applyFont="1" applyFill="1" applyBorder="1" applyAlignment="1">
      <alignment horizontal="left"/>
    </xf>
    <xf numFmtId="0" fontId="39" fillId="0" borderId="0" xfId="0" applyFont="1" applyBorder="1" applyAlignment="1">
      <alignment horizontal="center" wrapText="1"/>
    </xf>
    <xf numFmtId="0" fontId="39" fillId="0" borderId="0" xfId="0" applyFont="1" applyBorder="1" applyAlignment="1">
      <alignment horizontal="center"/>
    </xf>
    <xf numFmtId="0" fontId="40" fillId="3" borderId="0" xfId="0" applyFont="1" applyFill="1" applyAlignment="1">
      <alignment horizontal="center"/>
    </xf>
    <xf numFmtId="164" fontId="40" fillId="3" borderId="0" xfId="0" applyNumberFormat="1" applyFont="1" applyFill="1" applyBorder="1" applyAlignment="1"/>
    <xf numFmtId="0" fontId="40" fillId="3" borderId="0" xfId="0" applyFont="1" applyFill="1" applyAlignment="1"/>
    <xf numFmtId="168" fontId="40" fillId="3" borderId="0" xfId="0" applyNumberFormat="1" applyFont="1" applyFill="1" applyAlignment="1"/>
    <xf numFmtId="0" fontId="41" fillId="3" borderId="0" xfId="0" applyFont="1" applyFill="1" applyAlignment="1"/>
    <xf numFmtId="174" fontId="40" fillId="3" borderId="0" xfId="5" applyNumberFormat="1" applyFont="1" applyFill="1" applyAlignment="1"/>
    <xf numFmtId="172" fontId="40" fillId="3" borderId="0" xfId="5" applyNumberFormat="1" applyFont="1" applyFill="1" applyAlignment="1"/>
    <xf numFmtId="172" fontId="40" fillId="3" borderId="0" xfId="0" applyNumberFormat="1" applyFont="1" applyFill="1" applyAlignment="1"/>
    <xf numFmtId="175" fontId="0" fillId="0" borderId="0" xfId="0" applyNumberFormat="1"/>
    <xf numFmtId="0" fontId="37" fillId="5" borderId="17" xfId="0" applyFont="1" applyFill="1" applyBorder="1" applyAlignment="1">
      <alignment horizontal="center" wrapText="1"/>
    </xf>
    <xf numFmtId="0" fontId="0" fillId="0" borderId="0" xfId="0" applyFill="1" applyBorder="1"/>
    <xf numFmtId="0" fontId="37" fillId="0" borderId="10" xfId="0" applyFont="1" applyFill="1" applyBorder="1" applyAlignment="1">
      <alignment horizontal="center" wrapText="1"/>
    </xf>
    <xf numFmtId="0" fontId="7" fillId="0" borderId="0" xfId="0" applyFont="1" applyFill="1" applyAlignment="1">
      <alignment horizontal="left"/>
    </xf>
    <xf numFmtId="0" fontId="14" fillId="0" borderId="0" xfId="0" applyFont="1" applyFill="1" applyAlignment="1">
      <alignment horizontal="center"/>
    </xf>
    <xf numFmtId="0" fontId="42" fillId="0" borderId="0" xfId="0" applyFont="1" applyFill="1"/>
    <xf numFmtId="0" fontId="42" fillId="0" borderId="0" xfId="0" applyFont="1"/>
    <xf numFmtId="0" fontId="35" fillId="0" borderId="13" xfId="0" applyFont="1" applyBorder="1" applyAlignment="1">
      <alignment horizontal="center"/>
    </xf>
    <xf numFmtId="0" fontId="35" fillId="0" borderId="13" xfId="0" applyFont="1" applyBorder="1"/>
    <xf numFmtId="0" fontId="35" fillId="0" borderId="7" xfId="0" applyFont="1" applyBorder="1" applyAlignment="1">
      <alignment horizontal="center"/>
    </xf>
    <xf numFmtId="0" fontId="35" fillId="0" borderId="7" xfId="0" applyFont="1" applyFill="1" applyBorder="1" applyAlignment="1">
      <alignment horizontal="center"/>
    </xf>
    <xf numFmtId="0" fontId="35" fillId="0" borderId="9" xfId="0" applyFont="1" applyBorder="1" applyAlignment="1">
      <alignment horizontal="center"/>
    </xf>
    <xf numFmtId="0" fontId="35" fillId="0" borderId="9" xfId="0" applyFont="1" applyFill="1" applyBorder="1" applyAlignment="1">
      <alignment horizontal="center"/>
    </xf>
    <xf numFmtId="14" fontId="27" fillId="0" borderId="0" xfId="0" applyNumberFormat="1" applyFont="1" applyFill="1" applyAlignment="1">
      <alignment horizontal="center"/>
    </xf>
    <xf numFmtId="14" fontId="26" fillId="0" borderId="0" xfId="0" applyNumberFormat="1" applyFont="1" applyFill="1" applyAlignment="1">
      <alignment horizontal="center"/>
    </xf>
    <xf numFmtId="14" fontId="27" fillId="0" borderId="0" xfId="0" applyNumberFormat="1" applyFont="1" applyAlignment="1">
      <alignment horizontal="center"/>
    </xf>
    <xf numFmtId="0" fontId="37" fillId="6" borderId="10" xfId="0" applyFont="1" applyFill="1" applyBorder="1" applyAlignment="1">
      <alignment horizontal="center" wrapText="1"/>
    </xf>
    <xf numFmtId="0" fontId="43" fillId="0" borderId="0" xfId="0" applyFont="1" applyAlignment="1">
      <alignment wrapText="1"/>
    </xf>
    <xf numFmtId="168" fontId="12" fillId="0" borderId="0" xfId="0" applyNumberFormat="1" applyFont="1" applyFill="1" applyBorder="1" applyAlignment="1"/>
    <xf numFmtId="3" fontId="4" fillId="6" borderId="5" xfId="0" applyNumberFormat="1" applyFont="1" applyFill="1" applyBorder="1" applyAlignment="1">
      <alignment horizontal="center" wrapText="1"/>
    </xf>
    <xf numFmtId="170" fontId="2" fillId="0" borderId="11" xfId="6" applyNumberFormat="1" applyFont="1" applyFill="1" applyBorder="1" applyAlignment="1"/>
    <xf numFmtId="170" fontId="25" fillId="2" borderId="0" xfId="2" applyNumberFormat="1" applyFont="1" applyFill="1" applyBorder="1" applyAlignment="1"/>
    <xf numFmtId="170" fontId="44" fillId="2" borderId="0" xfId="2" applyNumberFormat="1" applyFont="1" applyFill="1" applyBorder="1" applyAlignment="1"/>
    <xf numFmtId="164" fontId="2" fillId="0" borderId="11" xfId="0" applyNumberFormat="1" applyFont="1" applyFill="1" applyBorder="1" applyAlignment="1"/>
    <xf numFmtId="0" fontId="27" fillId="0" borderId="0" xfId="0" applyNumberFormat="1" applyFont="1" applyFill="1" applyBorder="1" applyAlignment="1"/>
    <xf numFmtId="0" fontId="42" fillId="0" borderId="0" xfId="0" applyFont="1" applyFill="1" applyBorder="1" applyAlignment="1"/>
    <xf numFmtId="3" fontId="17" fillId="0" borderId="0" xfId="0" applyNumberFormat="1" applyFont="1" applyFill="1" applyBorder="1" applyAlignment="1"/>
    <xf numFmtId="0" fontId="17" fillId="0" borderId="0" xfId="0" applyFont="1" applyFill="1" applyBorder="1" applyAlignment="1"/>
    <xf numFmtId="3" fontId="42" fillId="0" borderId="0" xfId="0" applyNumberFormat="1" applyFont="1" applyFill="1" applyBorder="1" applyAlignment="1"/>
    <xf numFmtId="0" fontId="42" fillId="0" borderId="0" xfId="0" applyNumberFormat="1" applyFont="1" applyFill="1" applyBorder="1" applyAlignment="1">
      <alignment horizontal="center"/>
    </xf>
    <xf numFmtId="168" fontId="39" fillId="3" borderId="0" xfId="0" applyNumberFormat="1" applyFont="1" applyFill="1" applyAlignment="1"/>
    <xf numFmtId="0" fontId="7" fillId="0" borderId="0" xfId="0" applyNumberFormat="1" applyFont="1" applyFill="1" applyBorder="1" applyAlignment="1">
      <alignment wrapText="1"/>
    </xf>
    <xf numFmtId="176" fontId="45" fillId="2" borderId="5" xfId="4" applyNumberFormat="1" applyFont="1" applyFill="1" applyBorder="1" applyAlignment="1"/>
    <xf numFmtId="44" fontId="35" fillId="0" borderId="11" xfId="2" applyFont="1" applyBorder="1"/>
    <xf numFmtId="0" fontId="0" fillId="0" borderId="0" xfId="0" applyFont="1"/>
    <xf numFmtId="0" fontId="0" fillId="6" borderId="0" xfId="0" applyFont="1" applyFill="1" applyBorder="1" applyAlignment="1">
      <alignment horizontal="center"/>
    </xf>
    <xf numFmtId="0" fontId="0" fillId="6" borderId="0" xfId="0" applyFont="1" applyFill="1" applyAlignment="1">
      <alignment horizontal="center"/>
    </xf>
    <xf numFmtId="0" fontId="0" fillId="7" borderId="0" xfId="0" applyFont="1" applyFill="1" applyAlignment="1">
      <alignment horizontal="center"/>
    </xf>
    <xf numFmtId="44" fontId="0" fillId="0" borderId="0" xfId="0" applyNumberFormat="1" applyFont="1" applyFill="1"/>
    <xf numFmtId="171" fontId="0" fillId="0" borderId="0" xfId="0" applyNumberFormat="1" applyFont="1" applyFill="1"/>
    <xf numFmtId="0" fontId="49" fillId="0" borderId="0" xfId="0" applyFont="1" applyBorder="1" applyAlignment="1">
      <alignment horizontal="center"/>
    </xf>
    <xf numFmtId="0" fontId="49" fillId="0" borderId="0" xfId="0" applyFont="1" applyFill="1" applyBorder="1" applyAlignment="1">
      <alignment horizontal="center"/>
    </xf>
    <xf numFmtId="0" fontId="49" fillId="6" borderId="0" xfId="0" applyFont="1" applyFill="1" applyBorder="1" applyAlignment="1">
      <alignment horizontal="center"/>
    </xf>
    <xf numFmtId="0" fontId="47" fillId="0" borderId="0" xfId="0" applyFont="1" applyFill="1" applyBorder="1" applyAlignment="1">
      <alignment horizontal="center"/>
    </xf>
    <xf numFmtId="170" fontId="0" fillId="0" borderId="0" xfId="0" applyNumberFormat="1" applyFont="1" applyFill="1"/>
    <xf numFmtId="0" fontId="0" fillId="0" borderId="0" xfId="0" applyFont="1" applyFill="1"/>
    <xf numFmtId="0" fontId="47" fillId="0" borderId="0" xfId="0" applyFont="1" applyFill="1" applyBorder="1" applyAlignment="1">
      <alignment horizontal="right"/>
    </xf>
    <xf numFmtId="0" fontId="0" fillId="0" borderId="0" xfId="0" applyFill="1" applyAlignment="1">
      <alignment horizontal="center"/>
    </xf>
    <xf numFmtId="0" fontId="7" fillId="3" borderId="0" xfId="0" applyFont="1" applyFill="1" applyBorder="1" applyAlignment="1">
      <alignment horizontal="center"/>
    </xf>
    <xf numFmtId="0" fontId="0" fillId="0" borderId="0" xfId="0" applyFont="1" applyFill="1" applyAlignment="1">
      <alignment horizontal="center"/>
    </xf>
    <xf numFmtId="0" fontId="50" fillId="3" borderId="0" xfId="0" applyFont="1" applyFill="1" applyAlignment="1">
      <alignment horizontal="center"/>
    </xf>
    <xf numFmtId="0" fontId="51" fillId="0" borderId="0" xfId="0" applyFont="1" applyFill="1" applyBorder="1" applyAlignment="1">
      <alignment horizontal="center"/>
    </xf>
    <xf numFmtId="3" fontId="27" fillId="0" borderId="0" xfId="0" applyNumberFormat="1" applyFont="1" applyFill="1" applyBorder="1" applyAlignment="1">
      <alignment horizontal="center"/>
    </xf>
    <xf numFmtId="0" fontId="27" fillId="0" borderId="0" xfId="0" applyFont="1" applyFill="1" applyBorder="1" applyAlignment="1"/>
    <xf numFmtId="10" fontId="27" fillId="0" borderId="0" xfId="5" applyNumberFormat="1" applyFont="1" applyFill="1" applyBorder="1" applyAlignment="1"/>
    <xf numFmtId="0" fontId="27" fillId="0" borderId="0" xfId="0" applyFont="1" applyFill="1" applyBorder="1" applyAlignment="1">
      <alignment horizontal="center" vertical="top"/>
    </xf>
    <xf numFmtId="0" fontId="27" fillId="0" borderId="0" xfId="0" applyFont="1" applyFill="1" applyBorder="1" applyAlignment="1">
      <alignment horizontal="center"/>
    </xf>
    <xf numFmtId="44" fontId="0" fillId="0" borderId="0" xfId="6" applyNumberFormat="1" applyFont="1" applyFill="1" applyBorder="1" applyAlignment="1"/>
    <xf numFmtId="177" fontId="0" fillId="0" borderId="7" xfId="0" applyNumberFormat="1" applyFont="1" applyFill="1" applyBorder="1" applyAlignment="1"/>
    <xf numFmtId="178" fontId="40" fillId="3" borderId="0" xfId="5" applyNumberFormat="1" applyFont="1" applyFill="1" applyAlignment="1"/>
    <xf numFmtId="179" fontId="0" fillId="0" borderId="0" xfId="0" applyNumberFormat="1"/>
    <xf numFmtId="170" fontId="0" fillId="6" borderId="0" xfId="6" applyNumberFormat="1" applyFont="1" applyFill="1" applyBorder="1" applyAlignment="1"/>
    <xf numFmtId="0" fontId="42" fillId="0" borderId="0" xfId="0" applyFont="1" applyFill="1" applyAlignment="1">
      <alignment wrapText="1"/>
    </xf>
    <xf numFmtId="0" fontId="35" fillId="0" borderId="13" xfId="0" applyFont="1" applyFill="1" applyBorder="1" applyAlignment="1">
      <alignment horizontal="center"/>
    </xf>
    <xf numFmtId="0" fontId="48" fillId="0" borderId="0" xfId="0" applyFont="1" applyFill="1" applyAlignment="1">
      <alignment horizontal="center"/>
    </xf>
    <xf numFmtId="0" fontId="48" fillId="0" borderId="0" xfId="0" applyFont="1" applyFill="1" applyBorder="1" applyAlignment="1">
      <alignment horizontal="center"/>
    </xf>
    <xf numFmtId="0" fontId="48" fillId="0" borderId="10" xfId="0" applyFont="1" applyFill="1" applyBorder="1" applyAlignment="1">
      <alignment horizontal="center"/>
    </xf>
    <xf numFmtId="0" fontId="27" fillId="0" borderId="0" xfId="0" applyFont="1" applyFill="1"/>
    <xf numFmtId="44" fontId="35" fillId="0" borderId="11" xfId="0" applyNumberFormat="1" applyFont="1" applyFill="1" applyBorder="1"/>
    <xf numFmtId="0" fontId="0" fillId="0" borderId="0" xfId="0" applyFill="1" applyBorder="1" applyAlignment="1">
      <alignment wrapText="1"/>
    </xf>
    <xf numFmtId="3" fontId="4" fillId="5" borderId="5" xfId="0" applyNumberFormat="1" applyFont="1" applyFill="1" applyBorder="1" applyAlignment="1">
      <alignment horizontal="center" vertical="center" wrapText="1"/>
    </xf>
    <xf numFmtId="3" fontId="4" fillId="5" borderId="5" xfId="0" applyNumberFormat="1" applyFont="1" applyFill="1" applyBorder="1" applyAlignment="1">
      <alignment horizontal="center" wrapText="1"/>
    </xf>
    <xf numFmtId="0" fontId="28" fillId="0" borderId="0" xfId="0" applyFont="1" applyAlignment="1">
      <alignment horizontal="center"/>
    </xf>
    <xf numFmtId="0" fontId="28" fillId="0" borderId="0" xfId="0" applyFont="1" applyAlignment="1">
      <alignment horizontal="center" wrapText="1"/>
    </xf>
    <xf numFmtId="164" fontId="2" fillId="0" borderId="0" xfId="0" applyNumberFormat="1" applyFont="1" applyFill="1" applyBorder="1" applyAlignment="1">
      <alignment horizontal="left"/>
    </xf>
    <xf numFmtId="164" fontId="2" fillId="0" borderId="0" xfId="0" applyNumberFormat="1" applyFont="1" applyFill="1" applyBorder="1" applyAlignment="1">
      <alignment horizontal="left" vertical="top" wrapText="1"/>
    </xf>
    <xf numFmtId="164" fontId="23" fillId="0" borderId="0" xfId="0" applyNumberFormat="1" applyFont="1" applyFill="1" applyBorder="1" applyAlignment="1">
      <alignment horizontal="left" vertical="top" wrapText="1"/>
    </xf>
    <xf numFmtId="164" fontId="23" fillId="0" borderId="0" xfId="0" applyNumberFormat="1" applyFont="1" applyFill="1" applyBorder="1" applyAlignment="1">
      <alignment horizontal="left" wrapText="1"/>
    </xf>
    <xf numFmtId="164" fontId="2" fillId="0" borderId="0" xfId="0" applyNumberFormat="1" applyFont="1" applyFill="1" applyBorder="1" applyAlignment="1">
      <alignment horizontal="left" wrapText="1"/>
    </xf>
    <xf numFmtId="164" fontId="23" fillId="0" borderId="0" xfId="0" applyNumberFormat="1" applyFont="1" applyFill="1" applyBorder="1" applyAlignment="1">
      <alignment horizontal="left"/>
    </xf>
    <xf numFmtId="164" fontId="0" fillId="0" borderId="0" xfId="0" applyNumberFormat="1" applyFill="1" applyBorder="1" applyAlignment="1">
      <alignment horizontal="left" vertical="top" wrapText="1"/>
    </xf>
    <xf numFmtId="164" fontId="0" fillId="0" borderId="0" xfId="0" applyNumberFormat="1" applyFont="1" applyFill="1" applyBorder="1" applyAlignment="1">
      <alignment horizontal="left" vertical="top" wrapText="1"/>
    </xf>
    <xf numFmtId="164" fontId="0" fillId="0" borderId="0" xfId="0" applyNumberFormat="1" applyFill="1" applyBorder="1" applyAlignment="1">
      <alignment horizontal="left" vertical="top" wrapText="1" indent="1"/>
    </xf>
    <xf numFmtId="164" fontId="0" fillId="0" borderId="0" xfId="0" applyNumberFormat="1" applyFont="1" applyFill="1" applyBorder="1" applyAlignment="1">
      <alignment horizontal="left" vertical="top" wrapText="1" indent="1"/>
    </xf>
    <xf numFmtId="164" fontId="0" fillId="0" borderId="0" xfId="0" applyNumberFormat="1" applyFill="1" applyBorder="1" applyAlignment="1">
      <alignment horizontal="left"/>
    </xf>
    <xf numFmtId="164" fontId="0" fillId="0" borderId="0" xfId="0" applyNumberFormat="1" applyFont="1" applyFill="1" applyBorder="1" applyAlignment="1">
      <alignment horizontal="left"/>
    </xf>
    <xf numFmtId="164" fontId="0" fillId="0" borderId="0" xfId="0" applyNumberFormat="1" applyFont="1" applyFill="1" applyBorder="1" applyAlignment="1">
      <alignment horizontal="left" wrapText="1"/>
    </xf>
    <xf numFmtId="0" fontId="27" fillId="0" borderId="0" xfId="0" applyFont="1" applyFill="1" applyBorder="1" applyAlignment="1">
      <alignment horizontal="left" vertical="top" wrapText="1"/>
    </xf>
    <xf numFmtId="164" fontId="2" fillId="0" borderId="0" xfId="0" applyNumberFormat="1" applyFont="1" applyFill="1" applyBorder="1" applyAlignment="1">
      <alignment horizontal="left" vertical="top"/>
    </xf>
    <xf numFmtId="0" fontId="36" fillId="3" borderId="14" xfId="0" applyFont="1" applyFill="1" applyBorder="1" applyAlignment="1">
      <alignment horizontal="center" wrapText="1"/>
    </xf>
    <xf numFmtId="0" fontId="36" fillId="3" borderId="16" xfId="0" applyFont="1" applyFill="1" applyBorder="1" applyAlignment="1">
      <alignment horizontal="center" wrapText="1"/>
    </xf>
    <xf numFmtId="0" fontId="36" fillId="3" borderId="14" xfId="0" applyFont="1" applyFill="1" applyBorder="1" applyAlignment="1">
      <alignment horizontal="center" vertical="center" wrapText="1"/>
    </xf>
    <xf numFmtId="0" fontId="36" fillId="3" borderId="15" xfId="0" applyFont="1" applyFill="1" applyBorder="1" applyAlignment="1">
      <alignment horizontal="center" vertical="center" wrapText="1"/>
    </xf>
    <xf numFmtId="0" fontId="36" fillId="3" borderId="16" xfId="0" applyFont="1" applyFill="1" applyBorder="1" applyAlignment="1">
      <alignment horizontal="center" vertical="center" wrapText="1"/>
    </xf>
    <xf numFmtId="164" fontId="35" fillId="0" borderId="0" xfId="0" applyNumberFormat="1" applyFont="1" applyFill="1" applyBorder="1" applyAlignment="1">
      <alignment horizontal="right"/>
    </xf>
  </cellXfs>
  <cellStyles count="7">
    <cellStyle name="Comma" xfId="1" builtinId="3"/>
    <cellStyle name="Comma 2" xfId="4"/>
    <cellStyle name="Currency" xfId="2" builtinId="4"/>
    <cellStyle name="Currency 2" xfId="6"/>
    <cellStyle name="Normal" xfId="0" builtinId="0"/>
    <cellStyle name="Percent" xfId="3" builtinId="5"/>
    <cellStyle name="Percent 2" xfId="5"/>
  </cellStyles>
  <dxfs count="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99"/>
      <color rgb="FFC4D7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O59"/>
  <sheetViews>
    <sheetView zoomScale="80" zoomScaleNormal="80" workbookViewId="0">
      <selection activeCell="M4" sqref="M4"/>
    </sheetView>
  </sheetViews>
  <sheetFormatPr defaultRowHeight="15"/>
  <cols>
    <col min="1" max="1" width="53.85546875" bestFit="1" customWidth="1"/>
    <col min="2" max="2" width="16.42578125" customWidth="1"/>
    <col min="3" max="3" width="15.28515625" customWidth="1"/>
    <col min="4" max="4" width="19.5703125" customWidth="1"/>
    <col min="5" max="5" width="47.140625" customWidth="1"/>
    <col min="6" max="6" width="14" customWidth="1"/>
    <col min="7" max="7" width="12" customWidth="1"/>
    <col min="8" max="8" width="15.85546875" customWidth="1"/>
    <col min="9" max="9" width="3.28515625" customWidth="1"/>
    <col min="12" max="12" width="19.85546875" customWidth="1"/>
    <col min="13" max="13" width="17.140625" bestFit="1" customWidth="1"/>
    <col min="14" max="14" width="15.140625" customWidth="1"/>
  </cols>
  <sheetData>
    <row r="2" spans="1:9">
      <c r="F2" s="351"/>
      <c r="G2" s="351"/>
      <c r="H2" s="351"/>
    </row>
    <row r="3" spans="1:9" ht="18">
      <c r="A3" s="418" t="s">
        <v>162</v>
      </c>
      <c r="B3" s="418"/>
      <c r="C3" s="418"/>
      <c r="D3" s="418"/>
      <c r="E3" s="418"/>
      <c r="F3" s="418"/>
      <c r="G3" s="418"/>
      <c r="H3" s="418"/>
      <c r="I3" s="210"/>
    </row>
    <row r="4" spans="1:9" ht="18">
      <c r="A4" s="418" t="s">
        <v>232</v>
      </c>
      <c r="B4" s="418"/>
      <c r="C4" s="418"/>
      <c r="D4" s="418"/>
      <c r="E4" s="418"/>
      <c r="F4" s="418"/>
      <c r="G4" s="418"/>
      <c r="H4" s="418"/>
      <c r="I4" s="209"/>
    </row>
    <row r="5" spans="1:9" ht="18">
      <c r="A5" s="418">
        <v>2018</v>
      </c>
      <c r="B5" s="418"/>
      <c r="C5" s="418"/>
      <c r="D5" s="418"/>
      <c r="E5" s="418"/>
      <c r="F5" s="418"/>
      <c r="G5" s="418"/>
      <c r="H5" s="418"/>
      <c r="I5" s="177"/>
    </row>
    <row r="6" spans="1:9">
      <c r="I6" s="177"/>
    </row>
    <row r="7" spans="1:9">
      <c r="A7" s="408"/>
      <c r="B7" s="351"/>
    </row>
    <row r="8" spans="1:9">
      <c r="A8" s="409"/>
      <c r="B8" s="409"/>
      <c r="C8" s="353"/>
      <c r="D8" s="353" t="s">
        <v>219</v>
      </c>
      <c r="E8" s="353"/>
      <c r="F8" s="353" t="s">
        <v>238</v>
      </c>
      <c r="G8" s="353"/>
      <c r="H8" s="354"/>
      <c r="I8" s="200"/>
    </row>
    <row r="9" spans="1:9">
      <c r="A9" s="356"/>
      <c r="B9" s="356"/>
      <c r="C9" s="355"/>
      <c r="D9" s="355" t="s">
        <v>143</v>
      </c>
      <c r="E9" s="355"/>
      <c r="F9" s="355" t="s">
        <v>239</v>
      </c>
      <c r="G9" s="355" t="s">
        <v>234</v>
      </c>
      <c r="H9" s="355" t="s">
        <v>234</v>
      </c>
      <c r="I9" s="200"/>
    </row>
    <row r="10" spans="1:9">
      <c r="A10" s="356" t="s">
        <v>15</v>
      </c>
      <c r="B10" s="356" t="s">
        <v>485</v>
      </c>
      <c r="C10" s="355" t="s">
        <v>218</v>
      </c>
      <c r="D10" s="355" t="s">
        <v>220</v>
      </c>
      <c r="E10" s="356" t="s">
        <v>219</v>
      </c>
      <c r="F10" s="355" t="s">
        <v>240</v>
      </c>
      <c r="G10" s="355" t="s">
        <v>235</v>
      </c>
      <c r="H10" s="356" t="s">
        <v>237</v>
      </c>
      <c r="I10" s="202"/>
    </row>
    <row r="11" spans="1:9">
      <c r="A11" s="358" t="s">
        <v>144</v>
      </c>
      <c r="B11" s="358"/>
      <c r="C11" s="357" t="s">
        <v>219</v>
      </c>
      <c r="D11" s="357" t="s">
        <v>221</v>
      </c>
      <c r="E11" s="358" t="s">
        <v>233</v>
      </c>
      <c r="F11" s="357" t="s">
        <v>236</v>
      </c>
      <c r="G11" s="357" t="s">
        <v>236</v>
      </c>
      <c r="H11" s="358" t="s">
        <v>236</v>
      </c>
      <c r="I11" s="202"/>
    </row>
    <row r="12" spans="1:9">
      <c r="A12" s="202" t="s">
        <v>486</v>
      </c>
      <c r="B12" s="202" t="s">
        <v>146</v>
      </c>
      <c r="C12" s="202">
        <v>2237</v>
      </c>
      <c r="D12" s="258">
        <f>ROUND(AMIL!R72+AMIL!R73,0)</f>
        <v>4399055</v>
      </c>
      <c r="E12" s="259" t="s">
        <v>257</v>
      </c>
      <c r="F12" s="359" t="s">
        <v>246</v>
      </c>
      <c r="G12" s="360">
        <v>43101</v>
      </c>
      <c r="H12" s="360">
        <v>43465</v>
      </c>
      <c r="I12" s="202"/>
    </row>
    <row r="13" spans="1:9">
      <c r="A13" s="202" t="s">
        <v>486</v>
      </c>
      <c r="B13" s="202" t="s">
        <v>146</v>
      </c>
      <c r="C13" s="202">
        <v>2239</v>
      </c>
      <c r="D13" s="258">
        <f>ROUND(AMIL!R74+AMIL!R75,0)</f>
        <v>941276</v>
      </c>
      <c r="E13" s="259" t="s">
        <v>258</v>
      </c>
      <c r="F13" s="359" t="s">
        <v>246</v>
      </c>
      <c r="G13" s="360">
        <v>43101</v>
      </c>
      <c r="H13" s="360">
        <v>43465</v>
      </c>
      <c r="I13" s="202"/>
    </row>
    <row r="14" spans="1:9">
      <c r="A14" s="202" t="s">
        <v>486</v>
      </c>
      <c r="B14" s="202" t="s">
        <v>146</v>
      </c>
      <c r="C14" s="202">
        <v>3017</v>
      </c>
      <c r="D14" s="258">
        <f>ROUND(AMIL!R76+AMIL!R77,0)</f>
        <v>4454658</v>
      </c>
      <c r="E14" s="259" t="s">
        <v>260</v>
      </c>
      <c r="F14" s="359" t="s">
        <v>246</v>
      </c>
      <c r="G14" s="360">
        <v>43101</v>
      </c>
      <c r="H14" s="360">
        <v>43465</v>
      </c>
      <c r="I14" s="202"/>
    </row>
    <row r="15" spans="1:9">
      <c r="A15" s="202" t="s">
        <v>486</v>
      </c>
      <c r="B15" s="202" t="s">
        <v>146</v>
      </c>
      <c r="C15" s="202">
        <v>3022</v>
      </c>
      <c r="D15" s="258">
        <f>ROUND(AMIL!R78+AMIL!R79,0)</f>
        <v>456570</v>
      </c>
      <c r="E15" s="259" t="s">
        <v>261</v>
      </c>
      <c r="F15" s="359" t="s">
        <v>246</v>
      </c>
      <c r="G15" s="360">
        <v>43101</v>
      </c>
      <c r="H15" s="360">
        <v>43465</v>
      </c>
      <c r="I15" s="202"/>
    </row>
    <row r="16" spans="1:9">
      <c r="A16" s="202" t="s">
        <v>486</v>
      </c>
      <c r="B16" s="202" t="s">
        <v>146</v>
      </c>
      <c r="C16" s="202">
        <v>3169</v>
      </c>
      <c r="D16" s="258">
        <f>ROUND(AMIL!R80+AMIL!R81,0)</f>
        <v>2292575</v>
      </c>
      <c r="E16" s="259" t="s">
        <v>255</v>
      </c>
      <c r="F16" s="359" t="s">
        <v>246</v>
      </c>
      <c r="G16" s="360">
        <v>43101</v>
      </c>
      <c r="H16" s="360">
        <v>43465</v>
      </c>
      <c r="I16" s="202"/>
    </row>
    <row r="17" spans="1:9">
      <c r="A17" s="202" t="s">
        <v>487</v>
      </c>
      <c r="B17" s="202" t="s">
        <v>264</v>
      </c>
      <c r="C17" s="202">
        <v>2237</v>
      </c>
      <c r="D17" s="259">
        <f>ROUND(ATXI!S74+ATXI!S75+ATXI!S76,0)</f>
        <v>36844821</v>
      </c>
      <c r="E17" s="259" t="s">
        <v>257</v>
      </c>
      <c r="F17" s="359" t="s">
        <v>246</v>
      </c>
      <c r="G17" s="360">
        <v>43101</v>
      </c>
      <c r="H17" s="360">
        <v>43465</v>
      </c>
      <c r="I17" s="106"/>
    </row>
    <row r="18" spans="1:9">
      <c r="A18" s="202" t="s">
        <v>487</v>
      </c>
      <c r="B18" s="202" t="s">
        <v>264</v>
      </c>
      <c r="C18" s="202">
        <v>2239</v>
      </c>
      <c r="D18" s="259">
        <f>ROUND(ATXI!S77+ATXI!S78+ATXI!S79,0)</f>
        <v>9895347</v>
      </c>
      <c r="E18" s="259" t="s">
        <v>258</v>
      </c>
      <c r="F18" s="359" t="s">
        <v>246</v>
      </c>
      <c r="G18" s="360">
        <v>43101</v>
      </c>
      <c r="H18" s="360">
        <v>43465</v>
      </c>
      <c r="I18" s="106"/>
    </row>
    <row r="19" spans="1:9">
      <c r="A19" s="202" t="s">
        <v>487</v>
      </c>
      <c r="B19" s="202" t="s">
        <v>264</v>
      </c>
      <c r="C19" s="200">
        <v>3017</v>
      </c>
      <c r="D19" s="259">
        <f>ROUND(ATXI!S83+ATXI!S84+ATXI!S85,0)</f>
        <v>86102660</v>
      </c>
      <c r="E19" s="105" t="s">
        <v>260</v>
      </c>
      <c r="F19" s="361" t="s">
        <v>246</v>
      </c>
      <c r="G19" s="360">
        <v>43101</v>
      </c>
      <c r="H19" s="360">
        <v>43465</v>
      </c>
      <c r="I19" s="106"/>
    </row>
    <row r="20" spans="1:9">
      <c r="A20" s="202" t="s">
        <v>487</v>
      </c>
      <c r="B20" s="202" t="s">
        <v>264</v>
      </c>
      <c r="C20" s="200">
        <v>3022</v>
      </c>
      <c r="D20" s="259">
        <f>ROUND(SUM(ATXI!S86+ATXI!S87+ATXI!S88),0)</f>
        <v>13203819</v>
      </c>
      <c r="E20" s="105" t="s">
        <v>261</v>
      </c>
      <c r="F20" s="361" t="s">
        <v>246</v>
      </c>
      <c r="G20" s="360">
        <v>43101</v>
      </c>
      <c r="H20" s="360">
        <v>43465</v>
      </c>
      <c r="I20" s="106"/>
    </row>
    <row r="21" spans="1:9">
      <c r="A21" s="202" t="s">
        <v>487</v>
      </c>
      <c r="B21" s="202" t="s">
        <v>264</v>
      </c>
      <c r="C21" s="200">
        <v>3169</v>
      </c>
      <c r="D21" s="259">
        <f>ROUND(ATXI!S89+ATXI!S90+ATXI!S91,0)</f>
        <v>14120125</v>
      </c>
      <c r="E21" s="105" t="s">
        <v>255</v>
      </c>
      <c r="F21" s="361" t="s">
        <v>246</v>
      </c>
      <c r="G21" s="360">
        <v>43101</v>
      </c>
      <c r="H21" s="360">
        <v>43465</v>
      </c>
      <c r="I21" s="106"/>
    </row>
    <row r="22" spans="1:9">
      <c r="A22" s="202" t="s">
        <v>487</v>
      </c>
      <c r="B22" s="202" t="s">
        <v>264</v>
      </c>
      <c r="C22" s="200">
        <v>2248</v>
      </c>
      <c r="D22" s="259">
        <f>ROUND(ATXI!S80+ATXI!S81+ATXI!S82,0)</f>
        <v>1642052</v>
      </c>
      <c r="E22" s="105" t="s">
        <v>244</v>
      </c>
      <c r="F22" s="361" t="s">
        <v>246</v>
      </c>
      <c r="G22" s="360">
        <v>43101</v>
      </c>
      <c r="H22" s="360">
        <v>43465</v>
      </c>
      <c r="I22" s="106"/>
    </row>
    <row r="23" spans="1:9">
      <c r="A23" s="202" t="s">
        <v>487</v>
      </c>
      <c r="B23" s="202" t="s">
        <v>264</v>
      </c>
      <c r="C23" s="200">
        <v>3170</v>
      </c>
      <c r="D23" s="259">
        <f>ROUND(ATXI!S92+ATXI!S93+ATXI!S94,0)</f>
        <v>5682575</v>
      </c>
      <c r="E23" s="105" t="s">
        <v>262</v>
      </c>
      <c r="F23" s="361" t="s">
        <v>246</v>
      </c>
      <c r="G23" s="360">
        <v>43101</v>
      </c>
      <c r="H23" s="360">
        <v>43465</v>
      </c>
      <c r="I23" s="106"/>
    </row>
    <row r="24" spans="1:9">
      <c r="A24" s="202" t="s">
        <v>488</v>
      </c>
      <c r="B24" s="202" t="s">
        <v>148</v>
      </c>
      <c r="C24" s="200">
        <v>2844</v>
      </c>
      <c r="D24" s="259">
        <f>ROUND(+ATC!S74,0)</f>
        <v>4254985</v>
      </c>
      <c r="E24" s="105" t="s">
        <v>256</v>
      </c>
      <c r="F24" s="361" t="s">
        <v>246</v>
      </c>
      <c r="G24" s="360">
        <v>43101</v>
      </c>
      <c r="H24" s="360">
        <v>43465</v>
      </c>
      <c r="I24" s="106"/>
    </row>
    <row r="25" spans="1:9">
      <c r="A25" s="202" t="s">
        <v>488</v>
      </c>
      <c r="B25" s="202" t="s">
        <v>148</v>
      </c>
      <c r="C25" s="200">
        <v>3127</v>
      </c>
      <c r="D25" s="259">
        <f>ROUND(+ATC!S75,0)</f>
        <v>25654546</v>
      </c>
      <c r="E25" s="105" t="s">
        <v>259</v>
      </c>
      <c r="F25" s="361" t="s">
        <v>246</v>
      </c>
      <c r="G25" s="360">
        <v>43101</v>
      </c>
      <c r="H25" s="360">
        <v>43465</v>
      </c>
      <c r="I25" s="106"/>
    </row>
    <row r="26" spans="1:9">
      <c r="A26" s="202" t="s">
        <v>489</v>
      </c>
      <c r="B26" s="202" t="s">
        <v>468</v>
      </c>
      <c r="C26" s="202">
        <v>3213</v>
      </c>
      <c r="D26" s="259">
        <f>ROUND(CFU!R72,0)</f>
        <v>577915</v>
      </c>
      <c r="E26" s="259" t="s">
        <v>252</v>
      </c>
      <c r="F26" s="359" t="s">
        <v>246</v>
      </c>
      <c r="G26" s="360">
        <v>43101</v>
      </c>
      <c r="H26" s="360">
        <v>43465</v>
      </c>
      <c r="I26" s="106"/>
    </row>
    <row r="27" spans="1:9">
      <c r="A27" s="393" t="s">
        <v>490</v>
      </c>
      <c r="B27" s="393" t="s">
        <v>277</v>
      </c>
      <c r="C27" s="199">
        <v>1203</v>
      </c>
      <c r="D27" s="259">
        <f>ROUND(+CMMPA!S74,0)</f>
        <v>5194006</v>
      </c>
      <c r="E27" s="105" t="s">
        <v>249</v>
      </c>
      <c r="F27" s="361" t="s">
        <v>246</v>
      </c>
      <c r="G27" s="360">
        <v>43101</v>
      </c>
      <c r="H27" s="360">
        <v>43465</v>
      </c>
      <c r="I27" s="106"/>
    </row>
    <row r="28" spans="1:9">
      <c r="A28" s="393" t="s">
        <v>490</v>
      </c>
      <c r="B28" s="393" t="s">
        <v>277</v>
      </c>
      <c r="C28" s="199">
        <v>2221</v>
      </c>
      <c r="D28" s="259">
        <f>ROUND(CMMPA!S75,0)</f>
        <v>0</v>
      </c>
      <c r="E28" s="105" t="s">
        <v>251</v>
      </c>
      <c r="F28" s="361" t="s">
        <v>246</v>
      </c>
      <c r="G28" s="360"/>
      <c r="H28" s="360"/>
      <c r="I28" s="106"/>
    </row>
    <row r="29" spans="1:9">
      <c r="A29" s="393" t="s">
        <v>222</v>
      </c>
      <c r="B29" s="393" t="s">
        <v>231</v>
      </c>
      <c r="C29" s="199">
        <v>2202</v>
      </c>
      <c r="D29" s="259">
        <f>ROUND(DEI!R72,0)</f>
        <v>0</v>
      </c>
      <c r="E29" s="105" t="s">
        <v>248</v>
      </c>
      <c r="F29" s="361" t="s">
        <v>246</v>
      </c>
      <c r="G29" s="360"/>
      <c r="H29" s="360"/>
      <c r="I29" s="106"/>
    </row>
    <row r="30" spans="1:9">
      <c r="A30" s="393" t="s">
        <v>414</v>
      </c>
      <c r="B30" s="393" t="s">
        <v>149</v>
      </c>
      <c r="C30" s="199">
        <v>3127</v>
      </c>
      <c r="D30" s="259">
        <f>ROUND(DPC!S71,0)</f>
        <v>0</v>
      </c>
      <c r="E30" s="105" t="s">
        <v>259</v>
      </c>
      <c r="F30" s="361" t="s">
        <v>246</v>
      </c>
      <c r="G30" s="360"/>
      <c r="H30" s="360"/>
      <c r="I30" s="106"/>
    </row>
    <row r="31" spans="1:9">
      <c r="A31" s="393" t="s">
        <v>165</v>
      </c>
      <c r="B31" s="393" t="s">
        <v>150</v>
      </c>
      <c r="C31" s="199">
        <v>1203</v>
      </c>
      <c r="D31" s="259">
        <f>ROUND(+GRE!U76,0)</f>
        <v>15158837</v>
      </c>
      <c r="E31" s="105" t="s">
        <v>249</v>
      </c>
      <c r="F31" s="361" t="s">
        <v>246</v>
      </c>
      <c r="G31" s="360">
        <v>43101</v>
      </c>
      <c r="H31" s="360">
        <v>43465</v>
      </c>
      <c r="I31" s="106"/>
    </row>
    <row r="32" spans="1:9">
      <c r="A32" s="393" t="s">
        <v>491</v>
      </c>
      <c r="B32" s="393" t="s">
        <v>500</v>
      </c>
      <c r="C32" s="200">
        <v>3168</v>
      </c>
      <c r="D32" s="259">
        <f>ROUND(+ITC!R72,0)</f>
        <v>88946465</v>
      </c>
      <c r="E32" s="105" t="s">
        <v>245</v>
      </c>
      <c r="F32" s="361" t="s">
        <v>247</v>
      </c>
      <c r="G32" s="360">
        <v>43101</v>
      </c>
      <c r="H32" s="360">
        <v>43465</v>
      </c>
      <c r="I32" s="106"/>
    </row>
    <row r="33" spans="1:9">
      <c r="A33" s="393" t="s">
        <v>492</v>
      </c>
      <c r="B33" s="393" t="s">
        <v>152</v>
      </c>
      <c r="C33" s="200">
        <v>2248</v>
      </c>
      <c r="D33" s="259">
        <f>ROUND(ITCM!R72,0)</f>
        <v>0</v>
      </c>
      <c r="E33" s="105" t="s">
        <v>244</v>
      </c>
      <c r="F33" s="361" t="s">
        <v>246</v>
      </c>
      <c r="G33" s="360"/>
      <c r="H33" s="360"/>
      <c r="I33" s="106"/>
    </row>
    <row r="34" spans="1:9">
      <c r="A34" s="393" t="s">
        <v>492</v>
      </c>
      <c r="B34" s="393" t="s">
        <v>152</v>
      </c>
      <c r="C34" s="200">
        <v>3127</v>
      </c>
      <c r="D34" s="259">
        <f>ROUND(+ITCM!R73,0)</f>
        <v>1918910</v>
      </c>
      <c r="E34" s="105" t="s">
        <v>259</v>
      </c>
      <c r="F34" s="361" t="s">
        <v>246</v>
      </c>
      <c r="G34" s="360">
        <v>43101</v>
      </c>
      <c r="H34" s="360">
        <v>43465</v>
      </c>
      <c r="I34" s="106"/>
    </row>
    <row r="35" spans="1:9">
      <c r="A35" s="393" t="s">
        <v>492</v>
      </c>
      <c r="B35" s="393" t="s">
        <v>152</v>
      </c>
      <c r="C35" s="200">
        <v>3205</v>
      </c>
      <c r="D35" s="259">
        <f>ROUND(+ITCM!R74,0)</f>
        <v>35910821</v>
      </c>
      <c r="E35" s="105" t="s">
        <v>253</v>
      </c>
      <c r="F35" s="361" t="s">
        <v>246</v>
      </c>
      <c r="G35" s="360">
        <v>43101</v>
      </c>
      <c r="H35" s="360">
        <v>43465</v>
      </c>
      <c r="I35" s="106"/>
    </row>
    <row r="36" spans="1:9">
      <c r="A36" s="393" t="s">
        <v>492</v>
      </c>
      <c r="B36" s="393" t="s">
        <v>152</v>
      </c>
      <c r="C36" s="200">
        <v>3213</v>
      </c>
      <c r="D36" s="259">
        <f>ROUND(+ITCM!R75,0)</f>
        <v>22907939</v>
      </c>
      <c r="E36" s="105" t="s">
        <v>252</v>
      </c>
      <c r="F36" s="361" t="s">
        <v>246</v>
      </c>
      <c r="G36" s="360">
        <v>43101</v>
      </c>
      <c r="H36" s="360">
        <v>43465</v>
      </c>
      <c r="I36" s="106"/>
    </row>
    <row r="37" spans="1:9">
      <c r="A37" s="393" t="s">
        <v>499</v>
      </c>
      <c r="B37" s="393" t="s">
        <v>155</v>
      </c>
      <c r="C37" s="200">
        <v>2220</v>
      </c>
      <c r="D37" s="259">
        <f>ROUND(MDU!R72,0)</f>
        <v>12372608</v>
      </c>
      <c r="E37" s="105" t="s">
        <v>250</v>
      </c>
      <c r="F37" s="361" t="s">
        <v>246</v>
      </c>
      <c r="G37" s="360">
        <v>43101</v>
      </c>
      <c r="H37" s="360">
        <v>43465</v>
      </c>
      <c r="I37" s="106"/>
    </row>
    <row r="38" spans="1:9">
      <c r="A38" s="393" t="s">
        <v>493</v>
      </c>
      <c r="B38" s="393" t="s">
        <v>154</v>
      </c>
      <c r="C38" s="200">
        <v>2248</v>
      </c>
      <c r="D38" s="259">
        <f>ROUND(+MEC!R72,0)</f>
        <v>4728607</v>
      </c>
      <c r="E38" s="105" t="s">
        <v>244</v>
      </c>
      <c r="F38" s="361" t="s">
        <v>246</v>
      </c>
      <c r="G38" s="360">
        <v>43101</v>
      </c>
      <c r="H38" s="360">
        <v>43465</v>
      </c>
      <c r="I38" s="106"/>
    </row>
    <row r="39" spans="1:9">
      <c r="A39" s="393" t="s">
        <v>493</v>
      </c>
      <c r="B39" s="393" t="s">
        <v>154</v>
      </c>
      <c r="C39" s="200">
        <v>3022</v>
      </c>
      <c r="D39" s="259">
        <f>ROUND(+MEC!R73,0)</f>
        <v>5710440</v>
      </c>
      <c r="E39" s="105" t="s">
        <v>261</v>
      </c>
      <c r="F39" s="361" t="s">
        <v>246</v>
      </c>
      <c r="G39" s="360">
        <v>43101</v>
      </c>
      <c r="H39" s="360">
        <v>43465</v>
      </c>
      <c r="I39" s="106"/>
    </row>
    <row r="40" spans="1:9">
      <c r="A40" s="393" t="s">
        <v>493</v>
      </c>
      <c r="B40" s="393" t="s">
        <v>154</v>
      </c>
      <c r="C40" s="200">
        <v>3205</v>
      </c>
      <c r="D40" s="259">
        <f>ROUND(+MEC!R74,0)</f>
        <v>28243214</v>
      </c>
      <c r="E40" s="105" t="s">
        <v>253</v>
      </c>
      <c r="F40" s="361" t="s">
        <v>246</v>
      </c>
      <c r="G40" s="360">
        <v>43101</v>
      </c>
      <c r="H40" s="360">
        <v>43465</v>
      </c>
      <c r="I40" s="106"/>
    </row>
    <row r="41" spans="1:9">
      <c r="A41" s="393" t="s">
        <v>493</v>
      </c>
      <c r="B41" s="393" t="s">
        <v>154</v>
      </c>
      <c r="C41" s="200">
        <v>3213</v>
      </c>
      <c r="D41" s="259">
        <f>ROUND(+MEC!R75,0)</f>
        <v>18146276</v>
      </c>
      <c r="E41" s="105" t="s">
        <v>252</v>
      </c>
      <c r="F41" s="361" t="s">
        <v>246</v>
      </c>
      <c r="G41" s="360">
        <v>43101</v>
      </c>
      <c r="H41" s="360">
        <v>43465</v>
      </c>
      <c r="I41" s="106"/>
    </row>
    <row r="42" spans="1:9">
      <c r="A42" s="393" t="s">
        <v>494</v>
      </c>
      <c r="B42" s="393" t="s">
        <v>501</v>
      </c>
      <c r="C42" s="200">
        <v>3168</v>
      </c>
      <c r="D42" s="259">
        <f>ROUND(+METC!R92,0)</f>
        <v>60669</v>
      </c>
      <c r="E42" s="105" t="s">
        <v>245</v>
      </c>
      <c r="F42" s="361" t="s">
        <v>247</v>
      </c>
      <c r="G42" s="360">
        <v>43101</v>
      </c>
      <c r="H42" s="360">
        <v>43465</v>
      </c>
      <c r="I42" s="106"/>
    </row>
    <row r="43" spans="1:9">
      <c r="A43" s="393" t="s">
        <v>495</v>
      </c>
      <c r="B43" s="393" t="s">
        <v>161</v>
      </c>
      <c r="C43" s="200">
        <v>1203</v>
      </c>
      <c r="D43" s="259">
        <f>ROUND(+MRES!S92,0)</f>
        <v>5370395</v>
      </c>
      <c r="E43" s="105" t="s">
        <v>249</v>
      </c>
      <c r="F43" s="361" t="s">
        <v>246</v>
      </c>
      <c r="G43" s="360">
        <v>43101</v>
      </c>
      <c r="H43" s="360">
        <v>43465</v>
      </c>
      <c r="I43" s="106"/>
    </row>
    <row r="44" spans="1:9">
      <c r="A44" s="393" t="s">
        <v>496</v>
      </c>
      <c r="B44" s="393" t="s">
        <v>156</v>
      </c>
      <c r="C44" s="200">
        <v>2202</v>
      </c>
      <c r="D44" s="259">
        <f>ROUND(+NIPS!R72,0)</f>
        <v>21351272</v>
      </c>
      <c r="E44" s="105" t="s">
        <v>248</v>
      </c>
      <c r="F44" s="361" t="s">
        <v>246</v>
      </c>
      <c r="G44" s="360">
        <v>43101</v>
      </c>
      <c r="H44" s="360">
        <v>43465</v>
      </c>
      <c r="I44" s="106"/>
    </row>
    <row r="45" spans="1:9">
      <c r="A45" s="393" t="s">
        <v>496</v>
      </c>
      <c r="B45" s="393" t="s">
        <v>156</v>
      </c>
      <c r="C45" s="200">
        <v>3203</v>
      </c>
      <c r="D45" s="259">
        <f>ROUND(+NIPS!R73,0)</f>
        <v>49839279</v>
      </c>
      <c r="E45" s="105" t="s">
        <v>254</v>
      </c>
      <c r="F45" s="361" t="s">
        <v>246</v>
      </c>
      <c r="G45" s="360">
        <v>43101</v>
      </c>
      <c r="H45" s="360">
        <v>43465</v>
      </c>
      <c r="I45" s="106"/>
    </row>
    <row r="46" spans="1:9">
      <c r="A46" s="393" t="s">
        <v>497</v>
      </c>
      <c r="B46" s="393" t="s">
        <v>157</v>
      </c>
      <c r="C46" s="200">
        <v>1203</v>
      </c>
      <c r="D46" s="259">
        <f>ROUND(+NSP!R72,0)</f>
        <v>53840829</v>
      </c>
      <c r="E46" s="105" t="s">
        <v>249</v>
      </c>
      <c r="F46" s="361" t="s">
        <v>246</v>
      </c>
      <c r="G46" s="360">
        <v>43101</v>
      </c>
      <c r="H46" s="360">
        <v>43465</v>
      </c>
      <c r="I46" s="106"/>
    </row>
    <row r="47" spans="1:9">
      <c r="A47" s="393" t="s">
        <v>497</v>
      </c>
      <c r="B47" s="393" t="s">
        <v>157</v>
      </c>
      <c r="C47" s="200">
        <v>2221</v>
      </c>
      <c r="D47" s="259">
        <f>ROUND(NSP!R73,0)</f>
        <v>8352398</v>
      </c>
      <c r="E47" s="105" t="s">
        <v>251</v>
      </c>
      <c r="F47" s="361" t="s">
        <v>246</v>
      </c>
      <c r="G47" s="360">
        <v>43101</v>
      </c>
      <c r="H47" s="360">
        <v>43465</v>
      </c>
      <c r="I47" s="106"/>
    </row>
    <row r="48" spans="1:9">
      <c r="A48" s="393" t="s">
        <v>497</v>
      </c>
      <c r="B48" s="393" t="s">
        <v>157</v>
      </c>
      <c r="C48" s="200">
        <v>3127</v>
      </c>
      <c r="D48" s="259">
        <f>ROUND(NSP!R74,0)</f>
        <v>1336694</v>
      </c>
      <c r="E48" s="105" t="s">
        <v>259</v>
      </c>
      <c r="F48" s="361" t="s">
        <v>246</v>
      </c>
      <c r="G48" s="360">
        <v>43101</v>
      </c>
      <c r="H48" s="360">
        <v>43465</v>
      </c>
      <c r="I48" s="106"/>
    </row>
    <row r="49" spans="1:15">
      <c r="A49" s="393" t="s">
        <v>498</v>
      </c>
      <c r="B49" s="393" t="s">
        <v>158</v>
      </c>
      <c r="C49" s="200">
        <v>1203</v>
      </c>
      <c r="D49" s="259">
        <f>ROUND(+OTP!R72,0)</f>
        <v>3555504</v>
      </c>
      <c r="E49" s="105" t="s">
        <v>249</v>
      </c>
      <c r="F49" s="361" t="s">
        <v>246</v>
      </c>
      <c r="G49" s="360">
        <v>43101</v>
      </c>
      <c r="H49" s="360">
        <v>43465</v>
      </c>
      <c r="I49" s="106"/>
    </row>
    <row r="50" spans="1:15">
      <c r="A50" s="393" t="s">
        <v>498</v>
      </c>
      <c r="B50" s="393" t="s">
        <v>158</v>
      </c>
      <c r="C50" s="200">
        <v>2220</v>
      </c>
      <c r="D50" s="259">
        <f>ROUND(+OTP!R73,0)</f>
        <v>11056714</v>
      </c>
      <c r="E50" s="105" t="s">
        <v>250</v>
      </c>
      <c r="F50" s="361" t="s">
        <v>246</v>
      </c>
      <c r="G50" s="360">
        <v>43101</v>
      </c>
      <c r="H50" s="360">
        <v>43465</v>
      </c>
      <c r="I50" s="106"/>
    </row>
    <row r="51" spans="1:15">
      <c r="A51" s="393" t="s">
        <v>498</v>
      </c>
      <c r="B51" s="393" t="s">
        <v>158</v>
      </c>
      <c r="C51" s="200">
        <v>2221</v>
      </c>
      <c r="D51" s="259">
        <f>ROUND(+OTP!R74,0)</f>
        <v>10269632</v>
      </c>
      <c r="E51" s="105" t="s">
        <v>251</v>
      </c>
      <c r="F51" s="361" t="s">
        <v>246</v>
      </c>
      <c r="G51" s="360">
        <v>43101</v>
      </c>
      <c r="H51" s="360">
        <v>43465</v>
      </c>
      <c r="I51" s="106"/>
    </row>
    <row r="52" spans="1:15">
      <c r="A52" s="393" t="s">
        <v>471</v>
      </c>
      <c r="B52" s="393" t="s">
        <v>159</v>
      </c>
      <c r="C52" s="202">
        <v>3127</v>
      </c>
      <c r="D52" s="259">
        <v>0</v>
      </c>
      <c r="E52" s="259" t="s">
        <v>259</v>
      </c>
      <c r="F52" s="359" t="s">
        <v>246</v>
      </c>
      <c r="G52" s="360"/>
      <c r="H52" s="360"/>
      <c r="I52" s="106"/>
    </row>
    <row r="53" spans="1:15">
      <c r="A53" s="393" t="s">
        <v>453</v>
      </c>
      <c r="B53" s="393" t="s">
        <v>466</v>
      </c>
      <c r="C53" s="202">
        <v>3127</v>
      </c>
      <c r="D53" s="259">
        <f>ROUND(WPPI!T77,0)</f>
        <v>0</v>
      </c>
      <c r="E53" s="259" t="s">
        <v>259</v>
      </c>
      <c r="F53" s="359" t="s">
        <v>246</v>
      </c>
      <c r="G53" s="360"/>
      <c r="H53" s="360"/>
      <c r="I53" s="106"/>
    </row>
    <row r="54" spans="1:15">
      <c r="D54" s="105"/>
      <c r="E54" s="105"/>
      <c r="F54" s="105"/>
      <c r="G54" s="260"/>
      <c r="H54" s="260"/>
      <c r="I54" s="106"/>
    </row>
    <row r="55" spans="1:15">
      <c r="D55" s="105"/>
      <c r="E55" s="105"/>
      <c r="F55" s="105"/>
      <c r="G55" s="260"/>
      <c r="H55" s="260"/>
      <c r="M55" s="208" t="s">
        <v>229</v>
      </c>
    </row>
    <row r="56" spans="1:15" ht="16.5" thickBot="1">
      <c r="A56" s="108"/>
      <c r="B56" s="108"/>
      <c r="C56" s="108" t="s">
        <v>160</v>
      </c>
      <c r="D56" s="379">
        <f>SUM(D12:D55)</f>
        <v>614794488</v>
      </c>
      <c r="E56" s="217"/>
      <c r="F56" s="217"/>
      <c r="G56" s="217"/>
      <c r="L56" s="105">
        <f>+'ATRR SUMMARY'!E30</f>
        <v>614794488</v>
      </c>
      <c r="M56" s="207">
        <f>+D56-L56</f>
        <v>0</v>
      </c>
      <c r="N56" s="205" t="s">
        <v>230</v>
      </c>
      <c r="O56" s="206"/>
    </row>
    <row r="57" spans="1:15" ht="15.75" thickTop="1"/>
    <row r="58" spans="1:15">
      <c r="E58" s="105"/>
    </row>
    <row r="59" spans="1:15">
      <c r="E59" s="105"/>
    </row>
  </sheetData>
  <mergeCells count="3">
    <mergeCell ref="A4:H4"/>
    <mergeCell ref="A3:H3"/>
    <mergeCell ref="A5:H5"/>
  </mergeCells>
  <conditionalFormatting sqref="G12:H28 G31:H32">
    <cfRule type="notContainsBlanks" priority="29">
      <formula>LEN(TRIM(G12))&gt;0</formula>
    </cfRule>
  </conditionalFormatting>
  <conditionalFormatting sqref="G28">
    <cfRule type="expression" dxfId="8" priority="28">
      <formula>$D28&gt;0</formula>
    </cfRule>
  </conditionalFormatting>
  <conditionalFormatting sqref="H28">
    <cfRule type="expression" dxfId="7" priority="27">
      <formula>$D28&gt;0</formula>
    </cfRule>
  </conditionalFormatting>
  <conditionalFormatting sqref="G29">
    <cfRule type="notContainsBlanks" priority="21">
      <formula>LEN(TRIM(G29))&gt;0</formula>
    </cfRule>
  </conditionalFormatting>
  <conditionalFormatting sqref="G29">
    <cfRule type="expression" dxfId="6" priority="20">
      <formula>$D29&gt;0</formula>
    </cfRule>
  </conditionalFormatting>
  <conditionalFormatting sqref="G30">
    <cfRule type="notContainsBlanks" priority="17">
      <formula>LEN(TRIM(G30))&gt;0</formula>
    </cfRule>
  </conditionalFormatting>
  <conditionalFormatting sqref="G30">
    <cfRule type="expression" dxfId="5" priority="16">
      <formula>$D30&gt;0</formula>
    </cfRule>
  </conditionalFormatting>
  <conditionalFormatting sqref="G33">
    <cfRule type="notContainsBlanks" priority="15">
      <formula>LEN(TRIM(G33))&gt;0</formula>
    </cfRule>
  </conditionalFormatting>
  <conditionalFormatting sqref="G33">
    <cfRule type="expression" dxfId="4" priority="14">
      <formula>$D33&gt;0</formula>
    </cfRule>
  </conditionalFormatting>
  <conditionalFormatting sqref="G52:G55">
    <cfRule type="notContainsBlanks" priority="11">
      <formula>LEN(TRIM(G52))&gt;0</formula>
    </cfRule>
  </conditionalFormatting>
  <conditionalFormatting sqref="G52:G55">
    <cfRule type="expression" dxfId="3" priority="10">
      <formula>$D52&gt;0</formula>
    </cfRule>
  </conditionalFormatting>
  <conditionalFormatting sqref="H29:H30">
    <cfRule type="notContainsBlanks" priority="9">
      <formula>LEN(TRIM(H29))&gt;0</formula>
    </cfRule>
  </conditionalFormatting>
  <conditionalFormatting sqref="H29:H30">
    <cfRule type="expression" dxfId="2" priority="8">
      <formula>$D29&gt;0</formula>
    </cfRule>
  </conditionalFormatting>
  <conditionalFormatting sqref="H33">
    <cfRule type="notContainsBlanks" priority="7">
      <formula>LEN(TRIM(H33))&gt;0</formula>
    </cfRule>
  </conditionalFormatting>
  <conditionalFormatting sqref="H33">
    <cfRule type="expression" dxfId="1" priority="6">
      <formula>$D33&gt;0</formula>
    </cfRule>
  </conditionalFormatting>
  <conditionalFormatting sqref="H52:H55">
    <cfRule type="notContainsBlanks" priority="3">
      <formula>LEN(TRIM(H52))&gt;0</formula>
    </cfRule>
  </conditionalFormatting>
  <conditionalFormatting sqref="H52:H55">
    <cfRule type="expression" dxfId="0" priority="2">
      <formula>$D52&gt;0</formula>
    </cfRule>
  </conditionalFormatting>
  <conditionalFormatting sqref="G34:H51">
    <cfRule type="notContainsBlanks" priority="1">
      <formula>LEN(TRIM(G34))&gt;0</formula>
    </cfRule>
  </conditionalFormatting>
  <pageMargins left="0.45" right="0.2" top="0.5" bottom="0.5" header="0.3" footer="0.3"/>
  <pageSetup scale="59" orientation="landscape" r:id="rId1"/>
  <headerFooter>
    <oddHeader>&amp;L&amp;"-,Bold"MidAmerican Energy Company Attachment 1-1n&amp;REffective January 1, 2018</oddHeader>
    <oddFooter>&amp;L&amp;D&amp;T&amp;R&amp;Z&amp;F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307"/>
  <sheetViews>
    <sheetView topLeftCell="A28" zoomScale="70" zoomScaleNormal="70" workbookViewId="0">
      <selection activeCell="R59" sqref="R59"/>
    </sheetView>
  </sheetViews>
  <sheetFormatPr defaultRowHeight="15"/>
  <cols>
    <col min="1" max="1" width="7.7109375" style="1" customWidth="1"/>
    <col min="2" max="2" width="1.85546875" style="1" customWidth="1"/>
    <col min="3" max="3" width="13.5703125" style="1" customWidth="1"/>
    <col min="4" max="4" width="13.140625" style="1" customWidth="1"/>
    <col min="5" max="5" width="16.140625" style="1" customWidth="1"/>
    <col min="6" max="6" width="16.5703125" style="1" customWidth="1"/>
    <col min="7" max="7" width="17.42578125" style="1" customWidth="1"/>
    <col min="8" max="8" width="18.5703125" style="1" customWidth="1"/>
    <col min="9" max="9" width="15.85546875" style="1" customWidth="1"/>
    <col min="10" max="10" width="18.140625" style="1" customWidth="1"/>
    <col min="11" max="11" width="15.7109375" style="1" customWidth="1"/>
    <col min="12" max="12" width="15.85546875" style="1" customWidth="1"/>
    <col min="13" max="13" width="16.28515625" style="1" customWidth="1"/>
    <col min="14" max="14" width="16.42578125" style="1" customWidth="1"/>
    <col min="15" max="15" width="16" style="1" customWidth="1"/>
    <col min="16" max="16" width="20.5703125" style="1" customWidth="1"/>
    <col min="17" max="17" width="15.85546875" style="1" customWidth="1"/>
    <col min="18" max="18" width="17.85546875" style="1" customWidth="1"/>
    <col min="19" max="19" width="2.42578125" style="1" customWidth="1"/>
    <col min="20" max="20" width="16.7109375" style="1" customWidth="1"/>
    <col min="21" max="21" width="9.140625" style="1"/>
    <col min="22" max="22" width="24.42578125" style="1" bestFit="1" customWidth="1"/>
    <col min="23" max="16384" width="9.140625" style="1"/>
  </cols>
  <sheetData>
    <row r="1" spans="1:69">
      <c r="R1" s="2"/>
    </row>
    <row r="2" spans="1:69">
      <c r="R2" s="2"/>
    </row>
    <row r="3" spans="1:69">
      <c r="R3" s="440" t="s">
        <v>534</v>
      </c>
    </row>
    <row r="4" spans="1:69" ht="15.75">
      <c r="R4" s="198" t="s">
        <v>0</v>
      </c>
    </row>
    <row r="5" spans="1:69" ht="15.75">
      <c r="C5" s="3" t="s">
        <v>1</v>
      </c>
      <c r="D5" s="3"/>
      <c r="E5" s="3"/>
      <c r="F5" s="3"/>
      <c r="G5" s="3"/>
      <c r="H5" s="3"/>
      <c r="I5" s="3"/>
      <c r="J5" s="4" t="s">
        <v>2</v>
      </c>
      <c r="K5" s="4"/>
      <c r="L5" s="3"/>
      <c r="M5" s="3"/>
      <c r="N5" s="3"/>
      <c r="O5" s="5"/>
      <c r="P5" s="311"/>
      <c r="Q5" s="312"/>
      <c r="R5" s="310" t="s">
        <v>215</v>
      </c>
      <c r="S5" s="8"/>
      <c r="T5" s="9"/>
      <c r="U5" s="9"/>
      <c r="V5" s="8"/>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row>
    <row r="6" spans="1:69" ht="15.75">
      <c r="C6" s="3"/>
      <c r="D6" s="3"/>
      <c r="E6" s="3"/>
      <c r="F6" s="3"/>
      <c r="G6" s="3"/>
      <c r="H6" s="11" t="s">
        <v>3</v>
      </c>
      <c r="I6" s="11"/>
      <c r="J6" s="11" t="s">
        <v>4</v>
      </c>
      <c r="K6" s="11"/>
      <c r="L6" s="11"/>
      <c r="M6" s="11"/>
      <c r="N6" s="11"/>
      <c r="O6" s="5"/>
      <c r="Q6" s="6"/>
      <c r="R6" s="5"/>
      <c r="S6" s="8"/>
      <c r="T6" s="12"/>
      <c r="U6" s="9"/>
      <c r="V6" s="8"/>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row>
    <row r="7" spans="1:69" ht="15.75">
      <c r="C7" s="6"/>
      <c r="D7" s="6"/>
      <c r="E7" s="6"/>
      <c r="F7" s="6"/>
      <c r="G7" s="6"/>
      <c r="H7" s="6"/>
      <c r="I7" s="6"/>
      <c r="J7" s="6"/>
      <c r="K7" s="6"/>
      <c r="L7" s="6"/>
      <c r="M7" s="6"/>
      <c r="N7" s="6"/>
      <c r="O7" s="6"/>
      <c r="Q7" s="6"/>
      <c r="R7" s="6" t="s">
        <v>5</v>
      </c>
      <c r="S7" s="8"/>
      <c r="T7" s="9"/>
      <c r="U7" s="9"/>
      <c r="V7" s="8"/>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row>
    <row r="8" spans="1:69" ht="15.75">
      <c r="A8" s="13"/>
      <c r="C8" s="6"/>
      <c r="D8" s="6"/>
      <c r="E8" s="6"/>
      <c r="F8" s="6"/>
      <c r="G8" s="6"/>
      <c r="H8" s="6"/>
      <c r="I8" s="6"/>
      <c r="J8" s="14" t="s">
        <v>222</v>
      </c>
      <c r="K8" s="14"/>
      <c r="L8" s="6"/>
      <c r="M8" s="6"/>
      <c r="N8" s="6"/>
      <c r="O8" s="6"/>
      <c r="P8" s="6"/>
      <c r="Q8" s="6"/>
      <c r="R8" s="6"/>
      <c r="S8" s="8"/>
      <c r="T8" s="9"/>
      <c r="U8" s="9"/>
      <c r="V8" s="8"/>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row>
    <row r="9" spans="1:69" ht="15.75">
      <c r="A9" s="13"/>
      <c r="C9" s="6"/>
      <c r="D9" s="6"/>
      <c r="E9" s="6"/>
      <c r="F9" s="6"/>
      <c r="G9" s="6"/>
      <c r="H9" s="6"/>
      <c r="I9" s="6"/>
      <c r="J9" s="15"/>
      <c r="K9" s="15"/>
      <c r="L9" s="6"/>
      <c r="M9" s="6"/>
      <c r="N9" s="6"/>
      <c r="O9" s="6"/>
      <c r="P9" s="6"/>
      <c r="Q9" s="6"/>
      <c r="R9" s="6"/>
      <c r="S9" s="8"/>
      <c r="T9" s="9"/>
      <c r="U9" s="9"/>
      <c r="V9" s="8"/>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row>
    <row r="10" spans="1:69" ht="15.75">
      <c r="A10" s="13"/>
      <c r="C10" s="6" t="s">
        <v>6</v>
      </c>
      <c r="D10" s="6"/>
      <c r="E10" s="6"/>
      <c r="F10" s="6"/>
      <c r="G10" s="6"/>
      <c r="H10" s="6"/>
      <c r="I10" s="6"/>
      <c r="J10" s="15"/>
      <c r="K10" s="15"/>
      <c r="L10" s="6"/>
      <c r="M10" s="6"/>
      <c r="N10" s="6"/>
      <c r="O10" s="6"/>
      <c r="P10" s="6"/>
      <c r="Q10" s="6"/>
      <c r="R10" s="6"/>
      <c r="S10" s="8"/>
      <c r="T10" s="9"/>
      <c r="U10" s="9"/>
      <c r="V10" s="8"/>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row>
    <row r="11" spans="1:69" ht="15.75">
      <c r="A11" s="13"/>
      <c r="C11" s="6" t="s">
        <v>7</v>
      </c>
      <c r="D11" s="6"/>
      <c r="E11" s="6"/>
      <c r="F11" s="6"/>
      <c r="G11" s="6"/>
      <c r="H11" s="6"/>
      <c r="I11" s="6"/>
      <c r="J11" s="15"/>
      <c r="K11" s="15"/>
      <c r="P11" s="6"/>
      <c r="Q11" s="6"/>
      <c r="R11" s="6"/>
      <c r="S11" s="8"/>
      <c r="T11" s="8"/>
      <c r="U11" s="8"/>
      <c r="V11" s="8"/>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row>
    <row r="12" spans="1:69" ht="15.75">
      <c r="A12" s="13"/>
      <c r="C12" s="6"/>
      <c r="D12" s="6"/>
      <c r="E12" s="6"/>
      <c r="F12" s="6"/>
      <c r="G12" s="6"/>
      <c r="H12" s="6"/>
      <c r="I12" s="6"/>
      <c r="J12" s="6"/>
      <c r="K12" s="6"/>
      <c r="P12" s="16"/>
      <c r="Q12" s="6"/>
      <c r="R12" s="6"/>
      <c r="S12" s="8"/>
      <c r="T12" s="8"/>
      <c r="U12" s="8"/>
      <c r="V12" s="8"/>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row>
    <row r="13" spans="1:69" ht="15.75">
      <c r="C13" s="17" t="s">
        <v>8</v>
      </c>
      <c r="D13" s="17"/>
      <c r="E13" s="17"/>
      <c r="F13" s="17"/>
      <c r="G13" s="17"/>
      <c r="H13" s="17" t="s">
        <v>9</v>
      </c>
      <c r="I13" s="17"/>
      <c r="J13" s="17" t="s">
        <v>10</v>
      </c>
      <c r="K13" s="17"/>
      <c r="L13" s="18" t="s">
        <v>11</v>
      </c>
      <c r="Q13" s="11"/>
      <c r="R13" s="18"/>
      <c r="S13" s="19"/>
      <c r="T13" s="18"/>
      <c r="U13" s="19"/>
      <c r="V13" s="2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row>
    <row r="14" spans="1:69" ht="15.75">
      <c r="C14" s="21"/>
      <c r="D14" s="21"/>
      <c r="E14" s="21"/>
      <c r="F14" s="21"/>
      <c r="G14" s="21"/>
      <c r="H14" s="22" t="s">
        <v>12</v>
      </c>
      <c r="I14" s="22"/>
      <c r="J14" s="11"/>
      <c r="K14" s="11"/>
      <c r="Q14" s="11"/>
      <c r="S14" s="19"/>
      <c r="T14" s="23"/>
      <c r="U14" s="23"/>
      <c r="V14" s="2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row>
    <row r="15" spans="1:69" ht="15.75">
      <c r="A15" s="13" t="s">
        <v>13</v>
      </c>
      <c r="C15" s="21"/>
      <c r="D15" s="21"/>
      <c r="E15" s="21"/>
      <c r="F15" s="21"/>
      <c r="G15" s="21"/>
      <c r="H15" s="24" t="s">
        <v>14</v>
      </c>
      <c r="I15" s="24"/>
      <c r="J15" s="25" t="s">
        <v>15</v>
      </c>
      <c r="K15" s="25"/>
      <c r="L15" s="25" t="s">
        <v>16</v>
      </c>
      <c r="Q15" s="11"/>
      <c r="S15" s="8"/>
      <c r="T15" s="26"/>
      <c r="U15" s="23"/>
      <c r="V15" s="2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row>
    <row r="16" spans="1:69" ht="15.75">
      <c r="A16" s="13" t="s">
        <v>17</v>
      </c>
      <c r="C16" s="27"/>
      <c r="D16" s="27"/>
      <c r="E16" s="27"/>
      <c r="F16" s="27"/>
      <c r="G16" s="27"/>
      <c r="H16" s="11"/>
      <c r="I16" s="11"/>
      <c r="J16" s="11"/>
      <c r="K16" s="11"/>
      <c r="L16" s="11"/>
      <c r="Q16" s="11"/>
      <c r="R16" s="11"/>
      <c r="S16" s="8"/>
      <c r="T16" s="19"/>
      <c r="U16" s="19"/>
      <c r="V16" s="2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row>
    <row r="17" spans="1:69" ht="15.75">
      <c r="A17" s="28"/>
      <c r="C17" s="21"/>
      <c r="D17" s="21"/>
      <c r="E17" s="21"/>
      <c r="F17" s="21"/>
      <c r="G17" s="21"/>
      <c r="H17" s="11"/>
      <c r="I17" s="11"/>
      <c r="J17" s="11"/>
      <c r="K17" s="11"/>
      <c r="L17" s="11"/>
      <c r="Q17" s="11"/>
      <c r="R17" s="11"/>
      <c r="S17" s="8"/>
      <c r="T17" s="19"/>
      <c r="U17" s="19"/>
      <c r="V17" s="2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row>
    <row r="18" spans="1:69" ht="15.75">
      <c r="A18" s="29">
        <v>1</v>
      </c>
      <c r="C18" s="21" t="s">
        <v>18</v>
      </c>
      <c r="D18" s="21"/>
      <c r="E18" s="21"/>
      <c r="F18" s="21"/>
      <c r="G18" s="21"/>
      <c r="H18" s="30" t="s">
        <v>19</v>
      </c>
      <c r="I18" s="30"/>
      <c r="J18" s="31">
        <f>VLOOKUP(A18,IMPORTS!$A$5:$W$17,10,FALSE)</f>
        <v>1406353773</v>
      </c>
      <c r="K18" s="11"/>
      <c r="L18" s="179"/>
      <c r="Q18" s="11"/>
      <c r="R18" s="11"/>
      <c r="S18" s="8"/>
      <c r="T18" s="19"/>
      <c r="U18" s="19"/>
      <c r="V18" s="2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row>
    <row r="19" spans="1:69" ht="15.75">
      <c r="A19" s="29" t="s">
        <v>20</v>
      </c>
      <c r="C19" s="21" t="s">
        <v>21</v>
      </c>
      <c r="D19" s="21"/>
      <c r="E19" s="21"/>
      <c r="F19" s="21"/>
      <c r="G19" s="21"/>
      <c r="H19" s="30" t="s">
        <v>440</v>
      </c>
      <c r="I19" s="30"/>
      <c r="J19" s="32">
        <f>VLOOKUP(A19,IMPORTS!$A$5:$W$17,10,FALSE)</f>
        <v>478788180</v>
      </c>
      <c r="K19" s="33"/>
      <c r="L19" s="179"/>
      <c r="Q19" s="11"/>
      <c r="R19" s="11"/>
      <c r="S19" s="8"/>
      <c r="T19" s="19"/>
      <c r="U19" s="19"/>
      <c r="V19" s="2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row>
    <row r="20" spans="1:69" ht="15.75">
      <c r="A20" s="29">
        <v>2</v>
      </c>
      <c r="C20" s="21" t="s">
        <v>22</v>
      </c>
      <c r="D20" s="21"/>
      <c r="E20" s="21"/>
      <c r="F20" s="21"/>
      <c r="G20" s="21"/>
      <c r="H20" s="30" t="s">
        <v>23</v>
      </c>
      <c r="I20" s="30"/>
      <c r="J20" s="34">
        <f>J18-J19</f>
        <v>927565593</v>
      </c>
      <c r="K20" s="35"/>
      <c r="L20" s="179"/>
      <c r="Q20" s="11"/>
      <c r="R20" s="11"/>
      <c r="S20" s="8"/>
      <c r="T20" s="19"/>
      <c r="U20" s="19"/>
      <c r="V20" s="2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row>
    <row r="21" spans="1:69" ht="15.75">
      <c r="A21" s="29"/>
      <c r="H21" s="30"/>
      <c r="I21" s="30"/>
      <c r="J21" s="179"/>
      <c r="K21" s="179"/>
      <c r="L21" s="179"/>
      <c r="Q21" s="11"/>
      <c r="R21" s="11"/>
      <c r="S21" s="8"/>
      <c r="T21" s="19"/>
      <c r="U21" s="19"/>
      <c r="V21" s="2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row>
    <row r="22" spans="1:69" ht="15.75">
      <c r="A22" s="29"/>
      <c r="C22" s="21" t="s">
        <v>24</v>
      </c>
      <c r="D22" s="21"/>
      <c r="E22" s="21"/>
      <c r="F22" s="21"/>
      <c r="G22" s="21"/>
      <c r="H22" s="30"/>
      <c r="I22" s="30"/>
      <c r="J22" s="11"/>
      <c r="K22" s="11"/>
      <c r="L22" s="11"/>
      <c r="Q22" s="11"/>
      <c r="R22" s="11"/>
      <c r="S22" s="19"/>
      <c r="T22" s="19"/>
      <c r="U22" s="19"/>
      <c r="V22" s="2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row>
    <row r="23" spans="1:69" ht="15.75">
      <c r="A23" s="29">
        <v>3</v>
      </c>
      <c r="C23" s="21" t="s">
        <v>25</v>
      </c>
      <c r="D23" s="21"/>
      <c r="E23" s="21"/>
      <c r="F23" s="21"/>
      <c r="G23" s="21"/>
      <c r="H23" s="30" t="s">
        <v>26</v>
      </c>
      <c r="I23" s="30"/>
      <c r="J23" s="31">
        <f>VLOOKUP(A23,IMPORTS!$A$5:$W$17,10,FALSE)</f>
        <v>32460167</v>
      </c>
      <c r="K23" s="11"/>
      <c r="L23" s="179"/>
      <c r="Q23" s="11"/>
      <c r="R23" s="11"/>
      <c r="S23" s="19"/>
      <c r="T23" s="19"/>
      <c r="U23" s="19"/>
      <c r="V23" s="2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row>
    <row r="24" spans="1:69" ht="15.75">
      <c r="A24" s="29" t="s">
        <v>27</v>
      </c>
      <c r="C24" s="21" t="s">
        <v>28</v>
      </c>
      <c r="D24" s="21"/>
      <c r="E24" s="21"/>
      <c r="F24" s="21"/>
      <c r="G24" s="21"/>
      <c r="H24" s="30" t="s">
        <v>29</v>
      </c>
      <c r="I24" s="30"/>
      <c r="J24" s="31">
        <f>VLOOKUP(A24,IMPORTS!$A$5:$W$17,10,FALSE)</f>
        <v>66641661</v>
      </c>
      <c r="K24" s="11"/>
      <c r="L24" s="179"/>
      <c r="Q24" s="11"/>
      <c r="R24" s="11"/>
      <c r="S24" s="19"/>
      <c r="T24" s="19"/>
      <c r="U24" s="19"/>
      <c r="V24" s="2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row>
    <row r="25" spans="1:69" ht="15.75">
      <c r="A25" s="29" t="s">
        <v>30</v>
      </c>
      <c r="C25" s="21" t="s">
        <v>31</v>
      </c>
      <c r="D25" s="21"/>
      <c r="E25" s="21"/>
      <c r="F25" s="21"/>
      <c r="G25" s="21"/>
      <c r="H25" s="30" t="s">
        <v>32</v>
      </c>
      <c r="I25" s="30"/>
      <c r="J25" s="31">
        <f>VLOOKUP(A25,IMPORTS!$A$5:$W$17,10,FALSE)</f>
        <v>8094835</v>
      </c>
      <c r="K25" s="11"/>
      <c r="L25" s="179"/>
      <c r="Q25" s="11"/>
      <c r="R25" s="11"/>
      <c r="S25" s="19"/>
      <c r="T25" s="19"/>
      <c r="U25" s="19"/>
      <c r="V25" s="2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row>
    <row r="26" spans="1:69" ht="15.75">
      <c r="A26" s="29" t="s">
        <v>33</v>
      </c>
      <c r="C26" s="21" t="s">
        <v>34</v>
      </c>
      <c r="D26" s="21"/>
      <c r="E26" s="21"/>
      <c r="F26" s="21"/>
      <c r="G26" s="21"/>
      <c r="H26" s="30" t="s">
        <v>35</v>
      </c>
      <c r="I26" s="30"/>
      <c r="J26" s="32">
        <f>VLOOKUP(A26,IMPORTS!$A$5:$W$17,10,FALSE)</f>
        <v>36363383</v>
      </c>
      <c r="K26" s="33"/>
      <c r="L26" s="179"/>
      <c r="Q26" s="11"/>
      <c r="R26" s="11"/>
      <c r="S26" s="19"/>
      <c r="T26" s="19"/>
      <c r="U26" s="19"/>
      <c r="V26" s="2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row>
    <row r="27" spans="1:69" ht="15.75">
      <c r="A27" s="29" t="s">
        <v>36</v>
      </c>
      <c r="C27" s="21" t="s">
        <v>37</v>
      </c>
      <c r="D27" s="21"/>
      <c r="E27" s="21"/>
      <c r="F27" s="21"/>
      <c r="G27" s="21"/>
      <c r="H27" s="30" t="s">
        <v>38</v>
      </c>
      <c r="I27" s="30"/>
      <c r="J27" s="34">
        <f>J24-(J25+J26)</f>
        <v>22183443</v>
      </c>
      <c r="K27" s="11"/>
      <c r="L27" s="179"/>
      <c r="Q27" s="11"/>
      <c r="R27" s="11"/>
      <c r="S27" s="19"/>
      <c r="T27" s="19"/>
      <c r="U27" s="19"/>
      <c r="V27" s="2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row>
    <row r="28" spans="1:69" ht="15.75">
      <c r="A28" s="29"/>
      <c r="C28" s="21"/>
      <c r="D28" s="21"/>
      <c r="E28" s="21"/>
      <c r="F28" s="21"/>
      <c r="G28" s="21"/>
      <c r="H28" s="30"/>
      <c r="I28" s="30"/>
      <c r="J28" s="11"/>
      <c r="K28" s="11"/>
      <c r="L28" s="179"/>
      <c r="Q28" s="11"/>
      <c r="R28" s="11"/>
      <c r="S28" s="19"/>
      <c r="T28" s="19"/>
      <c r="U28" s="19"/>
      <c r="V28" s="2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row>
    <row r="29" spans="1:69" ht="15.75">
      <c r="A29" s="29">
        <v>4</v>
      </c>
      <c r="C29" s="27" t="s">
        <v>39</v>
      </c>
      <c r="D29" s="27"/>
      <c r="E29" s="27"/>
      <c r="F29" s="27"/>
      <c r="G29" s="21"/>
      <c r="H29" s="30" t="s">
        <v>40</v>
      </c>
      <c r="I29" s="30"/>
      <c r="J29" s="36">
        <f>IF(J27=0,0,J27/J19)</f>
        <v>4.6332478383238285E-2</v>
      </c>
      <c r="K29" s="36"/>
      <c r="L29" s="37">
        <f>J29</f>
        <v>4.6332478383238285E-2</v>
      </c>
      <c r="Q29" s="11"/>
      <c r="R29" s="11"/>
      <c r="S29" s="19"/>
      <c r="T29" s="19"/>
      <c r="U29" s="19"/>
      <c r="V29" s="2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row>
    <row r="30" spans="1:69" ht="15.75">
      <c r="A30" s="29"/>
      <c r="C30" s="21"/>
      <c r="D30" s="21"/>
      <c r="E30" s="21"/>
      <c r="F30" s="21"/>
      <c r="G30" s="21"/>
      <c r="H30" s="30"/>
      <c r="I30" s="30"/>
      <c r="J30" s="11"/>
      <c r="K30" s="11"/>
      <c r="L30" s="179"/>
      <c r="Q30" s="11"/>
      <c r="R30" s="11"/>
      <c r="S30" s="19"/>
      <c r="T30" s="19"/>
      <c r="U30" s="19"/>
      <c r="V30" s="2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row>
    <row r="31" spans="1:69" ht="15.75">
      <c r="A31" s="29"/>
      <c r="C31" s="21"/>
      <c r="D31" s="21"/>
      <c r="E31" s="21"/>
      <c r="F31" s="21"/>
      <c r="G31" s="21"/>
      <c r="H31" s="30"/>
      <c r="I31" s="30"/>
      <c r="J31" s="11"/>
      <c r="K31" s="11"/>
      <c r="L31" s="179"/>
      <c r="Q31" s="11"/>
      <c r="R31" s="11"/>
      <c r="S31" s="19"/>
      <c r="T31" s="19"/>
      <c r="U31" s="19"/>
      <c r="V31" s="2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row>
    <row r="32" spans="1:69" ht="15.75">
      <c r="A32" s="29"/>
      <c r="C32" s="21" t="s">
        <v>41</v>
      </c>
      <c r="D32" s="21"/>
      <c r="E32" s="21"/>
      <c r="F32" s="21"/>
      <c r="G32" s="21"/>
      <c r="H32" s="30"/>
      <c r="I32" s="30"/>
      <c r="J32" s="38"/>
      <c r="K32" s="38"/>
      <c r="L32" s="182"/>
      <c r="Q32" s="11"/>
      <c r="R32" s="36"/>
      <c r="S32" s="40"/>
      <c r="T32" s="41"/>
      <c r="U32" s="19"/>
      <c r="V32" s="2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row>
    <row r="33" spans="1:69" ht="15.75">
      <c r="A33" s="29" t="s">
        <v>42</v>
      </c>
      <c r="C33" s="21" t="s">
        <v>43</v>
      </c>
      <c r="D33" s="21"/>
      <c r="E33" s="21"/>
      <c r="F33" s="21"/>
      <c r="G33" s="21"/>
      <c r="H33" s="30" t="s">
        <v>44</v>
      </c>
      <c r="I33" s="30"/>
      <c r="J33" s="34">
        <f>J23-J27</f>
        <v>10276724</v>
      </c>
      <c r="K33" s="38"/>
      <c r="L33" s="182"/>
      <c r="Q33" s="11"/>
      <c r="R33" s="36"/>
      <c r="S33" s="40"/>
      <c r="T33" s="41"/>
      <c r="U33" s="19"/>
      <c r="V33" s="2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row>
    <row r="34" spans="1:69" ht="15.75">
      <c r="A34" s="29" t="s">
        <v>45</v>
      </c>
      <c r="C34" s="21" t="s">
        <v>46</v>
      </c>
      <c r="D34" s="21"/>
      <c r="E34" s="21"/>
      <c r="F34" s="21"/>
      <c r="G34" s="21"/>
      <c r="H34" s="30" t="s">
        <v>47</v>
      </c>
      <c r="I34" s="30"/>
      <c r="J34" s="38">
        <f>IF(J33=0,0,J33/J18)</f>
        <v>7.3073533824124064E-3</v>
      </c>
      <c r="K34" s="38"/>
      <c r="L34" s="182">
        <f>J34</f>
        <v>7.3073533824124064E-3</v>
      </c>
      <c r="Q34" s="11"/>
      <c r="R34" s="36"/>
      <c r="S34" s="40"/>
      <c r="T34" s="41"/>
      <c r="U34" s="19"/>
      <c r="V34" s="2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row>
    <row r="35" spans="1:69" ht="15.75">
      <c r="A35" s="29"/>
      <c r="C35" s="21"/>
      <c r="D35" s="21"/>
      <c r="E35" s="21"/>
      <c r="F35" s="21"/>
      <c r="G35" s="21"/>
      <c r="H35" s="30"/>
      <c r="I35" s="30"/>
      <c r="J35" s="38"/>
      <c r="K35" s="38"/>
      <c r="L35" s="182"/>
      <c r="Q35" s="11"/>
      <c r="R35" s="36"/>
      <c r="S35" s="40"/>
      <c r="T35" s="41"/>
      <c r="U35" s="19"/>
      <c r="V35" s="2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row>
    <row r="36" spans="1:69" ht="15.75">
      <c r="A36" s="42"/>
      <c r="B36" s="10"/>
      <c r="C36" s="21" t="s">
        <v>48</v>
      </c>
      <c r="D36" s="21"/>
      <c r="E36" s="21"/>
      <c r="F36" s="21"/>
      <c r="G36" s="21"/>
      <c r="H36" s="43"/>
      <c r="I36" s="43"/>
      <c r="J36" s="11"/>
      <c r="K36" s="11"/>
      <c r="L36" s="11"/>
      <c r="N36" s="10"/>
      <c r="O36" s="10"/>
      <c r="Q36" s="11"/>
      <c r="R36" s="36"/>
      <c r="S36" s="40"/>
      <c r="T36" s="41"/>
      <c r="U36" s="19"/>
      <c r="V36" s="2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row>
    <row r="37" spans="1:69" ht="15.75">
      <c r="A37" s="29">
        <v>5</v>
      </c>
      <c r="B37" s="10"/>
      <c r="C37" s="21" t="s">
        <v>49</v>
      </c>
      <c r="D37" s="21"/>
      <c r="E37" s="21"/>
      <c r="F37" s="21"/>
      <c r="G37" s="21"/>
      <c r="H37" s="30" t="s">
        <v>50</v>
      </c>
      <c r="I37" s="30"/>
      <c r="J37" s="31">
        <f>VLOOKUP(A37,IMPORTS!$A$5:$W$17,10,FALSE)</f>
        <v>1507402</v>
      </c>
      <c r="K37" s="11"/>
      <c r="L37" s="179"/>
      <c r="N37" s="10"/>
      <c r="O37" s="10"/>
      <c r="Q37" s="11"/>
      <c r="R37" s="36"/>
      <c r="S37" s="40"/>
      <c r="T37" s="41"/>
      <c r="U37" s="19"/>
      <c r="V37" s="2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row>
    <row r="38" spans="1:69" ht="15.75">
      <c r="A38" s="29">
        <v>6</v>
      </c>
      <c r="B38" s="10"/>
      <c r="C38" s="21" t="s">
        <v>52</v>
      </c>
      <c r="D38" s="21"/>
      <c r="E38" s="21"/>
      <c r="F38" s="21"/>
      <c r="G38" s="21"/>
      <c r="H38" s="30" t="s">
        <v>53</v>
      </c>
      <c r="I38" s="30"/>
      <c r="J38" s="38">
        <f>IF(J37=0,0,J37/J18)</f>
        <v>1.0718512147796541E-3</v>
      </c>
      <c r="K38" s="38"/>
      <c r="L38" s="182">
        <f>J38</f>
        <v>1.0718512147796541E-3</v>
      </c>
      <c r="N38" s="10"/>
      <c r="O38" s="10"/>
      <c r="Q38" s="11"/>
      <c r="R38" s="36"/>
      <c r="S38" s="40"/>
      <c r="T38" s="41"/>
      <c r="U38" s="19"/>
      <c r="V38" s="2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row>
    <row r="39" spans="1:69" ht="15.75">
      <c r="A39" s="29"/>
      <c r="C39" s="21"/>
      <c r="D39" s="21"/>
      <c r="E39" s="21"/>
      <c r="F39" s="21"/>
      <c r="G39" s="21"/>
      <c r="H39" s="30"/>
      <c r="I39" s="30"/>
      <c r="J39" s="38"/>
      <c r="K39" s="38"/>
      <c r="L39" s="182"/>
      <c r="Q39" s="11"/>
      <c r="R39" s="36"/>
      <c r="S39" s="40"/>
      <c r="T39" s="41"/>
      <c r="U39" s="19"/>
      <c r="V39" s="2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row>
    <row r="40" spans="1:69" ht="15.75">
      <c r="A40" s="29"/>
      <c r="C40" s="21" t="s">
        <v>54</v>
      </c>
      <c r="D40" s="21"/>
      <c r="E40" s="21"/>
      <c r="F40" s="21"/>
      <c r="G40" s="21"/>
      <c r="H40" s="43"/>
      <c r="I40" s="43"/>
      <c r="J40" s="11"/>
      <c r="K40" s="11"/>
      <c r="L40" s="11"/>
      <c r="Q40" s="11"/>
      <c r="R40" s="11"/>
      <c r="S40" s="19"/>
      <c r="T40" s="11"/>
      <c r="U40" s="19"/>
      <c r="V40" s="2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row>
    <row r="41" spans="1:69" ht="15.75">
      <c r="A41" s="29">
        <v>7</v>
      </c>
      <c r="C41" s="21" t="s">
        <v>55</v>
      </c>
      <c r="D41" s="21"/>
      <c r="E41" s="21"/>
      <c r="F41" s="21"/>
      <c r="G41" s="21"/>
      <c r="H41" s="30" t="s">
        <v>56</v>
      </c>
      <c r="I41" s="30"/>
      <c r="J41" s="31">
        <f>VLOOKUP(A41,IMPORTS!$A$5:$W$17,10,FALSE)</f>
        <v>5556820</v>
      </c>
      <c r="K41" s="11"/>
      <c r="L41" s="179"/>
      <c r="Q41" s="11"/>
      <c r="R41" s="45"/>
      <c r="S41" s="19"/>
      <c r="T41" s="46"/>
      <c r="U41" s="23"/>
      <c r="V41" s="2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row>
    <row r="42" spans="1:69" ht="15.75">
      <c r="A42" s="29" t="s">
        <v>57</v>
      </c>
      <c r="C42" s="21" t="s">
        <v>58</v>
      </c>
      <c r="D42" s="21"/>
      <c r="E42" s="21"/>
      <c r="F42" s="21"/>
      <c r="G42" s="21"/>
      <c r="H42" s="30" t="s">
        <v>59</v>
      </c>
      <c r="I42" s="30"/>
      <c r="J42" s="38">
        <f>IF(J41=0,0,J41/J18)</f>
        <v>3.9512248672297625E-3</v>
      </c>
      <c r="K42" s="38"/>
      <c r="L42" s="182">
        <f>J42</f>
        <v>3.9512248672297625E-3</v>
      </c>
      <c r="Q42" s="11"/>
      <c r="R42" s="36"/>
      <c r="S42" s="19"/>
      <c r="T42" s="41"/>
      <c r="U42" s="23"/>
      <c r="V42" s="2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row>
    <row r="43" spans="1:69" ht="15.75">
      <c r="A43" s="29"/>
      <c r="C43" s="21"/>
      <c r="D43" s="21"/>
      <c r="E43" s="21"/>
      <c r="F43" s="21"/>
      <c r="G43" s="21"/>
      <c r="H43" s="30"/>
      <c r="I43" s="30"/>
      <c r="J43" s="11"/>
      <c r="K43" s="11"/>
      <c r="L43" s="11"/>
      <c r="Q43" s="11"/>
      <c r="U43" s="19"/>
      <c r="V43" s="2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row>
    <row r="44" spans="1:69" ht="15.75">
      <c r="A44" s="325" t="s">
        <v>60</v>
      </c>
      <c r="B44" s="47"/>
      <c r="C44" s="27" t="s">
        <v>61</v>
      </c>
      <c r="D44" s="27"/>
      <c r="E44" s="27"/>
      <c r="F44" s="27"/>
      <c r="G44" s="27"/>
      <c r="H44" s="22" t="s">
        <v>62</v>
      </c>
      <c r="I44" s="22"/>
      <c r="J44" s="48">
        <f>J34+J38+J42</f>
        <v>1.2330429464421824E-2</v>
      </c>
      <c r="K44" s="48"/>
      <c r="L44" s="48">
        <f>L34+L38+L42</f>
        <v>1.2330429464421824E-2</v>
      </c>
      <c r="Q44" s="11"/>
      <c r="U44" s="19"/>
      <c r="V44" s="2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row>
    <row r="45" spans="1:69" ht="15.75">
      <c r="A45" s="29"/>
      <c r="C45" s="21"/>
      <c r="D45" s="21"/>
      <c r="E45" s="21"/>
      <c r="F45" s="21"/>
      <c r="G45" s="21"/>
      <c r="H45" s="30"/>
      <c r="I45" s="30"/>
      <c r="J45" s="11"/>
      <c r="K45" s="11"/>
      <c r="L45" s="11"/>
      <c r="Q45" s="11"/>
      <c r="R45" s="11"/>
      <c r="S45" s="19"/>
      <c r="T45" s="49"/>
      <c r="U45" s="19"/>
      <c r="V45" s="2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row>
    <row r="46" spans="1:69" ht="15.75">
      <c r="A46" s="29"/>
      <c r="B46" s="50"/>
      <c r="C46" s="11" t="s">
        <v>63</v>
      </c>
      <c r="D46" s="11"/>
      <c r="E46" s="11"/>
      <c r="F46" s="11"/>
      <c r="G46" s="11"/>
      <c r="H46" s="30"/>
      <c r="I46" s="30"/>
      <c r="J46" s="11"/>
      <c r="K46" s="11"/>
      <c r="L46" s="11"/>
      <c r="Q46" s="51"/>
      <c r="R46" s="50"/>
      <c r="U46" s="23"/>
      <c r="V46" s="19" t="s">
        <v>3</v>
      </c>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row>
    <row r="47" spans="1:69" ht="15.75">
      <c r="A47" s="29">
        <v>10</v>
      </c>
      <c r="B47" s="50"/>
      <c r="C47" s="11" t="s">
        <v>64</v>
      </c>
      <c r="D47" s="11"/>
      <c r="E47" s="11"/>
      <c r="F47" s="11"/>
      <c r="G47" s="11"/>
      <c r="H47" s="30" t="s">
        <v>65</v>
      </c>
      <c r="I47" s="30"/>
      <c r="J47" s="31">
        <f>VLOOKUP(A47,IMPORTS!$A$5:$W$17,10,FALSE)</f>
        <v>27071879</v>
      </c>
      <c r="K47" s="11"/>
      <c r="L47" s="11"/>
      <c r="Q47" s="51"/>
      <c r="R47" s="50"/>
      <c r="U47" s="23"/>
      <c r="V47" s="19"/>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row>
    <row r="48" spans="1:69" ht="15.75">
      <c r="A48" s="29" t="s">
        <v>66</v>
      </c>
      <c r="B48" s="50"/>
      <c r="C48" s="11" t="s">
        <v>67</v>
      </c>
      <c r="D48" s="11"/>
      <c r="E48" s="11"/>
      <c r="F48" s="11"/>
      <c r="G48" s="11"/>
      <c r="H48" s="30" t="s">
        <v>68</v>
      </c>
      <c r="I48" s="30"/>
      <c r="J48" s="38">
        <f>IF(J47=0,0,J47/J20)</f>
        <v>2.9185945667132999E-2</v>
      </c>
      <c r="K48" s="38"/>
      <c r="L48" s="182">
        <f>J48</f>
        <v>2.9185945667132999E-2</v>
      </c>
      <c r="Q48" s="51"/>
      <c r="R48" s="50"/>
      <c r="S48" s="19"/>
      <c r="T48" s="19"/>
      <c r="U48" s="23"/>
      <c r="V48" s="19"/>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row>
    <row r="49" spans="1:69" ht="15.75">
      <c r="A49" s="29"/>
      <c r="C49" s="11"/>
      <c r="D49" s="11"/>
      <c r="E49" s="11"/>
      <c r="F49" s="11"/>
      <c r="G49" s="11"/>
      <c r="H49" s="30"/>
      <c r="I49" s="30"/>
      <c r="J49" s="11"/>
      <c r="K49" s="11"/>
      <c r="L49" s="11"/>
      <c r="Q49" s="11"/>
      <c r="S49" s="8"/>
      <c r="T49" s="19"/>
      <c r="U49" s="8"/>
      <c r="V49" s="2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row>
    <row r="50" spans="1:69" ht="15.75">
      <c r="A50" s="29"/>
      <c r="C50" s="21" t="s">
        <v>69</v>
      </c>
      <c r="D50" s="21"/>
      <c r="E50" s="21"/>
      <c r="F50" s="21"/>
      <c r="G50" s="21"/>
      <c r="H50" s="52"/>
      <c r="I50" s="52"/>
      <c r="J50" s="179"/>
      <c r="K50" s="179"/>
      <c r="L50" s="179"/>
      <c r="Q50" s="11"/>
      <c r="S50" s="19"/>
      <c r="T50" s="19"/>
      <c r="U50" s="19"/>
      <c r="V50" s="2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row>
    <row r="51" spans="1:69" ht="15.75">
      <c r="A51" s="29">
        <v>12</v>
      </c>
      <c r="C51" s="21" t="s">
        <v>70</v>
      </c>
      <c r="D51" s="21"/>
      <c r="E51" s="21"/>
      <c r="F51" s="21"/>
      <c r="G51" s="21"/>
      <c r="H51" s="30" t="s">
        <v>71</v>
      </c>
      <c r="I51" s="30"/>
      <c r="J51" s="31">
        <f>VLOOKUP(A51,IMPORTS!$A$5:$W$17,10,FALSE)</f>
        <v>59996944</v>
      </c>
      <c r="K51" s="11"/>
      <c r="L51" s="11"/>
      <c r="Q51" s="11"/>
      <c r="S51" s="19"/>
      <c r="T51" s="19"/>
      <c r="U51" s="19"/>
      <c r="V51" s="2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row>
    <row r="52" spans="1:69" ht="15.75">
      <c r="A52" s="29" t="s">
        <v>72</v>
      </c>
      <c r="B52" s="50"/>
      <c r="C52" s="11" t="s">
        <v>73</v>
      </c>
      <c r="D52" s="11"/>
      <c r="E52" s="11"/>
      <c r="F52" s="11"/>
      <c r="G52" s="11"/>
      <c r="H52" s="30" t="s">
        <v>74</v>
      </c>
      <c r="I52" s="30"/>
      <c r="J52" s="53">
        <f>IF(J51=0,0,J51/J20)</f>
        <v>6.4682157739328741E-2</v>
      </c>
      <c r="K52" s="53"/>
      <c r="L52" s="182">
        <f>J52</f>
        <v>6.4682157739328741E-2</v>
      </c>
      <c r="Q52" s="11"/>
      <c r="T52" s="54"/>
      <c r="U52" s="23"/>
      <c r="V52" s="19"/>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row>
    <row r="53" spans="1:69" ht="15.75">
      <c r="A53" s="29"/>
      <c r="C53" s="21"/>
      <c r="D53" s="21"/>
      <c r="E53" s="21"/>
      <c r="F53" s="21"/>
      <c r="G53" s="21"/>
      <c r="H53" s="30"/>
      <c r="I53" s="30"/>
      <c r="J53" s="11"/>
      <c r="K53" s="11"/>
      <c r="L53" s="11"/>
      <c r="Q53" s="11"/>
      <c r="R53" s="52"/>
      <c r="S53" s="19"/>
      <c r="T53" s="19"/>
      <c r="U53" s="19"/>
      <c r="V53" s="2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row>
    <row r="54" spans="1:69" ht="15.75">
      <c r="A54" s="325" t="s">
        <v>75</v>
      </c>
      <c r="B54" s="47"/>
      <c r="C54" s="27" t="s">
        <v>76</v>
      </c>
      <c r="D54" s="27"/>
      <c r="E54" s="27"/>
      <c r="F54" s="27"/>
      <c r="G54" s="27"/>
      <c r="H54" s="22" t="s">
        <v>77</v>
      </c>
      <c r="I54" s="22"/>
      <c r="J54" s="55"/>
      <c r="K54" s="55"/>
      <c r="L54" s="48">
        <f>L48+L52</f>
        <v>9.3868103406461734E-2</v>
      </c>
      <c r="Q54" s="11"/>
      <c r="R54" s="52"/>
      <c r="S54" s="19"/>
      <c r="T54" s="19"/>
      <c r="U54" s="19"/>
      <c r="V54" s="2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row>
    <row r="55" spans="1:69" ht="15.75">
      <c r="A55" s="29"/>
      <c r="J55" s="179"/>
      <c r="K55" s="179"/>
      <c r="L55" s="179"/>
      <c r="Q55" s="56"/>
      <c r="R55" s="56"/>
      <c r="S55" s="19"/>
      <c r="T55" s="19"/>
      <c r="U55" s="19"/>
      <c r="V55" s="2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row>
    <row r="56" spans="1:69" ht="15.75">
      <c r="A56" s="13"/>
      <c r="C56" s="57"/>
      <c r="D56" s="57"/>
      <c r="E56" s="57"/>
      <c r="F56" s="57"/>
      <c r="G56" s="57"/>
      <c r="H56" s="57"/>
      <c r="I56" s="57"/>
      <c r="J56" s="11"/>
      <c r="K56" s="11"/>
      <c r="L56" s="57"/>
      <c r="M56" s="57"/>
      <c r="N56" s="57"/>
      <c r="O56" s="57"/>
      <c r="Q56" s="11"/>
      <c r="R56" s="11"/>
      <c r="S56" s="19"/>
      <c r="T56" s="19"/>
      <c r="U56" s="23"/>
      <c r="V56" s="19" t="s">
        <v>3</v>
      </c>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row>
    <row r="57" spans="1:69">
      <c r="R57" s="2"/>
    </row>
    <row r="58" spans="1:69">
      <c r="R58" s="2"/>
    </row>
    <row r="59" spans="1:69">
      <c r="R59" s="440" t="s">
        <v>534</v>
      </c>
    </row>
    <row r="60" spans="1:69" ht="15.75">
      <c r="A60" s="13"/>
      <c r="C60" s="57"/>
      <c r="D60" s="57"/>
      <c r="E60" s="57"/>
      <c r="F60" s="57"/>
      <c r="G60" s="57"/>
      <c r="H60" s="57"/>
      <c r="I60" s="57"/>
      <c r="J60" s="11"/>
      <c r="K60" s="11"/>
      <c r="L60" s="57"/>
      <c r="M60" s="57"/>
      <c r="N60" s="57"/>
      <c r="O60" s="57"/>
      <c r="Q60" s="11"/>
      <c r="R60" s="198" t="s">
        <v>0</v>
      </c>
      <c r="S60" s="19"/>
      <c r="T60" s="8"/>
      <c r="U60" s="19"/>
      <c r="V60" s="2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row>
    <row r="61" spans="1:69" ht="15.75">
      <c r="A61" s="13"/>
      <c r="C61" s="21" t="str">
        <f>C5</f>
        <v>Formula Rate calculation</v>
      </c>
      <c r="D61" s="21"/>
      <c r="E61" s="21"/>
      <c r="F61" s="21"/>
      <c r="G61" s="21"/>
      <c r="H61" s="57"/>
      <c r="I61" s="57"/>
      <c r="J61" s="57" t="str">
        <f>J5</f>
        <v xml:space="preserve">     Rate Formula Template</v>
      </c>
      <c r="K61" s="57"/>
      <c r="L61" s="57"/>
      <c r="M61" s="57"/>
      <c r="N61" s="57"/>
      <c r="O61" s="57"/>
      <c r="Q61" s="11"/>
      <c r="R61" s="58" t="str">
        <f>R5</f>
        <v>For  the 12 months ended 12/31/2012</v>
      </c>
      <c r="S61" s="19"/>
      <c r="T61" s="8"/>
      <c r="U61" s="19"/>
      <c r="V61" s="2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row>
    <row r="62" spans="1:69" ht="15.75">
      <c r="A62" s="13"/>
      <c r="C62" s="21"/>
      <c r="D62" s="21"/>
      <c r="E62" s="21"/>
      <c r="F62" s="21"/>
      <c r="G62" s="21"/>
      <c r="H62" s="57"/>
      <c r="I62" s="57"/>
      <c r="J62" s="57" t="str">
        <f>J6</f>
        <v xml:space="preserve"> Utilizing Attachment O Data</v>
      </c>
      <c r="K62" s="57"/>
      <c r="L62" s="57"/>
      <c r="M62" s="57"/>
      <c r="N62" s="57"/>
      <c r="O62" s="57"/>
      <c r="P62" s="11"/>
      <c r="Q62" s="11"/>
      <c r="S62" s="19"/>
      <c r="T62" s="8"/>
      <c r="U62" s="19"/>
      <c r="V62" s="2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row>
    <row r="63" spans="1:69" ht="14.25" customHeight="1">
      <c r="A63" s="13"/>
      <c r="C63" s="57"/>
      <c r="D63" s="57"/>
      <c r="E63" s="57"/>
      <c r="F63" s="57"/>
      <c r="G63" s="57"/>
      <c r="H63" s="57"/>
      <c r="I63" s="57"/>
      <c r="J63" s="57"/>
      <c r="K63" s="57"/>
      <c r="L63" s="57"/>
      <c r="M63" s="57"/>
      <c r="N63" s="57"/>
      <c r="O63" s="57"/>
      <c r="Q63" s="11"/>
      <c r="R63" s="57" t="s">
        <v>78</v>
      </c>
      <c r="S63" s="19"/>
      <c r="T63" s="8"/>
      <c r="U63" s="19"/>
      <c r="V63" s="2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row>
    <row r="64" spans="1:69" ht="15.75">
      <c r="A64" s="13"/>
      <c r="H64" s="57"/>
      <c r="I64" s="57"/>
      <c r="J64" s="43" t="str">
        <f>J8</f>
        <v>Duke Energy Indiana</v>
      </c>
      <c r="K64" s="57"/>
      <c r="L64" s="57"/>
      <c r="M64" s="57"/>
      <c r="N64" s="57"/>
      <c r="O64" s="57"/>
      <c r="P64" s="57"/>
      <c r="Q64" s="11"/>
      <c r="R64" s="11"/>
      <c r="S64" s="19"/>
      <c r="T64" s="8"/>
      <c r="U64" s="19"/>
      <c r="V64" s="2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row>
    <row r="65" spans="1:69" ht="15.75">
      <c r="A65" s="13"/>
      <c r="H65" s="21"/>
      <c r="I65" s="21"/>
      <c r="J65" s="21"/>
      <c r="K65" s="21"/>
      <c r="L65" s="21"/>
      <c r="M65" s="21"/>
      <c r="N65" s="21"/>
      <c r="O65" s="21"/>
      <c r="P65" s="21"/>
      <c r="Q65" s="21"/>
      <c r="R65" s="21"/>
      <c r="S65" s="19"/>
      <c r="T65" s="8"/>
      <c r="U65" s="19"/>
      <c r="V65" s="2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row>
    <row r="66" spans="1:69" ht="15.75">
      <c r="A66" s="13"/>
      <c r="C66" s="57"/>
      <c r="D66" s="57"/>
      <c r="E66" s="57"/>
      <c r="F66" s="57"/>
      <c r="G66" s="57"/>
      <c r="H66" s="27" t="s">
        <v>79</v>
      </c>
      <c r="I66" s="27"/>
      <c r="L66" s="6"/>
      <c r="M66" s="6"/>
      <c r="N66" s="6"/>
      <c r="O66" s="6"/>
      <c r="P66" s="6"/>
      <c r="Q66" s="11"/>
      <c r="R66" s="11"/>
      <c r="S66" s="19"/>
      <c r="T66" s="8"/>
      <c r="U66" s="19"/>
      <c r="V66" s="2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row>
    <row r="67" spans="1:69" ht="51">
      <c r="A67" s="13"/>
      <c r="C67" s="57"/>
      <c r="D67" s="57"/>
      <c r="E67" s="57"/>
      <c r="F67" s="57"/>
      <c r="G67" s="57"/>
      <c r="H67" s="27"/>
      <c r="I67" s="27"/>
      <c r="L67" s="6"/>
      <c r="M67" s="6"/>
      <c r="N67" s="6"/>
      <c r="O67" s="6"/>
      <c r="P67" s="6"/>
      <c r="Q67" s="11"/>
      <c r="R67" s="11"/>
      <c r="S67" s="19"/>
      <c r="T67" s="8"/>
      <c r="U67" s="19"/>
      <c r="V67" s="264" t="s">
        <v>410</v>
      </c>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row>
    <row r="68" spans="1:69" ht="15.75">
      <c r="A68" s="59"/>
      <c r="C68" s="60" t="s">
        <v>8</v>
      </c>
      <c r="D68" s="60" t="s">
        <v>9</v>
      </c>
      <c r="E68" s="60" t="s">
        <v>10</v>
      </c>
      <c r="F68" s="60" t="s">
        <v>11</v>
      </c>
      <c r="G68" s="60" t="s">
        <v>80</v>
      </c>
      <c r="H68" s="60" t="s">
        <v>81</v>
      </c>
      <c r="I68" s="60" t="s">
        <v>82</v>
      </c>
      <c r="J68" s="60" t="s">
        <v>83</v>
      </c>
      <c r="K68" s="60" t="s">
        <v>84</v>
      </c>
      <c r="L68" s="60" t="s">
        <v>85</v>
      </c>
      <c r="M68" s="60" t="s">
        <v>86</v>
      </c>
      <c r="N68" s="60" t="s">
        <v>87</v>
      </c>
      <c r="O68" s="60" t="s">
        <v>88</v>
      </c>
      <c r="P68" s="60" t="s">
        <v>89</v>
      </c>
      <c r="Q68" s="60" t="s">
        <v>90</v>
      </c>
      <c r="R68" s="60" t="s">
        <v>91</v>
      </c>
      <c r="S68" s="19"/>
      <c r="T68" s="8"/>
      <c r="U68" s="19"/>
      <c r="V68" s="2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row>
    <row r="69" spans="1:69" ht="65.25" customHeight="1">
      <c r="A69" s="61" t="s">
        <v>92</v>
      </c>
      <c r="B69" s="62"/>
      <c r="C69" s="63" t="s">
        <v>93</v>
      </c>
      <c r="D69" s="63" t="s">
        <v>94</v>
      </c>
      <c r="E69" s="63" t="s">
        <v>95</v>
      </c>
      <c r="F69" s="63" t="s">
        <v>96</v>
      </c>
      <c r="G69" s="63" t="s">
        <v>97</v>
      </c>
      <c r="H69" s="64" t="s">
        <v>98</v>
      </c>
      <c r="I69" s="64" t="s">
        <v>99</v>
      </c>
      <c r="J69" s="65" t="s">
        <v>100</v>
      </c>
      <c r="K69" s="66" t="s">
        <v>101</v>
      </c>
      <c r="L69" s="64" t="s">
        <v>102</v>
      </c>
      <c r="M69" s="64" t="s">
        <v>76</v>
      </c>
      <c r="N69" s="66" t="s">
        <v>103</v>
      </c>
      <c r="O69" s="64" t="s">
        <v>104</v>
      </c>
      <c r="P69" s="67" t="s">
        <v>105</v>
      </c>
      <c r="Q69" s="68" t="s">
        <v>106</v>
      </c>
      <c r="R69" s="67" t="s">
        <v>107</v>
      </c>
      <c r="S69" s="40"/>
      <c r="T69" s="8"/>
      <c r="U69" s="19"/>
      <c r="V69" s="67" t="s">
        <v>278</v>
      </c>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row>
    <row r="70" spans="1:69" ht="46.5" customHeight="1">
      <c r="A70" s="69"/>
      <c r="B70" s="70"/>
      <c r="C70" s="70"/>
      <c r="D70" s="70"/>
      <c r="E70" s="71" t="s">
        <v>108</v>
      </c>
      <c r="F70" s="71" t="s">
        <v>437</v>
      </c>
      <c r="G70" s="70" t="s">
        <v>109</v>
      </c>
      <c r="H70" s="71" t="s">
        <v>110</v>
      </c>
      <c r="I70" s="72" t="s">
        <v>111</v>
      </c>
      <c r="J70" s="71" t="s">
        <v>112</v>
      </c>
      <c r="K70" s="73" t="s">
        <v>113</v>
      </c>
      <c r="L70" s="71" t="s">
        <v>114</v>
      </c>
      <c r="M70" s="72" t="s">
        <v>115</v>
      </c>
      <c r="N70" s="74" t="s">
        <v>116</v>
      </c>
      <c r="O70" s="72" t="s">
        <v>117</v>
      </c>
      <c r="P70" s="74" t="s">
        <v>118</v>
      </c>
      <c r="Q70" s="75" t="s">
        <v>119</v>
      </c>
      <c r="R70" s="76" t="s">
        <v>120</v>
      </c>
      <c r="S70" s="19"/>
      <c r="T70" s="8"/>
      <c r="U70" s="19"/>
      <c r="V70" s="123"/>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row>
    <row r="71" spans="1:69" ht="15.75">
      <c r="A71" s="77" t="s">
        <v>121</v>
      </c>
      <c r="B71" s="6"/>
      <c r="C71" s="6"/>
      <c r="D71" s="6"/>
      <c r="E71" s="6"/>
      <c r="F71" s="6"/>
      <c r="G71" s="6"/>
      <c r="H71" s="6"/>
      <c r="I71" s="6"/>
      <c r="J71" s="6"/>
      <c r="K71" s="78"/>
      <c r="L71" s="6"/>
      <c r="M71" s="6"/>
      <c r="N71" s="78"/>
      <c r="O71" s="6"/>
      <c r="P71" s="78"/>
      <c r="Q71" s="11"/>
      <c r="R71" s="79"/>
      <c r="S71" s="19"/>
      <c r="T71" s="8"/>
      <c r="U71" s="19"/>
      <c r="V71" s="2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row>
    <row r="72" spans="1:69" ht="15.75">
      <c r="A72" s="178" t="s">
        <v>20</v>
      </c>
      <c r="B72" s="179"/>
      <c r="C72" s="179" t="s">
        <v>216</v>
      </c>
      <c r="D72" s="192">
        <v>2202</v>
      </c>
      <c r="E72" s="181">
        <v>0</v>
      </c>
      <c r="F72" s="181">
        <v>0</v>
      </c>
      <c r="G72" s="182">
        <f>$L$29</f>
        <v>4.6332478383238285E-2</v>
      </c>
      <c r="H72" s="183">
        <f>ROUND(F72*G72,0)</f>
        <v>0</v>
      </c>
      <c r="I72" s="182">
        <f>$L$44</f>
        <v>1.2330429464421824E-2</v>
      </c>
      <c r="J72" s="179">
        <f>ROUND(E72*I72,0)</f>
        <v>0</v>
      </c>
      <c r="K72" s="184">
        <f>H72+J72</f>
        <v>0</v>
      </c>
      <c r="L72" s="183">
        <f>E72-F72</f>
        <v>0</v>
      </c>
      <c r="M72" s="182">
        <f>$L$54</f>
        <v>9.3868103406461734E-2</v>
      </c>
      <c r="N72" s="193">
        <f>ROUND(L72*M72,0)</f>
        <v>0</v>
      </c>
      <c r="O72" s="181">
        <v>0</v>
      </c>
      <c r="P72" s="194">
        <f>K72+N72+O72</f>
        <v>0</v>
      </c>
      <c r="Q72" s="195">
        <v>0</v>
      </c>
      <c r="R72" s="196">
        <f>P72+Q72</f>
        <v>0</v>
      </c>
      <c r="S72" s="85"/>
      <c r="T72" s="85"/>
      <c r="U72" s="85"/>
      <c r="V72" s="221">
        <f>+E72</f>
        <v>0</v>
      </c>
      <c r="W72" s="85"/>
      <c r="X72" s="85"/>
      <c r="Y72" s="85"/>
    </row>
    <row r="73" spans="1:69" ht="15.75">
      <c r="A73" s="178" t="s">
        <v>122</v>
      </c>
      <c r="B73" s="179"/>
      <c r="C73" s="179"/>
      <c r="D73" s="192"/>
      <c r="E73" s="181">
        <v>0</v>
      </c>
      <c r="F73" s="181">
        <v>0</v>
      </c>
      <c r="G73" s="182">
        <f t="shared" ref="G73:G74" si="0">$L$29</f>
        <v>4.6332478383238285E-2</v>
      </c>
      <c r="H73" s="183">
        <f t="shared" ref="H73:H74" si="1">ROUND(F73*G73,0)</f>
        <v>0</v>
      </c>
      <c r="I73" s="182">
        <f t="shared" ref="I73:I74" si="2">$L$44</f>
        <v>1.2330429464421824E-2</v>
      </c>
      <c r="J73" s="179">
        <f t="shared" ref="J73:J74" si="3">ROUND(E73*I73,0)</f>
        <v>0</v>
      </c>
      <c r="K73" s="184">
        <f>H73+J73</f>
        <v>0</v>
      </c>
      <c r="L73" s="183">
        <f>E73-F73</f>
        <v>0</v>
      </c>
      <c r="M73" s="182">
        <f t="shared" ref="M73:M74" si="4">$L$54</f>
        <v>9.3868103406461734E-2</v>
      </c>
      <c r="N73" s="193">
        <f t="shared" ref="N73:N74" si="5">ROUND(L73*M73,0)</f>
        <v>0</v>
      </c>
      <c r="O73" s="181">
        <v>0</v>
      </c>
      <c r="P73" s="194">
        <f>K73+N73+O73</f>
        <v>0</v>
      </c>
      <c r="Q73" s="195">
        <v>0</v>
      </c>
      <c r="R73" s="196">
        <f>P73+Q73</f>
        <v>0</v>
      </c>
      <c r="S73" s="85"/>
      <c r="T73" s="85"/>
      <c r="U73" s="85"/>
      <c r="V73" s="221">
        <f t="shared" ref="V73:V79" si="6">+E73</f>
        <v>0</v>
      </c>
      <c r="W73" s="85"/>
      <c r="X73" s="85"/>
      <c r="Y73" s="85"/>
    </row>
    <row r="74" spans="1:69" ht="15.75">
      <c r="A74" s="178" t="s">
        <v>123</v>
      </c>
      <c r="B74" s="179"/>
      <c r="C74" s="179"/>
      <c r="D74" s="192"/>
      <c r="E74" s="181">
        <v>0</v>
      </c>
      <c r="F74" s="181">
        <v>0</v>
      </c>
      <c r="G74" s="182">
        <f t="shared" si="0"/>
        <v>4.6332478383238285E-2</v>
      </c>
      <c r="H74" s="183">
        <f t="shared" si="1"/>
        <v>0</v>
      </c>
      <c r="I74" s="182">
        <f t="shared" si="2"/>
        <v>1.2330429464421824E-2</v>
      </c>
      <c r="J74" s="179">
        <f t="shared" si="3"/>
        <v>0</v>
      </c>
      <c r="K74" s="184">
        <f>H74+J74</f>
        <v>0</v>
      </c>
      <c r="L74" s="183">
        <f>E74-F74</f>
        <v>0</v>
      </c>
      <c r="M74" s="182">
        <f t="shared" si="4"/>
        <v>9.3868103406461734E-2</v>
      </c>
      <c r="N74" s="193">
        <f t="shared" si="5"/>
        <v>0</v>
      </c>
      <c r="O74" s="181">
        <v>0</v>
      </c>
      <c r="P74" s="194">
        <f>K74+N74+O74</f>
        <v>0</v>
      </c>
      <c r="Q74" s="197">
        <v>0</v>
      </c>
      <c r="R74" s="196">
        <f>P74+Q74</f>
        <v>0</v>
      </c>
      <c r="S74" s="85"/>
      <c r="T74" s="85"/>
      <c r="U74" s="85"/>
      <c r="V74" s="221">
        <f t="shared" si="6"/>
        <v>0</v>
      </c>
      <c r="W74" s="85"/>
      <c r="X74" s="85"/>
      <c r="Y74" s="85"/>
    </row>
    <row r="75" spans="1:69" ht="15.75">
      <c r="A75" s="80"/>
      <c r="D75" s="81"/>
      <c r="K75" s="82"/>
      <c r="N75" s="82"/>
      <c r="P75" s="82"/>
      <c r="R75" s="82"/>
      <c r="S75" s="85"/>
      <c r="T75" s="85"/>
      <c r="U75" s="85"/>
      <c r="V75" s="221">
        <f t="shared" si="6"/>
        <v>0</v>
      </c>
      <c r="W75" s="85"/>
      <c r="X75" s="85"/>
      <c r="Y75" s="85"/>
    </row>
    <row r="76" spans="1:69" ht="15.75">
      <c r="A76" s="80"/>
      <c r="D76" s="81"/>
      <c r="K76" s="82"/>
      <c r="N76" s="82"/>
      <c r="P76" s="82"/>
      <c r="R76" s="82"/>
      <c r="S76" s="85"/>
      <c r="T76" s="85"/>
      <c r="U76" s="85"/>
      <c r="V76" s="221">
        <f t="shared" si="6"/>
        <v>0</v>
      </c>
      <c r="W76" s="85"/>
      <c r="X76" s="85"/>
      <c r="Y76" s="85"/>
    </row>
    <row r="77" spans="1:69" ht="15.75">
      <c r="A77" s="80"/>
      <c r="D77" s="81"/>
      <c r="K77" s="82"/>
      <c r="N77" s="82"/>
      <c r="P77" s="82"/>
      <c r="R77" s="82"/>
      <c r="S77" s="85"/>
      <c r="T77" s="85"/>
      <c r="U77" s="85"/>
      <c r="V77" s="221">
        <f t="shared" si="6"/>
        <v>0</v>
      </c>
      <c r="W77" s="85"/>
      <c r="X77" s="85"/>
      <c r="Y77" s="85"/>
    </row>
    <row r="78" spans="1:69" ht="15.75">
      <c r="A78" s="80"/>
      <c r="D78" s="81"/>
      <c r="K78" s="82"/>
      <c r="N78" s="82"/>
      <c r="P78" s="82"/>
      <c r="R78" s="82"/>
      <c r="S78" s="85"/>
      <c r="T78" s="85"/>
      <c r="U78" s="85"/>
      <c r="V78" s="221">
        <f t="shared" si="6"/>
        <v>0</v>
      </c>
      <c r="W78" s="85"/>
      <c r="X78" s="85"/>
      <c r="Y78" s="85"/>
    </row>
    <row r="79" spans="1:69" ht="15.75">
      <c r="A79" s="80"/>
      <c r="D79" s="81"/>
      <c r="K79" s="82"/>
      <c r="N79" s="82"/>
      <c r="P79" s="82"/>
      <c r="R79" s="82"/>
      <c r="S79" s="85"/>
      <c r="T79" s="85"/>
      <c r="U79" s="85"/>
      <c r="V79" s="221">
        <f t="shared" si="6"/>
        <v>0</v>
      </c>
      <c r="W79" s="85"/>
      <c r="X79" s="85"/>
      <c r="Y79" s="85"/>
    </row>
    <row r="80" spans="1:69">
      <c r="A80" s="80"/>
      <c r="C80" s="85"/>
      <c r="D80" s="86"/>
      <c r="E80" s="85"/>
      <c r="F80" s="85"/>
      <c r="G80" s="85"/>
      <c r="H80" s="85"/>
      <c r="I80" s="85"/>
      <c r="J80" s="85"/>
      <c r="K80" s="87"/>
      <c r="L80" s="85"/>
      <c r="M80" s="85"/>
      <c r="N80" s="87"/>
      <c r="O80" s="85"/>
      <c r="P80" s="87"/>
      <c r="Q80" s="85"/>
      <c r="R80" s="87"/>
      <c r="S80" s="85"/>
      <c r="T80" s="85"/>
      <c r="U80" s="85"/>
      <c r="V80" s="219"/>
      <c r="W80" s="85"/>
      <c r="X80" s="85"/>
      <c r="Y80" s="85"/>
    </row>
    <row r="81" spans="1:25">
      <c r="A81" s="80"/>
      <c r="C81" s="85"/>
      <c r="D81" s="86"/>
      <c r="E81" s="85"/>
      <c r="F81" s="85"/>
      <c r="G81" s="85"/>
      <c r="H81" s="85"/>
      <c r="I81" s="85"/>
      <c r="J81" s="85"/>
      <c r="K81" s="87"/>
      <c r="L81" s="85"/>
      <c r="M81" s="85"/>
      <c r="N81" s="87"/>
      <c r="O81" s="85"/>
      <c r="P81" s="87"/>
      <c r="Q81" s="85"/>
      <c r="R81" s="87"/>
      <c r="S81" s="85"/>
      <c r="T81" s="85"/>
      <c r="U81" s="85"/>
      <c r="V81" s="219"/>
      <c r="W81" s="85"/>
      <c r="X81" s="85"/>
      <c r="Y81" s="85"/>
    </row>
    <row r="82" spans="1:25">
      <c r="A82" s="80"/>
      <c r="C82" s="85"/>
      <c r="D82" s="86"/>
      <c r="E82" s="85"/>
      <c r="F82" s="85"/>
      <c r="G82" s="85"/>
      <c r="H82" s="85"/>
      <c r="I82" s="85"/>
      <c r="J82" s="85"/>
      <c r="K82" s="87"/>
      <c r="L82" s="85"/>
      <c r="M82" s="85"/>
      <c r="N82" s="87"/>
      <c r="O82" s="85"/>
      <c r="P82" s="87"/>
      <c r="Q82" s="85"/>
      <c r="R82" s="87"/>
      <c r="S82" s="85"/>
      <c r="T82" s="85"/>
      <c r="U82" s="85"/>
      <c r="V82" s="219"/>
      <c r="W82" s="85"/>
      <c r="X82" s="85"/>
      <c r="Y82" s="85"/>
    </row>
    <row r="83" spans="1:25">
      <c r="A83" s="80"/>
      <c r="C83" s="85"/>
      <c r="D83" s="86"/>
      <c r="E83" s="85"/>
      <c r="F83" s="85"/>
      <c r="G83" s="85"/>
      <c r="H83" s="85"/>
      <c r="I83" s="85"/>
      <c r="J83" s="85"/>
      <c r="K83" s="87"/>
      <c r="L83" s="85"/>
      <c r="M83" s="85"/>
      <c r="N83" s="87"/>
      <c r="O83" s="85"/>
      <c r="P83" s="87"/>
      <c r="Q83" s="85"/>
      <c r="R83" s="87"/>
      <c r="S83" s="85"/>
      <c r="T83" s="85"/>
      <c r="U83" s="85"/>
      <c r="V83" s="219"/>
      <c r="W83" s="85"/>
      <c r="X83" s="85"/>
      <c r="Y83" s="85"/>
    </row>
    <row r="84" spans="1:25">
      <c r="A84" s="80"/>
      <c r="C84" s="85"/>
      <c r="D84" s="86"/>
      <c r="E84" s="85"/>
      <c r="F84" s="85"/>
      <c r="G84" s="85"/>
      <c r="H84" s="85"/>
      <c r="I84" s="85"/>
      <c r="J84" s="85"/>
      <c r="K84" s="87"/>
      <c r="L84" s="85"/>
      <c r="M84" s="85"/>
      <c r="N84" s="87"/>
      <c r="O84" s="85"/>
      <c r="P84" s="87"/>
      <c r="Q84" s="85"/>
      <c r="R84" s="87"/>
      <c r="S84" s="85"/>
      <c r="T84" s="85"/>
      <c r="U84" s="85"/>
      <c r="V84" s="219"/>
      <c r="W84" s="85"/>
      <c r="X84" s="85"/>
      <c r="Y84" s="85"/>
    </row>
    <row r="85" spans="1:25">
      <c r="A85" s="80"/>
      <c r="C85" s="85"/>
      <c r="D85" s="86"/>
      <c r="E85" s="85"/>
      <c r="F85" s="85"/>
      <c r="G85" s="85"/>
      <c r="H85" s="85"/>
      <c r="I85" s="85"/>
      <c r="J85" s="85"/>
      <c r="K85" s="87"/>
      <c r="L85" s="85"/>
      <c r="M85" s="85"/>
      <c r="N85" s="87"/>
      <c r="O85" s="85"/>
      <c r="P85" s="87"/>
      <c r="Q85" s="85"/>
      <c r="R85" s="87"/>
      <c r="S85" s="85"/>
      <c r="T85" s="85"/>
      <c r="U85" s="85"/>
      <c r="V85" s="219"/>
      <c r="W85" s="85"/>
      <c r="X85" s="85"/>
      <c r="Y85" s="85"/>
    </row>
    <row r="86" spans="1:25">
      <c r="A86" s="80"/>
      <c r="C86" s="85"/>
      <c r="D86" s="86"/>
      <c r="E86" s="85"/>
      <c r="F86" s="85"/>
      <c r="G86" s="85"/>
      <c r="H86" s="85"/>
      <c r="I86" s="85"/>
      <c r="J86" s="85"/>
      <c r="K86" s="87"/>
      <c r="L86" s="85"/>
      <c r="M86" s="85"/>
      <c r="N86" s="87"/>
      <c r="O86" s="85"/>
      <c r="P86" s="87"/>
      <c r="Q86" s="85"/>
      <c r="R86" s="87"/>
      <c r="S86" s="85"/>
      <c r="T86" s="85"/>
      <c r="U86" s="85"/>
      <c r="V86" s="219"/>
      <c r="W86" s="85"/>
      <c r="X86" s="85"/>
      <c r="Y86" s="85"/>
    </row>
    <row r="87" spans="1:25">
      <c r="A87" s="80"/>
      <c r="C87" s="85"/>
      <c r="D87" s="86"/>
      <c r="E87" s="85"/>
      <c r="F87" s="85"/>
      <c r="G87" s="85"/>
      <c r="H87" s="85"/>
      <c r="I87" s="85"/>
      <c r="J87" s="85"/>
      <c r="K87" s="87"/>
      <c r="L87" s="85"/>
      <c r="M87" s="85"/>
      <c r="N87" s="87"/>
      <c r="O87" s="85"/>
      <c r="P87" s="87"/>
      <c r="Q87" s="85"/>
      <c r="R87" s="87"/>
      <c r="S87" s="85"/>
      <c r="T87" s="85"/>
      <c r="U87" s="85"/>
      <c r="V87" s="219"/>
      <c r="W87" s="85"/>
      <c r="X87" s="85"/>
      <c r="Y87" s="85"/>
    </row>
    <row r="88" spans="1:25">
      <c r="A88" s="80"/>
      <c r="C88" s="85"/>
      <c r="D88" s="86"/>
      <c r="E88" s="85"/>
      <c r="F88" s="85"/>
      <c r="G88" s="85"/>
      <c r="H88" s="85"/>
      <c r="I88" s="85"/>
      <c r="J88" s="85"/>
      <c r="K88" s="87"/>
      <c r="L88" s="85"/>
      <c r="M88" s="85"/>
      <c r="N88" s="87"/>
      <c r="O88" s="85"/>
      <c r="P88" s="87"/>
      <c r="Q88" s="85"/>
      <c r="R88" s="87"/>
      <c r="S88" s="85"/>
      <c r="T88" s="85"/>
      <c r="U88" s="85"/>
      <c r="V88" s="219"/>
      <c r="W88" s="85"/>
      <c r="X88" s="85"/>
      <c r="Y88" s="85"/>
    </row>
    <row r="89" spans="1:25">
      <c r="A89" s="80"/>
      <c r="C89" s="85"/>
      <c r="D89" s="86"/>
      <c r="E89" s="85"/>
      <c r="F89" s="85"/>
      <c r="G89" s="85"/>
      <c r="H89" s="85"/>
      <c r="I89" s="85"/>
      <c r="J89" s="85"/>
      <c r="K89" s="87"/>
      <c r="L89" s="85"/>
      <c r="M89" s="85"/>
      <c r="N89" s="87"/>
      <c r="O89" s="85"/>
      <c r="P89" s="87"/>
      <c r="Q89" s="85"/>
      <c r="R89" s="87"/>
      <c r="S89" s="85"/>
      <c r="T89" s="85"/>
      <c r="U89" s="85"/>
      <c r="V89" s="219"/>
      <c r="W89" s="85"/>
      <c r="X89" s="85"/>
      <c r="Y89" s="85"/>
    </row>
    <row r="90" spans="1:25">
      <c r="A90" s="80"/>
      <c r="C90" s="85"/>
      <c r="D90" s="86"/>
      <c r="E90" s="85"/>
      <c r="F90" s="85"/>
      <c r="G90" s="85"/>
      <c r="H90" s="85"/>
      <c r="I90" s="85"/>
      <c r="J90" s="85"/>
      <c r="K90" s="87"/>
      <c r="L90" s="85"/>
      <c r="M90" s="85"/>
      <c r="N90" s="87"/>
      <c r="O90" s="85"/>
      <c r="P90" s="87"/>
      <c r="Q90" s="85"/>
      <c r="R90" s="87"/>
      <c r="S90" s="85"/>
      <c r="T90" s="85"/>
      <c r="U90" s="85"/>
      <c r="V90" s="219"/>
      <c r="W90" s="85"/>
      <c r="X90" s="85"/>
      <c r="Y90" s="85"/>
    </row>
    <row r="91" spans="1:25">
      <c r="A91" s="88"/>
      <c r="B91" s="89"/>
      <c r="C91" s="90"/>
      <c r="D91" s="90"/>
      <c r="E91" s="90"/>
      <c r="F91" s="90"/>
      <c r="G91" s="90"/>
      <c r="H91" s="90"/>
      <c r="I91" s="90"/>
      <c r="J91" s="90"/>
      <c r="K91" s="91"/>
      <c r="L91" s="90"/>
      <c r="M91" s="90"/>
      <c r="N91" s="91"/>
      <c r="O91" s="90"/>
      <c r="P91" s="91"/>
      <c r="Q91" s="90"/>
      <c r="R91" s="91"/>
      <c r="S91" s="85"/>
      <c r="T91" s="85"/>
      <c r="U91" s="85"/>
      <c r="V91" s="219"/>
      <c r="W91" s="85"/>
      <c r="X91" s="85"/>
      <c r="Y91" s="85"/>
    </row>
    <row r="92" spans="1:25" ht="15.75">
      <c r="A92" s="18" t="s">
        <v>124</v>
      </c>
      <c r="B92" s="50"/>
      <c r="C92" s="21" t="s">
        <v>125</v>
      </c>
      <c r="D92" s="21"/>
      <c r="E92" s="21"/>
      <c r="F92" s="21"/>
      <c r="G92" s="21"/>
      <c r="H92" s="43"/>
      <c r="I92" s="43"/>
      <c r="J92" s="11"/>
      <c r="K92" s="11"/>
      <c r="L92" s="11"/>
      <c r="M92" s="11"/>
      <c r="N92" s="11"/>
      <c r="O92" s="11"/>
      <c r="P92" s="92">
        <f>SUM(P72:P91)</f>
        <v>0</v>
      </c>
      <c r="Q92" s="92">
        <f>SUM(Q72:Q91)</f>
        <v>0</v>
      </c>
      <c r="R92" s="92">
        <f>ROUND(SUM(R72:R91),2)</f>
        <v>0</v>
      </c>
      <c r="S92" s="85"/>
      <c r="T92" s="85"/>
      <c r="U92" s="85"/>
      <c r="V92" s="220">
        <f>SUM(V72:V91)</f>
        <v>0</v>
      </c>
      <c r="W92" s="85"/>
      <c r="X92" s="85"/>
      <c r="Y92" s="85"/>
    </row>
    <row r="93" spans="1:25">
      <c r="A93" s="93"/>
      <c r="B93" s="85"/>
      <c r="C93" s="85"/>
      <c r="D93" s="85"/>
      <c r="E93" s="133">
        <f>SUM(E72:E90)</f>
        <v>0</v>
      </c>
      <c r="F93" s="85"/>
      <c r="G93" s="85"/>
      <c r="H93" s="85"/>
      <c r="I93" s="85"/>
      <c r="J93" s="85"/>
      <c r="K93" s="85"/>
      <c r="L93" s="85"/>
      <c r="M93" s="85"/>
      <c r="N93" s="85"/>
      <c r="O93" s="85"/>
      <c r="P93" s="85"/>
      <c r="Q93" s="85"/>
      <c r="R93" s="85"/>
      <c r="S93" s="85"/>
      <c r="T93" s="85"/>
      <c r="U93" s="85"/>
      <c r="V93" s="85"/>
      <c r="W93" s="85"/>
      <c r="X93" s="85"/>
      <c r="Y93" s="85"/>
    </row>
    <row r="94" spans="1:25" ht="15.75">
      <c r="A94" s="94">
        <v>3</v>
      </c>
      <c r="B94" s="85"/>
      <c r="C94" s="57" t="s">
        <v>126</v>
      </c>
      <c r="D94" s="57"/>
      <c r="E94" s="57"/>
      <c r="F94" s="57"/>
      <c r="G94" s="85"/>
      <c r="H94" s="85"/>
      <c r="I94" s="85"/>
      <c r="J94" s="85"/>
      <c r="K94" s="85"/>
      <c r="L94" s="85"/>
      <c r="M94" s="85"/>
      <c r="N94" s="85"/>
      <c r="O94" s="85"/>
      <c r="P94" s="92">
        <f>P92</f>
        <v>0</v>
      </c>
      <c r="Q94" s="85"/>
      <c r="R94" s="85"/>
      <c r="S94" s="85"/>
      <c r="T94" s="85"/>
      <c r="U94" s="85"/>
      <c r="V94" s="85"/>
      <c r="W94" s="85"/>
      <c r="X94" s="85"/>
      <c r="Y94" s="85"/>
    </row>
    <row r="95" spans="1:25">
      <c r="A95" s="85"/>
      <c r="B95" s="85"/>
      <c r="C95" s="85"/>
      <c r="D95" s="85"/>
      <c r="E95" s="85"/>
      <c r="F95" s="85"/>
      <c r="G95" s="85"/>
      <c r="H95" s="85"/>
      <c r="I95" s="85"/>
      <c r="J95" s="85"/>
      <c r="K95" s="85"/>
      <c r="L95" s="85"/>
      <c r="M95" s="85"/>
      <c r="N95" s="85"/>
      <c r="O95" s="85"/>
      <c r="P95" s="85"/>
      <c r="Q95" s="85"/>
      <c r="R95" s="85"/>
      <c r="S95" s="85"/>
      <c r="T95" s="85"/>
      <c r="U95" s="85"/>
      <c r="V95" s="85"/>
      <c r="W95" s="85"/>
      <c r="X95" s="85"/>
      <c r="Y95" s="85"/>
    </row>
    <row r="96" spans="1:25">
      <c r="A96" s="85"/>
      <c r="B96" s="85"/>
      <c r="C96" s="85"/>
      <c r="D96" s="85"/>
      <c r="E96" s="85"/>
      <c r="F96" s="85"/>
      <c r="G96" s="85"/>
      <c r="H96" s="85"/>
      <c r="I96" s="85"/>
      <c r="J96" s="85"/>
      <c r="K96" s="85"/>
      <c r="L96" s="85"/>
      <c r="M96" s="85"/>
      <c r="N96" s="85"/>
      <c r="O96" s="85"/>
      <c r="P96" s="85"/>
      <c r="Q96" s="85"/>
      <c r="R96" s="85"/>
      <c r="S96" s="85"/>
      <c r="T96" s="85"/>
      <c r="U96" s="85"/>
      <c r="V96" s="85"/>
      <c r="W96" s="85"/>
      <c r="X96" s="85"/>
      <c r="Y96" s="85"/>
    </row>
    <row r="97" spans="1:25" ht="15.75">
      <c r="A97" s="57" t="s">
        <v>127</v>
      </c>
      <c r="B97" s="85"/>
      <c r="C97" s="85"/>
      <c r="D97" s="85"/>
      <c r="E97" s="85"/>
      <c r="F97" s="85"/>
      <c r="G97" s="85"/>
      <c r="H97" s="85"/>
      <c r="I97" s="85"/>
      <c r="J97" s="85"/>
      <c r="K97" s="85"/>
      <c r="L97" s="85"/>
      <c r="M97" s="85"/>
      <c r="N97" s="85"/>
      <c r="O97" s="85"/>
      <c r="P97" s="85"/>
      <c r="Q97" s="85"/>
      <c r="R97" s="85"/>
      <c r="S97" s="85"/>
      <c r="T97" s="85"/>
      <c r="U97" s="85"/>
      <c r="V97" s="85"/>
      <c r="W97" s="85"/>
      <c r="X97" s="85"/>
      <c r="Y97" s="85"/>
    </row>
    <row r="98" spans="1:25" ht="16.5" thickBot="1">
      <c r="A98" s="95" t="s">
        <v>128</v>
      </c>
      <c r="B98" s="85"/>
      <c r="C98" s="85"/>
      <c r="D98" s="85"/>
      <c r="E98" s="85"/>
      <c r="F98" s="85"/>
      <c r="G98" s="85"/>
      <c r="H98" s="85"/>
      <c r="I98" s="85"/>
      <c r="J98" s="85"/>
      <c r="K98" s="85"/>
      <c r="L98" s="85"/>
      <c r="M98" s="85"/>
      <c r="N98" s="85"/>
      <c r="O98" s="85"/>
      <c r="P98" s="85"/>
      <c r="Q98" s="85"/>
      <c r="R98" s="85"/>
      <c r="S98" s="85"/>
      <c r="T98" s="85"/>
      <c r="U98" s="85"/>
      <c r="V98" s="85"/>
      <c r="W98" s="85"/>
      <c r="X98" s="85"/>
      <c r="Y98" s="85"/>
    </row>
    <row r="99" spans="1:25" ht="18" customHeight="1">
      <c r="A99" s="96" t="s">
        <v>129</v>
      </c>
      <c r="B99" s="97"/>
      <c r="C99" s="421" t="s">
        <v>442</v>
      </c>
      <c r="D99" s="421"/>
      <c r="E99" s="421"/>
      <c r="F99" s="421"/>
      <c r="G99" s="421"/>
      <c r="H99" s="421"/>
      <c r="I99" s="421"/>
      <c r="J99" s="421"/>
      <c r="K99" s="421"/>
      <c r="L99" s="421"/>
      <c r="M99" s="421"/>
      <c r="N99" s="421"/>
      <c r="O99" s="421"/>
      <c r="P99" s="421"/>
      <c r="Q99" s="421"/>
      <c r="R99" s="421"/>
      <c r="S99" s="85"/>
      <c r="T99" s="85"/>
      <c r="U99" s="85"/>
      <c r="V99" s="85"/>
      <c r="W99" s="85"/>
      <c r="X99" s="85"/>
      <c r="Y99" s="85"/>
    </row>
    <row r="100" spans="1:25" ht="15.75">
      <c r="A100" s="96"/>
      <c r="B100" s="97"/>
      <c r="C100" s="302" t="s">
        <v>433</v>
      </c>
      <c r="D100" s="298"/>
      <c r="E100" s="298"/>
      <c r="F100" s="298"/>
      <c r="G100" s="298"/>
      <c r="H100" s="298"/>
      <c r="I100" s="298"/>
      <c r="J100" s="298"/>
      <c r="K100" s="298"/>
      <c r="L100" s="298"/>
      <c r="M100" s="298"/>
      <c r="N100" s="298"/>
      <c r="O100" s="298"/>
      <c r="P100" s="298"/>
      <c r="Q100" s="298"/>
      <c r="R100" s="298"/>
      <c r="S100" s="85"/>
      <c r="T100" s="85"/>
      <c r="U100" s="85"/>
      <c r="V100" s="85"/>
      <c r="W100" s="85"/>
      <c r="X100" s="85"/>
      <c r="Y100" s="85"/>
    </row>
    <row r="101" spans="1:25" ht="15.75" customHeight="1">
      <c r="A101" s="96" t="s">
        <v>130</v>
      </c>
      <c r="B101" s="97"/>
      <c r="C101" s="421" t="s">
        <v>213</v>
      </c>
      <c r="D101" s="421"/>
      <c r="E101" s="421"/>
      <c r="F101" s="421"/>
      <c r="G101" s="421"/>
      <c r="H101" s="421"/>
      <c r="I101" s="421"/>
      <c r="J101" s="421"/>
      <c r="K101" s="421"/>
      <c r="L101" s="421"/>
      <c r="M101" s="421"/>
      <c r="N101" s="421"/>
      <c r="O101" s="421"/>
      <c r="P101" s="421"/>
      <c r="Q101" s="421"/>
      <c r="R101" s="421"/>
      <c r="S101" s="85"/>
      <c r="T101" s="85"/>
      <c r="U101" s="85"/>
      <c r="V101" s="85"/>
      <c r="W101" s="85"/>
      <c r="X101" s="85"/>
      <c r="Y101" s="85"/>
    </row>
    <row r="102" spans="1:25" ht="15.75" customHeight="1">
      <c r="A102" s="96" t="s">
        <v>131</v>
      </c>
      <c r="B102" s="97"/>
      <c r="C102" s="424" t="s">
        <v>132</v>
      </c>
      <c r="D102" s="424"/>
      <c r="E102" s="424"/>
      <c r="F102" s="424"/>
      <c r="G102" s="424"/>
      <c r="H102" s="424"/>
      <c r="I102" s="424"/>
      <c r="J102" s="424"/>
      <c r="K102" s="424"/>
      <c r="L102" s="424"/>
      <c r="M102" s="424"/>
      <c r="N102" s="424"/>
      <c r="O102" s="424"/>
      <c r="P102" s="424"/>
      <c r="Q102" s="424"/>
      <c r="R102" s="424"/>
      <c r="S102" s="85"/>
      <c r="T102" s="85"/>
      <c r="U102" s="85"/>
      <c r="V102" s="85"/>
      <c r="W102" s="85"/>
      <c r="X102" s="85"/>
      <c r="Y102" s="85"/>
    </row>
    <row r="103" spans="1:25" ht="15.75" customHeight="1">
      <c r="A103" s="96"/>
      <c r="B103" s="97"/>
      <c r="C103" s="169" t="s">
        <v>133</v>
      </c>
      <c r="D103" s="299"/>
      <c r="E103" s="299"/>
      <c r="F103" s="299"/>
      <c r="G103" s="299"/>
      <c r="H103" s="299"/>
      <c r="I103" s="299"/>
      <c r="J103" s="299"/>
      <c r="K103" s="299"/>
      <c r="L103" s="299"/>
      <c r="M103" s="299"/>
      <c r="N103" s="299"/>
      <c r="O103" s="299"/>
      <c r="P103" s="299"/>
      <c r="Q103" s="299"/>
      <c r="R103" s="299"/>
      <c r="S103" s="85"/>
      <c r="T103" s="85"/>
      <c r="U103" s="85"/>
      <c r="V103" s="85"/>
      <c r="W103" s="85"/>
      <c r="X103" s="85"/>
      <c r="Y103" s="85"/>
    </row>
    <row r="104" spans="1:25" ht="15.75" customHeight="1">
      <c r="A104" s="96" t="s">
        <v>134</v>
      </c>
      <c r="B104" s="97"/>
      <c r="C104" s="424" t="s">
        <v>135</v>
      </c>
      <c r="D104" s="424"/>
      <c r="E104" s="424"/>
      <c r="F104" s="424"/>
      <c r="G104" s="424"/>
      <c r="H104" s="424"/>
      <c r="I104" s="424"/>
      <c r="J104" s="424"/>
      <c r="K104" s="424"/>
      <c r="L104" s="424"/>
      <c r="M104" s="424"/>
      <c r="N104" s="424"/>
      <c r="O104" s="424"/>
      <c r="P104" s="424"/>
      <c r="Q104" s="424"/>
      <c r="R104" s="424"/>
      <c r="S104" s="85"/>
      <c r="T104" s="85"/>
      <c r="U104" s="85"/>
      <c r="V104" s="85"/>
      <c r="W104" s="85"/>
      <c r="X104" s="85"/>
      <c r="Y104" s="85"/>
    </row>
    <row r="105" spans="1:25" ht="15.75" customHeight="1">
      <c r="A105" s="98" t="s">
        <v>136</v>
      </c>
      <c r="B105" s="97"/>
      <c r="C105" s="420" t="s">
        <v>441</v>
      </c>
      <c r="D105" s="420"/>
      <c r="E105" s="420"/>
      <c r="F105" s="420"/>
      <c r="G105" s="420"/>
      <c r="H105" s="420"/>
      <c r="I105" s="420"/>
      <c r="J105" s="420"/>
      <c r="K105" s="420"/>
      <c r="L105" s="420"/>
      <c r="M105" s="420"/>
      <c r="N105" s="420"/>
      <c r="O105" s="420"/>
      <c r="P105" s="420"/>
      <c r="Q105" s="420"/>
      <c r="R105" s="420"/>
      <c r="S105" s="85"/>
      <c r="T105" s="85"/>
      <c r="U105" s="85"/>
      <c r="V105" s="85"/>
      <c r="W105" s="85"/>
      <c r="X105" s="85"/>
      <c r="Y105" s="85"/>
    </row>
    <row r="106" spans="1:25" ht="15.75" customHeight="1">
      <c r="A106" s="98" t="s">
        <v>137</v>
      </c>
      <c r="B106" s="97"/>
      <c r="C106" s="420" t="s">
        <v>138</v>
      </c>
      <c r="D106" s="420"/>
      <c r="E106" s="420"/>
      <c r="F106" s="420"/>
      <c r="G106" s="420"/>
      <c r="H106" s="420"/>
      <c r="I106" s="420"/>
      <c r="J106" s="420"/>
      <c r="K106" s="420"/>
      <c r="L106" s="420"/>
      <c r="M106" s="420"/>
      <c r="N106" s="420"/>
      <c r="O106" s="420"/>
      <c r="P106" s="420"/>
      <c r="Q106" s="420"/>
      <c r="R106" s="420"/>
      <c r="S106" s="85"/>
      <c r="T106" s="85"/>
      <c r="U106" s="85"/>
      <c r="V106" s="85"/>
      <c r="W106" s="85"/>
      <c r="X106" s="85"/>
      <c r="Y106" s="85"/>
    </row>
    <row r="107" spans="1:25" ht="15.75" customHeight="1">
      <c r="A107" s="98" t="s">
        <v>139</v>
      </c>
      <c r="B107" s="97"/>
      <c r="C107" s="420" t="s">
        <v>355</v>
      </c>
      <c r="D107" s="420"/>
      <c r="E107" s="420"/>
      <c r="F107" s="420"/>
      <c r="G107" s="420"/>
      <c r="H107" s="420"/>
      <c r="I107" s="420"/>
      <c r="J107" s="420"/>
      <c r="K107" s="420"/>
      <c r="L107" s="420"/>
      <c r="M107" s="420"/>
      <c r="N107" s="420"/>
      <c r="O107" s="420"/>
      <c r="P107" s="420"/>
      <c r="Q107" s="420"/>
      <c r="R107" s="420"/>
      <c r="S107" s="85"/>
      <c r="T107" s="85"/>
      <c r="U107" s="85"/>
      <c r="V107" s="85"/>
      <c r="W107" s="85"/>
      <c r="X107" s="85"/>
      <c r="Y107" s="85"/>
    </row>
    <row r="108" spans="1:25" ht="15.75" customHeight="1">
      <c r="A108" s="98" t="s">
        <v>141</v>
      </c>
      <c r="B108" s="10"/>
      <c r="C108" s="420" t="s">
        <v>142</v>
      </c>
      <c r="D108" s="420"/>
      <c r="E108" s="420"/>
      <c r="F108" s="420"/>
      <c r="G108" s="420"/>
      <c r="H108" s="420"/>
      <c r="I108" s="420"/>
      <c r="J108" s="420"/>
      <c r="K108" s="420"/>
      <c r="L108" s="420"/>
      <c r="M108" s="420"/>
      <c r="N108" s="420"/>
      <c r="O108" s="420"/>
      <c r="P108" s="420"/>
      <c r="Q108" s="420"/>
      <c r="R108" s="420"/>
      <c r="S108" s="85"/>
      <c r="T108" s="85"/>
      <c r="U108" s="85"/>
      <c r="V108" s="85"/>
      <c r="W108" s="85"/>
      <c r="X108" s="85"/>
      <c r="Y108" s="85"/>
    </row>
    <row r="109" spans="1:25" ht="15.75">
      <c r="A109" s="43" t="s">
        <v>195</v>
      </c>
      <c r="B109" s="57"/>
      <c r="C109" s="57" t="s">
        <v>434</v>
      </c>
      <c r="D109" s="300"/>
      <c r="E109" s="85"/>
      <c r="F109" s="85"/>
      <c r="G109" s="85"/>
      <c r="H109" s="85"/>
      <c r="I109" s="85"/>
      <c r="J109" s="85"/>
      <c r="K109" s="85"/>
      <c r="L109" s="85"/>
      <c r="M109" s="85"/>
      <c r="N109" s="85"/>
      <c r="O109" s="85"/>
      <c r="P109" s="85"/>
      <c r="Q109" s="85"/>
      <c r="R109" s="85"/>
      <c r="S109" s="85"/>
      <c r="T109" s="85"/>
      <c r="U109" s="85"/>
      <c r="V109" s="85"/>
      <c r="W109" s="85"/>
      <c r="X109" s="85"/>
      <c r="Y109" s="85"/>
    </row>
    <row r="110" spans="1:25" ht="15.75">
      <c r="A110" s="294" t="s">
        <v>201</v>
      </c>
      <c r="B110" s="295"/>
      <c r="C110" s="171" t="s">
        <v>435</v>
      </c>
      <c r="D110" s="103"/>
      <c r="E110" s="103"/>
      <c r="F110" s="103"/>
      <c r="G110" s="301"/>
      <c r="H110" s="43"/>
      <c r="I110" s="43"/>
      <c r="J110" s="11"/>
      <c r="K110" s="11"/>
      <c r="L110" s="57"/>
      <c r="M110" s="57"/>
      <c r="N110" s="38"/>
      <c r="O110" s="57"/>
      <c r="P110" s="300"/>
      <c r="Q110" s="11"/>
      <c r="R110" s="104"/>
      <c r="S110" s="85"/>
      <c r="T110" s="85"/>
      <c r="U110" s="85"/>
      <c r="V110" s="85"/>
      <c r="W110" s="85"/>
      <c r="X110" s="85"/>
      <c r="Y110" s="85"/>
    </row>
    <row r="111" spans="1:25" ht="15.75">
      <c r="A111" s="294" t="s">
        <v>203</v>
      </c>
      <c r="B111" s="295"/>
      <c r="C111" s="57" t="s">
        <v>436</v>
      </c>
      <c r="D111" s="103"/>
      <c r="E111" s="103"/>
      <c r="F111" s="103"/>
      <c r="G111" s="301"/>
      <c r="H111" s="43"/>
      <c r="I111" s="43"/>
      <c r="J111" s="11"/>
      <c r="K111" s="11"/>
      <c r="L111" s="57"/>
      <c r="M111" s="57"/>
      <c r="N111" s="38"/>
      <c r="O111" s="57"/>
      <c r="P111" s="300"/>
      <c r="Q111" s="11"/>
      <c r="R111" s="36"/>
      <c r="S111" s="85"/>
      <c r="T111" s="85"/>
      <c r="U111" s="85"/>
      <c r="V111" s="85"/>
      <c r="W111" s="85"/>
      <c r="X111" s="85"/>
      <c r="Y111" s="85"/>
    </row>
    <row r="112" spans="1:25">
      <c r="C112" s="85"/>
      <c r="D112" s="85"/>
      <c r="E112" s="85"/>
      <c r="F112" s="85"/>
      <c r="G112" s="85"/>
      <c r="H112" s="85"/>
      <c r="I112" s="85"/>
      <c r="J112" s="85"/>
      <c r="K112" s="85"/>
      <c r="L112" s="85"/>
      <c r="M112" s="85"/>
      <c r="N112" s="85"/>
      <c r="O112" s="85"/>
      <c r="P112" s="85"/>
      <c r="Q112" s="85"/>
      <c r="R112" s="85"/>
      <c r="S112" s="85"/>
      <c r="T112" s="85"/>
      <c r="U112" s="85"/>
      <c r="V112" s="85"/>
      <c r="W112" s="85"/>
      <c r="X112" s="85"/>
      <c r="Y112" s="85"/>
    </row>
    <row r="113" spans="3:25">
      <c r="C113" s="85"/>
      <c r="D113" s="85"/>
      <c r="E113" s="85"/>
      <c r="F113" s="85"/>
      <c r="G113" s="85"/>
      <c r="H113" s="85"/>
      <c r="I113" s="85"/>
      <c r="J113" s="85"/>
      <c r="K113" s="85"/>
      <c r="L113" s="85"/>
      <c r="M113" s="85"/>
      <c r="N113" s="85"/>
      <c r="O113" s="85"/>
      <c r="P113" s="85"/>
      <c r="Q113" s="85"/>
      <c r="R113" s="85"/>
      <c r="S113" s="85"/>
      <c r="T113" s="85"/>
      <c r="U113" s="85"/>
      <c r="V113" s="85"/>
      <c r="W113" s="85"/>
      <c r="X113" s="85"/>
      <c r="Y113" s="85"/>
    </row>
    <row r="114" spans="3:25">
      <c r="C114" s="85"/>
      <c r="D114" s="85"/>
      <c r="E114" s="85"/>
      <c r="F114" s="85"/>
      <c r="G114" s="85"/>
      <c r="H114" s="85"/>
      <c r="I114" s="85"/>
      <c r="J114" s="85"/>
      <c r="K114" s="85"/>
      <c r="L114" s="85"/>
      <c r="M114" s="85"/>
      <c r="N114" s="85"/>
      <c r="O114" s="85"/>
      <c r="P114" s="85"/>
      <c r="Q114" s="85"/>
      <c r="R114" s="85"/>
      <c r="S114" s="85"/>
      <c r="T114" s="85"/>
      <c r="U114" s="85"/>
      <c r="V114" s="85"/>
      <c r="W114" s="85"/>
      <c r="X114" s="85"/>
      <c r="Y114" s="85"/>
    </row>
    <row r="115" spans="3:25">
      <c r="C115" s="85"/>
      <c r="D115" s="85"/>
      <c r="E115" s="85"/>
      <c r="F115" s="85"/>
      <c r="G115" s="85"/>
      <c r="H115" s="85"/>
      <c r="I115" s="85"/>
      <c r="J115" s="85"/>
      <c r="K115" s="85"/>
      <c r="L115" s="85"/>
      <c r="M115" s="85"/>
      <c r="N115" s="85"/>
      <c r="O115" s="85"/>
      <c r="P115" s="85"/>
      <c r="Q115" s="85"/>
      <c r="R115" s="85"/>
      <c r="S115" s="85"/>
      <c r="T115" s="85"/>
      <c r="U115" s="85"/>
      <c r="V115" s="85"/>
      <c r="W115" s="85"/>
      <c r="X115" s="85"/>
      <c r="Y115" s="85"/>
    </row>
    <row r="116" spans="3:25">
      <c r="C116" s="85"/>
      <c r="D116" s="85"/>
      <c r="E116" s="85"/>
      <c r="F116" s="85"/>
      <c r="G116" s="85"/>
      <c r="H116" s="85"/>
      <c r="I116" s="85"/>
      <c r="J116" s="85"/>
      <c r="K116" s="85"/>
      <c r="L116" s="85"/>
      <c r="M116" s="85"/>
      <c r="N116" s="85"/>
      <c r="O116" s="85"/>
      <c r="P116" s="85"/>
      <c r="Q116" s="85"/>
      <c r="R116" s="85"/>
      <c r="S116" s="85"/>
      <c r="T116" s="85"/>
      <c r="U116" s="85"/>
      <c r="V116" s="85"/>
      <c r="W116" s="85"/>
      <c r="X116" s="85"/>
      <c r="Y116" s="85"/>
    </row>
    <row r="117" spans="3:25">
      <c r="C117" s="85"/>
      <c r="D117" s="85"/>
      <c r="E117" s="85"/>
      <c r="F117" s="85"/>
      <c r="G117" s="85"/>
      <c r="H117" s="85"/>
      <c r="I117" s="85"/>
      <c r="J117" s="85"/>
      <c r="K117" s="85"/>
      <c r="L117" s="85"/>
      <c r="M117" s="85"/>
      <c r="N117" s="85"/>
      <c r="O117" s="85"/>
      <c r="P117" s="85"/>
      <c r="Q117" s="85"/>
      <c r="R117" s="85"/>
      <c r="S117" s="85"/>
      <c r="T117" s="85"/>
      <c r="U117" s="85"/>
      <c r="V117" s="85"/>
      <c r="W117" s="85"/>
      <c r="X117" s="85"/>
      <c r="Y117" s="85"/>
    </row>
    <row r="118" spans="3:25">
      <c r="C118" s="85"/>
      <c r="D118" s="85"/>
      <c r="E118" s="85"/>
      <c r="F118" s="85"/>
      <c r="G118" s="85"/>
      <c r="H118" s="85"/>
      <c r="I118" s="85"/>
      <c r="J118" s="85"/>
      <c r="K118" s="85"/>
      <c r="L118" s="85"/>
      <c r="M118" s="85"/>
      <c r="N118" s="85"/>
      <c r="O118" s="85"/>
      <c r="P118" s="85"/>
      <c r="Q118" s="85"/>
      <c r="R118" s="85"/>
      <c r="S118" s="85"/>
      <c r="T118" s="85"/>
      <c r="U118" s="85"/>
      <c r="V118" s="85"/>
      <c r="W118" s="85"/>
      <c r="X118" s="85"/>
      <c r="Y118" s="85"/>
    </row>
    <row r="119" spans="3:25">
      <c r="C119" s="85"/>
      <c r="D119" s="85"/>
      <c r="E119" s="85"/>
      <c r="F119" s="85"/>
      <c r="G119" s="85"/>
      <c r="H119" s="85"/>
      <c r="I119" s="85"/>
      <c r="J119" s="85"/>
      <c r="K119" s="85"/>
      <c r="L119" s="85"/>
      <c r="M119" s="85"/>
      <c r="N119" s="85"/>
      <c r="O119" s="85"/>
      <c r="P119" s="85"/>
      <c r="Q119" s="85"/>
      <c r="R119" s="85"/>
      <c r="S119" s="85"/>
      <c r="T119" s="85"/>
      <c r="U119" s="85"/>
      <c r="V119" s="85"/>
      <c r="W119" s="85"/>
      <c r="X119" s="85"/>
      <c r="Y119" s="85"/>
    </row>
    <row r="120" spans="3:25">
      <c r="C120" s="85"/>
      <c r="D120" s="85"/>
      <c r="E120" s="85"/>
      <c r="F120" s="85"/>
      <c r="G120" s="85"/>
      <c r="H120" s="85"/>
      <c r="I120" s="85"/>
      <c r="J120" s="85"/>
      <c r="K120" s="85"/>
      <c r="L120" s="85"/>
      <c r="M120" s="85"/>
      <c r="N120" s="85"/>
      <c r="O120" s="85"/>
      <c r="P120" s="85"/>
      <c r="Q120" s="85"/>
      <c r="R120" s="85"/>
      <c r="S120" s="85"/>
      <c r="T120" s="85"/>
      <c r="U120" s="85"/>
      <c r="V120" s="85"/>
      <c r="W120" s="85"/>
      <c r="X120" s="85"/>
      <c r="Y120" s="85"/>
    </row>
    <row r="121" spans="3:25">
      <c r="C121" s="85"/>
      <c r="D121" s="85"/>
      <c r="E121" s="85"/>
      <c r="F121" s="85"/>
      <c r="G121" s="85"/>
      <c r="H121" s="85"/>
      <c r="I121" s="85"/>
      <c r="J121" s="85"/>
      <c r="K121" s="85"/>
      <c r="L121" s="85"/>
      <c r="M121" s="85"/>
      <c r="N121" s="85"/>
      <c r="O121" s="85"/>
      <c r="P121" s="85"/>
      <c r="Q121" s="85"/>
      <c r="R121" s="85"/>
      <c r="S121" s="85"/>
      <c r="T121" s="85"/>
      <c r="U121" s="85"/>
      <c r="V121" s="85"/>
      <c r="W121" s="85"/>
      <c r="X121" s="85"/>
      <c r="Y121" s="85"/>
    </row>
    <row r="122" spans="3:25">
      <c r="C122" s="85"/>
      <c r="D122" s="85"/>
      <c r="E122" s="85"/>
      <c r="F122" s="85"/>
      <c r="G122" s="85"/>
      <c r="H122" s="85"/>
      <c r="I122" s="85"/>
      <c r="J122" s="85"/>
      <c r="K122" s="85"/>
      <c r="L122" s="85"/>
      <c r="M122" s="85"/>
      <c r="N122" s="85"/>
      <c r="O122" s="85"/>
      <c r="P122" s="85"/>
      <c r="Q122" s="85"/>
      <c r="R122" s="85"/>
      <c r="S122" s="85"/>
      <c r="T122" s="85"/>
      <c r="U122" s="85"/>
      <c r="V122" s="85"/>
      <c r="W122" s="85"/>
      <c r="X122" s="85"/>
      <c r="Y122" s="85"/>
    </row>
    <row r="123" spans="3:25">
      <c r="C123" s="85"/>
      <c r="D123" s="85"/>
      <c r="E123" s="85"/>
      <c r="F123" s="85"/>
      <c r="G123" s="85"/>
      <c r="H123" s="85"/>
      <c r="I123" s="85"/>
      <c r="J123" s="85"/>
      <c r="K123" s="85"/>
      <c r="L123" s="85"/>
      <c r="M123" s="85"/>
      <c r="N123" s="85"/>
      <c r="O123" s="85"/>
      <c r="P123" s="85"/>
      <c r="Q123" s="85"/>
      <c r="R123" s="85"/>
      <c r="S123" s="85"/>
      <c r="T123" s="85"/>
      <c r="U123" s="85"/>
      <c r="V123" s="85"/>
      <c r="W123" s="85"/>
      <c r="X123" s="85"/>
      <c r="Y123" s="85"/>
    </row>
    <row r="124" spans="3:25">
      <c r="C124" s="85"/>
      <c r="D124" s="85"/>
      <c r="E124" s="85"/>
      <c r="F124" s="85"/>
      <c r="G124" s="85"/>
      <c r="H124" s="85"/>
      <c r="I124" s="85"/>
      <c r="J124" s="85"/>
      <c r="K124" s="85"/>
      <c r="L124" s="85"/>
      <c r="M124" s="85"/>
      <c r="N124" s="85"/>
      <c r="O124" s="85"/>
      <c r="P124" s="85"/>
      <c r="Q124" s="85"/>
      <c r="R124" s="85"/>
      <c r="S124" s="85"/>
      <c r="T124" s="85"/>
      <c r="U124" s="85"/>
      <c r="V124" s="85"/>
      <c r="W124" s="85"/>
      <c r="X124" s="85"/>
      <c r="Y124" s="85"/>
    </row>
    <row r="125" spans="3:25">
      <c r="C125" s="85"/>
      <c r="D125" s="85"/>
      <c r="E125" s="85"/>
      <c r="F125" s="85"/>
      <c r="G125" s="85"/>
      <c r="H125" s="85"/>
      <c r="I125" s="85"/>
      <c r="J125" s="85"/>
      <c r="K125" s="85"/>
      <c r="L125" s="85"/>
      <c r="M125" s="85"/>
      <c r="N125" s="85"/>
      <c r="O125" s="85"/>
      <c r="P125" s="85"/>
      <c r="Q125" s="85"/>
      <c r="R125" s="85"/>
      <c r="S125" s="85"/>
      <c r="T125" s="85"/>
      <c r="U125" s="85"/>
      <c r="V125" s="85"/>
      <c r="W125" s="85"/>
      <c r="X125" s="85"/>
      <c r="Y125" s="85"/>
    </row>
    <row r="126" spans="3:25">
      <c r="C126" s="85"/>
      <c r="D126" s="85"/>
      <c r="E126" s="85"/>
      <c r="F126" s="85"/>
      <c r="G126" s="85"/>
      <c r="H126" s="85"/>
      <c r="I126" s="85"/>
      <c r="J126" s="85"/>
      <c r="K126" s="85"/>
      <c r="L126" s="85"/>
      <c r="M126" s="85"/>
      <c r="N126" s="85"/>
      <c r="O126" s="85"/>
      <c r="P126" s="85"/>
      <c r="Q126" s="85"/>
      <c r="R126" s="85"/>
      <c r="S126" s="85"/>
      <c r="T126" s="85"/>
      <c r="U126" s="85"/>
      <c r="V126" s="85"/>
      <c r="W126" s="85"/>
      <c r="X126" s="85"/>
      <c r="Y126" s="85"/>
    </row>
    <row r="127" spans="3:25">
      <c r="C127" s="85"/>
      <c r="D127" s="85"/>
      <c r="E127" s="85"/>
      <c r="F127" s="85"/>
      <c r="G127" s="85"/>
      <c r="H127" s="85"/>
      <c r="I127" s="85"/>
      <c r="J127" s="85"/>
      <c r="K127" s="85"/>
      <c r="L127" s="85"/>
      <c r="M127" s="85"/>
      <c r="N127" s="85"/>
      <c r="O127" s="85"/>
      <c r="P127" s="85"/>
      <c r="Q127" s="85"/>
      <c r="R127" s="85"/>
      <c r="S127" s="85"/>
      <c r="T127" s="85"/>
      <c r="U127" s="85"/>
      <c r="V127" s="85"/>
      <c r="W127" s="85"/>
      <c r="X127" s="85"/>
      <c r="Y127" s="85"/>
    </row>
    <row r="128" spans="3:25">
      <c r="C128" s="85"/>
      <c r="D128" s="85"/>
      <c r="E128" s="85"/>
      <c r="F128" s="85"/>
      <c r="G128" s="85"/>
      <c r="H128" s="85"/>
      <c r="I128" s="85"/>
      <c r="J128" s="85"/>
      <c r="K128" s="85"/>
      <c r="L128" s="85"/>
      <c r="M128" s="85"/>
      <c r="N128" s="85"/>
      <c r="O128" s="85"/>
      <c r="P128" s="85"/>
      <c r="Q128" s="85"/>
      <c r="R128" s="85"/>
      <c r="S128" s="85"/>
      <c r="T128" s="85"/>
      <c r="U128" s="85"/>
      <c r="V128" s="85"/>
      <c r="W128" s="85"/>
      <c r="X128" s="85"/>
      <c r="Y128" s="85"/>
    </row>
    <row r="129" spans="3:25">
      <c r="C129" s="85"/>
      <c r="D129" s="85"/>
      <c r="E129" s="85"/>
      <c r="F129" s="85"/>
      <c r="G129" s="85"/>
      <c r="H129" s="85"/>
      <c r="I129" s="85"/>
      <c r="J129" s="85"/>
      <c r="K129" s="85"/>
      <c r="L129" s="85"/>
      <c r="M129" s="85"/>
      <c r="N129" s="85"/>
      <c r="O129" s="85"/>
      <c r="P129" s="85"/>
      <c r="Q129" s="85"/>
      <c r="R129" s="85"/>
      <c r="S129" s="85"/>
      <c r="T129" s="85"/>
      <c r="U129" s="85"/>
      <c r="V129" s="85"/>
      <c r="W129" s="85"/>
      <c r="X129" s="85"/>
      <c r="Y129" s="85"/>
    </row>
    <row r="130" spans="3:25">
      <c r="C130" s="85"/>
      <c r="D130" s="85"/>
      <c r="E130" s="85"/>
      <c r="F130" s="85"/>
      <c r="G130" s="85"/>
      <c r="H130" s="85"/>
      <c r="I130" s="85"/>
      <c r="J130" s="85"/>
      <c r="K130" s="85"/>
      <c r="L130" s="85"/>
      <c r="M130" s="85"/>
      <c r="N130" s="85"/>
      <c r="O130" s="85"/>
      <c r="P130" s="85"/>
      <c r="Q130" s="85"/>
      <c r="R130" s="85"/>
      <c r="S130" s="85"/>
      <c r="T130" s="85"/>
      <c r="U130" s="85"/>
      <c r="V130" s="85"/>
      <c r="W130" s="85"/>
      <c r="X130" s="85"/>
      <c r="Y130" s="85"/>
    </row>
    <row r="131" spans="3:25">
      <c r="C131" s="85"/>
      <c r="D131" s="85"/>
      <c r="E131" s="85"/>
      <c r="F131" s="85"/>
      <c r="G131" s="85"/>
      <c r="H131" s="85"/>
      <c r="I131" s="85"/>
      <c r="J131" s="85"/>
      <c r="K131" s="85"/>
      <c r="L131" s="85"/>
      <c r="M131" s="85"/>
      <c r="N131" s="85"/>
      <c r="O131" s="85"/>
      <c r="P131" s="85"/>
      <c r="Q131" s="85"/>
      <c r="R131" s="85"/>
      <c r="S131" s="85"/>
      <c r="T131" s="85"/>
      <c r="U131" s="85"/>
      <c r="V131" s="85"/>
      <c r="W131" s="85"/>
      <c r="X131" s="85"/>
      <c r="Y131" s="85"/>
    </row>
    <row r="132" spans="3:25">
      <c r="C132" s="85"/>
      <c r="D132" s="85"/>
      <c r="E132" s="85"/>
      <c r="F132" s="85"/>
      <c r="G132" s="85"/>
      <c r="H132" s="85"/>
      <c r="I132" s="85"/>
      <c r="J132" s="85"/>
      <c r="K132" s="85"/>
      <c r="L132" s="85"/>
      <c r="M132" s="85"/>
      <c r="N132" s="85"/>
      <c r="O132" s="85"/>
      <c r="P132" s="85"/>
      <c r="Q132" s="85"/>
      <c r="R132" s="85"/>
      <c r="S132" s="85"/>
      <c r="T132" s="85"/>
      <c r="U132" s="85"/>
      <c r="V132" s="85"/>
      <c r="W132" s="85"/>
      <c r="X132" s="85"/>
      <c r="Y132" s="85"/>
    </row>
    <row r="133" spans="3:25">
      <c r="C133" s="85"/>
      <c r="D133" s="85"/>
      <c r="E133" s="85"/>
      <c r="F133" s="85"/>
      <c r="G133" s="85"/>
      <c r="H133" s="85"/>
      <c r="I133" s="85"/>
      <c r="J133" s="85"/>
      <c r="K133" s="85"/>
      <c r="L133" s="85"/>
      <c r="M133" s="85"/>
      <c r="N133" s="85"/>
      <c r="O133" s="85"/>
      <c r="P133" s="85"/>
      <c r="Q133" s="85"/>
      <c r="R133" s="85"/>
      <c r="S133" s="85"/>
      <c r="T133" s="85"/>
      <c r="U133" s="85"/>
      <c r="V133" s="85"/>
      <c r="W133" s="85"/>
      <c r="X133" s="85"/>
      <c r="Y133" s="85"/>
    </row>
    <row r="134" spans="3:25">
      <c r="C134" s="85"/>
      <c r="D134" s="85"/>
      <c r="E134" s="85"/>
      <c r="F134" s="85"/>
      <c r="G134" s="85"/>
      <c r="H134" s="85"/>
      <c r="I134" s="85"/>
      <c r="J134" s="85"/>
      <c r="K134" s="85"/>
      <c r="L134" s="85"/>
      <c r="M134" s="85"/>
      <c r="N134" s="85"/>
      <c r="O134" s="85"/>
      <c r="P134" s="85"/>
      <c r="Q134" s="85"/>
      <c r="R134" s="85"/>
      <c r="S134" s="85"/>
      <c r="T134" s="85"/>
      <c r="U134" s="85"/>
      <c r="V134" s="85"/>
      <c r="W134" s="85"/>
      <c r="X134" s="85"/>
      <c r="Y134" s="85"/>
    </row>
    <row r="135" spans="3:25">
      <c r="C135" s="85"/>
      <c r="D135" s="85"/>
      <c r="E135" s="85"/>
      <c r="F135" s="85"/>
      <c r="G135" s="85"/>
      <c r="H135" s="85"/>
      <c r="I135" s="85"/>
      <c r="J135" s="85"/>
      <c r="K135" s="85"/>
      <c r="L135" s="85"/>
      <c r="M135" s="85"/>
      <c r="N135" s="85"/>
      <c r="O135" s="85"/>
      <c r="P135" s="85"/>
      <c r="Q135" s="85"/>
      <c r="R135" s="85"/>
      <c r="S135" s="85"/>
      <c r="T135" s="85"/>
      <c r="U135" s="85"/>
      <c r="V135" s="85"/>
      <c r="W135" s="85"/>
      <c r="X135" s="85"/>
      <c r="Y135" s="85"/>
    </row>
    <row r="136" spans="3:25">
      <c r="C136" s="85"/>
      <c r="D136" s="85"/>
      <c r="E136" s="85"/>
      <c r="F136" s="85"/>
      <c r="G136" s="85"/>
      <c r="H136" s="85"/>
      <c r="I136" s="85"/>
      <c r="J136" s="85"/>
      <c r="K136" s="85"/>
      <c r="L136" s="85"/>
      <c r="M136" s="85"/>
      <c r="N136" s="85"/>
      <c r="O136" s="85"/>
      <c r="P136" s="85"/>
      <c r="Q136" s="85"/>
      <c r="R136" s="85"/>
      <c r="S136" s="85"/>
      <c r="T136" s="85"/>
      <c r="U136" s="85"/>
      <c r="V136" s="85"/>
      <c r="W136" s="85"/>
      <c r="X136" s="85"/>
      <c r="Y136" s="85"/>
    </row>
    <row r="137" spans="3:25">
      <c r="C137" s="85"/>
      <c r="D137" s="85"/>
      <c r="E137" s="85"/>
      <c r="F137" s="85"/>
      <c r="G137" s="85"/>
      <c r="H137" s="85"/>
      <c r="I137" s="85"/>
      <c r="J137" s="85"/>
      <c r="K137" s="85"/>
      <c r="L137" s="85"/>
      <c r="M137" s="85"/>
      <c r="N137" s="85"/>
      <c r="O137" s="85"/>
      <c r="P137" s="85"/>
      <c r="Q137" s="85"/>
      <c r="R137" s="85"/>
      <c r="S137" s="85"/>
      <c r="T137" s="85"/>
      <c r="U137" s="85"/>
      <c r="V137" s="85"/>
      <c r="W137" s="85"/>
      <c r="X137" s="85"/>
      <c r="Y137" s="85"/>
    </row>
    <row r="138" spans="3:25">
      <c r="C138" s="85"/>
      <c r="D138" s="85"/>
      <c r="E138" s="85"/>
      <c r="F138" s="85"/>
      <c r="G138" s="85"/>
      <c r="H138" s="85"/>
      <c r="I138" s="85"/>
      <c r="J138" s="85"/>
      <c r="K138" s="85"/>
      <c r="L138" s="85"/>
      <c r="M138" s="85"/>
      <c r="N138" s="85"/>
      <c r="O138" s="85"/>
      <c r="P138" s="85"/>
      <c r="Q138" s="85"/>
      <c r="R138" s="85"/>
      <c r="S138" s="85"/>
      <c r="T138" s="85"/>
      <c r="U138" s="85"/>
      <c r="V138" s="85"/>
      <c r="W138" s="85"/>
      <c r="X138" s="85"/>
      <c r="Y138" s="85"/>
    </row>
    <row r="139" spans="3:25">
      <c r="C139" s="85"/>
      <c r="D139" s="85"/>
      <c r="E139" s="85"/>
      <c r="F139" s="85"/>
      <c r="G139" s="85"/>
      <c r="H139" s="85"/>
      <c r="I139" s="85"/>
      <c r="J139" s="85"/>
      <c r="K139" s="85"/>
      <c r="L139" s="85"/>
      <c r="M139" s="85"/>
      <c r="N139" s="85"/>
      <c r="O139" s="85"/>
      <c r="P139" s="85"/>
      <c r="Q139" s="85"/>
      <c r="R139" s="85"/>
      <c r="S139" s="85"/>
      <c r="T139" s="85"/>
      <c r="U139" s="85"/>
      <c r="V139" s="85"/>
      <c r="W139" s="85"/>
      <c r="X139" s="85"/>
      <c r="Y139" s="85"/>
    </row>
    <row r="140" spans="3:25">
      <c r="C140" s="85"/>
      <c r="D140" s="85"/>
      <c r="E140" s="85"/>
      <c r="F140" s="85"/>
      <c r="G140" s="85"/>
      <c r="H140" s="85"/>
      <c r="I140" s="85"/>
      <c r="J140" s="85"/>
      <c r="K140" s="85"/>
      <c r="L140" s="85"/>
      <c r="M140" s="85"/>
      <c r="N140" s="85"/>
      <c r="O140" s="85"/>
      <c r="P140" s="85"/>
      <c r="Q140" s="85"/>
      <c r="R140" s="85"/>
      <c r="S140" s="85"/>
      <c r="T140" s="85"/>
      <c r="U140" s="85"/>
      <c r="V140" s="85"/>
      <c r="W140" s="85"/>
      <c r="X140" s="85"/>
      <c r="Y140" s="85"/>
    </row>
    <row r="141" spans="3:25">
      <c r="C141" s="85"/>
      <c r="D141" s="85"/>
      <c r="E141" s="85"/>
      <c r="F141" s="85"/>
      <c r="G141" s="85"/>
      <c r="H141" s="85"/>
      <c r="I141" s="85"/>
      <c r="J141" s="85"/>
      <c r="K141" s="85"/>
      <c r="L141" s="85"/>
      <c r="M141" s="85"/>
      <c r="N141" s="85"/>
      <c r="O141" s="85"/>
      <c r="P141" s="85"/>
      <c r="Q141" s="85"/>
      <c r="R141" s="85"/>
      <c r="S141" s="85"/>
      <c r="T141" s="85"/>
      <c r="U141" s="85"/>
      <c r="V141" s="85"/>
      <c r="W141" s="85"/>
      <c r="X141" s="85"/>
      <c r="Y141" s="85"/>
    </row>
    <row r="142" spans="3:25">
      <c r="C142" s="85"/>
      <c r="D142" s="85"/>
      <c r="E142" s="85"/>
      <c r="F142" s="85"/>
      <c r="G142" s="85"/>
      <c r="H142" s="85"/>
      <c r="I142" s="85"/>
      <c r="J142" s="85"/>
      <c r="K142" s="85"/>
      <c r="L142" s="85"/>
      <c r="M142" s="85"/>
      <c r="N142" s="85"/>
      <c r="O142" s="85"/>
      <c r="P142" s="85"/>
      <c r="Q142" s="85"/>
      <c r="R142" s="85"/>
      <c r="S142" s="85"/>
      <c r="T142" s="85"/>
      <c r="U142" s="85"/>
      <c r="V142" s="85"/>
      <c r="W142" s="85"/>
      <c r="X142" s="85"/>
      <c r="Y142" s="85"/>
    </row>
    <row r="143" spans="3:25">
      <c r="C143" s="85"/>
      <c r="D143" s="85"/>
      <c r="E143" s="85"/>
      <c r="F143" s="85"/>
      <c r="G143" s="85"/>
      <c r="H143" s="85"/>
      <c r="I143" s="85"/>
      <c r="J143" s="85"/>
      <c r="K143" s="85"/>
      <c r="L143" s="85"/>
      <c r="M143" s="85"/>
      <c r="N143" s="85"/>
      <c r="O143" s="85"/>
      <c r="P143" s="85"/>
      <c r="Q143" s="85"/>
      <c r="R143" s="85"/>
      <c r="S143" s="85"/>
      <c r="T143" s="85"/>
      <c r="U143" s="85"/>
      <c r="V143" s="85"/>
      <c r="W143" s="85"/>
      <c r="X143" s="85"/>
      <c r="Y143" s="85"/>
    </row>
    <row r="144" spans="3:25">
      <c r="C144" s="85"/>
      <c r="D144" s="85"/>
      <c r="E144" s="85"/>
      <c r="F144" s="85"/>
      <c r="G144" s="85"/>
      <c r="H144" s="85"/>
      <c r="I144" s="85"/>
      <c r="J144" s="85"/>
      <c r="K144" s="85"/>
      <c r="L144" s="85"/>
      <c r="M144" s="85"/>
      <c r="N144" s="85"/>
      <c r="O144" s="85"/>
      <c r="P144" s="85"/>
      <c r="Q144" s="85"/>
      <c r="R144" s="85"/>
      <c r="S144" s="85"/>
      <c r="T144" s="85"/>
      <c r="U144" s="85"/>
      <c r="V144" s="85"/>
      <c r="W144" s="85"/>
      <c r="X144" s="85"/>
      <c r="Y144" s="85"/>
    </row>
    <row r="145" spans="3:25">
      <c r="C145" s="85"/>
      <c r="D145" s="85"/>
      <c r="E145" s="85"/>
      <c r="F145" s="85"/>
      <c r="G145" s="85"/>
      <c r="H145" s="85"/>
      <c r="I145" s="85"/>
      <c r="J145" s="85"/>
      <c r="K145" s="85"/>
      <c r="L145" s="85"/>
      <c r="M145" s="85"/>
      <c r="N145" s="85"/>
      <c r="O145" s="85"/>
      <c r="P145" s="85"/>
      <c r="Q145" s="85"/>
      <c r="R145" s="85"/>
      <c r="S145" s="85"/>
      <c r="T145" s="85"/>
      <c r="U145" s="85"/>
      <c r="V145" s="85"/>
      <c r="W145" s="85"/>
      <c r="X145" s="85"/>
      <c r="Y145" s="85"/>
    </row>
    <row r="146" spans="3:25">
      <c r="C146" s="85"/>
      <c r="D146" s="85"/>
      <c r="E146" s="85"/>
      <c r="F146" s="85"/>
      <c r="G146" s="85"/>
      <c r="H146" s="85"/>
      <c r="I146" s="85"/>
      <c r="J146" s="85"/>
      <c r="K146" s="85"/>
      <c r="L146" s="85"/>
      <c r="M146" s="85"/>
      <c r="N146" s="85"/>
      <c r="O146" s="85"/>
      <c r="P146" s="85"/>
      <c r="Q146" s="85"/>
      <c r="R146" s="85"/>
      <c r="S146" s="85"/>
      <c r="T146" s="85"/>
      <c r="U146" s="85"/>
      <c r="V146" s="85"/>
      <c r="W146" s="85"/>
      <c r="X146" s="85"/>
      <c r="Y146" s="85"/>
    </row>
    <row r="147" spans="3:25">
      <c r="C147" s="85"/>
      <c r="D147" s="85"/>
      <c r="E147" s="85"/>
      <c r="F147" s="85"/>
      <c r="G147" s="85"/>
      <c r="H147" s="85"/>
      <c r="I147" s="85"/>
      <c r="J147" s="85"/>
      <c r="K147" s="85"/>
      <c r="L147" s="85"/>
      <c r="M147" s="85"/>
      <c r="N147" s="85"/>
      <c r="O147" s="85"/>
      <c r="P147" s="85"/>
      <c r="Q147" s="85"/>
      <c r="R147" s="85"/>
      <c r="S147" s="85"/>
      <c r="T147" s="85"/>
      <c r="U147" s="85"/>
      <c r="V147" s="85"/>
      <c r="W147" s="85"/>
      <c r="X147" s="85"/>
      <c r="Y147" s="85"/>
    </row>
    <row r="148" spans="3:25">
      <c r="C148" s="85"/>
      <c r="D148" s="85"/>
      <c r="E148" s="85"/>
      <c r="F148" s="85"/>
      <c r="G148" s="85"/>
      <c r="H148" s="85"/>
      <c r="I148" s="85"/>
      <c r="J148" s="85"/>
      <c r="K148" s="85"/>
      <c r="L148" s="85"/>
      <c r="M148" s="85"/>
      <c r="N148" s="85"/>
      <c r="O148" s="85"/>
      <c r="P148" s="85"/>
      <c r="Q148" s="85"/>
      <c r="R148" s="85"/>
      <c r="S148" s="85"/>
      <c r="T148" s="85"/>
      <c r="U148" s="85"/>
      <c r="V148" s="85"/>
      <c r="W148" s="85"/>
      <c r="X148" s="85"/>
      <c r="Y148" s="85"/>
    </row>
    <row r="149" spans="3:25">
      <c r="C149" s="85"/>
      <c r="D149" s="85"/>
      <c r="E149" s="85"/>
      <c r="F149" s="85"/>
      <c r="G149" s="85"/>
      <c r="H149" s="85"/>
      <c r="I149" s="85"/>
      <c r="J149" s="85"/>
      <c r="K149" s="85"/>
      <c r="L149" s="85"/>
      <c r="M149" s="85"/>
      <c r="N149" s="85"/>
      <c r="O149" s="85"/>
      <c r="P149" s="85"/>
      <c r="Q149" s="85"/>
      <c r="R149" s="85"/>
      <c r="S149" s="85"/>
      <c r="T149" s="85"/>
      <c r="U149" s="85"/>
      <c r="V149" s="85"/>
      <c r="W149" s="85"/>
      <c r="X149" s="85"/>
      <c r="Y149" s="85"/>
    </row>
    <row r="150" spans="3:25">
      <c r="C150" s="85"/>
      <c r="D150" s="85"/>
      <c r="E150" s="85"/>
      <c r="F150" s="85"/>
      <c r="G150" s="85"/>
      <c r="H150" s="85"/>
      <c r="I150" s="85"/>
      <c r="J150" s="85"/>
      <c r="K150" s="85"/>
      <c r="L150" s="85"/>
      <c r="M150" s="85"/>
      <c r="N150" s="85"/>
      <c r="O150" s="85"/>
      <c r="P150" s="85"/>
      <c r="Q150" s="85"/>
      <c r="R150" s="85"/>
      <c r="S150" s="85"/>
      <c r="T150" s="85"/>
      <c r="U150" s="85"/>
      <c r="V150" s="85"/>
      <c r="W150" s="85"/>
      <c r="X150" s="85"/>
      <c r="Y150" s="85"/>
    </row>
    <row r="151" spans="3:25">
      <c r="C151" s="85"/>
      <c r="D151" s="85"/>
      <c r="E151" s="85"/>
      <c r="F151" s="85"/>
      <c r="G151" s="85"/>
      <c r="H151" s="85"/>
      <c r="I151" s="85"/>
      <c r="J151" s="85"/>
      <c r="K151" s="85"/>
      <c r="L151" s="85"/>
      <c r="M151" s="85"/>
      <c r="N151" s="85"/>
      <c r="O151" s="85"/>
      <c r="P151" s="85"/>
      <c r="Q151" s="85"/>
      <c r="R151" s="85"/>
      <c r="S151" s="85"/>
      <c r="T151" s="85"/>
      <c r="U151" s="85"/>
      <c r="V151" s="85"/>
      <c r="W151" s="85"/>
      <c r="X151" s="85"/>
      <c r="Y151" s="85"/>
    </row>
    <row r="152" spans="3:25">
      <c r="C152" s="85"/>
      <c r="D152" s="85"/>
      <c r="E152" s="85"/>
      <c r="F152" s="85"/>
      <c r="G152" s="85"/>
      <c r="H152" s="85"/>
      <c r="I152" s="85"/>
      <c r="J152" s="85"/>
      <c r="K152" s="85"/>
      <c r="L152" s="85"/>
      <c r="M152" s="85"/>
      <c r="N152" s="85"/>
      <c r="O152" s="85"/>
      <c r="P152" s="85"/>
      <c r="Q152" s="85"/>
      <c r="R152" s="85"/>
      <c r="S152" s="85"/>
      <c r="T152" s="85"/>
      <c r="U152" s="85"/>
      <c r="V152" s="85"/>
      <c r="W152" s="85"/>
      <c r="X152" s="85"/>
      <c r="Y152" s="85"/>
    </row>
    <row r="153" spans="3:25">
      <c r="C153" s="85"/>
      <c r="D153" s="85"/>
      <c r="E153" s="85"/>
      <c r="F153" s="85"/>
      <c r="G153" s="85"/>
      <c r="H153" s="85"/>
      <c r="I153" s="85"/>
      <c r="J153" s="85"/>
      <c r="K153" s="85"/>
      <c r="L153" s="85"/>
      <c r="M153" s="85"/>
      <c r="N153" s="85"/>
      <c r="O153" s="85"/>
      <c r="P153" s="85"/>
      <c r="Q153" s="85"/>
      <c r="R153" s="85"/>
      <c r="S153" s="85"/>
      <c r="T153" s="85"/>
      <c r="U153" s="85"/>
      <c r="V153" s="85"/>
      <c r="W153" s="85"/>
      <c r="X153" s="85"/>
      <c r="Y153" s="85"/>
    </row>
    <row r="154" spans="3:25">
      <c r="C154" s="85"/>
      <c r="D154" s="85"/>
      <c r="E154" s="85"/>
      <c r="F154" s="85"/>
      <c r="G154" s="85"/>
      <c r="H154" s="85"/>
      <c r="I154" s="85"/>
      <c r="J154" s="85"/>
      <c r="K154" s="85"/>
      <c r="L154" s="85"/>
      <c r="M154" s="85"/>
      <c r="N154" s="85"/>
      <c r="O154" s="85"/>
      <c r="P154" s="85"/>
      <c r="Q154" s="85"/>
      <c r="R154" s="85"/>
      <c r="S154" s="85"/>
      <c r="T154" s="85"/>
      <c r="U154" s="85"/>
      <c r="V154" s="85"/>
      <c r="W154" s="85"/>
      <c r="X154" s="85"/>
      <c r="Y154" s="85"/>
    </row>
    <row r="155" spans="3:25">
      <c r="C155" s="85"/>
      <c r="D155" s="85"/>
      <c r="E155" s="85"/>
      <c r="F155" s="85"/>
      <c r="G155" s="85"/>
      <c r="H155" s="85"/>
      <c r="I155" s="85"/>
      <c r="J155" s="85"/>
      <c r="K155" s="85"/>
      <c r="L155" s="85"/>
      <c r="M155" s="85"/>
      <c r="N155" s="85"/>
      <c r="O155" s="85"/>
      <c r="P155" s="85"/>
      <c r="Q155" s="85"/>
      <c r="R155" s="85"/>
      <c r="S155" s="85"/>
      <c r="T155" s="85"/>
      <c r="U155" s="85"/>
      <c r="V155" s="85"/>
      <c r="W155" s="85"/>
      <c r="X155" s="85"/>
      <c r="Y155" s="85"/>
    </row>
    <row r="156" spans="3:25">
      <c r="C156" s="85"/>
      <c r="D156" s="85"/>
      <c r="E156" s="85"/>
      <c r="F156" s="85"/>
      <c r="G156" s="85"/>
      <c r="H156" s="85"/>
      <c r="I156" s="85"/>
      <c r="J156" s="85"/>
      <c r="K156" s="85"/>
      <c r="L156" s="85"/>
      <c r="M156" s="85"/>
      <c r="N156" s="85"/>
      <c r="O156" s="85"/>
      <c r="P156" s="85"/>
      <c r="Q156" s="85"/>
      <c r="R156" s="85"/>
      <c r="S156" s="85"/>
      <c r="T156" s="85"/>
      <c r="U156" s="85"/>
      <c r="V156" s="85"/>
      <c r="W156" s="85"/>
      <c r="X156" s="85"/>
      <c r="Y156" s="85"/>
    </row>
    <row r="157" spans="3:25">
      <c r="C157" s="85"/>
      <c r="D157" s="85"/>
      <c r="E157" s="85"/>
      <c r="F157" s="85"/>
      <c r="G157" s="85"/>
      <c r="H157" s="85"/>
      <c r="I157" s="85"/>
      <c r="J157" s="85"/>
      <c r="K157" s="85"/>
      <c r="L157" s="85"/>
      <c r="M157" s="85"/>
      <c r="N157" s="85"/>
      <c r="O157" s="85"/>
      <c r="P157" s="85"/>
      <c r="Q157" s="85"/>
      <c r="R157" s="85"/>
      <c r="S157" s="85"/>
      <c r="T157" s="85"/>
      <c r="U157" s="85"/>
      <c r="V157" s="85"/>
      <c r="W157" s="85"/>
      <c r="X157" s="85"/>
      <c r="Y157" s="85"/>
    </row>
    <row r="158" spans="3:25">
      <c r="C158" s="85"/>
      <c r="D158" s="85"/>
      <c r="E158" s="85"/>
      <c r="F158" s="85"/>
      <c r="G158" s="85"/>
      <c r="H158" s="85"/>
      <c r="I158" s="85"/>
      <c r="J158" s="85"/>
      <c r="K158" s="85"/>
      <c r="L158" s="85"/>
      <c r="M158" s="85"/>
      <c r="N158" s="85"/>
      <c r="O158" s="85"/>
      <c r="P158" s="85"/>
      <c r="Q158" s="85"/>
      <c r="R158" s="85"/>
      <c r="S158" s="85"/>
      <c r="T158" s="85"/>
      <c r="U158" s="85"/>
      <c r="V158" s="85"/>
      <c r="W158" s="85"/>
      <c r="X158" s="85"/>
      <c r="Y158" s="85"/>
    </row>
    <row r="159" spans="3:25">
      <c r="C159" s="85"/>
      <c r="D159" s="85"/>
      <c r="E159" s="85"/>
      <c r="F159" s="85"/>
      <c r="G159" s="85"/>
      <c r="H159" s="85"/>
      <c r="I159" s="85"/>
      <c r="J159" s="85"/>
      <c r="K159" s="85"/>
      <c r="L159" s="85"/>
      <c r="M159" s="85"/>
      <c r="N159" s="85"/>
      <c r="O159" s="85"/>
      <c r="P159" s="85"/>
      <c r="Q159" s="85"/>
      <c r="R159" s="85"/>
      <c r="S159" s="85"/>
      <c r="T159" s="85"/>
      <c r="U159" s="85"/>
      <c r="V159" s="85"/>
      <c r="W159" s="85"/>
      <c r="X159" s="85"/>
      <c r="Y159" s="85"/>
    </row>
    <row r="160" spans="3:25">
      <c r="C160" s="85"/>
      <c r="D160" s="85"/>
      <c r="E160" s="85"/>
      <c r="F160" s="85"/>
      <c r="G160" s="85"/>
      <c r="H160" s="85"/>
      <c r="I160" s="85"/>
      <c r="J160" s="85"/>
      <c r="K160" s="85"/>
      <c r="L160" s="85"/>
      <c r="M160" s="85"/>
      <c r="N160" s="85"/>
      <c r="O160" s="85"/>
      <c r="P160" s="85"/>
      <c r="Q160" s="85"/>
      <c r="R160" s="85"/>
      <c r="S160" s="85"/>
      <c r="T160" s="85"/>
      <c r="U160" s="85"/>
      <c r="V160" s="85"/>
      <c r="W160" s="85"/>
      <c r="X160" s="85"/>
      <c r="Y160" s="85"/>
    </row>
    <row r="161" spans="3:25">
      <c r="C161" s="85"/>
      <c r="D161" s="85"/>
      <c r="E161" s="85"/>
      <c r="F161" s="85"/>
      <c r="G161" s="85"/>
      <c r="H161" s="85"/>
      <c r="I161" s="85"/>
      <c r="J161" s="85"/>
      <c r="K161" s="85"/>
      <c r="L161" s="85"/>
      <c r="M161" s="85"/>
      <c r="N161" s="85"/>
      <c r="O161" s="85"/>
      <c r="P161" s="85"/>
      <c r="Q161" s="85"/>
      <c r="R161" s="85"/>
      <c r="S161" s="85"/>
      <c r="T161" s="85"/>
      <c r="U161" s="85"/>
      <c r="V161" s="85"/>
      <c r="W161" s="85"/>
      <c r="X161" s="85"/>
      <c r="Y161" s="85"/>
    </row>
    <row r="162" spans="3:25">
      <c r="C162" s="85"/>
      <c r="D162" s="85"/>
      <c r="E162" s="85"/>
      <c r="F162" s="85"/>
      <c r="G162" s="85"/>
      <c r="H162" s="85"/>
      <c r="I162" s="85"/>
      <c r="J162" s="85"/>
      <c r="K162" s="85"/>
      <c r="L162" s="85"/>
      <c r="M162" s="85"/>
      <c r="N162" s="85"/>
      <c r="O162" s="85"/>
      <c r="P162" s="85"/>
      <c r="Q162" s="85"/>
      <c r="R162" s="85"/>
      <c r="S162" s="85"/>
      <c r="T162" s="85"/>
      <c r="U162" s="85"/>
      <c r="V162" s="85"/>
      <c r="W162" s="85"/>
      <c r="X162" s="85"/>
      <c r="Y162" s="85"/>
    </row>
    <row r="163" spans="3:25">
      <c r="C163" s="85"/>
      <c r="D163" s="85"/>
      <c r="E163" s="85"/>
      <c r="F163" s="85"/>
      <c r="G163" s="85"/>
      <c r="H163" s="85"/>
      <c r="I163" s="85"/>
      <c r="J163" s="85"/>
      <c r="K163" s="85"/>
      <c r="L163" s="85"/>
      <c r="M163" s="85"/>
      <c r="N163" s="85"/>
      <c r="O163" s="85"/>
      <c r="P163" s="85"/>
      <c r="Q163" s="85"/>
      <c r="R163" s="85"/>
      <c r="S163" s="85"/>
      <c r="T163" s="85"/>
      <c r="U163" s="85"/>
      <c r="V163" s="85"/>
      <c r="W163" s="85"/>
      <c r="X163" s="85"/>
      <c r="Y163" s="85"/>
    </row>
    <row r="164" spans="3:25">
      <c r="C164" s="85"/>
      <c r="D164" s="85"/>
      <c r="E164" s="85"/>
      <c r="F164" s="85"/>
      <c r="G164" s="85"/>
      <c r="H164" s="85"/>
      <c r="I164" s="85"/>
      <c r="J164" s="85"/>
      <c r="K164" s="85"/>
      <c r="L164" s="85"/>
      <c r="M164" s="85"/>
      <c r="N164" s="85"/>
      <c r="O164" s="85"/>
      <c r="P164" s="85"/>
      <c r="Q164" s="85"/>
      <c r="R164" s="85"/>
      <c r="S164" s="85"/>
      <c r="T164" s="85"/>
      <c r="U164" s="85"/>
      <c r="V164" s="85"/>
      <c r="W164" s="85"/>
      <c r="X164" s="85"/>
      <c r="Y164" s="85"/>
    </row>
    <row r="165" spans="3:25">
      <c r="C165" s="85"/>
      <c r="D165" s="85"/>
      <c r="E165" s="85"/>
      <c r="F165" s="85"/>
      <c r="G165" s="85"/>
      <c r="H165" s="85"/>
      <c r="I165" s="85"/>
      <c r="J165" s="85"/>
      <c r="K165" s="85"/>
      <c r="L165" s="85"/>
      <c r="M165" s="85"/>
      <c r="N165" s="85"/>
      <c r="O165" s="85"/>
      <c r="P165" s="85"/>
      <c r="Q165" s="85"/>
      <c r="R165" s="85"/>
      <c r="S165" s="85"/>
      <c r="T165" s="85"/>
      <c r="U165" s="85"/>
      <c r="V165" s="85"/>
      <c r="W165" s="85"/>
      <c r="X165" s="85"/>
      <c r="Y165" s="85"/>
    </row>
    <row r="166" spans="3:25">
      <c r="C166" s="85"/>
      <c r="D166" s="85"/>
      <c r="E166" s="85"/>
      <c r="F166" s="85"/>
      <c r="G166" s="85"/>
      <c r="H166" s="85"/>
      <c r="I166" s="85"/>
      <c r="J166" s="85"/>
      <c r="K166" s="85"/>
      <c r="L166" s="85"/>
      <c r="M166" s="85"/>
      <c r="N166" s="85"/>
      <c r="O166" s="85"/>
      <c r="P166" s="85"/>
      <c r="Q166" s="85"/>
      <c r="R166" s="85"/>
      <c r="S166" s="85"/>
      <c r="T166" s="85"/>
      <c r="U166" s="85"/>
      <c r="V166" s="85"/>
      <c r="W166" s="85"/>
      <c r="X166" s="85"/>
      <c r="Y166" s="85"/>
    </row>
    <row r="167" spans="3:25">
      <c r="C167" s="85"/>
      <c r="D167" s="85"/>
      <c r="E167" s="85"/>
      <c r="F167" s="85"/>
      <c r="G167" s="85"/>
      <c r="H167" s="85"/>
      <c r="I167" s="85"/>
      <c r="J167" s="85"/>
      <c r="K167" s="85"/>
      <c r="L167" s="85"/>
      <c r="M167" s="85"/>
      <c r="N167" s="85"/>
      <c r="O167" s="85"/>
      <c r="P167" s="85"/>
      <c r="Q167" s="85"/>
      <c r="R167" s="85"/>
      <c r="S167" s="85"/>
      <c r="T167" s="85"/>
      <c r="U167" s="85"/>
      <c r="V167" s="85"/>
      <c r="W167" s="85"/>
      <c r="X167" s="85"/>
      <c r="Y167" s="85"/>
    </row>
    <row r="168" spans="3:25">
      <c r="C168" s="85"/>
      <c r="D168" s="85"/>
      <c r="E168" s="85"/>
      <c r="F168" s="85"/>
      <c r="G168" s="85"/>
      <c r="H168" s="85"/>
      <c r="I168" s="85"/>
      <c r="J168" s="85"/>
      <c r="K168" s="85"/>
      <c r="L168" s="85"/>
      <c r="M168" s="85"/>
      <c r="N168" s="85"/>
      <c r="O168" s="85"/>
      <c r="P168" s="85"/>
      <c r="Q168" s="85"/>
      <c r="R168" s="85"/>
      <c r="S168" s="85"/>
      <c r="T168" s="85"/>
      <c r="U168" s="85"/>
      <c r="V168" s="85"/>
      <c r="W168" s="85"/>
      <c r="X168" s="85"/>
      <c r="Y168" s="85"/>
    </row>
    <row r="169" spans="3:25">
      <c r="C169" s="85"/>
      <c r="D169" s="85"/>
      <c r="E169" s="85"/>
      <c r="F169" s="85"/>
      <c r="G169" s="85"/>
      <c r="H169" s="85"/>
      <c r="I169" s="85"/>
      <c r="J169" s="85"/>
      <c r="K169" s="85"/>
      <c r="L169" s="85"/>
      <c r="M169" s="85"/>
      <c r="N169" s="85"/>
      <c r="O169" s="85"/>
      <c r="P169" s="85"/>
      <c r="Q169" s="85"/>
      <c r="R169" s="85"/>
      <c r="S169" s="85"/>
      <c r="T169" s="85"/>
      <c r="U169" s="85"/>
      <c r="V169" s="85"/>
      <c r="W169" s="85"/>
      <c r="X169" s="85"/>
      <c r="Y169" s="85"/>
    </row>
    <row r="170" spans="3:25">
      <c r="C170" s="85"/>
      <c r="D170" s="85"/>
      <c r="E170" s="85"/>
      <c r="F170" s="85"/>
      <c r="G170" s="85"/>
      <c r="H170" s="85"/>
      <c r="I170" s="85"/>
      <c r="J170" s="85"/>
      <c r="K170" s="85"/>
      <c r="L170" s="85"/>
      <c r="M170" s="85"/>
      <c r="N170" s="85"/>
      <c r="O170" s="85"/>
      <c r="P170" s="85"/>
      <c r="Q170" s="85"/>
      <c r="R170" s="85"/>
      <c r="S170" s="85"/>
      <c r="T170" s="85"/>
      <c r="U170" s="85"/>
      <c r="V170" s="85"/>
      <c r="W170" s="85"/>
      <c r="X170" s="85"/>
      <c r="Y170" s="85"/>
    </row>
    <row r="171" spans="3:25">
      <c r="C171" s="85"/>
      <c r="D171" s="85"/>
      <c r="E171" s="85"/>
      <c r="F171" s="85"/>
      <c r="G171" s="85"/>
      <c r="H171" s="85"/>
      <c r="I171" s="85"/>
      <c r="J171" s="85"/>
      <c r="K171" s="85"/>
      <c r="L171" s="85"/>
      <c r="M171" s="85"/>
      <c r="N171" s="85"/>
      <c r="O171" s="85"/>
      <c r="P171" s="85"/>
      <c r="Q171" s="85"/>
      <c r="R171" s="85"/>
      <c r="S171" s="85"/>
      <c r="T171" s="85"/>
      <c r="U171" s="85"/>
      <c r="V171" s="85"/>
      <c r="W171" s="85"/>
      <c r="X171" s="85"/>
      <c r="Y171" s="85"/>
    </row>
    <row r="172" spans="3:25">
      <c r="C172" s="85"/>
      <c r="D172" s="85"/>
      <c r="E172" s="85"/>
      <c r="F172" s="85"/>
      <c r="G172" s="85"/>
      <c r="H172" s="85"/>
      <c r="I172" s="85"/>
      <c r="J172" s="85"/>
      <c r="K172" s="85"/>
      <c r="L172" s="85"/>
      <c r="M172" s="85"/>
      <c r="N172" s="85"/>
      <c r="O172" s="85"/>
      <c r="P172" s="85"/>
      <c r="Q172" s="85"/>
      <c r="R172" s="85"/>
      <c r="S172" s="85"/>
      <c r="T172" s="85"/>
      <c r="U172" s="85"/>
      <c r="V172" s="85"/>
      <c r="W172" s="85"/>
      <c r="X172" s="85"/>
      <c r="Y172" s="85"/>
    </row>
    <row r="173" spans="3:25">
      <c r="C173" s="85"/>
      <c r="D173" s="85"/>
      <c r="E173" s="85"/>
      <c r="F173" s="85"/>
      <c r="G173" s="85"/>
      <c r="H173" s="85"/>
      <c r="I173" s="85"/>
      <c r="J173" s="85"/>
      <c r="K173" s="85"/>
      <c r="L173" s="85"/>
      <c r="M173" s="85"/>
      <c r="N173" s="85"/>
      <c r="O173" s="85"/>
      <c r="P173" s="85"/>
      <c r="Q173" s="85"/>
      <c r="R173" s="85"/>
      <c r="S173" s="85"/>
      <c r="T173" s="85"/>
      <c r="U173" s="85"/>
      <c r="V173" s="85"/>
      <c r="W173" s="85"/>
      <c r="X173" s="85"/>
      <c r="Y173" s="85"/>
    </row>
    <row r="174" spans="3:25">
      <c r="C174" s="85"/>
      <c r="D174" s="85"/>
      <c r="E174" s="85"/>
      <c r="F174" s="85"/>
      <c r="G174" s="85"/>
      <c r="H174" s="85"/>
      <c r="I174" s="85"/>
      <c r="J174" s="85"/>
      <c r="K174" s="85"/>
      <c r="L174" s="85"/>
      <c r="M174" s="85"/>
      <c r="N174" s="85"/>
      <c r="O174" s="85"/>
      <c r="P174" s="85"/>
      <c r="Q174" s="85"/>
      <c r="R174" s="85"/>
      <c r="S174" s="85"/>
      <c r="T174" s="85"/>
      <c r="U174" s="85"/>
      <c r="V174" s="85"/>
      <c r="W174" s="85"/>
      <c r="X174" s="85"/>
      <c r="Y174" s="85"/>
    </row>
    <row r="175" spans="3:25">
      <c r="C175" s="85"/>
      <c r="D175" s="85"/>
      <c r="E175" s="85"/>
      <c r="F175" s="85"/>
      <c r="G175" s="85"/>
      <c r="H175" s="85"/>
      <c r="I175" s="85"/>
      <c r="J175" s="85"/>
      <c r="K175" s="85"/>
      <c r="L175" s="85"/>
      <c r="M175" s="85"/>
      <c r="N175" s="85"/>
      <c r="O175" s="85"/>
      <c r="P175" s="85"/>
      <c r="Q175" s="85"/>
      <c r="R175" s="85"/>
      <c r="S175" s="85"/>
      <c r="T175" s="85"/>
      <c r="U175" s="85"/>
      <c r="V175" s="85"/>
      <c r="W175" s="85"/>
      <c r="X175" s="85"/>
      <c r="Y175" s="85"/>
    </row>
    <row r="176" spans="3:25">
      <c r="C176" s="85"/>
      <c r="D176" s="85"/>
      <c r="E176" s="85"/>
      <c r="F176" s="85"/>
      <c r="G176" s="85"/>
      <c r="H176" s="85"/>
      <c r="I176" s="85"/>
      <c r="J176" s="85"/>
      <c r="K176" s="85"/>
      <c r="L176" s="85"/>
      <c r="M176" s="85"/>
      <c r="N176" s="85"/>
      <c r="O176" s="85"/>
      <c r="P176" s="85"/>
      <c r="Q176" s="85"/>
      <c r="R176" s="85"/>
      <c r="S176" s="85"/>
      <c r="T176" s="85"/>
      <c r="U176" s="85"/>
      <c r="V176" s="85"/>
      <c r="W176" s="85"/>
      <c r="X176" s="85"/>
      <c r="Y176" s="85"/>
    </row>
    <row r="177" spans="3:25">
      <c r="C177" s="85"/>
      <c r="D177" s="85"/>
      <c r="E177" s="85"/>
      <c r="F177" s="85"/>
      <c r="G177" s="85"/>
      <c r="H177" s="85"/>
      <c r="I177" s="85"/>
      <c r="J177" s="85"/>
      <c r="K177" s="85"/>
      <c r="L177" s="85"/>
      <c r="M177" s="85"/>
      <c r="N177" s="85"/>
      <c r="O177" s="85"/>
      <c r="P177" s="85"/>
      <c r="Q177" s="85"/>
      <c r="R177" s="85"/>
      <c r="S177" s="85"/>
      <c r="T177" s="85"/>
      <c r="U177" s="85"/>
      <c r="V177" s="85"/>
      <c r="W177" s="85"/>
      <c r="X177" s="85"/>
      <c r="Y177" s="85"/>
    </row>
    <row r="178" spans="3:25">
      <c r="C178" s="85"/>
      <c r="D178" s="85"/>
      <c r="E178" s="85"/>
      <c r="F178" s="85"/>
      <c r="G178" s="85"/>
      <c r="H178" s="85"/>
      <c r="I178" s="85"/>
      <c r="J178" s="85"/>
      <c r="K178" s="85"/>
      <c r="L178" s="85"/>
      <c r="M178" s="85"/>
      <c r="N178" s="85"/>
      <c r="O178" s="85"/>
      <c r="P178" s="85"/>
      <c r="Q178" s="85"/>
      <c r="R178" s="85"/>
      <c r="S178" s="85"/>
      <c r="T178" s="85"/>
      <c r="U178" s="85"/>
      <c r="V178" s="85"/>
      <c r="W178" s="85"/>
      <c r="X178" s="85"/>
      <c r="Y178" s="85"/>
    </row>
    <row r="179" spans="3:25">
      <c r="C179" s="85"/>
      <c r="D179" s="85"/>
      <c r="E179" s="85"/>
      <c r="F179" s="85"/>
      <c r="G179" s="85"/>
      <c r="H179" s="85"/>
      <c r="I179" s="85"/>
      <c r="J179" s="85"/>
      <c r="K179" s="85"/>
      <c r="L179" s="85"/>
      <c r="M179" s="85"/>
      <c r="N179" s="85"/>
      <c r="O179" s="85"/>
      <c r="P179" s="85"/>
      <c r="Q179" s="85"/>
      <c r="R179" s="85"/>
      <c r="S179" s="85"/>
      <c r="T179" s="85"/>
      <c r="U179" s="85"/>
      <c r="V179" s="85"/>
      <c r="W179" s="85"/>
      <c r="X179" s="85"/>
      <c r="Y179" s="85"/>
    </row>
    <row r="180" spans="3:25">
      <c r="C180" s="85"/>
      <c r="D180" s="85"/>
      <c r="E180" s="85"/>
      <c r="F180" s="85"/>
      <c r="G180" s="85"/>
      <c r="H180" s="85"/>
      <c r="I180" s="85"/>
      <c r="J180" s="85"/>
      <c r="K180" s="85"/>
      <c r="L180" s="85"/>
      <c r="M180" s="85"/>
      <c r="N180" s="85"/>
      <c r="O180" s="85"/>
      <c r="P180" s="85"/>
      <c r="Q180" s="85"/>
      <c r="R180" s="85"/>
      <c r="S180" s="85"/>
      <c r="T180" s="85"/>
      <c r="U180" s="85"/>
      <c r="V180" s="85"/>
      <c r="W180" s="85"/>
      <c r="X180" s="85"/>
      <c r="Y180" s="85"/>
    </row>
    <row r="181" spans="3:25">
      <c r="C181" s="85"/>
      <c r="D181" s="85"/>
      <c r="E181" s="85"/>
      <c r="F181" s="85"/>
      <c r="G181" s="85"/>
      <c r="H181" s="85"/>
      <c r="I181" s="85"/>
      <c r="J181" s="85"/>
      <c r="K181" s="85"/>
      <c r="L181" s="85"/>
      <c r="M181" s="85"/>
      <c r="N181" s="85"/>
      <c r="O181" s="85"/>
      <c r="P181" s="85"/>
      <c r="Q181" s="85"/>
      <c r="R181" s="85"/>
      <c r="S181" s="85"/>
      <c r="T181" s="85"/>
      <c r="U181" s="85"/>
      <c r="V181" s="85"/>
      <c r="W181" s="85"/>
      <c r="X181" s="85"/>
      <c r="Y181" s="85"/>
    </row>
    <row r="182" spans="3:25">
      <c r="C182" s="85"/>
      <c r="D182" s="85"/>
      <c r="E182" s="85"/>
      <c r="F182" s="85"/>
      <c r="G182" s="85"/>
      <c r="H182" s="85"/>
      <c r="I182" s="85"/>
      <c r="J182" s="85"/>
      <c r="K182" s="85"/>
      <c r="L182" s="85"/>
      <c r="M182" s="85"/>
      <c r="N182" s="85"/>
      <c r="O182" s="85"/>
      <c r="P182" s="85"/>
      <c r="Q182" s="85"/>
      <c r="R182" s="85"/>
      <c r="S182" s="85"/>
      <c r="T182" s="85"/>
      <c r="U182" s="85"/>
      <c r="V182" s="85"/>
      <c r="W182" s="85"/>
      <c r="X182" s="85"/>
      <c r="Y182" s="85"/>
    </row>
    <row r="183" spans="3:25">
      <c r="C183" s="85"/>
      <c r="D183" s="85"/>
      <c r="E183" s="85"/>
      <c r="F183" s="85"/>
      <c r="G183" s="85"/>
      <c r="H183" s="85"/>
      <c r="I183" s="85"/>
      <c r="J183" s="85"/>
      <c r="K183" s="85"/>
      <c r="L183" s="85"/>
      <c r="M183" s="85"/>
      <c r="N183" s="85"/>
      <c r="O183" s="85"/>
      <c r="P183" s="85"/>
      <c r="Q183" s="85"/>
      <c r="R183" s="85"/>
      <c r="S183" s="85"/>
      <c r="T183" s="85"/>
      <c r="U183" s="85"/>
      <c r="V183" s="85"/>
      <c r="W183" s="85"/>
      <c r="X183" s="85"/>
      <c r="Y183" s="85"/>
    </row>
    <row r="184" spans="3:25">
      <c r="C184" s="85"/>
      <c r="D184" s="85"/>
      <c r="E184" s="85"/>
      <c r="F184" s="85"/>
      <c r="G184" s="85"/>
      <c r="H184" s="85"/>
      <c r="I184" s="85"/>
      <c r="J184" s="85"/>
      <c r="K184" s="85"/>
      <c r="L184" s="85"/>
      <c r="M184" s="85"/>
      <c r="N184" s="85"/>
      <c r="O184" s="85"/>
      <c r="P184" s="85"/>
      <c r="Q184" s="85"/>
      <c r="R184" s="85"/>
      <c r="S184" s="85"/>
      <c r="T184" s="85"/>
      <c r="U184" s="85"/>
      <c r="V184" s="85"/>
      <c r="W184" s="85"/>
      <c r="X184" s="85"/>
      <c r="Y184" s="85"/>
    </row>
    <row r="185" spans="3:25">
      <c r="C185" s="85"/>
      <c r="D185" s="85"/>
      <c r="E185" s="85"/>
      <c r="F185" s="85"/>
      <c r="G185" s="85"/>
      <c r="H185" s="85"/>
      <c r="I185" s="85"/>
      <c r="J185" s="85"/>
      <c r="K185" s="85"/>
      <c r="L185" s="85"/>
      <c r="M185" s="85"/>
      <c r="N185" s="85"/>
      <c r="O185" s="85"/>
      <c r="P185" s="85"/>
      <c r="Q185" s="85"/>
      <c r="R185" s="85"/>
      <c r="S185" s="85"/>
      <c r="T185" s="85"/>
      <c r="U185" s="85"/>
      <c r="V185" s="85"/>
      <c r="W185" s="85"/>
      <c r="X185" s="85"/>
      <c r="Y185" s="85"/>
    </row>
    <row r="186" spans="3:25">
      <c r="C186" s="85"/>
      <c r="D186" s="85"/>
      <c r="E186" s="85"/>
      <c r="F186" s="85"/>
      <c r="G186" s="85"/>
      <c r="H186" s="85"/>
      <c r="I186" s="85"/>
      <c r="J186" s="85"/>
      <c r="K186" s="85"/>
      <c r="L186" s="85"/>
      <c r="M186" s="85"/>
      <c r="N186" s="85"/>
      <c r="O186" s="85"/>
      <c r="P186" s="85"/>
      <c r="Q186" s="85"/>
      <c r="R186" s="85"/>
      <c r="S186" s="85"/>
      <c r="T186" s="85"/>
      <c r="U186" s="85"/>
      <c r="V186" s="85"/>
      <c r="W186" s="85"/>
      <c r="X186" s="85"/>
      <c r="Y186" s="85"/>
    </row>
    <row r="187" spans="3:25">
      <c r="C187" s="85"/>
      <c r="D187" s="85"/>
      <c r="E187" s="85"/>
      <c r="F187" s="85"/>
      <c r="G187" s="85"/>
      <c r="H187" s="85"/>
      <c r="I187" s="85"/>
      <c r="J187" s="85"/>
      <c r="K187" s="85"/>
      <c r="L187" s="85"/>
      <c r="M187" s="85"/>
      <c r="N187" s="85"/>
      <c r="O187" s="85"/>
      <c r="P187" s="85"/>
      <c r="Q187" s="85"/>
      <c r="R187" s="85"/>
      <c r="S187" s="85"/>
      <c r="T187" s="85"/>
      <c r="U187" s="85"/>
      <c r="V187" s="85"/>
      <c r="W187" s="85"/>
      <c r="X187" s="85"/>
      <c r="Y187" s="85"/>
    </row>
    <row r="188" spans="3:25">
      <c r="C188" s="85"/>
      <c r="D188" s="85"/>
      <c r="E188" s="85"/>
      <c r="F188" s="85"/>
      <c r="G188" s="85"/>
      <c r="H188" s="85"/>
      <c r="I188" s="85"/>
      <c r="J188" s="85"/>
      <c r="K188" s="85"/>
      <c r="L188" s="85"/>
      <c r="M188" s="85"/>
      <c r="N188" s="85"/>
      <c r="O188" s="85"/>
      <c r="P188" s="85"/>
      <c r="Q188" s="85"/>
      <c r="R188" s="85"/>
      <c r="S188" s="85"/>
      <c r="T188" s="85"/>
      <c r="U188" s="85"/>
      <c r="V188" s="85"/>
      <c r="W188" s="85"/>
      <c r="X188" s="85"/>
      <c r="Y188" s="85"/>
    </row>
    <row r="189" spans="3:25">
      <c r="C189" s="85"/>
      <c r="D189" s="85"/>
      <c r="E189" s="85"/>
      <c r="F189" s="85"/>
      <c r="G189" s="85"/>
      <c r="H189" s="85"/>
      <c r="I189" s="85"/>
      <c r="J189" s="85"/>
      <c r="K189" s="85"/>
      <c r="L189" s="85"/>
      <c r="M189" s="85"/>
      <c r="N189" s="85"/>
      <c r="O189" s="85"/>
      <c r="P189" s="85"/>
      <c r="Q189" s="85"/>
      <c r="R189" s="85"/>
      <c r="S189" s="85"/>
      <c r="T189" s="85"/>
      <c r="U189" s="85"/>
      <c r="V189" s="85"/>
      <c r="W189" s="85"/>
      <c r="X189" s="85"/>
      <c r="Y189" s="85"/>
    </row>
    <row r="190" spans="3:25">
      <c r="C190" s="85"/>
      <c r="D190" s="85"/>
      <c r="E190" s="85"/>
      <c r="F190" s="85"/>
      <c r="G190" s="85"/>
      <c r="H190" s="85"/>
      <c r="I190" s="85"/>
      <c r="J190" s="85"/>
      <c r="K190" s="85"/>
      <c r="L190" s="85"/>
      <c r="M190" s="85"/>
      <c r="N190" s="85"/>
      <c r="O190" s="85"/>
      <c r="P190" s="85"/>
      <c r="Q190" s="85"/>
      <c r="R190" s="85"/>
      <c r="S190" s="85"/>
      <c r="T190" s="85"/>
      <c r="U190" s="85"/>
      <c r="V190" s="85"/>
      <c r="W190" s="85"/>
      <c r="X190" s="85"/>
      <c r="Y190" s="85"/>
    </row>
    <row r="191" spans="3:25">
      <c r="C191" s="85"/>
      <c r="D191" s="85"/>
      <c r="E191" s="85"/>
      <c r="F191" s="85"/>
      <c r="G191" s="85"/>
      <c r="H191" s="85"/>
      <c r="I191" s="85"/>
      <c r="J191" s="85"/>
      <c r="K191" s="85"/>
      <c r="L191" s="85"/>
      <c r="M191" s="85"/>
      <c r="N191" s="85"/>
      <c r="O191" s="85"/>
      <c r="P191" s="85"/>
      <c r="Q191" s="85"/>
      <c r="R191" s="85"/>
      <c r="S191" s="85"/>
      <c r="T191" s="85"/>
      <c r="U191" s="85"/>
      <c r="V191" s="85"/>
      <c r="W191" s="85"/>
      <c r="X191" s="85"/>
      <c r="Y191" s="85"/>
    </row>
    <row r="192" spans="3:25">
      <c r="C192" s="85"/>
      <c r="D192" s="85"/>
      <c r="E192" s="85"/>
      <c r="F192" s="85"/>
      <c r="G192" s="85"/>
      <c r="H192" s="85"/>
      <c r="I192" s="85"/>
      <c r="J192" s="85"/>
      <c r="K192" s="85"/>
      <c r="L192" s="85"/>
      <c r="M192" s="85"/>
      <c r="N192" s="85"/>
      <c r="O192" s="85"/>
      <c r="P192" s="85"/>
      <c r="Q192" s="85"/>
      <c r="R192" s="85"/>
      <c r="S192" s="85"/>
      <c r="T192" s="85"/>
      <c r="U192" s="85"/>
      <c r="V192" s="85"/>
      <c r="W192" s="85"/>
      <c r="X192" s="85"/>
      <c r="Y192" s="85"/>
    </row>
    <row r="193" spans="3:25">
      <c r="C193" s="85"/>
      <c r="D193" s="85"/>
      <c r="E193" s="85"/>
      <c r="F193" s="85"/>
      <c r="G193" s="85"/>
      <c r="H193" s="85"/>
      <c r="I193" s="85"/>
      <c r="J193" s="85"/>
      <c r="K193" s="85"/>
      <c r="L193" s="85"/>
      <c r="M193" s="85"/>
      <c r="N193" s="85"/>
      <c r="O193" s="85"/>
      <c r="P193" s="85"/>
      <c r="Q193" s="85"/>
      <c r="R193" s="85"/>
      <c r="S193" s="85"/>
      <c r="T193" s="85"/>
      <c r="U193" s="85"/>
      <c r="V193" s="85"/>
      <c r="W193" s="85"/>
      <c r="X193" s="85"/>
      <c r="Y193" s="85"/>
    </row>
    <row r="194" spans="3:25">
      <c r="C194" s="85"/>
      <c r="D194" s="85"/>
      <c r="E194" s="85"/>
      <c r="F194" s="85"/>
      <c r="G194" s="85"/>
      <c r="H194" s="85"/>
      <c r="I194" s="85"/>
      <c r="J194" s="85"/>
      <c r="K194" s="85"/>
      <c r="L194" s="85"/>
      <c r="M194" s="85"/>
      <c r="N194" s="85"/>
      <c r="O194" s="85"/>
      <c r="P194" s="85"/>
      <c r="Q194" s="85"/>
      <c r="R194" s="85"/>
      <c r="S194" s="85"/>
      <c r="T194" s="85"/>
      <c r="U194" s="85"/>
      <c r="V194" s="85"/>
      <c r="W194" s="85"/>
      <c r="X194" s="85"/>
      <c r="Y194" s="85"/>
    </row>
    <row r="195" spans="3:25">
      <c r="C195" s="85"/>
      <c r="D195" s="85"/>
      <c r="E195" s="85"/>
      <c r="F195" s="85"/>
      <c r="G195" s="85"/>
      <c r="H195" s="85"/>
      <c r="I195" s="85"/>
      <c r="J195" s="85"/>
      <c r="K195" s="85"/>
      <c r="L195" s="85"/>
      <c r="M195" s="85"/>
      <c r="N195" s="85"/>
      <c r="O195" s="85"/>
      <c r="P195" s="85"/>
      <c r="Q195" s="85"/>
      <c r="R195" s="85"/>
      <c r="S195" s="85"/>
      <c r="T195" s="85"/>
      <c r="U195" s="85"/>
      <c r="V195" s="85"/>
      <c r="W195" s="85"/>
      <c r="X195" s="85"/>
      <c r="Y195" s="85"/>
    </row>
    <row r="196" spans="3:25">
      <c r="C196" s="85"/>
      <c r="D196" s="85"/>
      <c r="E196" s="85"/>
      <c r="F196" s="85"/>
      <c r="G196" s="85"/>
      <c r="H196" s="85"/>
      <c r="I196" s="85"/>
      <c r="J196" s="85"/>
      <c r="K196" s="85"/>
      <c r="L196" s="85"/>
      <c r="M196" s="85"/>
      <c r="N196" s="85"/>
      <c r="O196" s="85"/>
      <c r="P196" s="85"/>
      <c r="Q196" s="85"/>
      <c r="R196" s="85"/>
      <c r="S196" s="85"/>
      <c r="T196" s="85"/>
      <c r="U196" s="85"/>
      <c r="V196" s="85"/>
      <c r="W196" s="85"/>
      <c r="X196" s="85"/>
      <c r="Y196" s="85"/>
    </row>
    <row r="197" spans="3:25">
      <c r="C197" s="85"/>
      <c r="D197" s="85"/>
      <c r="E197" s="85"/>
      <c r="F197" s="85"/>
      <c r="G197" s="85"/>
      <c r="H197" s="85"/>
      <c r="I197" s="85"/>
      <c r="J197" s="85"/>
      <c r="K197" s="85"/>
      <c r="L197" s="85"/>
      <c r="M197" s="85"/>
      <c r="N197" s="85"/>
      <c r="O197" s="85"/>
      <c r="P197" s="85"/>
      <c r="Q197" s="85"/>
      <c r="R197" s="85"/>
      <c r="S197" s="85"/>
      <c r="T197" s="85"/>
      <c r="U197" s="85"/>
      <c r="V197" s="85"/>
      <c r="W197" s="85"/>
      <c r="X197" s="85"/>
      <c r="Y197" s="85"/>
    </row>
    <row r="198" spans="3:25">
      <c r="C198" s="85"/>
      <c r="D198" s="85"/>
      <c r="E198" s="85"/>
      <c r="F198" s="85"/>
      <c r="G198" s="85"/>
      <c r="H198" s="85"/>
      <c r="I198" s="85"/>
      <c r="J198" s="85"/>
      <c r="K198" s="85"/>
      <c r="L198" s="85"/>
      <c r="M198" s="85"/>
      <c r="N198" s="85"/>
      <c r="O198" s="85"/>
      <c r="P198" s="85"/>
      <c r="Q198" s="85"/>
      <c r="R198" s="85"/>
      <c r="S198" s="85"/>
      <c r="T198" s="85"/>
      <c r="U198" s="85"/>
      <c r="V198" s="85"/>
      <c r="W198" s="85"/>
      <c r="X198" s="85"/>
      <c r="Y198" s="85"/>
    </row>
    <row r="199" spans="3:25">
      <c r="C199" s="85"/>
      <c r="D199" s="85"/>
      <c r="E199" s="85"/>
      <c r="F199" s="85"/>
      <c r="G199" s="85"/>
      <c r="H199" s="85"/>
      <c r="I199" s="85"/>
      <c r="J199" s="85"/>
      <c r="K199" s="85"/>
      <c r="L199" s="85"/>
      <c r="M199" s="85"/>
      <c r="N199" s="85"/>
      <c r="O199" s="85"/>
      <c r="P199" s="85"/>
      <c r="Q199" s="85"/>
      <c r="R199" s="85"/>
      <c r="S199" s="85"/>
      <c r="T199" s="85"/>
      <c r="U199" s="85"/>
      <c r="V199" s="85"/>
      <c r="W199" s="85"/>
      <c r="X199" s="85"/>
      <c r="Y199" s="85"/>
    </row>
    <row r="200" spans="3:25">
      <c r="C200" s="85"/>
      <c r="D200" s="85"/>
      <c r="E200" s="85"/>
      <c r="F200" s="85"/>
      <c r="G200" s="85"/>
      <c r="H200" s="85"/>
      <c r="I200" s="85"/>
      <c r="J200" s="85"/>
      <c r="K200" s="85"/>
      <c r="L200" s="85"/>
      <c r="M200" s="85"/>
      <c r="N200" s="85"/>
      <c r="O200" s="85"/>
      <c r="P200" s="85"/>
      <c r="Q200" s="85"/>
      <c r="R200" s="85"/>
      <c r="S200" s="85"/>
      <c r="T200" s="85"/>
      <c r="U200" s="85"/>
      <c r="V200" s="85"/>
      <c r="W200" s="85"/>
      <c r="X200" s="85"/>
      <c r="Y200" s="85"/>
    </row>
    <row r="201" spans="3:25">
      <c r="C201" s="85"/>
      <c r="D201" s="85"/>
      <c r="E201" s="85"/>
      <c r="F201" s="85"/>
      <c r="G201" s="85"/>
      <c r="H201" s="85"/>
      <c r="I201" s="85"/>
      <c r="J201" s="85"/>
      <c r="K201" s="85"/>
      <c r="L201" s="85"/>
      <c r="M201" s="85"/>
      <c r="N201" s="85"/>
      <c r="O201" s="85"/>
      <c r="P201" s="85"/>
      <c r="Q201" s="85"/>
      <c r="R201" s="85"/>
      <c r="S201" s="85"/>
      <c r="T201" s="85"/>
      <c r="U201" s="85"/>
      <c r="V201" s="85"/>
      <c r="W201" s="85"/>
      <c r="X201" s="85"/>
      <c r="Y201" s="85"/>
    </row>
    <row r="202" spans="3:25">
      <c r="C202" s="85"/>
      <c r="D202" s="85"/>
      <c r="E202" s="85"/>
      <c r="F202" s="85"/>
      <c r="G202" s="85"/>
      <c r="H202" s="85"/>
      <c r="I202" s="85"/>
      <c r="J202" s="85"/>
      <c r="K202" s="85"/>
      <c r="L202" s="85"/>
      <c r="M202" s="85"/>
      <c r="N202" s="85"/>
      <c r="O202" s="85"/>
      <c r="P202" s="85"/>
      <c r="Q202" s="85"/>
      <c r="R202" s="85"/>
      <c r="S202" s="85"/>
      <c r="T202" s="85"/>
      <c r="U202" s="85"/>
      <c r="V202" s="85"/>
      <c r="W202" s="85"/>
      <c r="X202" s="85"/>
      <c r="Y202" s="85"/>
    </row>
    <row r="203" spans="3:25">
      <c r="C203" s="85"/>
      <c r="D203" s="85"/>
      <c r="E203" s="85"/>
      <c r="F203" s="85"/>
      <c r="G203" s="85"/>
      <c r="H203" s="85"/>
      <c r="I203" s="85"/>
      <c r="J203" s="85"/>
      <c r="K203" s="85"/>
      <c r="L203" s="85"/>
      <c r="M203" s="85"/>
      <c r="N203" s="85"/>
      <c r="O203" s="85"/>
      <c r="P203" s="85"/>
      <c r="Q203" s="85"/>
      <c r="R203" s="85"/>
      <c r="S203" s="85"/>
      <c r="T203" s="85"/>
      <c r="U203" s="85"/>
      <c r="V203" s="85"/>
      <c r="W203" s="85"/>
      <c r="X203" s="85"/>
      <c r="Y203" s="85"/>
    </row>
    <row r="204" spans="3:25">
      <c r="C204" s="85"/>
      <c r="D204" s="85"/>
      <c r="E204" s="85"/>
      <c r="F204" s="85"/>
      <c r="G204" s="85"/>
      <c r="H204" s="85"/>
      <c r="I204" s="85"/>
      <c r="J204" s="85"/>
      <c r="K204" s="85"/>
      <c r="L204" s="85"/>
      <c r="M204" s="85"/>
      <c r="N204" s="85"/>
      <c r="O204" s="85"/>
      <c r="P204" s="85"/>
      <c r="Q204" s="85"/>
      <c r="R204" s="85"/>
      <c r="S204" s="85"/>
      <c r="T204" s="85"/>
      <c r="U204" s="85"/>
      <c r="V204" s="85"/>
      <c r="W204" s="85"/>
      <c r="X204" s="85"/>
      <c r="Y204" s="85"/>
    </row>
    <row r="205" spans="3:25">
      <c r="C205" s="85"/>
      <c r="D205" s="85"/>
      <c r="E205" s="85"/>
      <c r="F205" s="85"/>
      <c r="G205" s="85"/>
      <c r="H205" s="85"/>
      <c r="I205" s="85"/>
      <c r="J205" s="85"/>
      <c r="K205" s="85"/>
      <c r="L205" s="85"/>
      <c r="M205" s="85"/>
      <c r="N205" s="85"/>
      <c r="O205" s="85"/>
      <c r="P205" s="85"/>
      <c r="Q205" s="85"/>
      <c r="R205" s="85"/>
      <c r="S205" s="85"/>
      <c r="T205" s="85"/>
      <c r="U205" s="85"/>
      <c r="V205" s="85"/>
      <c r="W205" s="85"/>
      <c r="X205" s="85"/>
      <c r="Y205" s="85"/>
    </row>
    <row r="206" spans="3:25">
      <c r="C206" s="85"/>
      <c r="D206" s="85"/>
      <c r="E206" s="85"/>
      <c r="F206" s="85"/>
      <c r="G206" s="85"/>
      <c r="H206" s="85"/>
      <c r="I206" s="85"/>
      <c r="J206" s="85"/>
      <c r="K206" s="85"/>
      <c r="L206" s="85"/>
      <c r="M206" s="85"/>
      <c r="N206" s="85"/>
      <c r="O206" s="85"/>
      <c r="P206" s="85"/>
      <c r="Q206" s="85"/>
      <c r="R206" s="85"/>
      <c r="S206" s="85"/>
      <c r="T206" s="85"/>
      <c r="U206" s="85"/>
      <c r="V206" s="85"/>
      <c r="W206" s="85"/>
      <c r="X206" s="85"/>
      <c r="Y206" s="85"/>
    </row>
    <row r="207" spans="3:25">
      <c r="C207" s="85"/>
      <c r="D207" s="85"/>
      <c r="E207" s="85"/>
      <c r="F207" s="85"/>
      <c r="G207" s="85"/>
      <c r="H207" s="85"/>
      <c r="I207" s="85"/>
      <c r="J207" s="85"/>
      <c r="K207" s="85"/>
      <c r="L207" s="85"/>
      <c r="M207" s="85"/>
      <c r="N207" s="85"/>
      <c r="O207" s="85"/>
      <c r="P207" s="85"/>
      <c r="Q207" s="85"/>
      <c r="R207" s="85"/>
      <c r="S207" s="85"/>
      <c r="T207" s="85"/>
      <c r="U207" s="85"/>
      <c r="V207" s="85"/>
      <c r="W207" s="85"/>
      <c r="X207" s="85"/>
      <c r="Y207" s="85"/>
    </row>
    <row r="208" spans="3:25">
      <c r="C208" s="85"/>
      <c r="D208" s="85"/>
      <c r="E208" s="85"/>
      <c r="F208" s="85"/>
      <c r="G208" s="85"/>
      <c r="H208" s="85"/>
      <c r="I208" s="85"/>
      <c r="J208" s="85"/>
      <c r="K208" s="85"/>
      <c r="L208" s="85"/>
      <c r="M208" s="85"/>
      <c r="N208" s="85"/>
      <c r="O208" s="85"/>
      <c r="P208" s="85"/>
      <c r="Q208" s="85"/>
      <c r="R208" s="85"/>
      <c r="S208" s="85"/>
      <c r="T208" s="85"/>
      <c r="U208" s="85"/>
      <c r="V208" s="85"/>
      <c r="W208" s="85"/>
      <c r="X208" s="85"/>
      <c r="Y208" s="85"/>
    </row>
    <row r="209" spans="3:25">
      <c r="C209" s="85"/>
      <c r="D209" s="85"/>
      <c r="E209" s="85"/>
      <c r="F209" s="85"/>
      <c r="G209" s="85"/>
      <c r="H209" s="85"/>
      <c r="I209" s="85"/>
      <c r="J209" s="85"/>
      <c r="K209" s="85"/>
      <c r="L209" s="85"/>
      <c r="M209" s="85"/>
      <c r="N209" s="85"/>
      <c r="O209" s="85"/>
      <c r="P209" s="85"/>
      <c r="Q209" s="85"/>
      <c r="R209" s="85"/>
      <c r="S209" s="85"/>
      <c r="T209" s="85"/>
      <c r="U209" s="85"/>
      <c r="V209" s="85"/>
      <c r="W209" s="85"/>
      <c r="X209" s="85"/>
      <c r="Y209" s="85"/>
    </row>
    <row r="210" spans="3:25">
      <c r="C210" s="85"/>
      <c r="D210" s="85"/>
      <c r="E210" s="85"/>
      <c r="F210" s="85"/>
      <c r="G210" s="85"/>
      <c r="H210" s="85"/>
      <c r="I210" s="85"/>
      <c r="J210" s="85"/>
      <c r="K210" s="85"/>
      <c r="L210" s="85"/>
      <c r="M210" s="85"/>
      <c r="N210" s="85"/>
      <c r="O210" s="85"/>
      <c r="P210" s="85"/>
      <c r="Q210" s="85"/>
      <c r="R210" s="85"/>
      <c r="S210" s="85"/>
      <c r="T210" s="85"/>
      <c r="U210" s="85"/>
      <c r="V210" s="85"/>
      <c r="W210" s="85"/>
      <c r="X210" s="85"/>
      <c r="Y210" s="85"/>
    </row>
    <row r="211" spans="3:25">
      <c r="C211" s="85"/>
      <c r="D211" s="85"/>
      <c r="E211" s="85"/>
      <c r="F211" s="85"/>
      <c r="G211" s="85"/>
      <c r="H211" s="85"/>
      <c r="I211" s="85"/>
      <c r="J211" s="85"/>
      <c r="K211" s="85"/>
      <c r="L211" s="85"/>
      <c r="M211" s="85"/>
      <c r="N211" s="85"/>
      <c r="O211" s="85"/>
      <c r="P211" s="85"/>
      <c r="Q211" s="85"/>
      <c r="R211" s="85"/>
      <c r="S211" s="85"/>
      <c r="T211" s="85"/>
      <c r="U211" s="85"/>
      <c r="V211" s="85"/>
      <c r="W211" s="85"/>
      <c r="X211" s="85"/>
      <c r="Y211" s="85"/>
    </row>
    <row r="212" spans="3:25">
      <c r="C212" s="85"/>
      <c r="D212" s="85"/>
      <c r="E212" s="85"/>
      <c r="F212" s="85"/>
      <c r="G212" s="85"/>
      <c r="H212" s="85"/>
      <c r="I212" s="85"/>
      <c r="J212" s="85"/>
      <c r="K212" s="85"/>
      <c r="L212" s="85"/>
      <c r="M212" s="85"/>
      <c r="N212" s="85"/>
      <c r="O212" s="85"/>
      <c r="P212" s="85"/>
      <c r="Q212" s="85"/>
      <c r="R212" s="85"/>
      <c r="S212" s="85"/>
      <c r="T212" s="85"/>
      <c r="U212" s="85"/>
      <c r="V212" s="85"/>
      <c r="W212" s="85"/>
      <c r="X212" s="85"/>
      <c r="Y212" s="85"/>
    </row>
    <row r="213" spans="3:25">
      <c r="C213" s="85"/>
      <c r="D213" s="85"/>
      <c r="E213" s="85"/>
      <c r="F213" s="85"/>
      <c r="G213" s="85"/>
      <c r="H213" s="85"/>
      <c r="I213" s="85"/>
      <c r="J213" s="85"/>
      <c r="K213" s="85"/>
      <c r="L213" s="85"/>
      <c r="M213" s="85"/>
      <c r="N213" s="85"/>
      <c r="O213" s="85"/>
      <c r="P213" s="85"/>
      <c r="Q213" s="85"/>
      <c r="R213" s="85"/>
      <c r="S213" s="85"/>
      <c r="T213" s="85"/>
      <c r="U213" s="85"/>
      <c r="V213" s="85"/>
      <c r="W213" s="85"/>
      <c r="X213" s="85"/>
      <c r="Y213" s="85"/>
    </row>
    <row r="214" spans="3:25">
      <c r="C214" s="85"/>
      <c r="D214" s="85"/>
      <c r="E214" s="85"/>
      <c r="F214" s="85"/>
      <c r="G214" s="85"/>
      <c r="H214" s="85"/>
      <c r="I214" s="85"/>
      <c r="J214" s="85"/>
      <c r="K214" s="85"/>
      <c r="L214" s="85"/>
      <c r="M214" s="85"/>
      <c r="N214" s="85"/>
      <c r="O214" s="85"/>
      <c r="P214" s="85"/>
      <c r="Q214" s="85"/>
      <c r="R214" s="85"/>
      <c r="S214" s="85"/>
      <c r="T214" s="85"/>
      <c r="U214" s="85"/>
      <c r="V214" s="85"/>
      <c r="W214" s="85"/>
      <c r="X214" s="85"/>
      <c r="Y214" s="85"/>
    </row>
    <row r="215" spans="3:25">
      <c r="C215" s="85"/>
      <c r="D215" s="85"/>
      <c r="E215" s="85"/>
      <c r="F215" s="85"/>
      <c r="G215" s="85"/>
      <c r="H215" s="85"/>
      <c r="I215" s="85"/>
      <c r="J215" s="85"/>
      <c r="K215" s="85"/>
      <c r="L215" s="85"/>
      <c r="M215" s="85"/>
      <c r="N215" s="85"/>
      <c r="O215" s="85"/>
      <c r="P215" s="85"/>
      <c r="Q215" s="85"/>
      <c r="R215" s="85"/>
      <c r="S215" s="85"/>
      <c r="T215" s="85"/>
      <c r="U215" s="85"/>
      <c r="V215" s="85"/>
      <c r="W215" s="85"/>
      <c r="X215" s="85"/>
      <c r="Y215" s="85"/>
    </row>
    <row r="216" spans="3:25">
      <c r="C216" s="85"/>
      <c r="D216" s="85"/>
      <c r="E216" s="85"/>
      <c r="F216" s="85"/>
      <c r="G216" s="85"/>
      <c r="H216" s="85"/>
      <c r="I216" s="85"/>
      <c r="J216" s="85"/>
      <c r="K216" s="85"/>
      <c r="L216" s="85"/>
      <c r="M216" s="85"/>
      <c r="N216" s="85"/>
      <c r="O216" s="85"/>
      <c r="P216" s="85"/>
      <c r="Q216" s="85"/>
      <c r="R216" s="85"/>
      <c r="S216" s="85"/>
      <c r="T216" s="85"/>
      <c r="U216" s="85"/>
      <c r="V216" s="85"/>
      <c r="W216" s="85"/>
      <c r="X216" s="85"/>
      <c r="Y216" s="85"/>
    </row>
    <row r="217" spans="3:25">
      <c r="C217" s="85"/>
      <c r="D217" s="85"/>
      <c r="E217" s="85"/>
      <c r="F217" s="85"/>
      <c r="G217" s="85"/>
      <c r="H217" s="85"/>
      <c r="I217" s="85"/>
      <c r="J217" s="85"/>
      <c r="K217" s="85"/>
      <c r="L217" s="85"/>
      <c r="M217" s="85"/>
      <c r="N217" s="85"/>
      <c r="O217" s="85"/>
      <c r="P217" s="85"/>
      <c r="Q217" s="85"/>
      <c r="R217" s="85"/>
      <c r="S217" s="85"/>
      <c r="T217" s="85"/>
      <c r="U217" s="85"/>
      <c r="V217" s="85"/>
      <c r="W217" s="85"/>
      <c r="X217" s="85"/>
      <c r="Y217" s="85"/>
    </row>
    <row r="218" spans="3:25">
      <c r="C218" s="85"/>
      <c r="D218" s="85"/>
      <c r="E218" s="85"/>
      <c r="F218" s="85"/>
      <c r="G218" s="85"/>
      <c r="H218" s="85"/>
      <c r="I218" s="85"/>
      <c r="J218" s="85"/>
      <c r="K218" s="85"/>
      <c r="L218" s="85"/>
      <c r="M218" s="85"/>
      <c r="N218" s="85"/>
      <c r="O218" s="85"/>
      <c r="P218" s="85"/>
      <c r="Q218" s="85"/>
      <c r="R218" s="85"/>
      <c r="S218" s="85"/>
      <c r="T218" s="85"/>
      <c r="U218" s="85"/>
      <c r="V218" s="85"/>
      <c r="W218" s="85"/>
      <c r="X218" s="85"/>
      <c r="Y218" s="85"/>
    </row>
    <row r="219" spans="3:25">
      <c r="C219" s="85"/>
      <c r="D219" s="85"/>
      <c r="E219" s="85"/>
      <c r="F219" s="85"/>
      <c r="G219" s="85"/>
      <c r="H219" s="85"/>
      <c r="I219" s="85"/>
      <c r="J219" s="85"/>
      <c r="K219" s="85"/>
      <c r="L219" s="85"/>
      <c r="M219" s="85"/>
      <c r="N219" s="85"/>
      <c r="O219" s="85"/>
      <c r="P219" s="85"/>
      <c r="Q219" s="85"/>
      <c r="R219" s="85"/>
      <c r="S219" s="85"/>
      <c r="T219" s="85"/>
      <c r="U219" s="85"/>
      <c r="V219" s="85"/>
      <c r="W219" s="85"/>
      <c r="X219" s="85"/>
      <c r="Y219" s="85"/>
    </row>
    <row r="220" spans="3:25">
      <c r="C220" s="85"/>
      <c r="D220" s="85"/>
      <c r="E220" s="85"/>
      <c r="F220" s="85"/>
      <c r="G220" s="85"/>
      <c r="H220" s="85"/>
      <c r="I220" s="85"/>
      <c r="J220" s="85"/>
      <c r="K220" s="85"/>
      <c r="L220" s="85"/>
      <c r="M220" s="85"/>
      <c r="N220" s="85"/>
      <c r="O220" s="85"/>
      <c r="P220" s="85"/>
      <c r="Q220" s="85"/>
      <c r="R220" s="85"/>
      <c r="S220" s="85"/>
      <c r="T220" s="85"/>
      <c r="U220" s="85"/>
      <c r="V220" s="85"/>
      <c r="W220" s="85"/>
      <c r="X220" s="85"/>
      <c r="Y220" s="85"/>
    </row>
    <row r="221" spans="3:25">
      <c r="C221" s="85"/>
      <c r="D221" s="85"/>
      <c r="E221" s="85"/>
      <c r="F221" s="85"/>
      <c r="G221" s="85"/>
      <c r="H221" s="85"/>
      <c r="I221" s="85"/>
      <c r="J221" s="85"/>
      <c r="K221" s="85"/>
      <c r="L221" s="85"/>
      <c r="M221" s="85"/>
      <c r="N221" s="85"/>
      <c r="O221" s="85"/>
      <c r="P221" s="85"/>
      <c r="Q221" s="85"/>
      <c r="R221" s="85"/>
      <c r="S221" s="85"/>
      <c r="T221" s="85"/>
      <c r="U221" s="85"/>
      <c r="V221" s="85"/>
      <c r="W221" s="85"/>
      <c r="X221" s="85"/>
      <c r="Y221" s="85"/>
    </row>
    <row r="222" spans="3:25">
      <c r="C222" s="85"/>
      <c r="D222" s="85"/>
      <c r="E222" s="85"/>
      <c r="F222" s="85"/>
      <c r="G222" s="85"/>
      <c r="H222" s="85"/>
      <c r="I222" s="85"/>
      <c r="J222" s="85"/>
      <c r="K222" s="85"/>
      <c r="L222" s="85"/>
      <c r="M222" s="85"/>
      <c r="N222" s="85"/>
      <c r="O222" s="85"/>
      <c r="P222" s="85"/>
      <c r="Q222" s="85"/>
      <c r="R222" s="85"/>
      <c r="S222" s="85"/>
      <c r="T222" s="85"/>
      <c r="U222" s="85"/>
      <c r="V222" s="85"/>
      <c r="W222" s="85"/>
      <c r="X222" s="85"/>
      <c r="Y222" s="85"/>
    </row>
    <row r="223" spans="3:25">
      <c r="C223" s="85"/>
      <c r="D223" s="85"/>
      <c r="E223" s="85"/>
      <c r="F223" s="85"/>
      <c r="G223" s="85"/>
      <c r="H223" s="85"/>
      <c r="I223" s="85"/>
      <c r="J223" s="85"/>
      <c r="K223" s="85"/>
      <c r="L223" s="85"/>
      <c r="M223" s="85"/>
      <c r="N223" s="85"/>
      <c r="O223" s="85"/>
      <c r="P223" s="85"/>
      <c r="Q223" s="85"/>
      <c r="R223" s="85"/>
      <c r="S223" s="85"/>
      <c r="T223" s="85"/>
      <c r="U223" s="85"/>
      <c r="V223" s="85"/>
      <c r="W223" s="85"/>
      <c r="X223" s="85"/>
      <c r="Y223" s="85"/>
    </row>
    <row r="224" spans="3:25">
      <c r="C224" s="85"/>
      <c r="D224" s="85"/>
      <c r="E224" s="85"/>
      <c r="F224" s="85"/>
      <c r="G224" s="85"/>
      <c r="H224" s="85"/>
      <c r="I224" s="85"/>
      <c r="J224" s="85"/>
      <c r="K224" s="85"/>
      <c r="L224" s="85"/>
      <c r="M224" s="85"/>
      <c r="N224" s="85"/>
      <c r="O224" s="85"/>
      <c r="P224" s="85"/>
      <c r="Q224" s="85"/>
      <c r="R224" s="85"/>
      <c r="S224" s="85"/>
      <c r="T224" s="85"/>
      <c r="U224" s="85"/>
      <c r="V224" s="85"/>
      <c r="W224" s="85"/>
      <c r="X224" s="85"/>
      <c r="Y224" s="85"/>
    </row>
    <row r="225" spans="3:25">
      <c r="C225" s="85"/>
      <c r="D225" s="85"/>
      <c r="E225" s="85"/>
      <c r="F225" s="85"/>
      <c r="G225" s="85"/>
      <c r="H225" s="85"/>
      <c r="I225" s="85"/>
      <c r="J225" s="85"/>
      <c r="K225" s="85"/>
      <c r="L225" s="85"/>
      <c r="M225" s="85"/>
      <c r="N225" s="85"/>
      <c r="O225" s="85"/>
      <c r="P225" s="85"/>
      <c r="Q225" s="85"/>
      <c r="R225" s="85"/>
      <c r="S225" s="85"/>
      <c r="T225" s="85"/>
      <c r="U225" s="85"/>
      <c r="V225" s="85"/>
      <c r="W225" s="85"/>
      <c r="X225" s="85"/>
      <c r="Y225" s="85"/>
    </row>
    <row r="226" spans="3:25">
      <c r="C226" s="85"/>
      <c r="D226" s="85"/>
      <c r="E226" s="85"/>
      <c r="F226" s="85"/>
      <c r="G226" s="85"/>
      <c r="H226" s="85"/>
      <c r="I226" s="85"/>
      <c r="J226" s="85"/>
      <c r="K226" s="85"/>
      <c r="L226" s="85"/>
      <c r="M226" s="85"/>
      <c r="N226" s="85"/>
      <c r="O226" s="85"/>
      <c r="P226" s="85"/>
      <c r="Q226" s="85"/>
      <c r="R226" s="85"/>
      <c r="S226" s="85"/>
      <c r="T226" s="85"/>
      <c r="U226" s="85"/>
      <c r="V226" s="85"/>
      <c r="W226" s="85"/>
      <c r="X226" s="85"/>
      <c r="Y226" s="85"/>
    </row>
    <row r="227" spans="3:25">
      <c r="C227" s="85"/>
      <c r="D227" s="85"/>
      <c r="E227" s="85"/>
      <c r="F227" s="85"/>
      <c r="G227" s="85"/>
      <c r="H227" s="85"/>
      <c r="I227" s="85"/>
      <c r="J227" s="85"/>
      <c r="K227" s="85"/>
      <c r="L227" s="85"/>
      <c r="M227" s="85"/>
      <c r="N227" s="85"/>
      <c r="O227" s="85"/>
      <c r="P227" s="85"/>
      <c r="Q227" s="85"/>
      <c r="R227" s="85"/>
      <c r="S227" s="85"/>
      <c r="T227" s="85"/>
      <c r="U227" s="85"/>
      <c r="V227" s="85"/>
      <c r="W227" s="85"/>
      <c r="X227" s="85"/>
      <c r="Y227" s="85"/>
    </row>
    <row r="228" spans="3:25">
      <c r="C228" s="85"/>
      <c r="D228" s="85"/>
      <c r="E228" s="85"/>
      <c r="F228" s="85"/>
      <c r="G228" s="85"/>
      <c r="H228" s="85"/>
      <c r="I228" s="85"/>
      <c r="J228" s="85"/>
      <c r="K228" s="85"/>
      <c r="L228" s="85"/>
      <c r="M228" s="85"/>
      <c r="N228" s="85"/>
      <c r="O228" s="85"/>
      <c r="P228" s="85"/>
      <c r="Q228" s="85"/>
      <c r="R228" s="85"/>
      <c r="S228" s="85"/>
      <c r="T228" s="85"/>
      <c r="U228" s="85"/>
      <c r="V228" s="85"/>
      <c r="W228" s="85"/>
      <c r="X228" s="85"/>
      <c r="Y228" s="85"/>
    </row>
    <row r="229" spans="3:25">
      <c r="C229" s="85"/>
      <c r="D229" s="85"/>
      <c r="E229" s="85"/>
      <c r="F229" s="85"/>
      <c r="G229" s="85"/>
      <c r="H229" s="85"/>
      <c r="I229" s="85"/>
      <c r="J229" s="85"/>
      <c r="K229" s="85"/>
      <c r="L229" s="85"/>
      <c r="M229" s="85"/>
      <c r="N229" s="85"/>
      <c r="O229" s="85"/>
      <c r="P229" s="85"/>
      <c r="Q229" s="85"/>
      <c r="R229" s="85"/>
      <c r="S229" s="85"/>
      <c r="T229" s="85"/>
      <c r="U229" s="85"/>
      <c r="V229" s="85"/>
      <c r="W229" s="85"/>
      <c r="X229" s="85"/>
      <c r="Y229" s="85"/>
    </row>
    <row r="230" spans="3:25">
      <c r="C230" s="85"/>
      <c r="D230" s="85"/>
      <c r="E230" s="85"/>
      <c r="F230" s="85"/>
      <c r="G230" s="85"/>
      <c r="H230" s="85"/>
      <c r="I230" s="85"/>
      <c r="J230" s="85"/>
      <c r="K230" s="85"/>
      <c r="L230" s="85"/>
      <c r="M230" s="85"/>
      <c r="N230" s="85"/>
      <c r="O230" s="85"/>
      <c r="P230" s="85"/>
      <c r="Q230" s="85"/>
      <c r="R230" s="85"/>
      <c r="S230" s="85"/>
      <c r="T230" s="85"/>
      <c r="U230" s="85"/>
      <c r="V230" s="85"/>
      <c r="W230" s="85"/>
      <c r="X230" s="85"/>
      <c r="Y230" s="85"/>
    </row>
    <row r="231" spans="3:25">
      <c r="C231" s="85"/>
      <c r="D231" s="85"/>
      <c r="E231" s="85"/>
      <c r="F231" s="85"/>
      <c r="G231" s="85"/>
      <c r="H231" s="85"/>
      <c r="I231" s="85"/>
      <c r="J231" s="85"/>
      <c r="K231" s="85"/>
      <c r="L231" s="85"/>
      <c r="M231" s="85"/>
      <c r="N231" s="85"/>
      <c r="O231" s="85"/>
      <c r="P231" s="85"/>
      <c r="Q231" s="85"/>
      <c r="R231" s="85"/>
      <c r="S231" s="85"/>
      <c r="T231" s="85"/>
      <c r="U231" s="85"/>
      <c r="V231" s="85"/>
      <c r="W231" s="85"/>
      <c r="X231" s="85"/>
      <c r="Y231" s="85"/>
    </row>
    <row r="232" spans="3:25">
      <c r="C232" s="85"/>
      <c r="D232" s="85"/>
      <c r="E232" s="85"/>
      <c r="F232" s="85"/>
      <c r="G232" s="85"/>
      <c r="H232" s="85"/>
      <c r="I232" s="85"/>
      <c r="J232" s="85"/>
      <c r="K232" s="85"/>
      <c r="L232" s="85"/>
      <c r="M232" s="85"/>
      <c r="N232" s="85"/>
      <c r="O232" s="85"/>
      <c r="P232" s="85"/>
      <c r="Q232" s="85"/>
      <c r="R232" s="85"/>
      <c r="S232" s="85"/>
      <c r="T232" s="85"/>
      <c r="U232" s="85"/>
      <c r="V232" s="85"/>
      <c r="W232" s="85"/>
      <c r="X232" s="85"/>
      <c r="Y232" s="85"/>
    </row>
    <row r="233" spans="3:25">
      <c r="C233" s="85"/>
      <c r="D233" s="85"/>
      <c r="E233" s="85"/>
      <c r="F233" s="85"/>
      <c r="G233" s="85"/>
      <c r="H233" s="85"/>
      <c r="I233" s="85"/>
      <c r="J233" s="85"/>
      <c r="K233" s="85"/>
      <c r="L233" s="85"/>
      <c r="M233" s="85"/>
      <c r="N233" s="85"/>
      <c r="O233" s="85"/>
      <c r="P233" s="85"/>
      <c r="Q233" s="85"/>
      <c r="R233" s="85"/>
      <c r="S233" s="85"/>
      <c r="T233" s="85"/>
      <c r="U233" s="85"/>
      <c r="V233" s="85"/>
      <c r="W233" s="85"/>
      <c r="X233" s="85"/>
      <c r="Y233" s="85"/>
    </row>
    <row r="234" spans="3:25">
      <c r="C234" s="85"/>
      <c r="D234" s="85"/>
      <c r="E234" s="85"/>
      <c r="F234" s="85"/>
      <c r="G234" s="85"/>
      <c r="H234" s="85"/>
      <c r="I234" s="85"/>
      <c r="J234" s="85"/>
      <c r="K234" s="85"/>
      <c r="L234" s="85"/>
      <c r="M234" s="85"/>
      <c r="N234" s="85"/>
      <c r="O234" s="85"/>
      <c r="P234" s="85"/>
      <c r="Q234" s="85"/>
      <c r="R234" s="85"/>
      <c r="S234" s="85"/>
      <c r="T234" s="85"/>
      <c r="U234" s="85"/>
      <c r="V234" s="85"/>
      <c r="W234" s="85"/>
      <c r="X234" s="85"/>
      <c r="Y234" s="85"/>
    </row>
    <row r="235" spans="3:25">
      <c r="C235" s="85"/>
      <c r="D235" s="85"/>
      <c r="E235" s="85"/>
      <c r="F235" s="85"/>
      <c r="G235" s="85"/>
      <c r="H235" s="85"/>
      <c r="I235" s="85"/>
      <c r="J235" s="85"/>
      <c r="K235" s="85"/>
      <c r="L235" s="85"/>
      <c r="M235" s="85"/>
      <c r="N235" s="85"/>
      <c r="O235" s="85"/>
      <c r="P235" s="85"/>
      <c r="Q235" s="85"/>
      <c r="R235" s="85"/>
      <c r="S235" s="85"/>
      <c r="T235" s="85"/>
      <c r="U235" s="85"/>
      <c r="V235" s="85"/>
      <c r="W235" s="85"/>
      <c r="X235" s="85"/>
      <c r="Y235" s="85"/>
    </row>
    <row r="236" spans="3:25">
      <c r="C236" s="85"/>
      <c r="D236" s="85"/>
      <c r="E236" s="85"/>
      <c r="F236" s="85"/>
      <c r="G236" s="85"/>
      <c r="H236" s="85"/>
      <c r="I236" s="85"/>
      <c r="J236" s="85"/>
      <c r="K236" s="85"/>
      <c r="L236" s="85"/>
      <c r="M236" s="85"/>
      <c r="N236" s="85"/>
      <c r="O236" s="85"/>
      <c r="P236" s="85"/>
      <c r="Q236" s="85"/>
      <c r="R236" s="85"/>
      <c r="S236" s="85"/>
      <c r="T236" s="85"/>
      <c r="U236" s="85"/>
      <c r="V236" s="85"/>
      <c r="W236" s="85"/>
      <c r="X236" s="85"/>
      <c r="Y236" s="85"/>
    </row>
    <row r="237" spans="3:25">
      <c r="C237" s="85"/>
      <c r="D237" s="85"/>
      <c r="E237" s="85"/>
      <c r="F237" s="85"/>
      <c r="G237" s="85"/>
      <c r="H237" s="85"/>
      <c r="I237" s="85"/>
      <c r="J237" s="85"/>
      <c r="K237" s="85"/>
      <c r="L237" s="85"/>
      <c r="M237" s="85"/>
      <c r="N237" s="85"/>
      <c r="O237" s="85"/>
      <c r="P237" s="85"/>
      <c r="Q237" s="85"/>
      <c r="R237" s="85"/>
      <c r="S237" s="85"/>
      <c r="T237" s="85"/>
      <c r="U237" s="85"/>
      <c r="V237" s="85"/>
      <c r="W237" s="85"/>
      <c r="X237" s="85"/>
      <c r="Y237" s="85"/>
    </row>
    <row r="238" spans="3:25">
      <c r="C238" s="85"/>
      <c r="D238" s="85"/>
      <c r="E238" s="85"/>
      <c r="F238" s="85"/>
      <c r="G238" s="85"/>
      <c r="H238" s="85"/>
      <c r="I238" s="85"/>
      <c r="J238" s="85"/>
      <c r="K238" s="85"/>
      <c r="L238" s="85"/>
      <c r="M238" s="85"/>
      <c r="N238" s="85"/>
      <c r="O238" s="85"/>
      <c r="P238" s="85"/>
      <c r="Q238" s="85"/>
      <c r="R238" s="85"/>
      <c r="S238" s="85"/>
      <c r="T238" s="85"/>
      <c r="U238" s="85"/>
      <c r="V238" s="85"/>
      <c r="W238" s="85"/>
      <c r="X238" s="85"/>
      <c r="Y238" s="85"/>
    </row>
    <row r="239" spans="3:25">
      <c r="C239" s="85"/>
      <c r="D239" s="85"/>
      <c r="E239" s="85"/>
      <c r="F239" s="85"/>
      <c r="G239" s="85"/>
      <c r="H239" s="85"/>
      <c r="I239" s="85"/>
      <c r="J239" s="85"/>
      <c r="K239" s="85"/>
      <c r="L239" s="85"/>
      <c r="M239" s="85"/>
      <c r="N239" s="85"/>
      <c r="O239" s="85"/>
      <c r="P239" s="85"/>
      <c r="Q239" s="85"/>
      <c r="R239" s="85"/>
      <c r="S239" s="85"/>
      <c r="T239" s="85"/>
      <c r="U239" s="85"/>
      <c r="V239" s="85"/>
      <c r="W239" s="85"/>
      <c r="X239" s="85"/>
      <c r="Y239" s="85"/>
    </row>
    <row r="240" spans="3:25">
      <c r="C240" s="85"/>
      <c r="D240" s="85"/>
      <c r="E240" s="85"/>
      <c r="F240" s="85"/>
      <c r="G240" s="85"/>
      <c r="H240" s="85"/>
      <c r="I240" s="85"/>
      <c r="J240" s="85"/>
      <c r="K240" s="85"/>
      <c r="L240" s="85"/>
      <c r="M240" s="85"/>
      <c r="N240" s="85"/>
      <c r="O240" s="85"/>
      <c r="P240" s="85"/>
      <c r="Q240" s="85"/>
      <c r="R240" s="85"/>
      <c r="S240" s="85"/>
      <c r="T240" s="85"/>
      <c r="U240" s="85"/>
      <c r="V240" s="85"/>
      <c r="W240" s="85"/>
      <c r="X240" s="85"/>
      <c r="Y240" s="85"/>
    </row>
    <row r="241" spans="3:25">
      <c r="C241" s="85"/>
      <c r="D241" s="85"/>
      <c r="E241" s="85"/>
      <c r="F241" s="85"/>
      <c r="G241" s="85"/>
      <c r="H241" s="85"/>
      <c r="I241" s="85"/>
      <c r="J241" s="85"/>
      <c r="K241" s="85"/>
      <c r="L241" s="85"/>
      <c r="M241" s="85"/>
      <c r="N241" s="85"/>
      <c r="O241" s="85"/>
      <c r="P241" s="85"/>
      <c r="Q241" s="85"/>
      <c r="R241" s="85"/>
      <c r="S241" s="85"/>
      <c r="T241" s="85"/>
      <c r="U241" s="85"/>
      <c r="V241" s="85"/>
      <c r="W241" s="85"/>
      <c r="X241" s="85"/>
      <c r="Y241" s="85"/>
    </row>
    <row r="242" spans="3:25">
      <c r="C242" s="85"/>
      <c r="D242" s="85"/>
      <c r="E242" s="85"/>
      <c r="F242" s="85"/>
      <c r="G242" s="85"/>
      <c r="H242" s="85"/>
      <c r="I242" s="85"/>
      <c r="J242" s="85"/>
      <c r="K242" s="85"/>
      <c r="L242" s="85"/>
      <c r="M242" s="85"/>
      <c r="N242" s="85"/>
      <c r="O242" s="85"/>
      <c r="P242" s="85"/>
      <c r="Q242" s="85"/>
      <c r="R242" s="85"/>
      <c r="S242" s="85"/>
      <c r="T242" s="85"/>
      <c r="U242" s="85"/>
      <c r="V242" s="85"/>
      <c r="W242" s="85"/>
      <c r="X242" s="85"/>
      <c r="Y242" s="85"/>
    </row>
    <row r="243" spans="3:25">
      <c r="C243" s="85"/>
      <c r="D243" s="85"/>
      <c r="E243" s="85"/>
      <c r="F243" s="85"/>
      <c r="G243" s="85"/>
      <c r="H243" s="85"/>
      <c r="I243" s="85"/>
      <c r="J243" s="85"/>
      <c r="K243" s="85"/>
      <c r="L243" s="85"/>
      <c r="M243" s="85"/>
      <c r="N243" s="85"/>
      <c r="O243" s="85"/>
      <c r="P243" s="85"/>
      <c r="Q243" s="85"/>
      <c r="R243" s="85"/>
      <c r="S243" s="85"/>
      <c r="T243" s="85"/>
      <c r="U243" s="85"/>
      <c r="V243" s="85"/>
      <c r="W243" s="85"/>
      <c r="X243" s="85"/>
      <c r="Y243" s="85"/>
    </row>
    <row r="244" spans="3:25">
      <c r="C244" s="85"/>
      <c r="D244" s="85"/>
      <c r="E244" s="85"/>
      <c r="F244" s="85"/>
      <c r="G244" s="85"/>
      <c r="H244" s="85"/>
      <c r="I244" s="85"/>
      <c r="J244" s="85"/>
      <c r="K244" s="85"/>
      <c r="L244" s="85"/>
      <c r="M244" s="85"/>
      <c r="N244" s="85"/>
      <c r="O244" s="85"/>
      <c r="P244" s="85"/>
      <c r="Q244" s="85"/>
      <c r="R244" s="85"/>
      <c r="S244" s="85"/>
      <c r="T244" s="85"/>
      <c r="U244" s="85"/>
      <c r="V244" s="85"/>
      <c r="W244" s="85"/>
      <c r="X244" s="85"/>
      <c r="Y244" s="85"/>
    </row>
    <row r="245" spans="3:25">
      <c r="C245" s="85"/>
      <c r="D245" s="85"/>
      <c r="E245" s="85"/>
      <c r="F245" s="85"/>
      <c r="G245" s="85"/>
      <c r="H245" s="85"/>
      <c r="I245" s="85"/>
      <c r="J245" s="85"/>
      <c r="K245" s="85"/>
      <c r="L245" s="85"/>
      <c r="M245" s="85"/>
      <c r="N245" s="85"/>
      <c r="O245" s="85"/>
      <c r="P245" s="85"/>
      <c r="Q245" s="85"/>
      <c r="R245" s="85"/>
      <c r="S245" s="85"/>
      <c r="T245" s="85"/>
      <c r="U245" s="85"/>
      <c r="V245" s="85"/>
      <c r="W245" s="85"/>
      <c r="X245" s="85"/>
      <c r="Y245" s="85"/>
    </row>
    <row r="246" spans="3:25">
      <c r="C246" s="85"/>
      <c r="D246" s="85"/>
      <c r="E246" s="85"/>
      <c r="F246" s="85"/>
      <c r="G246" s="85"/>
      <c r="H246" s="85"/>
      <c r="I246" s="85"/>
      <c r="J246" s="85"/>
      <c r="K246" s="85"/>
      <c r="L246" s="85"/>
      <c r="M246" s="85"/>
      <c r="N246" s="85"/>
      <c r="O246" s="85"/>
      <c r="P246" s="85"/>
      <c r="Q246" s="85"/>
      <c r="R246" s="85"/>
      <c r="S246" s="85"/>
      <c r="T246" s="85"/>
      <c r="U246" s="85"/>
      <c r="V246" s="85"/>
      <c r="W246" s="85"/>
      <c r="X246" s="85"/>
      <c r="Y246" s="85"/>
    </row>
    <row r="247" spans="3:25">
      <c r="C247" s="85"/>
      <c r="D247" s="85"/>
      <c r="E247" s="85"/>
      <c r="F247" s="85"/>
      <c r="G247" s="85"/>
      <c r="H247" s="85"/>
      <c r="I247" s="85"/>
      <c r="J247" s="85"/>
      <c r="K247" s="85"/>
      <c r="L247" s="85"/>
      <c r="M247" s="85"/>
      <c r="N247" s="85"/>
      <c r="O247" s="85"/>
      <c r="P247" s="85"/>
      <c r="Q247" s="85"/>
      <c r="R247" s="85"/>
      <c r="S247" s="85"/>
      <c r="T247" s="85"/>
      <c r="U247" s="85"/>
      <c r="V247" s="85"/>
      <c r="W247" s="85"/>
      <c r="X247" s="85"/>
      <c r="Y247" s="85"/>
    </row>
    <row r="248" spans="3:25">
      <c r="C248" s="85"/>
      <c r="D248" s="85"/>
      <c r="E248" s="85"/>
      <c r="F248" s="85"/>
      <c r="G248" s="85"/>
      <c r="H248" s="85"/>
      <c r="I248" s="85"/>
      <c r="J248" s="85"/>
      <c r="K248" s="85"/>
      <c r="L248" s="85"/>
      <c r="M248" s="85"/>
      <c r="N248" s="85"/>
      <c r="O248" s="85"/>
      <c r="P248" s="85"/>
      <c r="Q248" s="85"/>
      <c r="R248" s="85"/>
      <c r="S248" s="85"/>
      <c r="T248" s="85"/>
      <c r="U248" s="85"/>
      <c r="V248" s="85"/>
      <c r="W248" s="85"/>
      <c r="X248" s="85"/>
      <c r="Y248" s="85"/>
    </row>
    <row r="249" spans="3:25">
      <c r="C249" s="85"/>
      <c r="D249" s="85"/>
      <c r="E249" s="85"/>
      <c r="F249" s="85"/>
      <c r="G249" s="85"/>
      <c r="H249" s="85"/>
      <c r="I249" s="85"/>
      <c r="J249" s="85"/>
      <c r="K249" s="85"/>
      <c r="L249" s="85"/>
      <c r="M249" s="85"/>
      <c r="N249" s="85"/>
      <c r="O249" s="85"/>
      <c r="P249" s="85"/>
      <c r="Q249" s="85"/>
      <c r="R249" s="85"/>
      <c r="S249" s="85"/>
      <c r="T249" s="85"/>
      <c r="U249" s="85"/>
      <c r="V249" s="85"/>
      <c r="W249" s="85"/>
      <c r="X249" s="85"/>
      <c r="Y249" s="85"/>
    </row>
    <row r="250" spans="3:25">
      <c r="C250" s="85"/>
      <c r="D250" s="85"/>
      <c r="E250" s="85"/>
      <c r="F250" s="85"/>
      <c r="G250" s="85"/>
      <c r="H250" s="85"/>
      <c r="I250" s="85"/>
      <c r="J250" s="85"/>
      <c r="K250" s="85"/>
      <c r="L250" s="85"/>
      <c r="M250" s="85"/>
      <c r="N250" s="85"/>
      <c r="O250" s="85"/>
      <c r="P250" s="85"/>
      <c r="Q250" s="85"/>
      <c r="R250" s="85"/>
      <c r="S250" s="85"/>
      <c r="T250" s="85"/>
      <c r="U250" s="85"/>
      <c r="V250" s="85"/>
      <c r="W250" s="85"/>
      <c r="X250" s="85"/>
      <c r="Y250" s="85"/>
    </row>
    <row r="251" spans="3:25">
      <c r="C251" s="85"/>
      <c r="D251" s="85"/>
      <c r="E251" s="85"/>
      <c r="F251" s="85"/>
      <c r="G251" s="85"/>
      <c r="H251" s="85"/>
      <c r="I251" s="85"/>
      <c r="J251" s="85"/>
      <c r="K251" s="85"/>
      <c r="L251" s="85"/>
      <c r="M251" s="85"/>
      <c r="N251" s="85"/>
      <c r="O251" s="85"/>
      <c r="P251" s="85"/>
      <c r="Q251" s="85"/>
      <c r="R251" s="85"/>
      <c r="S251" s="85"/>
      <c r="T251" s="85"/>
      <c r="U251" s="85"/>
      <c r="V251" s="85"/>
      <c r="W251" s="85"/>
      <c r="X251" s="85"/>
      <c r="Y251" s="85"/>
    </row>
    <row r="252" spans="3:25">
      <c r="C252" s="85"/>
      <c r="D252" s="85"/>
      <c r="E252" s="85"/>
      <c r="F252" s="85"/>
      <c r="G252" s="85"/>
      <c r="H252" s="85"/>
      <c r="I252" s="85"/>
      <c r="J252" s="85"/>
      <c r="K252" s="85"/>
      <c r="L252" s="85"/>
      <c r="M252" s="85"/>
      <c r="N252" s="85"/>
      <c r="O252" s="85"/>
      <c r="P252" s="85"/>
      <c r="Q252" s="85"/>
      <c r="R252" s="85"/>
      <c r="S252" s="85"/>
      <c r="T252" s="85"/>
      <c r="U252" s="85"/>
      <c r="V252" s="85"/>
      <c r="W252" s="85"/>
      <c r="X252" s="85"/>
      <c r="Y252" s="85"/>
    </row>
    <row r="253" spans="3:25">
      <c r="C253" s="85"/>
      <c r="D253" s="85"/>
      <c r="E253" s="85"/>
      <c r="F253" s="85"/>
      <c r="G253" s="85"/>
      <c r="H253" s="85"/>
      <c r="I253" s="85"/>
      <c r="J253" s="85"/>
      <c r="K253" s="85"/>
      <c r="L253" s="85"/>
      <c r="M253" s="85"/>
      <c r="N253" s="85"/>
      <c r="O253" s="85"/>
      <c r="P253" s="85"/>
      <c r="Q253" s="85"/>
      <c r="R253" s="85"/>
      <c r="S253" s="85"/>
      <c r="T253" s="85"/>
      <c r="U253" s="85"/>
      <c r="V253" s="85"/>
      <c r="W253" s="85"/>
      <c r="X253" s="85"/>
      <c r="Y253" s="85"/>
    </row>
    <row r="254" spans="3:25">
      <c r="C254" s="85"/>
      <c r="D254" s="85"/>
      <c r="E254" s="85"/>
      <c r="F254" s="85"/>
      <c r="G254" s="85"/>
      <c r="H254" s="85"/>
      <c r="I254" s="85"/>
      <c r="J254" s="85"/>
      <c r="K254" s="85"/>
      <c r="L254" s="85"/>
      <c r="M254" s="85"/>
      <c r="N254" s="85"/>
      <c r="O254" s="85"/>
      <c r="P254" s="85"/>
      <c r="Q254" s="85"/>
      <c r="R254" s="85"/>
      <c r="S254" s="85"/>
      <c r="T254" s="85"/>
      <c r="U254" s="85"/>
      <c r="V254" s="85"/>
      <c r="W254" s="85"/>
      <c r="X254" s="85"/>
      <c r="Y254" s="85"/>
    </row>
    <row r="255" spans="3:25">
      <c r="C255" s="85"/>
      <c r="D255" s="85"/>
      <c r="E255" s="85"/>
      <c r="F255" s="85"/>
      <c r="G255" s="85"/>
      <c r="H255" s="85"/>
      <c r="I255" s="85"/>
      <c r="J255" s="85"/>
      <c r="K255" s="85"/>
      <c r="L255" s="85"/>
      <c r="M255" s="85"/>
      <c r="N255" s="85"/>
      <c r="O255" s="85"/>
      <c r="P255" s="85"/>
      <c r="Q255" s="85"/>
      <c r="R255" s="85"/>
      <c r="S255" s="85"/>
      <c r="T255" s="85"/>
      <c r="U255" s="85"/>
      <c r="V255" s="85"/>
      <c r="W255" s="85"/>
      <c r="X255" s="85"/>
      <c r="Y255" s="85"/>
    </row>
    <row r="256" spans="3:25">
      <c r="C256" s="85"/>
      <c r="D256" s="85"/>
      <c r="E256" s="85"/>
      <c r="F256" s="85"/>
      <c r="G256" s="85"/>
      <c r="H256" s="85"/>
      <c r="I256" s="85"/>
      <c r="J256" s="85"/>
      <c r="K256" s="85"/>
      <c r="L256" s="85"/>
      <c r="M256" s="85"/>
      <c r="N256" s="85"/>
      <c r="O256" s="85"/>
      <c r="P256" s="85"/>
      <c r="Q256" s="85"/>
      <c r="R256" s="85"/>
      <c r="S256" s="85"/>
      <c r="T256" s="85"/>
      <c r="U256" s="85"/>
      <c r="V256" s="85"/>
      <c r="W256" s="85"/>
      <c r="X256" s="85"/>
      <c r="Y256" s="85"/>
    </row>
    <row r="257" spans="3:25">
      <c r="C257" s="85"/>
      <c r="D257" s="85"/>
      <c r="E257" s="85"/>
      <c r="F257" s="85"/>
      <c r="G257" s="85"/>
      <c r="H257" s="85"/>
      <c r="I257" s="85"/>
      <c r="J257" s="85"/>
      <c r="K257" s="85"/>
      <c r="L257" s="85"/>
      <c r="M257" s="85"/>
      <c r="N257" s="85"/>
      <c r="O257" s="85"/>
      <c r="P257" s="85"/>
      <c r="Q257" s="85"/>
      <c r="R257" s="85"/>
      <c r="S257" s="85"/>
      <c r="T257" s="85"/>
      <c r="U257" s="85"/>
      <c r="V257" s="85"/>
      <c r="W257" s="85"/>
      <c r="X257" s="85"/>
      <c r="Y257" s="85"/>
    </row>
    <row r="258" spans="3:25">
      <c r="C258" s="85"/>
      <c r="D258" s="85"/>
      <c r="E258" s="85"/>
      <c r="F258" s="85"/>
      <c r="G258" s="85"/>
      <c r="H258" s="85"/>
      <c r="I258" s="85"/>
      <c r="J258" s="85"/>
      <c r="K258" s="85"/>
      <c r="L258" s="85"/>
      <c r="M258" s="85"/>
      <c r="N258" s="85"/>
      <c r="O258" s="85"/>
      <c r="P258" s="85"/>
      <c r="Q258" s="85"/>
      <c r="R258" s="85"/>
      <c r="S258" s="85"/>
      <c r="T258" s="85"/>
      <c r="U258" s="85"/>
      <c r="V258" s="85"/>
      <c r="W258" s="85"/>
      <c r="X258" s="85"/>
      <c r="Y258" s="85"/>
    </row>
    <row r="259" spans="3:25">
      <c r="C259" s="85"/>
      <c r="D259" s="85"/>
      <c r="E259" s="85"/>
      <c r="F259" s="85"/>
      <c r="G259" s="85"/>
      <c r="H259" s="85"/>
      <c r="I259" s="85"/>
      <c r="J259" s="85"/>
      <c r="K259" s="85"/>
      <c r="L259" s="85"/>
      <c r="M259" s="85"/>
      <c r="N259" s="85"/>
      <c r="O259" s="85"/>
      <c r="P259" s="85"/>
      <c r="Q259" s="85"/>
      <c r="R259" s="85"/>
      <c r="S259" s="85"/>
      <c r="T259" s="85"/>
      <c r="U259" s="85"/>
      <c r="V259" s="85"/>
      <c r="W259" s="85"/>
      <c r="X259" s="85"/>
      <c r="Y259" s="85"/>
    </row>
    <row r="260" spans="3:25">
      <c r="C260" s="85"/>
      <c r="D260" s="85"/>
      <c r="E260" s="85"/>
      <c r="F260" s="85"/>
      <c r="G260" s="85"/>
      <c r="H260" s="85"/>
      <c r="I260" s="85"/>
      <c r="J260" s="85"/>
      <c r="K260" s="85"/>
      <c r="L260" s="85"/>
      <c r="M260" s="85"/>
      <c r="N260" s="85"/>
      <c r="O260" s="85"/>
      <c r="P260" s="85"/>
      <c r="Q260" s="85"/>
      <c r="R260" s="85"/>
      <c r="S260" s="85"/>
      <c r="T260" s="85"/>
      <c r="U260" s="85"/>
      <c r="V260" s="85"/>
      <c r="W260" s="85"/>
      <c r="X260" s="85"/>
      <c r="Y260" s="85"/>
    </row>
    <row r="261" spans="3:25">
      <c r="C261" s="85"/>
      <c r="D261" s="85"/>
      <c r="E261" s="85"/>
      <c r="F261" s="85"/>
      <c r="G261" s="85"/>
      <c r="H261" s="85"/>
      <c r="I261" s="85"/>
      <c r="J261" s="85"/>
      <c r="K261" s="85"/>
      <c r="L261" s="85"/>
      <c r="M261" s="85"/>
      <c r="N261" s="85"/>
      <c r="O261" s="85"/>
      <c r="P261" s="85"/>
      <c r="Q261" s="85"/>
      <c r="R261" s="85"/>
      <c r="S261" s="85"/>
      <c r="T261" s="85"/>
      <c r="U261" s="85"/>
      <c r="V261" s="85"/>
      <c r="W261" s="85"/>
      <c r="X261" s="85"/>
      <c r="Y261" s="85"/>
    </row>
    <row r="262" spans="3:25">
      <c r="C262" s="85"/>
      <c r="D262" s="85"/>
      <c r="E262" s="85"/>
      <c r="F262" s="85"/>
      <c r="G262" s="85"/>
      <c r="H262" s="85"/>
      <c r="I262" s="85"/>
      <c r="J262" s="85"/>
      <c r="K262" s="85"/>
      <c r="L262" s="85"/>
      <c r="M262" s="85"/>
      <c r="N262" s="85"/>
      <c r="O262" s="85"/>
      <c r="P262" s="85"/>
      <c r="Q262" s="85"/>
      <c r="R262" s="85"/>
      <c r="S262" s="85"/>
      <c r="T262" s="85"/>
      <c r="U262" s="85"/>
      <c r="V262" s="85"/>
      <c r="W262" s="85"/>
      <c r="X262" s="85"/>
      <c r="Y262" s="85"/>
    </row>
    <row r="263" spans="3:25">
      <c r="C263" s="85"/>
      <c r="D263" s="85"/>
      <c r="E263" s="85"/>
      <c r="F263" s="85"/>
      <c r="G263" s="85"/>
      <c r="H263" s="85"/>
      <c r="I263" s="85"/>
      <c r="J263" s="85"/>
      <c r="K263" s="85"/>
      <c r="L263" s="85"/>
      <c r="M263" s="85"/>
      <c r="N263" s="85"/>
      <c r="O263" s="85"/>
      <c r="P263" s="85"/>
      <c r="Q263" s="85"/>
      <c r="R263" s="85"/>
      <c r="S263" s="85"/>
      <c r="T263" s="85"/>
      <c r="U263" s="85"/>
      <c r="V263" s="85"/>
      <c r="W263" s="85"/>
      <c r="X263" s="85"/>
      <c r="Y263" s="85"/>
    </row>
    <row r="264" spans="3:25">
      <c r="C264" s="85"/>
      <c r="D264" s="85"/>
      <c r="E264" s="85"/>
      <c r="F264" s="85"/>
      <c r="G264" s="85"/>
      <c r="H264" s="85"/>
      <c r="I264" s="85"/>
      <c r="J264" s="85"/>
      <c r="K264" s="85"/>
      <c r="L264" s="85"/>
      <c r="M264" s="85"/>
      <c r="N264" s="85"/>
      <c r="O264" s="85"/>
      <c r="P264" s="85"/>
      <c r="Q264" s="85"/>
      <c r="R264" s="85"/>
      <c r="S264" s="85"/>
      <c r="T264" s="85"/>
      <c r="U264" s="85"/>
      <c r="V264" s="85"/>
      <c r="W264" s="85"/>
      <c r="X264" s="85"/>
      <c r="Y264" s="85"/>
    </row>
    <row r="265" spans="3:25">
      <c r="C265" s="85"/>
      <c r="D265" s="85"/>
      <c r="E265" s="85"/>
      <c r="F265" s="85"/>
      <c r="G265" s="85"/>
      <c r="H265" s="85"/>
      <c r="I265" s="85"/>
      <c r="J265" s="85"/>
      <c r="K265" s="85"/>
      <c r="L265" s="85"/>
      <c r="M265" s="85"/>
      <c r="N265" s="85"/>
      <c r="O265" s="85"/>
      <c r="P265" s="85"/>
      <c r="Q265" s="85"/>
      <c r="R265" s="85"/>
      <c r="S265" s="85"/>
      <c r="T265" s="85"/>
      <c r="U265" s="85"/>
      <c r="V265" s="85"/>
      <c r="W265" s="85"/>
      <c r="X265" s="85"/>
      <c r="Y265" s="85"/>
    </row>
    <row r="266" spans="3:25">
      <c r="C266" s="85"/>
      <c r="D266" s="85"/>
      <c r="E266" s="85"/>
      <c r="F266" s="85"/>
      <c r="G266" s="85"/>
      <c r="H266" s="85"/>
      <c r="I266" s="85"/>
      <c r="J266" s="85"/>
      <c r="K266" s="85"/>
      <c r="L266" s="85"/>
      <c r="M266" s="85"/>
      <c r="N266" s="85"/>
      <c r="O266" s="85"/>
      <c r="P266" s="85"/>
      <c r="Q266" s="85"/>
      <c r="R266" s="85"/>
      <c r="S266" s="85"/>
      <c r="T266" s="85"/>
      <c r="U266" s="85"/>
      <c r="V266" s="85"/>
      <c r="W266" s="85"/>
      <c r="X266" s="85"/>
      <c r="Y266" s="85"/>
    </row>
    <row r="267" spans="3:25">
      <c r="C267" s="85"/>
      <c r="D267" s="85"/>
      <c r="E267" s="85"/>
      <c r="F267" s="85"/>
      <c r="G267" s="85"/>
      <c r="H267" s="85"/>
      <c r="I267" s="85"/>
      <c r="J267" s="85"/>
      <c r="K267" s="85"/>
      <c r="L267" s="85"/>
      <c r="M267" s="85"/>
      <c r="N267" s="85"/>
      <c r="O267" s="85"/>
      <c r="P267" s="85"/>
      <c r="Q267" s="85"/>
      <c r="R267" s="85"/>
      <c r="S267" s="85"/>
      <c r="T267" s="85"/>
      <c r="U267" s="85"/>
      <c r="V267" s="85"/>
      <c r="W267" s="85"/>
      <c r="X267" s="85"/>
      <c r="Y267" s="85"/>
    </row>
    <row r="268" spans="3:25">
      <c r="C268" s="85"/>
      <c r="D268" s="85"/>
      <c r="E268" s="85"/>
      <c r="F268" s="85"/>
      <c r="G268" s="85"/>
      <c r="H268" s="85"/>
      <c r="I268" s="85"/>
      <c r="J268" s="85"/>
      <c r="K268" s="85"/>
      <c r="L268" s="85"/>
      <c r="M268" s="85"/>
      <c r="N268" s="85"/>
      <c r="O268" s="85"/>
      <c r="P268" s="85"/>
      <c r="Q268" s="85"/>
      <c r="R268" s="85"/>
      <c r="S268" s="85"/>
      <c r="T268" s="85"/>
      <c r="U268" s="85"/>
      <c r="V268" s="85"/>
      <c r="W268" s="85"/>
      <c r="X268" s="85"/>
      <c r="Y268" s="85"/>
    </row>
    <row r="269" spans="3:25">
      <c r="C269" s="85"/>
      <c r="D269" s="85"/>
      <c r="E269" s="85"/>
      <c r="F269" s="85"/>
      <c r="G269" s="85"/>
      <c r="H269" s="85"/>
      <c r="I269" s="85"/>
      <c r="J269" s="85"/>
      <c r="K269" s="85"/>
      <c r="L269" s="85"/>
      <c r="M269" s="85"/>
      <c r="N269" s="85"/>
      <c r="O269" s="85"/>
      <c r="P269" s="85"/>
      <c r="Q269" s="85"/>
      <c r="R269" s="85"/>
      <c r="S269" s="85"/>
      <c r="T269" s="85"/>
      <c r="U269" s="85"/>
      <c r="V269" s="85"/>
      <c r="W269" s="85"/>
      <c r="X269" s="85"/>
      <c r="Y269" s="85"/>
    </row>
    <row r="270" spans="3:25">
      <c r="C270" s="85"/>
      <c r="D270" s="85"/>
      <c r="E270" s="85"/>
      <c r="F270" s="85"/>
      <c r="G270" s="85"/>
      <c r="H270" s="85"/>
      <c r="I270" s="85"/>
      <c r="J270" s="85"/>
      <c r="K270" s="85"/>
      <c r="L270" s="85"/>
      <c r="M270" s="85"/>
      <c r="N270" s="85"/>
      <c r="O270" s="85"/>
      <c r="P270" s="85"/>
      <c r="Q270" s="85"/>
      <c r="R270" s="85"/>
      <c r="S270" s="85"/>
      <c r="T270" s="85"/>
      <c r="U270" s="85"/>
      <c r="V270" s="85"/>
      <c r="W270" s="85"/>
      <c r="X270" s="85"/>
      <c r="Y270" s="85"/>
    </row>
    <row r="271" spans="3:25">
      <c r="C271" s="85"/>
      <c r="D271" s="85"/>
      <c r="E271" s="85"/>
      <c r="F271" s="85"/>
      <c r="G271" s="85"/>
      <c r="H271" s="85"/>
      <c r="I271" s="85"/>
      <c r="J271" s="85"/>
      <c r="K271" s="85"/>
      <c r="L271" s="85"/>
      <c r="M271" s="85"/>
      <c r="N271" s="85"/>
      <c r="O271" s="85"/>
      <c r="P271" s="85"/>
      <c r="Q271" s="85"/>
      <c r="R271" s="85"/>
      <c r="S271" s="85"/>
      <c r="T271" s="85"/>
      <c r="U271" s="85"/>
      <c r="V271" s="85"/>
      <c r="W271" s="85"/>
      <c r="X271" s="85"/>
      <c r="Y271" s="85"/>
    </row>
    <row r="272" spans="3:25">
      <c r="C272" s="85"/>
      <c r="D272" s="85"/>
      <c r="E272" s="85"/>
      <c r="F272" s="85"/>
      <c r="G272" s="85"/>
      <c r="H272" s="85"/>
      <c r="I272" s="85"/>
      <c r="J272" s="85"/>
      <c r="K272" s="85"/>
      <c r="L272" s="85"/>
      <c r="M272" s="85"/>
      <c r="N272" s="85"/>
      <c r="O272" s="85"/>
      <c r="P272" s="85"/>
      <c r="Q272" s="85"/>
      <c r="R272" s="85"/>
      <c r="S272" s="85"/>
      <c r="T272" s="85"/>
      <c r="U272" s="85"/>
      <c r="V272" s="85"/>
      <c r="W272" s="85"/>
      <c r="X272" s="85"/>
      <c r="Y272" s="85"/>
    </row>
    <row r="273" spans="3:25">
      <c r="C273" s="85"/>
      <c r="D273" s="85"/>
      <c r="E273" s="85"/>
      <c r="F273" s="85"/>
      <c r="G273" s="85"/>
      <c r="H273" s="85"/>
      <c r="I273" s="85"/>
      <c r="J273" s="85"/>
      <c r="K273" s="85"/>
      <c r="L273" s="85"/>
      <c r="M273" s="85"/>
      <c r="N273" s="85"/>
      <c r="O273" s="85"/>
      <c r="P273" s="85"/>
      <c r="Q273" s="85"/>
      <c r="R273" s="85"/>
      <c r="S273" s="85"/>
      <c r="T273" s="85"/>
      <c r="U273" s="85"/>
      <c r="V273" s="85"/>
      <c r="W273" s="85"/>
      <c r="X273" s="85"/>
      <c r="Y273" s="85"/>
    </row>
    <row r="274" spans="3:25">
      <c r="C274" s="85"/>
      <c r="D274" s="85"/>
      <c r="E274" s="85"/>
      <c r="F274" s="85"/>
      <c r="G274" s="85"/>
      <c r="H274" s="85"/>
      <c r="I274" s="85"/>
      <c r="J274" s="85"/>
      <c r="K274" s="85"/>
      <c r="L274" s="85"/>
      <c r="M274" s="85"/>
      <c r="N274" s="85"/>
      <c r="O274" s="85"/>
      <c r="P274" s="85"/>
      <c r="Q274" s="85"/>
      <c r="R274" s="85"/>
      <c r="S274" s="85"/>
      <c r="T274" s="85"/>
      <c r="U274" s="85"/>
      <c r="V274" s="85"/>
      <c r="W274" s="85"/>
      <c r="X274" s="85"/>
      <c r="Y274" s="85"/>
    </row>
    <row r="275" spans="3:25">
      <c r="C275" s="85"/>
      <c r="D275" s="85"/>
      <c r="E275" s="85"/>
      <c r="F275" s="85"/>
      <c r="G275" s="85"/>
      <c r="H275" s="85"/>
      <c r="I275" s="85"/>
      <c r="J275" s="85"/>
      <c r="K275" s="85"/>
      <c r="L275" s="85"/>
      <c r="M275" s="85"/>
      <c r="N275" s="85"/>
      <c r="O275" s="85"/>
      <c r="P275" s="85"/>
      <c r="Q275" s="85"/>
      <c r="R275" s="85"/>
      <c r="S275" s="85"/>
      <c r="T275" s="85"/>
      <c r="U275" s="85"/>
      <c r="V275" s="85"/>
      <c r="W275" s="85"/>
      <c r="X275" s="85"/>
      <c r="Y275" s="85"/>
    </row>
    <row r="276" spans="3:25">
      <c r="C276" s="85"/>
      <c r="D276" s="85"/>
      <c r="E276" s="85"/>
      <c r="F276" s="85"/>
      <c r="G276" s="85"/>
      <c r="H276" s="85"/>
      <c r="I276" s="85"/>
      <c r="J276" s="85"/>
      <c r="K276" s="85"/>
      <c r="L276" s="85"/>
      <c r="M276" s="85"/>
      <c r="N276" s="85"/>
      <c r="O276" s="85"/>
      <c r="P276" s="85"/>
      <c r="Q276" s="85"/>
      <c r="R276" s="85"/>
      <c r="S276" s="85"/>
      <c r="T276" s="85"/>
      <c r="U276" s="85"/>
      <c r="V276" s="85"/>
      <c r="W276" s="85"/>
      <c r="X276" s="85"/>
      <c r="Y276" s="85"/>
    </row>
    <row r="277" spans="3:25">
      <c r="C277" s="85"/>
      <c r="D277" s="85"/>
      <c r="E277" s="85"/>
      <c r="F277" s="85"/>
      <c r="G277" s="85"/>
      <c r="H277" s="85"/>
      <c r="I277" s="85"/>
      <c r="J277" s="85"/>
      <c r="K277" s="85"/>
      <c r="L277" s="85"/>
      <c r="M277" s="85"/>
      <c r="N277" s="85"/>
      <c r="O277" s="85"/>
      <c r="P277" s="85"/>
      <c r="Q277" s="85"/>
      <c r="R277" s="85"/>
      <c r="S277" s="85"/>
      <c r="T277" s="85"/>
      <c r="U277" s="85"/>
      <c r="V277" s="85"/>
      <c r="W277" s="85"/>
      <c r="X277" s="85"/>
      <c r="Y277" s="85"/>
    </row>
    <row r="278" spans="3:25">
      <c r="C278" s="85"/>
      <c r="D278" s="85"/>
      <c r="E278" s="85"/>
      <c r="F278" s="85"/>
      <c r="G278" s="85"/>
      <c r="H278" s="85"/>
      <c r="I278" s="85"/>
      <c r="J278" s="85"/>
      <c r="K278" s="85"/>
      <c r="L278" s="85"/>
      <c r="M278" s="85"/>
      <c r="N278" s="85"/>
      <c r="O278" s="85"/>
      <c r="P278" s="85"/>
      <c r="Q278" s="85"/>
      <c r="R278" s="85"/>
      <c r="S278" s="85"/>
      <c r="T278" s="85"/>
      <c r="U278" s="85"/>
      <c r="V278" s="85"/>
      <c r="W278" s="85"/>
      <c r="X278" s="85"/>
      <c r="Y278" s="85"/>
    </row>
    <row r="279" spans="3:25">
      <c r="C279" s="85"/>
      <c r="D279" s="85"/>
      <c r="E279" s="85"/>
      <c r="F279" s="85"/>
      <c r="G279" s="85"/>
      <c r="H279" s="85"/>
      <c r="I279" s="85"/>
      <c r="J279" s="85"/>
      <c r="K279" s="85"/>
      <c r="L279" s="85"/>
      <c r="M279" s="85"/>
      <c r="N279" s="85"/>
      <c r="O279" s="85"/>
      <c r="P279" s="85"/>
      <c r="Q279" s="85"/>
      <c r="R279" s="85"/>
      <c r="S279" s="85"/>
      <c r="T279" s="85"/>
      <c r="U279" s="85"/>
      <c r="V279" s="85"/>
      <c r="W279" s="85"/>
      <c r="X279" s="85"/>
      <c r="Y279" s="85"/>
    </row>
    <row r="280" spans="3:25">
      <c r="C280" s="85"/>
      <c r="D280" s="85"/>
      <c r="E280" s="85"/>
      <c r="F280" s="85"/>
      <c r="G280" s="85"/>
      <c r="H280" s="85"/>
      <c r="I280" s="85"/>
      <c r="J280" s="85"/>
      <c r="K280" s="85"/>
      <c r="L280" s="85"/>
      <c r="M280" s="85"/>
      <c r="N280" s="85"/>
      <c r="O280" s="85"/>
      <c r="P280" s="85"/>
      <c r="Q280" s="85"/>
      <c r="R280" s="85"/>
      <c r="S280" s="85"/>
      <c r="T280" s="85"/>
      <c r="U280" s="85"/>
      <c r="V280" s="85"/>
      <c r="W280" s="85"/>
      <c r="X280" s="85"/>
      <c r="Y280" s="85"/>
    </row>
    <row r="281" spans="3:25">
      <c r="C281" s="85"/>
      <c r="D281" s="85"/>
      <c r="E281" s="85"/>
      <c r="F281" s="85"/>
      <c r="G281" s="85"/>
      <c r="H281" s="85"/>
      <c r="I281" s="85"/>
      <c r="J281" s="85"/>
      <c r="K281" s="85"/>
      <c r="L281" s="85"/>
      <c r="M281" s="85"/>
      <c r="N281" s="85"/>
      <c r="O281" s="85"/>
      <c r="P281" s="85"/>
      <c r="Q281" s="85"/>
      <c r="R281" s="85"/>
      <c r="S281" s="85"/>
      <c r="T281" s="85"/>
      <c r="U281" s="85"/>
      <c r="V281" s="85"/>
      <c r="W281" s="85"/>
      <c r="X281" s="85"/>
      <c r="Y281" s="85"/>
    </row>
    <row r="282" spans="3:25">
      <c r="C282" s="85"/>
      <c r="D282" s="85"/>
      <c r="E282" s="85"/>
      <c r="F282" s="85"/>
      <c r="G282" s="85"/>
      <c r="H282" s="85"/>
      <c r="I282" s="85"/>
      <c r="J282" s="85"/>
      <c r="K282" s="85"/>
      <c r="L282" s="85"/>
      <c r="M282" s="85"/>
      <c r="N282" s="85"/>
      <c r="O282" s="85"/>
      <c r="P282" s="85"/>
      <c r="Q282" s="85"/>
      <c r="R282" s="85"/>
      <c r="S282" s="85"/>
      <c r="T282" s="85"/>
      <c r="U282" s="85"/>
      <c r="V282" s="85"/>
      <c r="W282" s="85"/>
      <c r="X282" s="85"/>
      <c r="Y282" s="85"/>
    </row>
    <row r="283" spans="3:25">
      <c r="C283" s="85"/>
      <c r="D283" s="85"/>
      <c r="E283" s="85"/>
      <c r="F283" s="85"/>
      <c r="G283" s="85"/>
      <c r="H283" s="85"/>
      <c r="I283" s="85"/>
      <c r="J283" s="85"/>
      <c r="K283" s="85"/>
      <c r="L283" s="85"/>
      <c r="M283" s="85"/>
      <c r="N283" s="85"/>
      <c r="O283" s="85"/>
      <c r="P283" s="85"/>
      <c r="Q283" s="85"/>
      <c r="R283" s="85"/>
      <c r="S283" s="85"/>
      <c r="T283" s="85"/>
      <c r="U283" s="85"/>
      <c r="V283" s="85"/>
      <c r="W283" s="85"/>
      <c r="X283" s="85"/>
      <c r="Y283" s="85"/>
    </row>
    <row r="284" spans="3:25">
      <c r="C284" s="85"/>
      <c r="D284" s="85"/>
      <c r="E284" s="85"/>
      <c r="F284" s="85"/>
      <c r="G284" s="85"/>
      <c r="H284" s="85"/>
      <c r="I284" s="85"/>
      <c r="J284" s="85"/>
      <c r="K284" s="85"/>
      <c r="L284" s="85"/>
      <c r="M284" s="85"/>
      <c r="N284" s="85"/>
      <c r="O284" s="85"/>
      <c r="P284" s="85"/>
      <c r="Q284" s="85"/>
      <c r="R284" s="85"/>
      <c r="S284" s="85"/>
      <c r="T284" s="85"/>
      <c r="U284" s="85"/>
      <c r="V284" s="85"/>
      <c r="W284" s="85"/>
      <c r="X284" s="85"/>
      <c r="Y284" s="85"/>
    </row>
    <row r="285" spans="3:25">
      <c r="C285" s="85"/>
      <c r="D285" s="85"/>
      <c r="E285" s="85"/>
      <c r="F285" s="85"/>
      <c r="G285" s="85"/>
      <c r="H285" s="85"/>
      <c r="I285" s="85"/>
      <c r="J285" s="85"/>
      <c r="K285" s="85"/>
      <c r="L285" s="85"/>
      <c r="M285" s="85"/>
      <c r="N285" s="85"/>
      <c r="O285" s="85"/>
      <c r="P285" s="85"/>
      <c r="Q285" s="85"/>
      <c r="R285" s="85"/>
      <c r="S285" s="85"/>
      <c r="T285" s="85"/>
      <c r="U285" s="85"/>
      <c r="V285" s="85"/>
      <c r="W285" s="85"/>
      <c r="X285" s="85"/>
      <c r="Y285" s="85"/>
    </row>
    <row r="286" spans="3:25">
      <c r="C286" s="85"/>
      <c r="D286" s="85"/>
      <c r="E286" s="85"/>
      <c r="F286" s="85"/>
      <c r="G286" s="85"/>
      <c r="H286" s="85"/>
      <c r="I286" s="85"/>
      <c r="J286" s="85"/>
      <c r="K286" s="85"/>
      <c r="L286" s="85"/>
      <c r="M286" s="85"/>
      <c r="N286" s="85"/>
      <c r="O286" s="85"/>
      <c r="P286" s="85"/>
      <c r="Q286" s="85"/>
      <c r="R286" s="85"/>
      <c r="S286" s="85"/>
      <c r="T286" s="85"/>
      <c r="U286" s="85"/>
      <c r="V286" s="85"/>
      <c r="W286" s="85"/>
      <c r="X286" s="85"/>
      <c r="Y286" s="85"/>
    </row>
    <row r="287" spans="3:25">
      <c r="C287" s="85"/>
      <c r="D287" s="85"/>
      <c r="E287" s="85"/>
      <c r="F287" s="85"/>
      <c r="G287" s="85"/>
      <c r="H287" s="85"/>
      <c r="I287" s="85"/>
      <c r="J287" s="85"/>
      <c r="K287" s="85"/>
      <c r="L287" s="85"/>
      <c r="M287" s="85"/>
      <c r="N287" s="85"/>
      <c r="O287" s="85"/>
      <c r="P287" s="85"/>
      <c r="Q287" s="85"/>
      <c r="R287" s="85"/>
      <c r="S287" s="85"/>
      <c r="T287" s="85"/>
      <c r="U287" s="85"/>
      <c r="V287" s="85"/>
      <c r="W287" s="85"/>
      <c r="X287" s="85"/>
      <c r="Y287" s="85"/>
    </row>
    <row r="288" spans="3:25">
      <c r="C288" s="85"/>
      <c r="D288" s="85"/>
      <c r="E288" s="85"/>
      <c r="F288" s="85"/>
      <c r="G288" s="85"/>
      <c r="H288" s="85"/>
      <c r="I288" s="85"/>
      <c r="J288" s="85"/>
      <c r="K288" s="85"/>
      <c r="L288" s="85"/>
      <c r="M288" s="85"/>
      <c r="N288" s="85"/>
      <c r="O288" s="85"/>
      <c r="P288" s="85"/>
      <c r="Q288" s="85"/>
      <c r="R288" s="85"/>
      <c r="S288" s="85"/>
      <c r="T288" s="85"/>
      <c r="U288" s="85"/>
      <c r="V288" s="85"/>
      <c r="W288" s="85"/>
      <c r="X288" s="85"/>
      <c r="Y288" s="85"/>
    </row>
    <row r="289" spans="3:25">
      <c r="C289" s="85"/>
      <c r="D289" s="85"/>
      <c r="E289" s="85"/>
      <c r="F289" s="85"/>
      <c r="G289" s="85"/>
      <c r="H289" s="85"/>
      <c r="I289" s="85"/>
      <c r="J289" s="85"/>
      <c r="K289" s="85"/>
      <c r="L289" s="85"/>
      <c r="M289" s="85"/>
      <c r="N289" s="85"/>
      <c r="O289" s="85"/>
      <c r="P289" s="85"/>
      <c r="Q289" s="85"/>
      <c r="R289" s="85"/>
      <c r="S289" s="85"/>
      <c r="T289" s="85"/>
      <c r="U289" s="85"/>
      <c r="V289" s="85"/>
      <c r="W289" s="85"/>
      <c r="X289" s="85"/>
      <c r="Y289" s="85"/>
    </row>
    <row r="290" spans="3:25">
      <c r="C290" s="85"/>
      <c r="D290" s="85"/>
      <c r="E290" s="85"/>
      <c r="F290" s="85"/>
      <c r="G290" s="85"/>
      <c r="H290" s="85"/>
      <c r="I290" s="85"/>
      <c r="J290" s="85"/>
      <c r="K290" s="85"/>
      <c r="L290" s="85"/>
      <c r="M290" s="85"/>
      <c r="N290" s="85"/>
      <c r="O290" s="85"/>
      <c r="P290" s="85"/>
      <c r="Q290" s="85"/>
      <c r="R290" s="85"/>
      <c r="S290" s="85"/>
      <c r="T290" s="85"/>
      <c r="U290" s="85"/>
      <c r="V290" s="85"/>
      <c r="W290" s="85"/>
      <c r="X290" s="85"/>
      <c r="Y290" s="85"/>
    </row>
    <row r="291" spans="3:25">
      <c r="C291" s="85"/>
      <c r="D291" s="85"/>
      <c r="E291" s="85"/>
      <c r="F291" s="85"/>
      <c r="G291" s="85"/>
      <c r="H291" s="85"/>
      <c r="I291" s="85"/>
      <c r="J291" s="85"/>
      <c r="K291" s="85"/>
      <c r="L291" s="85"/>
      <c r="M291" s="85"/>
      <c r="N291" s="85"/>
      <c r="O291" s="85"/>
      <c r="P291" s="85"/>
      <c r="Q291" s="85"/>
      <c r="R291" s="85"/>
      <c r="S291" s="85"/>
      <c r="T291" s="85"/>
      <c r="U291" s="85"/>
      <c r="V291" s="85"/>
      <c r="W291" s="85"/>
      <c r="X291" s="85"/>
      <c r="Y291" s="85"/>
    </row>
    <row r="292" spans="3:25">
      <c r="C292" s="85"/>
      <c r="D292" s="85"/>
      <c r="E292" s="85"/>
      <c r="F292" s="85"/>
      <c r="G292" s="85"/>
      <c r="H292" s="85"/>
      <c r="I292" s="85"/>
      <c r="J292" s="85"/>
      <c r="K292" s="85"/>
      <c r="L292" s="85"/>
      <c r="M292" s="85"/>
      <c r="N292" s="85"/>
      <c r="O292" s="85"/>
      <c r="P292" s="85"/>
      <c r="Q292" s="85"/>
      <c r="R292" s="85"/>
      <c r="S292" s="85"/>
      <c r="T292" s="85"/>
      <c r="U292" s="85"/>
      <c r="V292" s="85"/>
      <c r="W292" s="85"/>
      <c r="X292" s="85"/>
      <c r="Y292" s="85"/>
    </row>
    <row r="293" spans="3:25">
      <c r="C293" s="85"/>
      <c r="D293" s="85"/>
      <c r="E293" s="85"/>
      <c r="F293" s="85"/>
      <c r="G293" s="85"/>
      <c r="H293" s="85"/>
      <c r="I293" s="85"/>
      <c r="J293" s="85"/>
      <c r="K293" s="85"/>
      <c r="L293" s="85"/>
      <c r="M293" s="85"/>
      <c r="N293" s="85"/>
      <c r="O293" s="85"/>
      <c r="P293" s="85"/>
      <c r="Q293" s="85"/>
      <c r="R293" s="85"/>
      <c r="S293" s="85"/>
      <c r="T293" s="85"/>
      <c r="U293" s="85"/>
      <c r="V293" s="85"/>
      <c r="W293" s="85"/>
      <c r="X293" s="85"/>
      <c r="Y293" s="85"/>
    </row>
    <row r="294" spans="3:25">
      <c r="C294" s="85"/>
      <c r="D294" s="85"/>
      <c r="E294" s="85"/>
      <c r="F294" s="85"/>
      <c r="G294" s="85"/>
      <c r="H294" s="85"/>
      <c r="I294" s="85"/>
      <c r="J294" s="85"/>
      <c r="K294" s="85"/>
      <c r="L294" s="85"/>
      <c r="M294" s="85"/>
      <c r="N294" s="85"/>
      <c r="O294" s="85"/>
      <c r="P294" s="85"/>
      <c r="Q294" s="85"/>
      <c r="R294" s="85"/>
      <c r="S294" s="85"/>
      <c r="T294" s="85"/>
      <c r="U294" s="85"/>
      <c r="V294" s="85"/>
      <c r="W294" s="85"/>
      <c r="X294" s="85"/>
      <c r="Y294" s="85"/>
    </row>
    <row r="295" spans="3:25">
      <c r="C295" s="85"/>
      <c r="D295" s="85"/>
      <c r="E295" s="85"/>
      <c r="F295" s="85"/>
      <c r="G295" s="85"/>
      <c r="H295" s="85"/>
      <c r="I295" s="85"/>
      <c r="J295" s="85"/>
      <c r="K295" s="85"/>
      <c r="L295" s="85"/>
      <c r="M295" s="85"/>
      <c r="N295" s="85"/>
      <c r="O295" s="85"/>
      <c r="P295" s="85"/>
      <c r="Q295" s="85"/>
      <c r="R295" s="85"/>
      <c r="S295" s="85"/>
      <c r="T295" s="85"/>
      <c r="U295" s="85"/>
      <c r="V295" s="85"/>
      <c r="W295" s="85"/>
      <c r="X295" s="85"/>
      <c r="Y295" s="85"/>
    </row>
    <row r="296" spans="3:25">
      <c r="C296" s="85"/>
      <c r="D296" s="85"/>
      <c r="E296" s="85"/>
      <c r="F296" s="85"/>
      <c r="G296" s="85"/>
      <c r="H296" s="85"/>
      <c r="I296" s="85"/>
      <c r="J296" s="85"/>
      <c r="K296" s="85"/>
      <c r="L296" s="85"/>
      <c r="M296" s="85"/>
      <c r="N296" s="85"/>
      <c r="O296" s="85"/>
      <c r="P296" s="85"/>
      <c r="Q296" s="85"/>
      <c r="R296" s="85"/>
      <c r="S296" s="85"/>
      <c r="T296" s="85"/>
      <c r="U296" s="85"/>
      <c r="V296" s="85"/>
      <c r="W296" s="85"/>
      <c r="X296" s="85"/>
      <c r="Y296" s="85"/>
    </row>
    <row r="297" spans="3:25">
      <c r="C297" s="85"/>
      <c r="D297" s="85"/>
      <c r="E297" s="85"/>
      <c r="F297" s="85"/>
      <c r="G297" s="85"/>
      <c r="H297" s="85"/>
      <c r="I297" s="85"/>
      <c r="J297" s="85"/>
      <c r="K297" s="85"/>
      <c r="L297" s="85"/>
      <c r="M297" s="85"/>
      <c r="N297" s="85"/>
      <c r="O297" s="85"/>
      <c r="P297" s="85"/>
      <c r="Q297" s="85"/>
      <c r="R297" s="85"/>
      <c r="S297" s="85"/>
      <c r="T297" s="85"/>
      <c r="U297" s="85"/>
      <c r="V297" s="85"/>
      <c r="W297" s="85"/>
      <c r="X297" s="85"/>
      <c r="Y297" s="85"/>
    </row>
    <row r="298" spans="3:25">
      <c r="C298" s="85"/>
      <c r="D298" s="85"/>
      <c r="E298" s="85"/>
      <c r="F298" s="85"/>
      <c r="G298" s="85"/>
      <c r="H298" s="85"/>
      <c r="I298" s="85"/>
      <c r="J298" s="85"/>
      <c r="K298" s="85"/>
      <c r="L298" s="85"/>
      <c r="M298" s="85"/>
      <c r="N298" s="85"/>
      <c r="O298" s="85"/>
      <c r="P298" s="85"/>
      <c r="Q298" s="85"/>
      <c r="R298" s="85"/>
      <c r="S298" s="85"/>
      <c r="T298" s="85"/>
      <c r="U298" s="85"/>
      <c r="V298" s="85"/>
      <c r="W298" s="85"/>
      <c r="X298" s="85"/>
      <c r="Y298" s="85"/>
    </row>
    <row r="299" spans="3:25">
      <c r="C299" s="85"/>
      <c r="D299" s="85"/>
      <c r="E299" s="85"/>
      <c r="F299" s="85"/>
      <c r="G299" s="85"/>
      <c r="H299" s="85"/>
      <c r="I299" s="85"/>
      <c r="J299" s="85"/>
      <c r="K299" s="85"/>
      <c r="L299" s="85"/>
      <c r="M299" s="85"/>
      <c r="N299" s="85"/>
      <c r="O299" s="85"/>
      <c r="P299" s="85"/>
      <c r="Q299" s="85"/>
      <c r="R299" s="85"/>
      <c r="S299" s="85"/>
      <c r="T299" s="85"/>
      <c r="U299" s="85"/>
      <c r="V299" s="85"/>
      <c r="W299" s="85"/>
      <c r="X299" s="85"/>
      <c r="Y299" s="85"/>
    </row>
    <row r="300" spans="3:25">
      <c r="C300" s="85"/>
      <c r="D300" s="85"/>
      <c r="E300" s="85"/>
      <c r="F300" s="85"/>
      <c r="G300" s="85"/>
      <c r="H300" s="85"/>
      <c r="I300" s="85"/>
      <c r="J300" s="85"/>
      <c r="K300" s="85"/>
      <c r="L300" s="85"/>
      <c r="M300" s="85"/>
      <c r="N300" s="85"/>
      <c r="O300" s="85"/>
      <c r="P300" s="85"/>
      <c r="Q300" s="85"/>
      <c r="R300" s="85"/>
    </row>
    <row r="301" spans="3:25">
      <c r="C301" s="85"/>
      <c r="D301" s="85"/>
      <c r="E301" s="85"/>
      <c r="F301" s="85"/>
      <c r="G301" s="85"/>
      <c r="H301" s="85"/>
      <c r="I301" s="85"/>
      <c r="J301" s="85"/>
      <c r="K301" s="85"/>
      <c r="L301" s="85"/>
      <c r="M301" s="85"/>
      <c r="N301" s="85"/>
      <c r="O301" s="85"/>
      <c r="P301" s="85"/>
      <c r="Q301" s="85"/>
      <c r="R301" s="85"/>
    </row>
    <row r="302" spans="3:25">
      <c r="C302" s="85"/>
      <c r="D302" s="85"/>
      <c r="E302" s="85"/>
      <c r="F302" s="85"/>
      <c r="G302" s="85"/>
      <c r="H302" s="85"/>
      <c r="I302" s="85"/>
      <c r="J302" s="85"/>
      <c r="K302" s="85"/>
      <c r="L302" s="85"/>
      <c r="M302" s="85"/>
      <c r="N302" s="85"/>
      <c r="O302" s="85"/>
      <c r="P302" s="85"/>
      <c r="Q302" s="85"/>
      <c r="R302" s="85"/>
    </row>
    <row r="303" spans="3:25">
      <c r="C303" s="85"/>
      <c r="D303" s="85"/>
      <c r="E303" s="85"/>
      <c r="F303" s="85"/>
      <c r="G303" s="85"/>
      <c r="H303" s="85"/>
      <c r="I303" s="85"/>
      <c r="J303" s="85"/>
      <c r="K303" s="85"/>
      <c r="L303" s="85"/>
      <c r="M303" s="85"/>
      <c r="N303" s="85"/>
      <c r="O303" s="85"/>
      <c r="P303" s="85"/>
      <c r="Q303" s="85"/>
      <c r="R303" s="85"/>
    </row>
    <row r="304" spans="3:25">
      <c r="C304" s="85"/>
      <c r="D304" s="85"/>
      <c r="E304" s="85"/>
      <c r="F304" s="85"/>
      <c r="G304" s="85"/>
      <c r="H304" s="85"/>
      <c r="I304" s="85"/>
      <c r="J304" s="85"/>
      <c r="K304" s="85"/>
      <c r="L304" s="85"/>
      <c r="M304" s="85"/>
      <c r="N304" s="85"/>
      <c r="O304" s="85"/>
      <c r="P304" s="85"/>
      <c r="Q304" s="85"/>
      <c r="R304" s="85"/>
    </row>
    <row r="305" spans="3:18">
      <c r="C305" s="85"/>
      <c r="D305" s="85"/>
      <c r="E305" s="85"/>
      <c r="F305" s="85"/>
      <c r="G305" s="85"/>
      <c r="H305" s="85"/>
      <c r="I305" s="85"/>
      <c r="J305" s="85"/>
      <c r="K305" s="85"/>
      <c r="L305" s="85"/>
      <c r="M305" s="85"/>
      <c r="N305" s="85"/>
      <c r="O305" s="85"/>
      <c r="P305" s="85"/>
      <c r="Q305" s="85"/>
      <c r="R305" s="85"/>
    </row>
    <row r="306" spans="3:18">
      <c r="C306" s="85"/>
      <c r="D306" s="85"/>
      <c r="E306" s="85"/>
      <c r="F306" s="85"/>
      <c r="G306" s="85"/>
      <c r="H306" s="85"/>
      <c r="I306" s="85"/>
      <c r="J306" s="85"/>
      <c r="K306" s="85"/>
      <c r="L306" s="85"/>
      <c r="M306" s="85"/>
      <c r="N306" s="85"/>
      <c r="O306" s="85"/>
      <c r="P306" s="85"/>
      <c r="Q306" s="85"/>
      <c r="R306" s="85"/>
    </row>
    <row r="307" spans="3:18">
      <c r="C307" s="85"/>
      <c r="D307" s="85"/>
      <c r="E307" s="85"/>
      <c r="F307" s="85"/>
      <c r="G307" s="85"/>
      <c r="H307" s="85"/>
      <c r="I307" s="85"/>
      <c r="J307" s="85"/>
      <c r="K307" s="85"/>
      <c r="L307" s="85"/>
      <c r="M307" s="85"/>
      <c r="N307" s="85"/>
      <c r="O307" s="85"/>
      <c r="P307" s="85"/>
      <c r="Q307" s="85"/>
      <c r="R307" s="85"/>
    </row>
  </sheetData>
  <mergeCells count="8">
    <mergeCell ref="C107:R107"/>
    <mergeCell ref="C108:R108"/>
    <mergeCell ref="C99:R99"/>
    <mergeCell ref="C101:R101"/>
    <mergeCell ref="C102:R102"/>
    <mergeCell ref="C104:R104"/>
    <mergeCell ref="C105:R105"/>
    <mergeCell ref="C106:R106"/>
  </mergeCells>
  <pageMargins left="0.17" right="0.2" top="0.75" bottom="0.75" header="0.3" footer="0.3"/>
  <pageSetup scale="49" fitToHeight="0" orientation="landscape" r:id="rId1"/>
  <rowBreaks count="1" manualBreakCount="1">
    <brk id="59" max="1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BR305"/>
  <sheetViews>
    <sheetView topLeftCell="A28" zoomScale="70" zoomScaleNormal="70" workbookViewId="0">
      <selection activeCell="S59" sqref="S59"/>
    </sheetView>
  </sheetViews>
  <sheetFormatPr defaultRowHeight="15.75"/>
  <cols>
    <col min="1" max="1" width="7.7109375" style="265" customWidth="1"/>
    <col min="2" max="2" width="1.85546875" style="265" customWidth="1"/>
    <col min="3" max="3" width="13.5703125" style="265" customWidth="1"/>
    <col min="4" max="4" width="13.140625" style="265" customWidth="1"/>
    <col min="5" max="5" width="12.28515625" style="265" customWidth="1"/>
    <col min="6" max="6" width="16.5703125" style="265" customWidth="1"/>
    <col min="7" max="7" width="17.42578125" style="265" customWidth="1"/>
    <col min="8" max="8" width="18.5703125" style="265" customWidth="1"/>
    <col min="9" max="9" width="15.85546875" style="265" customWidth="1"/>
    <col min="10" max="10" width="18.140625" style="265" customWidth="1"/>
    <col min="11" max="11" width="15.7109375" style="265" customWidth="1"/>
    <col min="12" max="12" width="15.85546875" style="265" customWidth="1"/>
    <col min="13" max="13" width="16.28515625" style="265" customWidth="1"/>
    <col min="14" max="14" width="16.28515625" style="266" customWidth="1"/>
    <col min="15" max="15" width="16.42578125" style="265" customWidth="1"/>
    <col min="16" max="16" width="16" style="265" customWidth="1"/>
    <col min="17" max="17" width="20.5703125" style="265" customWidth="1"/>
    <col min="18" max="18" width="15.85546875" style="265" customWidth="1"/>
    <col min="19" max="19" width="17.85546875" style="265" customWidth="1"/>
    <col min="20" max="20" width="2.42578125" style="265" customWidth="1"/>
    <col min="21" max="21" width="16.7109375" style="265" customWidth="1"/>
    <col min="22" max="22" width="12.140625" style="265" bestFit="1" customWidth="1"/>
    <col min="23" max="23" width="23.28515625" style="265" customWidth="1"/>
    <col min="24" max="24" width="18" style="265" customWidth="1"/>
    <col min="25" max="16384" width="9.140625" style="265"/>
  </cols>
  <sheetData>
    <row r="1" spans="1:70">
      <c r="S1" s="267"/>
      <c r="U1" s="371"/>
    </row>
    <row r="2" spans="1:70" ht="15">
      <c r="A2" s="268"/>
      <c r="B2" s="268"/>
      <c r="C2" s="268"/>
      <c r="D2" s="268"/>
      <c r="E2" s="268"/>
      <c r="F2" s="268"/>
      <c r="G2" s="268"/>
      <c r="H2" s="268"/>
      <c r="I2" s="268"/>
      <c r="J2" s="268"/>
      <c r="K2" s="268"/>
      <c r="L2" s="268"/>
      <c r="M2" s="268"/>
      <c r="N2" s="268"/>
      <c r="O2" s="268"/>
      <c r="P2" s="268"/>
      <c r="Q2" s="268"/>
      <c r="R2" s="268"/>
      <c r="S2" s="269"/>
    </row>
    <row r="3" spans="1:70" ht="15">
      <c r="A3" s="268"/>
      <c r="B3" s="268"/>
      <c r="C3" s="268"/>
      <c r="D3" s="268"/>
      <c r="E3" s="268"/>
      <c r="F3" s="268"/>
      <c r="G3" s="268"/>
      <c r="H3" s="268"/>
      <c r="I3" s="268"/>
      <c r="J3" s="268"/>
      <c r="K3" s="268"/>
      <c r="L3" s="268"/>
      <c r="M3" s="268"/>
      <c r="N3" s="268"/>
      <c r="O3" s="268"/>
      <c r="P3" s="268"/>
      <c r="Q3" s="268"/>
      <c r="R3" s="268"/>
      <c r="S3" s="440" t="s">
        <v>534</v>
      </c>
    </row>
    <row r="4" spans="1:70" ht="15">
      <c r="A4" s="268"/>
      <c r="B4" s="268"/>
      <c r="C4" s="268"/>
      <c r="D4" s="268"/>
      <c r="E4" s="268"/>
      <c r="F4" s="268"/>
      <c r="G4" s="268"/>
      <c r="H4" s="268"/>
      <c r="I4" s="268"/>
      <c r="J4" s="268"/>
      <c r="K4" s="268"/>
      <c r="L4" s="268"/>
      <c r="M4" s="268"/>
      <c r="N4" s="268"/>
      <c r="O4" s="268"/>
      <c r="P4" s="268"/>
      <c r="Q4" s="268"/>
      <c r="R4" s="268"/>
      <c r="S4" s="269" t="s">
        <v>411</v>
      </c>
    </row>
    <row r="5" spans="1:70">
      <c r="A5" s="268"/>
      <c r="B5" s="268"/>
      <c r="C5" s="3" t="s">
        <v>1</v>
      </c>
      <c r="D5" s="3"/>
      <c r="E5" s="3"/>
      <c r="F5" s="3"/>
      <c r="G5" s="3"/>
      <c r="H5" s="3"/>
      <c r="I5" s="3"/>
      <c r="J5" s="4" t="s">
        <v>2</v>
      </c>
      <c r="K5" s="4"/>
      <c r="L5" s="3"/>
      <c r="M5" s="3"/>
      <c r="N5" s="3"/>
      <c r="O5" s="3"/>
      <c r="P5" s="5"/>
      <c r="Q5" s="313"/>
      <c r="R5" s="312"/>
      <c r="S5" s="314" t="s">
        <v>412</v>
      </c>
      <c r="T5" s="8"/>
      <c r="U5" s="9"/>
      <c r="V5" s="9"/>
      <c r="W5" s="8"/>
      <c r="X5" s="268"/>
      <c r="Y5" s="268"/>
      <c r="Z5" s="268"/>
      <c r="AA5" s="268"/>
      <c r="AB5" s="268"/>
      <c r="AC5" s="268"/>
      <c r="AD5" s="268"/>
      <c r="AE5" s="268"/>
      <c r="AF5" s="268"/>
      <c r="AG5" s="268"/>
      <c r="AH5" s="268"/>
      <c r="AI5" s="268"/>
      <c r="AJ5" s="268"/>
      <c r="AK5" s="268"/>
      <c r="AL5" s="268"/>
      <c r="AM5" s="268"/>
      <c r="AN5" s="268"/>
      <c r="AO5" s="268"/>
      <c r="AP5" s="268"/>
      <c r="AQ5" s="268"/>
      <c r="AR5" s="268"/>
      <c r="AS5" s="268"/>
      <c r="AT5" s="268"/>
      <c r="AU5" s="268"/>
      <c r="AV5" s="268"/>
      <c r="AW5" s="268"/>
      <c r="AX5" s="268"/>
      <c r="AY5" s="268"/>
      <c r="AZ5" s="268"/>
      <c r="BA5" s="268"/>
      <c r="BB5" s="268"/>
      <c r="BC5" s="268"/>
      <c r="BD5" s="268"/>
      <c r="BE5" s="268"/>
      <c r="BF5" s="268"/>
      <c r="BG5" s="268"/>
      <c r="BH5" s="268"/>
      <c r="BI5" s="268"/>
      <c r="BJ5" s="268"/>
      <c r="BK5" s="268"/>
      <c r="BL5" s="268"/>
      <c r="BM5" s="268"/>
      <c r="BN5" s="268"/>
      <c r="BO5" s="268"/>
      <c r="BP5" s="268"/>
      <c r="BQ5" s="268"/>
      <c r="BR5" s="268"/>
    </row>
    <row r="6" spans="1:70">
      <c r="A6" s="268"/>
      <c r="B6" s="268"/>
      <c r="C6" s="3"/>
      <c r="D6" s="3"/>
      <c r="E6" s="3"/>
      <c r="F6" s="3"/>
      <c r="G6" s="3"/>
      <c r="H6" s="11" t="s">
        <v>3</v>
      </c>
      <c r="I6" s="11"/>
      <c r="J6" s="11" t="s">
        <v>413</v>
      </c>
      <c r="K6" s="11"/>
      <c r="L6" s="11"/>
      <c r="M6" s="11"/>
      <c r="N6" s="11"/>
      <c r="O6" s="11"/>
      <c r="P6" s="5"/>
      <c r="Q6" s="268"/>
      <c r="R6" s="6"/>
      <c r="S6" s="5"/>
      <c r="T6" s="8"/>
      <c r="U6" s="12"/>
      <c r="V6" s="9"/>
      <c r="W6" s="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8"/>
      <c r="AY6" s="268"/>
      <c r="AZ6" s="268"/>
      <c r="BA6" s="268"/>
      <c r="BB6" s="268"/>
      <c r="BC6" s="268"/>
      <c r="BD6" s="268"/>
      <c r="BE6" s="268"/>
      <c r="BF6" s="268"/>
      <c r="BG6" s="268"/>
      <c r="BH6" s="268"/>
      <c r="BI6" s="268"/>
      <c r="BJ6" s="268"/>
      <c r="BK6" s="268"/>
      <c r="BL6" s="268"/>
      <c r="BM6" s="268"/>
      <c r="BN6" s="268"/>
      <c r="BO6" s="268"/>
      <c r="BP6" s="268"/>
      <c r="BQ6" s="268"/>
      <c r="BR6" s="268"/>
    </row>
    <row r="7" spans="1:70">
      <c r="A7" s="268"/>
      <c r="B7" s="268"/>
      <c r="C7" s="6"/>
      <c r="D7" s="6"/>
      <c r="E7" s="6"/>
      <c r="F7" s="6"/>
      <c r="G7" s="6"/>
      <c r="H7" s="6"/>
      <c r="I7" s="6"/>
      <c r="J7" s="6"/>
      <c r="K7" s="6"/>
      <c r="L7" s="6"/>
      <c r="M7" s="6"/>
      <c r="N7" s="6"/>
      <c r="O7" s="6"/>
      <c r="P7" s="6"/>
      <c r="Q7" s="268"/>
      <c r="R7" s="6"/>
      <c r="S7" s="6" t="s">
        <v>5</v>
      </c>
      <c r="T7" s="8"/>
      <c r="U7" s="9"/>
      <c r="V7" s="9"/>
      <c r="W7" s="8"/>
      <c r="X7" s="268"/>
      <c r="Y7" s="268"/>
      <c r="Z7" s="268"/>
      <c r="AA7" s="268"/>
      <c r="AB7" s="268"/>
      <c r="AC7" s="268"/>
      <c r="AD7" s="268"/>
      <c r="AE7" s="268"/>
      <c r="AF7" s="268"/>
      <c r="AG7" s="268"/>
      <c r="AH7" s="268"/>
      <c r="AI7" s="268"/>
      <c r="AJ7" s="268"/>
      <c r="AK7" s="268"/>
      <c r="AL7" s="268"/>
      <c r="AM7" s="268"/>
      <c r="AN7" s="268"/>
      <c r="AO7" s="268"/>
      <c r="AP7" s="268"/>
      <c r="AQ7" s="268"/>
      <c r="AR7" s="268"/>
      <c r="AS7" s="268"/>
      <c r="AT7" s="268"/>
      <c r="AU7" s="268"/>
      <c r="AV7" s="268"/>
      <c r="AW7" s="268"/>
      <c r="AX7" s="268"/>
      <c r="AY7" s="268"/>
      <c r="AZ7" s="268"/>
      <c r="BA7" s="268"/>
      <c r="BB7" s="268"/>
      <c r="BC7" s="268"/>
      <c r="BD7" s="268"/>
      <c r="BE7" s="268"/>
      <c r="BF7" s="268"/>
      <c r="BG7" s="268"/>
      <c r="BH7" s="268"/>
      <c r="BI7" s="268"/>
      <c r="BJ7" s="268"/>
      <c r="BK7" s="268"/>
      <c r="BL7" s="268"/>
      <c r="BM7" s="268"/>
      <c r="BN7" s="268"/>
      <c r="BO7" s="268"/>
      <c r="BP7" s="268"/>
      <c r="BQ7" s="268"/>
      <c r="BR7" s="268"/>
    </row>
    <row r="8" spans="1:70">
      <c r="A8" s="233"/>
      <c r="B8" s="268"/>
      <c r="C8" s="6"/>
      <c r="D8" s="6"/>
      <c r="E8" s="6"/>
      <c r="F8" s="6"/>
      <c r="G8" s="6"/>
      <c r="H8" s="6"/>
      <c r="I8" s="6"/>
      <c r="J8" s="14" t="s">
        <v>414</v>
      </c>
      <c r="K8" s="14"/>
      <c r="L8" s="6"/>
      <c r="M8" s="6"/>
      <c r="N8" s="6"/>
      <c r="O8" s="6"/>
      <c r="P8" s="6"/>
      <c r="Q8" s="6"/>
      <c r="R8" s="6"/>
      <c r="S8" s="6"/>
      <c r="T8" s="8"/>
      <c r="U8" s="9"/>
      <c r="V8" s="9"/>
      <c r="W8" s="8"/>
      <c r="X8" s="268"/>
      <c r="Y8" s="268"/>
      <c r="Z8" s="268"/>
      <c r="AA8" s="268"/>
      <c r="AB8" s="268"/>
      <c r="AC8" s="268"/>
      <c r="AD8" s="268"/>
      <c r="AE8" s="268"/>
      <c r="AF8" s="268"/>
      <c r="AG8" s="268"/>
      <c r="AH8" s="268"/>
      <c r="AI8" s="268"/>
      <c r="AJ8" s="268"/>
      <c r="AK8" s="268"/>
      <c r="AL8" s="268"/>
      <c r="AM8" s="268"/>
      <c r="AN8" s="268"/>
      <c r="AO8" s="268"/>
      <c r="AP8" s="268"/>
      <c r="AQ8" s="268"/>
      <c r="AR8" s="268"/>
      <c r="AS8" s="268"/>
      <c r="AT8" s="268"/>
      <c r="AU8" s="268"/>
      <c r="AV8" s="268"/>
      <c r="AW8" s="268"/>
      <c r="AX8" s="268"/>
      <c r="AY8" s="268"/>
      <c r="AZ8" s="268"/>
      <c r="BA8" s="268"/>
      <c r="BB8" s="268"/>
      <c r="BC8" s="268"/>
      <c r="BD8" s="268"/>
      <c r="BE8" s="268"/>
      <c r="BF8" s="268"/>
      <c r="BG8" s="268"/>
      <c r="BH8" s="268"/>
      <c r="BI8" s="268"/>
      <c r="BJ8" s="268"/>
      <c r="BK8" s="268"/>
      <c r="BL8" s="268"/>
      <c r="BM8" s="268"/>
      <c r="BN8" s="268"/>
      <c r="BO8" s="268"/>
      <c r="BP8" s="268"/>
      <c r="BQ8" s="268"/>
      <c r="BR8" s="268"/>
    </row>
    <row r="9" spans="1:70">
      <c r="A9" s="233"/>
      <c r="B9" s="268"/>
      <c r="C9" s="6"/>
      <c r="D9" s="6"/>
      <c r="E9" s="6"/>
      <c r="F9" s="6"/>
      <c r="G9" s="6"/>
      <c r="H9" s="6"/>
      <c r="I9" s="6"/>
      <c r="J9" s="15"/>
      <c r="K9" s="15"/>
      <c r="L9" s="6"/>
      <c r="M9" s="6"/>
      <c r="N9" s="6"/>
      <c r="O9" s="6"/>
      <c r="P9" s="6"/>
      <c r="Q9" s="6"/>
      <c r="R9" s="6"/>
      <c r="S9" s="6"/>
      <c r="T9" s="8"/>
      <c r="U9" s="9"/>
      <c r="V9" s="9"/>
      <c r="W9" s="8"/>
      <c r="X9" s="268"/>
      <c r="Y9" s="268"/>
      <c r="Z9" s="268"/>
      <c r="AA9" s="268"/>
      <c r="AB9" s="268"/>
      <c r="AC9" s="268"/>
      <c r="AD9" s="268"/>
      <c r="AE9" s="268"/>
      <c r="AF9" s="268"/>
      <c r="AG9" s="268"/>
      <c r="AH9" s="268"/>
      <c r="AI9" s="268"/>
      <c r="AJ9" s="268"/>
      <c r="AK9" s="268"/>
      <c r="AL9" s="268"/>
      <c r="AM9" s="268"/>
      <c r="AN9" s="268"/>
      <c r="AO9" s="268"/>
      <c r="AP9" s="268"/>
      <c r="AQ9" s="268"/>
      <c r="AR9" s="268"/>
      <c r="AS9" s="268"/>
      <c r="AT9" s="268"/>
      <c r="AU9" s="268"/>
      <c r="AV9" s="268"/>
      <c r="AW9" s="268"/>
      <c r="AX9" s="268"/>
      <c r="AY9" s="268"/>
      <c r="AZ9" s="268"/>
      <c r="BA9" s="268"/>
      <c r="BB9" s="268"/>
      <c r="BC9" s="268"/>
      <c r="BD9" s="268"/>
      <c r="BE9" s="268"/>
      <c r="BF9" s="268"/>
      <c r="BG9" s="268"/>
      <c r="BH9" s="268"/>
      <c r="BI9" s="268"/>
      <c r="BJ9" s="268"/>
      <c r="BK9" s="268"/>
      <c r="BL9" s="268"/>
      <c r="BM9" s="268"/>
      <c r="BN9" s="268"/>
      <c r="BO9" s="268"/>
      <c r="BP9" s="268"/>
      <c r="BQ9" s="268"/>
      <c r="BR9" s="268"/>
    </row>
    <row r="10" spans="1:70">
      <c r="A10" s="233"/>
      <c r="B10" s="268"/>
      <c r="C10" s="6" t="s">
        <v>415</v>
      </c>
      <c r="D10" s="6"/>
      <c r="E10" s="6"/>
      <c r="F10" s="6"/>
      <c r="G10" s="6"/>
      <c r="H10" s="6"/>
      <c r="I10" s="6"/>
      <c r="J10" s="15"/>
      <c r="K10" s="15"/>
      <c r="L10" s="6"/>
      <c r="M10" s="6"/>
      <c r="N10" s="6"/>
      <c r="O10" s="6"/>
      <c r="P10" s="6"/>
      <c r="Q10" s="6"/>
      <c r="R10" s="6"/>
      <c r="S10" s="6"/>
      <c r="T10" s="8"/>
      <c r="U10" s="9"/>
      <c r="V10" s="9"/>
      <c r="W10" s="8"/>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68"/>
      <c r="BC10" s="268"/>
      <c r="BD10" s="268"/>
      <c r="BE10" s="268"/>
      <c r="BF10" s="268"/>
      <c r="BG10" s="268"/>
      <c r="BH10" s="268"/>
      <c r="BI10" s="268"/>
      <c r="BJ10" s="268"/>
      <c r="BK10" s="268"/>
      <c r="BL10" s="268"/>
      <c r="BM10" s="268"/>
      <c r="BN10" s="268"/>
      <c r="BO10" s="268"/>
      <c r="BP10" s="268"/>
      <c r="BQ10" s="268"/>
      <c r="BR10" s="268"/>
    </row>
    <row r="11" spans="1:70">
      <c r="A11" s="233"/>
      <c r="B11" s="268"/>
      <c r="C11" s="6" t="s">
        <v>7</v>
      </c>
      <c r="D11" s="6"/>
      <c r="E11" s="6"/>
      <c r="F11" s="6"/>
      <c r="G11" s="6"/>
      <c r="H11" s="6"/>
      <c r="I11" s="6"/>
      <c r="J11" s="15"/>
      <c r="K11" s="15"/>
      <c r="L11" s="268"/>
      <c r="M11" s="268"/>
      <c r="N11" s="268"/>
      <c r="O11" s="268"/>
      <c r="P11" s="268"/>
      <c r="Q11" s="6"/>
      <c r="R11" s="6"/>
      <c r="S11" s="6"/>
      <c r="T11" s="8"/>
      <c r="U11" s="8"/>
      <c r="V11" s="8"/>
      <c r="W11" s="8"/>
      <c r="X11" s="268"/>
      <c r="Y11" s="268"/>
      <c r="Z11" s="268"/>
      <c r="AA11" s="268"/>
      <c r="AB11" s="268"/>
      <c r="AC11" s="268"/>
      <c r="AD11" s="268"/>
      <c r="AE11" s="268"/>
      <c r="AF11" s="268"/>
      <c r="AG11" s="268"/>
      <c r="AH11" s="268"/>
      <c r="AI11" s="268"/>
      <c r="AJ11" s="268"/>
      <c r="AK11" s="268"/>
      <c r="AL11" s="268"/>
      <c r="AM11" s="268"/>
      <c r="AN11" s="268"/>
      <c r="AO11" s="268"/>
      <c r="AP11" s="268"/>
      <c r="AQ11" s="268"/>
      <c r="AR11" s="268"/>
      <c r="AS11" s="268"/>
      <c r="AT11" s="268"/>
      <c r="AU11" s="268"/>
      <c r="AV11" s="268"/>
      <c r="AW11" s="268"/>
      <c r="AX11" s="268"/>
      <c r="AY11" s="268"/>
      <c r="AZ11" s="268"/>
      <c r="BA11" s="268"/>
      <c r="BB11" s="268"/>
      <c r="BC11" s="268"/>
      <c r="BD11" s="268"/>
      <c r="BE11" s="268"/>
      <c r="BF11" s="268"/>
      <c r="BG11" s="268"/>
      <c r="BH11" s="268"/>
      <c r="BI11" s="268"/>
      <c r="BJ11" s="268"/>
      <c r="BK11" s="268"/>
      <c r="BL11" s="268"/>
      <c r="BM11" s="268"/>
      <c r="BN11" s="268"/>
      <c r="BO11" s="268"/>
      <c r="BP11" s="268"/>
      <c r="BQ11" s="268"/>
      <c r="BR11" s="268"/>
    </row>
    <row r="12" spans="1:70">
      <c r="A12" s="233"/>
      <c r="B12" s="268"/>
      <c r="C12" s="6"/>
      <c r="D12" s="6"/>
      <c r="E12" s="6"/>
      <c r="F12" s="6"/>
      <c r="G12" s="6"/>
      <c r="H12" s="6"/>
      <c r="I12" s="6"/>
      <c r="J12" s="6"/>
      <c r="K12" s="6"/>
      <c r="L12" s="268"/>
      <c r="M12" s="268"/>
      <c r="N12" s="268"/>
      <c r="O12" s="268"/>
      <c r="P12" s="268"/>
      <c r="Q12" s="16"/>
      <c r="R12" s="6"/>
      <c r="S12" s="6"/>
      <c r="T12" s="8"/>
      <c r="U12" s="8"/>
      <c r="V12" s="8"/>
      <c r="W12" s="8"/>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68"/>
      <c r="BC12" s="268"/>
      <c r="BD12" s="268"/>
      <c r="BE12" s="268"/>
      <c r="BF12" s="268"/>
      <c r="BG12" s="268"/>
      <c r="BH12" s="268"/>
      <c r="BI12" s="268"/>
      <c r="BJ12" s="268"/>
      <c r="BK12" s="268"/>
      <c r="BL12" s="268"/>
      <c r="BM12" s="268"/>
      <c r="BN12" s="268"/>
      <c r="BO12" s="268"/>
      <c r="BP12" s="268"/>
      <c r="BQ12" s="268"/>
      <c r="BR12" s="268"/>
    </row>
    <row r="13" spans="1:70">
      <c r="A13" s="268"/>
      <c r="B13" s="268"/>
      <c r="C13" s="17" t="s">
        <v>8</v>
      </c>
      <c r="D13" s="17"/>
      <c r="E13" s="17"/>
      <c r="F13" s="17"/>
      <c r="G13" s="17"/>
      <c r="H13" s="17" t="s">
        <v>9</v>
      </c>
      <c r="I13" s="17"/>
      <c r="J13" s="17" t="s">
        <v>10</v>
      </c>
      <c r="K13" s="17"/>
      <c r="L13" s="18" t="s">
        <v>11</v>
      </c>
      <c r="M13" s="268"/>
      <c r="N13" s="268"/>
      <c r="O13" s="268"/>
      <c r="P13" s="268"/>
      <c r="Q13" s="268"/>
      <c r="R13" s="11"/>
      <c r="S13" s="18"/>
      <c r="T13" s="19"/>
      <c r="U13" s="18"/>
      <c r="V13" s="19"/>
      <c r="W13" s="20"/>
      <c r="X13" s="268"/>
      <c r="Y13" s="268"/>
      <c r="Z13" s="268"/>
      <c r="AA13" s="268"/>
      <c r="AB13" s="268"/>
      <c r="AC13" s="268"/>
      <c r="AD13" s="268"/>
      <c r="AE13" s="268"/>
      <c r="AF13" s="268"/>
      <c r="AG13" s="268"/>
      <c r="AH13" s="268"/>
      <c r="AI13" s="268"/>
      <c r="AJ13" s="268"/>
      <c r="AK13" s="268"/>
      <c r="AL13" s="268"/>
      <c r="AM13" s="268"/>
      <c r="AN13" s="268"/>
      <c r="AO13" s="268"/>
      <c r="AP13" s="268"/>
      <c r="AQ13" s="268"/>
      <c r="AR13" s="268"/>
      <c r="AS13" s="268"/>
      <c r="AT13" s="268"/>
      <c r="AU13" s="268"/>
      <c r="AV13" s="268"/>
      <c r="AW13" s="268"/>
      <c r="AX13" s="268"/>
      <c r="AY13" s="268"/>
      <c r="AZ13" s="268"/>
      <c r="BA13" s="268"/>
      <c r="BB13" s="268"/>
      <c r="BC13" s="268"/>
      <c r="BD13" s="268"/>
      <c r="BE13" s="268"/>
      <c r="BF13" s="268"/>
      <c r="BG13" s="268"/>
      <c r="BH13" s="268"/>
      <c r="BI13" s="268"/>
      <c r="BJ13" s="268"/>
      <c r="BK13" s="268"/>
      <c r="BL13" s="268"/>
      <c r="BM13" s="268"/>
      <c r="BN13" s="268"/>
      <c r="BO13" s="268"/>
      <c r="BP13" s="268"/>
      <c r="BQ13" s="268"/>
      <c r="BR13" s="268"/>
    </row>
    <row r="14" spans="1:70">
      <c r="A14" s="268"/>
      <c r="B14" s="268"/>
      <c r="C14" s="21"/>
      <c r="D14" s="21"/>
      <c r="E14" s="21"/>
      <c r="F14" s="21"/>
      <c r="G14" s="21"/>
      <c r="H14" s="22" t="s">
        <v>416</v>
      </c>
      <c r="I14" s="22"/>
      <c r="J14" s="11"/>
      <c r="K14" s="11"/>
      <c r="L14" s="268"/>
      <c r="M14" s="268"/>
      <c r="N14" s="268"/>
      <c r="O14" s="268"/>
      <c r="P14" s="268"/>
      <c r="Q14" s="268"/>
      <c r="R14" s="11"/>
      <c r="S14" s="268"/>
      <c r="T14" s="19"/>
      <c r="U14" s="23"/>
      <c r="V14" s="23"/>
      <c r="W14" s="20"/>
      <c r="X14" s="268"/>
      <c r="Y14" s="268"/>
      <c r="Z14" s="268"/>
      <c r="AA14" s="268"/>
      <c r="AB14" s="268"/>
      <c r="AC14" s="268"/>
      <c r="AD14" s="268"/>
      <c r="AE14" s="268"/>
      <c r="AF14" s="268"/>
      <c r="AG14" s="268"/>
      <c r="AH14" s="268"/>
      <c r="AI14" s="268"/>
      <c r="AJ14" s="268"/>
      <c r="AK14" s="268"/>
      <c r="AL14" s="268"/>
      <c r="AM14" s="268"/>
      <c r="AN14" s="268"/>
      <c r="AO14" s="268"/>
      <c r="AP14" s="268"/>
      <c r="AQ14" s="268"/>
      <c r="AR14" s="268"/>
      <c r="AS14" s="268"/>
      <c r="AT14" s="268"/>
      <c r="AU14" s="268"/>
      <c r="AV14" s="268"/>
      <c r="AW14" s="268"/>
      <c r="AX14" s="268"/>
      <c r="AY14" s="268"/>
      <c r="AZ14" s="268"/>
      <c r="BA14" s="268"/>
      <c r="BB14" s="268"/>
      <c r="BC14" s="268"/>
      <c r="BD14" s="268"/>
      <c r="BE14" s="268"/>
      <c r="BF14" s="268"/>
      <c r="BG14" s="268"/>
      <c r="BH14" s="268"/>
      <c r="BI14" s="268"/>
      <c r="BJ14" s="268"/>
      <c r="BK14" s="268"/>
      <c r="BL14" s="268"/>
      <c r="BM14" s="268"/>
      <c r="BN14" s="268"/>
      <c r="BO14" s="268"/>
      <c r="BP14" s="268"/>
      <c r="BQ14" s="268"/>
      <c r="BR14" s="268"/>
    </row>
    <row r="15" spans="1:70">
      <c r="A15" s="233" t="s">
        <v>13</v>
      </c>
      <c r="B15" s="268"/>
      <c r="C15" s="21"/>
      <c r="D15" s="21"/>
      <c r="E15" s="21"/>
      <c r="F15" s="21"/>
      <c r="G15" s="21"/>
      <c r="H15" s="270" t="s">
        <v>14</v>
      </c>
      <c r="I15" s="270"/>
      <c r="J15" s="25" t="s">
        <v>15</v>
      </c>
      <c r="K15" s="25"/>
      <c r="L15" s="25" t="s">
        <v>16</v>
      </c>
      <c r="M15" s="268"/>
      <c r="N15" s="268"/>
      <c r="O15" s="268"/>
      <c r="P15" s="268"/>
      <c r="Q15" s="268"/>
      <c r="R15" s="11"/>
      <c r="S15" s="268"/>
      <c r="T15" s="8"/>
      <c r="U15" s="26"/>
      <c r="V15" s="23"/>
      <c r="W15" s="20"/>
      <c r="X15" s="268"/>
      <c r="Y15" s="268"/>
      <c r="Z15" s="268"/>
      <c r="AA15" s="268"/>
      <c r="AB15" s="268"/>
      <c r="AC15" s="268"/>
      <c r="AD15" s="268"/>
      <c r="AE15" s="268"/>
      <c r="AF15" s="268"/>
      <c r="AG15" s="268"/>
      <c r="AH15" s="268"/>
      <c r="AI15" s="268"/>
      <c r="AJ15" s="268"/>
      <c r="AK15" s="268"/>
      <c r="AL15" s="268"/>
      <c r="AM15" s="268"/>
      <c r="AN15" s="268"/>
      <c r="AO15" s="268"/>
      <c r="AP15" s="268"/>
      <c r="AQ15" s="268"/>
      <c r="AR15" s="268"/>
      <c r="AS15" s="268"/>
      <c r="AT15" s="268"/>
      <c r="AU15" s="268"/>
      <c r="AV15" s="268"/>
      <c r="AW15" s="268"/>
      <c r="AX15" s="268"/>
      <c r="AY15" s="268"/>
      <c r="AZ15" s="268"/>
      <c r="BA15" s="268"/>
      <c r="BB15" s="268"/>
      <c r="BC15" s="268"/>
      <c r="BD15" s="268"/>
      <c r="BE15" s="268"/>
      <c r="BF15" s="268"/>
      <c r="BG15" s="268"/>
      <c r="BH15" s="268"/>
      <c r="BI15" s="268"/>
      <c r="BJ15" s="268"/>
      <c r="BK15" s="268"/>
      <c r="BL15" s="268"/>
      <c r="BM15" s="268"/>
      <c r="BN15" s="268"/>
      <c r="BO15" s="268"/>
      <c r="BP15" s="268"/>
      <c r="BQ15" s="268"/>
      <c r="BR15" s="268"/>
    </row>
    <row r="16" spans="1:70">
      <c r="A16" s="233" t="s">
        <v>17</v>
      </c>
      <c r="B16" s="268"/>
      <c r="C16" s="27"/>
      <c r="D16" s="27"/>
      <c r="E16" s="27"/>
      <c r="F16" s="27"/>
      <c r="G16" s="27"/>
      <c r="H16" s="11"/>
      <c r="I16" s="11"/>
      <c r="J16" s="11"/>
      <c r="K16" s="11"/>
      <c r="L16" s="11"/>
      <c r="M16" s="268"/>
      <c r="N16" s="268"/>
      <c r="O16" s="268"/>
      <c r="P16" s="268"/>
      <c r="Q16" s="268"/>
      <c r="R16" s="11"/>
      <c r="S16" s="11"/>
      <c r="T16" s="8"/>
      <c r="U16" s="19"/>
      <c r="V16" s="19"/>
      <c r="W16" s="20"/>
      <c r="X16" s="268"/>
      <c r="Y16" s="268"/>
      <c r="Z16" s="268"/>
      <c r="AA16" s="268"/>
      <c r="AB16" s="268"/>
      <c r="AC16" s="268"/>
      <c r="AD16" s="268"/>
      <c r="AE16" s="268"/>
      <c r="AF16" s="268"/>
      <c r="AG16" s="268"/>
      <c r="AH16" s="268"/>
      <c r="AI16" s="268"/>
      <c r="AJ16" s="268"/>
      <c r="AK16" s="268"/>
      <c r="AL16" s="268"/>
      <c r="AM16" s="268"/>
      <c r="AN16" s="268"/>
      <c r="AO16" s="268"/>
      <c r="AP16" s="268"/>
      <c r="AQ16" s="268"/>
      <c r="AR16" s="268"/>
      <c r="AS16" s="268"/>
      <c r="AT16" s="268"/>
      <c r="AU16" s="268"/>
      <c r="AV16" s="268"/>
      <c r="AW16" s="268"/>
      <c r="AX16" s="268"/>
      <c r="AY16" s="268"/>
      <c r="AZ16" s="268"/>
      <c r="BA16" s="268"/>
      <c r="BB16" s="268"/>
      <c r="BC16" s="268"/>
      <c r="BD16" s="268"/>
      <c r="BE16" s="268"/>
      <c r="BF16" s="268"/>
      <c r="BG16" s="268"/>
      <c r="BH16" s="268"/>
      <c r="BI16" s="268"/>
      <c r="BJ16" s="268"/>
      <c r="BK16" s="268"/>
      <c r="BL16" s="268"/>
      <c r="BM16" s="268"/>
      <c r="BN16" s="268"/>
      <c r="BO16" s="268"/>
      <c r="BP16" s="268"/>
      <c r="BQ16" s="268"/>
      <c r="BR16" s="268"/>
    </row>
    <row r="17" spans="1:70">
      <c r="A17" s="28"/>
      <c r="B17" s="268"/>
      <c r="C17" s="21"/>
      <c r="D17" s="21"/>
      <c r="E17" s="21"/>
      <c r="F17" s="21"/>
      <c r="G17" s="21"/>
      <c r="H17" s="11"/>
      <c r="I17" s="11"/>
      <c r="J17" s="11"/>
      <c r="K17" s="11"/>
      <c r="L17" s="11"/>
      <c r="M17" s="268"/>
      <c r="N17" s="268"/>
      <c r="O17" s="268"/>
      <c r="P17" s="268"/>
      <c r="Q17" s="268"/>
      <c r="R17" s="11"/>
      <c r="S17" s="11"/>
      <c r="T17" s="8"/>
      <c r="U17" s="19"/>
      <c r="V17" s="19"/>
      <c r="W17" s="20"/>
      <c r="X17" s="268"/>
      <c r="Y17" s="268"/>
      <c r="Z17" s="268"/>
      <c r="AA17" s="268"/>
      <c r="AB17" s="268"/>
      <c r="AC17" s="268"/>
      <c r="AD17" s="268"/>
      <c r="AE17" s="268"/>
      <c r="AF17" s="268"/>
      <c r="AG17" s="268"/>
      <c r="AH17" s="268"/>
      <c r="AI17" s="268"/>
      <c r="AJ17" s="268"/>
      <c r="AK17" s="268"/>
      <c r="AL17" s="268"/>
      <c r="AM17" s="268"/>
      <c r="AN17" s="268"/>
      <c r="AO17" s="268"/>
      <c r="AP17" s="268"/>
      <c r="AQ17" s="268"/>
      <c r="AR17" s="268"/>
      <c r="AS17" s="268"/>
      <c r="AT17" s="268"/>
      <c r="AU17" s="268"/>
      <c r="AV17" s="268"/>
      <c r="AW17" s="268"/>
      <c r="AX17" s="268"/>
      <c r="AY17" s="268"/>
      <c r="AZ17" s="268"/>
      <c r="BA17" s="268"/>
      <c r="BB17" s="268"/>
      <c r="BC17" s="268"/>
      <c r="BD17" s="268"/>
      <c r="BE17" s="268"/>
      <c r="BF17" s="268"/>
      <c r="BG17" s="268"/>
      <c r="BH17" s="268"/>
      <c r="BI17" s="268"/>
      <c r="BJ17" s="268"/>
      <c r="BK17" s="268"/>
      <c r="BL17" s="268"/>
      <c r="BM17" s="268"/>
      <c r="BN17" s="268"/>
      <c r="BO17" s="268"/>
      <c r="BP17" s="268"/>
      <c r="BQ17" s="268"/>
      <c r="BR17" s="268"/>
    </row>
    <row r="18" spans="1:70">
      <c r="A18" s="46">
        <v>1</v>
      </c>
      <c r="B18" s="268"/>
      <c r="C18" s="21" t="s">
        <v>18</v>
      </c>
      <c r="D18" s="21"/>
      <c r="E18" s="21"/>
      <c r="F18" s="21"/>
      <c r="G18" s="21"/>
      <c r="H18" s="30" t="s">
        <v>525</v>
      </c>
      <c r="I18" s="30"/>
      <c r="J18" s="31">
        <f>VLOOKUP(A18,IMPORTS!$A$5:$W$17,11,FALSE)</f>
        <v>587607823</v>
      </c>
      <c r="K18" s="11"/>
      <c r="L18" s="268"/>
      <c r="M18" s="268"/>
      <c r="N18" s="268"/>
      <c r="O18" s="268"/>
      <c r="P18" s="268"/>
      <c r="Q18" s="268"/>
      <c r="R18" s="11"/>
      <c r="S18" s="11"/>
      <c r="T18" s="8"/>
      <c r="U18" s="19"/>
      <c r="V18" s="19"/>
      <c r="W18" s="20"/>
      <c r="X18" s="268"/>
      <c r="Y18" s="268"/>
      <c r="Z18" s="268"/>
      <c r="AA18" s="268"/>
      <c r="AB18" s="268"/>
      <c r="AC18" s="268"/>
      <c r="AD18" s="268"/>
      <c r="AE18" s="268"/>
      <c r="AF18" s="268"/>
      <c r="AG18" s="268"/>
      <c r="AH18" s="268"/>
      <c r="AI18" s="268"/>
      <c r="AJ18" s="268"/>
      <c r="AK18" s="268"/>
      <c r="AL18" s="268"/>
      <c r="AM18" s="268"/>
      <c r="AN18" s="268"/>
      <c r="AO18" s="268"/>
      <c r="AP18" s="268"/>
      <c r="AQ18" s="268"/>
      <c r="AR18" s="268"/>
      <c r="AS18" s="268"/>
      <c r="AT18" s="268"/>
      <c r="AU18" s="268"/>
      <c r="AV18" s="268"/>
      <c r="AW18" s="268"/>
      <c r="AX18" s="268"/>
      <c r="AY18" s="268"/>
      <c r="AZ18" s="268"/>
      <c r="BA18" s="268"/>
      <c r="BB18" s="268"/>
      <c r="BC18" s="268"/>
      <c r="BD18" s="268"/>
      <c r="BE18" s="268"/>
      <c r="BF18" s="268"/>
      <c r="BG18" s="268"/>
      <c r="BH18" s="268"/>
      <c r="BI18" s="268"/>
      <c r="BJ18" s="268"/>
      <c r="BK18" s="268"/>
      <c r="BL18" s="268"/>
      <c r="BM18" s="268"/>
      <c r="BN18" s="268"/>
      <c r="BO18" s="268"/>
      <c r="BP18" s="268"/>
      <c r="BQ18" s="268"/>
      <c r="BR18" s="268"/>
    </row>
    <row r="19" spans="1:70">
      <c r="A19" s="46" t="s">
        <v>20</v>
      </c>
      <c r="B19" s="268"/>
      <c r="C19" s="21" t="s">
        <v>21</v>
      </c>
      <c r="D19" s="21"/>
      <c r="E19" s="21"/>
      <c r="F19" s="21"/>
      <c r="G19" s="21"/>
      <c r="H19" s="30" t="s">
        <v>526</v>
      </c>
      <c r="I19" s="30"/>
      <c r="J19" s="32">
        <f>VLOOKUP(A19,IMPORTS!$A$5:$W$17,11,FALSE)</f>
        <v>182006359</v>
      </c>
      <c r="K19" s="33"/>
      <c r="L19" s="268"/>
      <c r="M19" s="268"/>
      <c r="N19" s="268"/>
      <c r="O19" s="268"/>
      <c r="P19" s="268"/>
      <c r="Q19" s="268"/>
      <c r="R19" s="11"/>
      <c r="S19" s="11"/>
      <c r="T19" s="8"/>
      <c r="U19" s="19"/>
      <c r="V19" s="19"/>
      <c r="W19" s="20"/>
      <c r="X19" s="268"/>
      <c r="Y19" s="268"/>
      <c r="Z19" s="268"/>
      <c r="AA19" s="268"/>
      <c r="AB19" s="268"/>
      <c r="AC19" s="268"/>
      <c r="AD19" s="268"/>
      <c r="AE19" s="268"/>
      <c r="AF19" s="268"/>
      <c r="AG19" s="268"/>
      <c r="AH19" s="268"/>
      <c r="AI19" s="268"/>
      <c r="AJ19" s="268"/>
      <c r="AK19" s="268"/>
      <c r="AL19" s="268"/>
      <c r="AM19" s="268"/>
      <c r="AN19" s="268"/>
      <c r="AO19" s="268"/>
      <c r="AP19" s="268"/>
      <c r="AQ19" s="268"/>
      <c r="AR19" s="268"/>
      <c r="AS19" s="268"/>
      <c r="AT19" s="268"/>
      <c r="AU19" s="268"/>
      <c r="AV19" s="268"/>
      <c r="AW19" s="268"/>
      <c r="AX19" s="268"/>
      <c r="AY19" s="268"/>
      <c r="AZ19" s="268"/>
      <c r="BA19" s="268"/>
      <c r="BB19" s="268"/>
      <c r="BC19" s="268"/>
      <c r="BD19" s="268"/>
      <c r="BE19" s="268"/>
      <c r="BF19" s="268"/>
      <c r="BG19" s="268"/>
      <c r="BH19" s="268"/>
      <c r="BI19" s="268"/>
      <c r="BJ19" s="268"/>
      <c r="BK19" s="268"/>
      <c r="BL19" s="268"/>
      <c r="BM19" s="268"/>
      <c r="BN19" s="268"/>
      <c r="BO19" s="268"/>
      <c r="BP19" s="268"/>
      <c r="BQ19" s="268"/>
      <c r="BR19" s="268"/>
    </row>
    <row r="20" spans="1:70">
      <c r="A20" s="46">
        <v>2</v>
      </c>
      <c r="B20" s="268"/>
      <c r="C20" s="21" t="s">
        <v>22</v>
      </c>
      <c r="D20" s="21"/>
      <c r="E20" s="21"/>
      <c r="F20" s="21"/>
      <c r="G20" s="21"/>
      <c r="H20" s="30" t="s">
        <v>23</v>
      </c>
      <c r="I20" s="30"/>
      <c r="J20" s="144">
        <f>J18-J19</f>
        <v>405601464</v>
      </c>
      <c r="K20" s="35"/>
      <c r="L20" s="268"/>
      <c r="M20" s="268"/>
      <c r="N20" s="268"/>
      <c r="O20" s="268"/>
      <c r="P20" s="268"/>
      <c r="Q20" s="268"/>
      <c r="R20" s="11"/>
      <c r="S20" s="11"/>
      <c r="T20" s="8"/>
      <c r="U20" s="19"/>
      <c r="V20" s="19"/>
      <c r="W20" s="20"/>
      <c r="X20" s="268"/>
      <c r="Y20" s="268"/>
      <c r="Z20" s="268"/>
      <c r="AA20" s="268"/>
      <c r="AB20" s="268"/>
      <c r="AC20" s="268"/>
      <c r="AD20" s="268"/>
      <c r="AE20" s="268"/>
      <c r="AF20" s="268"/>
      <c r="AG20" s="268"/>
      <c r="AH20" s="268"/>
      <c r="AI20" s="268"/>
      <c r="AJ20" s="268"/>
      <c r="AK20" s="268"/>
      <c r="AL20" s="268"/>
      <c r="AM20" s="268"/>
      <c r="AN20" s="268"/>
      <c r="AO20" s="268"/>
      <c r="AP20" s="268"/>
      <c r="AQ20" s="268"/>
      <c r="AR20" s="268"/>
      <c r="AS20" s="268"/>
      <c r="AT20" s="268"/>
      <c r="AU20" s="268"/>
      <c r="AV20" s="268"/>
      <c r="AW20" s="268"/>
      <c r="AX20" s="268"/>
      <c r="AY20" s="268"/>
      <c r="AZ20" s="268"/>
      <c r="BA20" s="268"/>
      <c r="BB20" s="268"/>
      <c r="BC20" s="268"/>
      <c r="BD20" s="268"/>
      <c r="BE20" s="268"/>
      <c r="BF20" s="268"/>
      <c r="BG20" s="268"/>
      <c r="BH20" s="268"/>
      <c r="BI20" s="268"/>
      <c r="BJ20" s="268"/>
      <c r="BK20" s="268"/>
      <c r="BL20" s="268"/>
      <c r="BM20" s="268"/>
      <c r="BN20" s="268"/>
      <c r="BO20" s="268"/>
      <c r="BP20" s="268"/>
      <c r="BQ20" s="268"/>
      <c r="BR20" s="268"/>
    </row>
    <row r="21" spans="1:70">
      <c r="A21" s="46"/>
      <c r="B21" s="268"/>
      <c r="C21" s="268"/>
      <c r="D21" s="268"/>
      <c r="E21" s="268"/>
      <c r="F21" s="268"/>
      <c r="G21" s="268"/>
      <c r="H21" s="30"/>
      <c r="I21" s="30"/>
      <c r="J21" s="268"/>
      <c r="K21" s="268"/>
      <c r="L21" s="268"/>
      <c r="M21" s="268"/>
      <c r="N21" s="268"/>
      <c r="O21" s="268"/>
      <c r="P21" s="268"/>
      <c r="Q21" s="268"/>
      <c r="R21" s="11"/>
      <c r="S21" s="11"/>
      <c r="T21" s="8"/>
      <c r="U21" s="19"/>
      <c r="V21" s="19"/>
      <c r="W21" s="20"/>
      <c r="X21" s="268"/>
      <c r="Y21" s="268"/>
      <c r="Z21" s="268"/>
      <c r="AA21" s="268"/>
      <c r="AB21" s="268"/>
      <c r="AC21" s="268"/>
      <c r="AD21" s="268"/>
      <c r="AE21" s="268"/>
      <c r="AF21" s="268"/>
      <c r="AG21" s="268"/>
      <c r="AH21" s="268"/>
      <c r="AI21" s="268"/>
      <c r="AJ21" s="268"/>
      <c r="AK21" s="268"/>
      <c r="AL21" s="268"/>
      <c r="AM21" s="268"/>
      <c r="AN21" s="268"/>
      <c r="AO21" s="268"/>
      <c r="AP21" s="268"/>
      <c r="AQ21" s="268"/>
      <c r="AR21" s="268"/>
      <c r="AS21" s="268"/>
      <c r="AT21" s="268"/>
      <c r="AU21" s="268"/>
      <c r="AV21" s="268"/>
      <c r="AW21" s="268"/>
      <c r="AX21" s="268"/>
      <c r="AY21" s="268"/>
      <c r="AZ21" s="268"/>
      <c r="BA21" s="268"/>
      <c r="BB21" s="268"/>
      <c r="BC21" s="268"/>
      <c r="BD21" s="268"/>
      <c r="BE21" s="268"/>
      <c r="BF21" s="268"/>
      <c r="BG21" s="268"/>
      <c r="BH21" s="268"/>
      <c r="BI21" s="268"/>
      <c r="BJ21" s="268"/>
      <c r="BK21" s="268"/>
      <c r="BL21" s="268"/>
      <c r="BM21" s="268"/>
      <c r="BN21" s="268"/>
      <c r="BO21" s="268"/>
      <c r="BP21" s="268"/>
      <c r="BQ21" s="268"/>
      <c r="BR21" s="268"/>
    </row>
    <row r="22" spans="1:70">
      <c r="A22" s="46"/>
      <c r="B22" s="268"/>
      <c r="C22" s="21" t="s">
        <v>24</v>
      </c>
      <c r="D22" s="21"/>
      <c r="E22" s="21"/>
      <c r="F22" s="21"/>
      <c r="G22" s="21"/>
      <c r="H22" s="30"/>
      <c r="I22" s="30"/>
      <c r="J22" s="11"/>
      <c r="K22" s="11"/>
      <c r="L22" s="11"/>
      <c r="M22" s="268"/>
      <c r="N22" s="268"/>
      <c r="O22" s="268"/>
      <c r="P22" s="268"/>
      <c r="Q22" s="268"/>
      <c r="R22" s="11"/>
      <c r="S22" s="11"/>
      <c r="T22" s="19"/>
      <c r="U22" s="19"/>
      <c r="V22" s="19"/>
      <c r="W22" s="20"/>
      <c r="X22" s="268"/>
      <c r="Y22" s="268"/>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8"/>
      <c r="AV22" s="268"/>
      <c r="AW22" s="268"/>
      <c r="AX22" s="268"/>
      <c r="AY22" s="268"/>
      <c r="AZ22" s="268"/>
      <c r="BA22" s="268"/>
      <c r="BB22" s="268"/>
      <c r="BC22" s="268"/>
      <c r="BD22" s="268"/>
      <c r="BE22" s="268"/>
      <c r="BF22" s="268"/>
      <c r="BG22" s="268"/>
      <c r="BH22" s="268"/>
      <c r="BI22" s="268"/>
      <c r="BJ22" s="268"/>
      <c r="BK22" s="268"/>
      <c r="BL22" s="268"/>
      <c r="BM22" s="268"/>
      <c r="BN22" s="268"/>
      <c r="BO22" s="268"/>
      <c r="BP22" s="268"/>
      <c r="BQ22" s="268"/>
      <c r="BR22" s="268"/>
    </row>
    <row r="23" spans="1:70">
      <c r="A23" s="46">
        <v>3</v>
      </c>
      <c r="B23" s="268"/>
      <c r="C23" s="21" t="s">
        <v>25</v>
      </c>
      <c r="D23" s="21"/>
      <c r="E23" s="21"/>
      <c r="F23" s="21"/>
      <c r="G23" s="21"/>
      <c r="H23" s="30" t="s">
        <v>26</v>
      </c>
      <c r="I23" s="30"/>
      <c r="J23" s="31">
        <f>VLOOKUP(A23,IMPORTS!$A$5:$W$17,11,FALSE)</f>
        <v>32043092</v>
      </c>
      <c r="K23" s="11"/>
      <c r="L23" s="268"/>
      <c r="M23" s="268"/>
      <c r="N23" s="268"/>
      <c r="O23" s="268"/>
      <c r="P23" s="268"/>
      <c r="Q23" s="268"/>
      <c r="R23" s="11"/>
      <c r="S23" s="11"/>
      <c r="T23" s="19"/>
      <c r="U23" s="19"/>
      <c r="V23" s="19"/>
      <c r="W23" s="20"/>
      <c r="X23" s="268"/>
      <c r="Y23" s="268"/>
      <c r="Z23" s="268"/>
      <c r="AA23" s="268"/>
      <c r="AB23" s="268"/>
      <c r="AC23" s="268"/>
      <c r="AD23" s="268"/>
      <c r="AE23" s="268"/>
      <c r="AF23" s="268"/>
      <c r="AG23" s="268"/>
      <c r="AH23" s="268"/>
      <c r="AI23" s="268"/>
      <c r="AJ23" s="268"/>
      <c r="AK23" s="268"/>
      <c r="AL23" s="268"/>
      <c r="AM23" s="268"/>
      <c r="AN23" s="268"/>
      <c r="AO23" s="268"/>
      <c r="AP23" s="268"/>
      <c r="AQ23" s="268"/>
      <c r="AR23" s="268"/>
      <c r="AS23" s="268"/>
      <c r="AT23" s="268"/>
      <c r="AU23" s="268"/>
      <c r="AV23" s="268"/>
      <c r="AW23" s="268"/>
      <c r="AX23" s="268"/>
      <c r="AY23" s="268"/>
      <c r="AZ23" s="268"/>
      <c r="BA23" s="268"/>
      <c r="BB23" s="268"/>
      <c r="BC23" s="268"/>
      <c r="BD23" s="268"/>
      <c r="BE23" s="268"/>
      <c r="BF23" s="268"/>
      <c r="BG23" s="268"/>
      <c r="BH23" s="268"/>
      <c r="BI23" s="268"/>
      <c r="BJ23" s="268"/>
      <c r="BK23" s="268"/>
      <c r="BL23" s="268"/>
      <c r="BM23" s="268"/>
      <c r="BN23" s="268"/>
      <c r="BO23" s="268"/>
      <c r="BP23" s="268"/>
      <c r="BQ23" s="268"/>
      <c r="BR23" s="268"/>
    </row>
    <row r="24" spans="1:70">
      <c r="A24" s="46" t="s">
        <v>27</v>
      </c>
      <c r="B24" s="268"/>
      <c r="C24" s="21" t="s">
        <v>28</v>
      </c>
      <c r="D24" s="21"/>
      <c r="E24" s="21"/>
      <c r="F24" s="21"/>
      <c r="G24" s="21"/>
      <c r="H24" s="30" t="s">
        <v>29</v>
      </c>
      <c r="I24" s="30"/>
      <c r="J24" s="31">
        <f>VLOOKUP(A24,IMPORTS!$A$5:$W$17,11,FALSE)</f>
        <v>38177169</v>
      </c>
      <c r="K24" s="11"/>
      <c r="L24" s="268"/>
      <c r="M24" s="268"/>
      <c r="N24" s="268"/>
      <c r="O24" s="268"/>
      <c r="P24" s="268"/>
      <c r="Q24" s="268"/>
      <c r="R24" s="11"/>
      <c r="S24" s="11"/>
      <c r="T24" s="19"/>
      <c r="U24" s="19"/>
      <c r="V24" s="19"/>
      <c r="W24" s="20"/>
      <c r="X24" s="268"/>
      <c r="Y24" s="268"/>
      <c r="Z24" s="268"/>
      <c r="AA24" s="268"/>
      <c r="AB24" s="268"/>
      <c r="AC24" s="268"/>
      <c r="AD24" s="268"/>
      <c r="AE24" s="268"/>
      <c r="AF24" s="268"/>
      <c r="AG24" s="268"/>
      <c r="AH24" s="268"/>
      <c r="AI24" s="268"/>
      <c r="AJ24" s="268"/>
      <c r="AK24" s="268"/>
      <c r="AL24" s="268"/>
      <c r="AM24" s="268"/>
      <c r="AN24" s="268"/>
      <c r="AO24" s="268"/>
      <c r="AP24" s="268"/>
      <c r="AQ24" s="268"/>
      <c r="AR24" s="268"/>
      <c r="AS24" s="268"/>
      <c r="AT24" s="268"/>
      <c r="AU24" s="268"/>
      <c r="AV24" s="268"/>
      <c r="AW24" s="268"/>
      <c r="AX24" s="268"/>
      <c r="AY24" s="268"/>
      <c r="AZ24" s="268"/>
      <c r="BA24" s="268"/>
      <c r="BB24" s="268"/>
      <c r="BC24" s="268"/>
      <c r="BD24" s="268"/>
      <c r="BE24" s="268"/>
      <c r="BF24" s="268"/>
      <c r="BG24" s="268"/>
      <c r="BH24" s="268"/>
      <c r="BI24" s="268"/>
      <c r="BJ24" s="268"/>
      <c r="BK24" s="268"/>
      <c r="BL24" s="268"/>
      <c r="BM24" s="268"/>
      <c r="BN24" s="268"/>
      <c r="BO24" s="268"/>
      <c r="BP24" s="268"/>
      <c r="BQ24" s="268"/>
      <c r="BR24" s="268"/>
    </row>
    <row r="25" spans="1:70">
      <c r="A25" s="46" t="s">
        <v>417</v>
      </c>
      <c r="B25" s="268"/>
      <c r="C25" s="21" t="s">
        <v>34</v>
      </c>
      <c r="D25" s="21"/>
      <c r="E25" s="21"/>
      <c r="F25" s="21"/>
      <c r="G25" s="21"/>
      <c r="H25" s="30" t="s">
        <v>267</v>
      </c>
      <c r="I25" s="30"/>
      <c r="J25" s="32">
        <f>VLOOKUP(A25,IMPORTS!$A$5:$W$17,11,FALSE)</f>
        <v>0</v>
      </c>
      <c r="K25" s="33"/>
      <c r="L25" s="268"/>
      <c r="M25" s="268"/>
      <c r="N25" s="268"/>
      <c r="O25" s="268"/>
      <c r="P25" s="268"/>
      <c r="Q25" s="268"/>
      <c r="R25" s="11"/>
      <c r="S25" s="11"/>
      <c r="T25" s="19"/>
      <c r="U25" s="19"/>
      <c r="V25" s="19"/>
      <c r="W25" s="20"/>
      <c r="X25" s="268"/>
      <c r="Y25" s="268"/>
      <c r="Z25" s="268"/>
      <c r="AA25" s="268"/>
      <c r="AB25" s="268"/>
      <c r="AC25" s="268"/>
      <c r="AD25" s="268"/>
      <c r="AE25" s="268"/>
      <c r="AF25" s="268"/>
      <c r="AG25" s="268"/>
      <c r="AH25" s="268"/>
      <c r="AI25" s="268"/>
      <c r="AJ25" s="268"/>
      <c r="AK25" s="268"/>
      <c r="AL25" s="268"/>
      <c r="AM25" s="268"/>
      <c r="AN25" s="268"/>
      <c r="AO25" s="268"/>
      <c r="AP25" s="268"/>
      <c r="AQ25" s="268"/>
      <c r="AR25" s="268"/>
      <c r="AS25" s="268"/>
      <c r="AT25" s="268"/>
      <c r="AU25" s="268"/>
      <c r="AV25" s="268"/>
      <c r="AW25" s="268"/>
      <c r="AX25" s="268"/>
      <c r="AY25" s="268"/>
      <c r="AZ25" s="268"/>
      <c r="BA25" s="268"/>
      <c r="BB25" s="268"/>
      <c r="BC25" s="268"/>
      <c r="BD25" s="268"/>
      <c r="BE25" s="268"/>
      <c r="BF25" s="268"/>
      <c r="BG25" s="268"/>
      <c r="BH25" s="268"/>
      <c r="BI25" s="268"/>
      <c r="BJ25" s="268"/>
      <c r="BK25" s="268"/>
      <c r="BL25" s="268"/>
      <c r="BM25" s="268"/>
      <c r="BN25" s="268"/>
      <c r="BO25" s="268"/>
      <c r="BP25" s="268"/>
      <c r="BQ25" s="268"/>
      <c r="BR25" s="268"/>
    </row>
    <row r="26" spans="1:70">
      <c r="A26" s="46" t="s">
        <v>418</v>
      </c>
      <c r="B26" s="268"/>
      <c r="C26" s="21" t="s">
        <v>37</v>
      </c>
      <c r="D26" s="21"/>
      <c r="E26" s="21"/>
      <c r="F26" s="21"/>
      <c r="G26" s="21"/>
      <c r="H26" s="30" t="s">
        <v>419</v>
      </c>
      <c r="I26" s="30"/>
      <c r="J26" s="144">
        <f>J24-J25</f>
        <v>38177169</v>
      </c>
      <c r="K26" s="11"/>
      <c r="L26" s="268"/>
      <c r="M26" s="268"/>
      <c r="N26" s="268"/>
      <c r="O26" s="268"/>
      <c r="P26" s="268"/>
      <c r="Q26" s="268"/>
      <c r="R26" s="11"/>
      <c r="S26" s="11"/>
      <c r="T26" s="19"/>
      <c r="U26" s="19"/>
      <c r="V26" s="19"/>
      <c r="W26" s="20"/>
      <c r="X26" s="268"/>
      <c r="Y26" s="268"/>
      <c r="Z26" s="268"/>
      <c r="AA26" s="268"/>
      <c r="AB26" s="268"/>
      <c r="AC26" s="268"/>
      <c r="AD26" s="268"/>
      <c r="AE26" s="268"/>
      <c r="AF26" s="268"/>
      <c r="AG26" s="268"/>
      <c r="AH26" s="268"/>
      <c r="AI26" s="268"/>
      <c r="AJ26" s="268"/>
      <c r="AK26" s="268"/>
      <c r="AL26" s="268"/>
      <c r="AM26" s="268"/>
      <c r="AN26" s="268"/>
      <c r="AO26" s="268"/>
      <c r="AP26" s="268"/>
      <c r="AQ26" s="268"/>
      <c r="AR26" s="268"/>
      <c r="AS26" s="268"/>
      <c r="AT26" s="268"/>
      <c r="AU26" s="268"/>
      <c r="AV26" s="268"/>
      <c r="AW26" s="268"/>
      <c r="AX26" s="268"/>
      <c r="AY26" s="268"/>
      <c r="AZ26" s="268"/>
      <c r="BA26" s="268"/>
      <c r="BB26" s="268"/>
      <c r="BC26" s="268"/>
      <c r="BD26" s="268"/>
      <c r="BE26" s="268"/>
      <c r="BF26" s="268"/>
      <c r="BG26" s="268"/>
      <c r="BH26" s="268"/>
      <c r="BI26" s="268"/>
      <c r="BJ26" s="268"/>
      <c r="BK26" s="268"/>
      <c r="BL26" s="268"/>
      <c r="BM26" s="268"/>
      <c r="BN26" s="268"/>
      <c r="BO26" s="268"/>
      <c r="BP26" s="268"/>
      <c r="BQ26" s="268"/>
      <c r="BR26" s="268"/>
    </row>
    <row r="27" spans="1:70">
      <c r="A27" s="46"/>
      <c r="B27" s="268"/>
      <c r="C27" s="21"/>
      <c r="D27" s="21"/>
      <c r="E27" s="21"/>
      <c r="F27" s="21"/>
      <c r="G27" s="21"/>
      <c r="H27" s="30"/>
      <c r="I27" s="30"/>
      <c r="J27" s="11"/>
      <c r="K27" s="11"/>
      <c r="L27" s="268"/>
      <c r="M27" s="268"/>
      <c r="N27" s="268"/>
      <c r="O27" s="268"/>
      <c r="P27" s="268"/>
      <c r="Q27" s="268"/>
      <c r="R27" s="11"/>
      <c r="S27" s="11"/>
      <c r="T27" s="19"/>
      <c r="U27" s="19"/>
      <c r="V27" s="19"/>
      <c r="W27" s="20"/>
      <c r="X27" s="268"/>
      <c r="Y27" s="268"/>
      <c r="Z27" s="268"/>
      <c r="AA27" s="268"/>
      <c r="AB27" s="268"/>
      <c r="AC27" s="268"/>
      <c r="AD27" s="268"/>
      <c r="AE27" s="268"/>
      <c r="AF27" s="268"/>
      <c r="AG27" s="268"/>
      <c r="AH27" s="268"/>
      <c r="AI27" s="268"/>
      <c r="AJ27" s="268"/>
      <c r="AK27" s="268"/>
      <c r="AL27" s="268"/>
      <c r="AM27" s="268"/>
      <c r="AN27" s="268"/>
      <c r="AO27" s="268"/>
      <c r="AP27" s="268"/>
      <c r="AQ27" s="268"/>
      <c r="AR27" s="268"/>
      <c r="AS27" s="268"/>
      <c r="AT27" s="268"/>
      <c r="AU27" s="268"/>
      <c r="AV27" s="268"/>
      <c r="AW27" s="268"/>
      <c r="AX27" s="268"/>
      <c r="AY27" s="268"/>
      <c r="AZ27" s="268"/>
      <c r="BA27" s="268"/>
      <c r="BB27" s="268"/>
      <c r="BC27" s="268"/>
      <c r="BD27" s="268"/>
      <c r="BE27" s="268"/>
      <c r="BF27" s="268"/>
      <c r="BG27" s="268"/>
      <c r="BH27" s="268"/>
      <c r="BI27" s="268"/>
      <c r="BJ27" s="268"/>
      <c r="BK27" s="268"/>
      <c r="BL27" s="268"/>
      <c r="BM27" s="268"/>
      <c r="BN27" s="268"/>
      <c r="BO27" s="268"/>
      <c r="BP27" s="268"/>
      <c r="BQ27" s="268"/>
      <c r="BR27" s="268"/>
    </row>
    <row r="28" spans="1:70">
      <c r="A28" s="46">
        <v>4</v>
      </c>
      <c r="B28" s="268"/>
      <c r="C28" s="27" t="s">
        <v>39</v>
      </c>
      <c r="D28" s="27"/>
      <c r="E28" s="27"/>
      <c r="F28" s="27"/>
      <c r="G28" s="21"/>
      <c r="H28" s="30" t="s">
        <v>420</v>
      </c>
      <c r="I28" s="30"/>
      <c r="J28" s="36">
        <f>IF(J26=0,0,J26/J19)</f>
        <v>0.20975733600604582</v>
      </c>
      <c r="K28" s="36"/>
      <c r="L28" s="145">
        <f>J28</f>
        <v>0.20975733600604582</v>
      </c>
      <c r="M28" s="268"/>
      <c r="N28" s="268"/>
      <c r="O28" s="268"/>
      <c r="P28" s="268"/>
      <c r="Q28" s="268"/>
      <c r="R28" s="11"/>
      <c r="S28" s="11"/>
      <c r="T28" s="19"/>
      <c r="U28" s="19"/>
      <c r="V28" s="19"/>
      <c r="W28" s="20"/>
      <c r="X28" s="268"/>
      <c r="Y28" s="268"/>
      <c r="Z28" s="268"/>
      <c r="AA28" s="268"/>
      <c r="AB28" s="268"/>
      <c r="AC28" s="268"/>
      <c r="AD28" s="268"/>
      <c r="AE28" s="268"/>
      <c r="AF28" s="268"/>
      <c r="AG28" s="268"/>
      <c r="AH28" s="268"/>
      <c r="AI28" s="268"/>
      <c r="AJ28" s="268"/>
      <c r="AK28" s="268"/>
      <c r="AL28" s="268"/>
      <c r="AM28" s="268"/>
      <c r="AN28" s="268"/>
      <c r="AO28" s="268"/>
      <c r="AP28" s="268"/>
      <c r="AQ28" s="268"/>
      <c r="AR28" s="268"/>
      <c r="AS28" s="268"/>
      <c r="AT28" s="268"/>
      <c r="AU28" s="268"/>
      <c r="AV28" s="268"/>
      <c r="AW28" s="268"/>
      <c r="AX28" s="268"/>
      <c r="AY28" s="268"/>
      <c r="AZ28" s="268"/>
      <c r="BA28" s="268"/>
      <c r="BB28" s="268"/>
      <c r="BC28" s="268"/>
      <c r="BD28" s="268"/>
      <c r="BE28" s="268"/>
      <c r="BF28" s="268"/>
      <c r="BG28" s="268"/>
      <c r="BH28" s="268"/>
      <c r="BI28" s="268"/>
      <c r="BJ28" s="268"/>
      <c r="BK28" s="268"/>
      <c r="BL28" s="268"/>
      <c r="BM28" s="268"/>
      <c r="BN28" s="268"/>
      <c r="BO28" s="268"/>
      <c r="BP28" s="268"/>
      <c r="BQ28" s="268"/>
      <c r="BR28" s="268"/>
    </row>
    <row r="29" spans="1:70">
      <c r="A29" s="46"/>
      <c r="B29" s="268"/>
      <c r="C29" s="21"/>
      <c r="D29" s="21"/>
      <c r="E29" s="21"/>
      <c r="F29" s="21"/>
      <c r="G29" s="21"/>
      <c r="H29" s="30"/>
      <c r="I29" s="30"/>
      <c r="J29" s="11"/>
      <c r="K29" s="11"/>
      <c r="L29" s="268"/>
      <c r="M29" s="268"/>
      <c r="N29" s="268"/>
      <c r="O29" s="268"/>
      <c r="P29" s="268"/>
      <c r="Q29" s="268"/>
      <c r="R29" s="11"/>
      <c r="S29" s="11"/>
      <c r="T29" s="19"/>
      <c r="U29" s="19"/>
      <c r="V29" s="19"/>
      <c r="W29" s="20"/>
      <c r="X29" s="268"/>
      <c r="Y29" s="268"/>
      <c r="Z29" s="268"/>
      <c r="AA29" s="268"/>
      <c r="AB29" s="268"/>
      <c r="AC29" s="268"/>
      <c r="AD29" s="268"/>
      <c r="AE29" s="268"/>
      <c r="AF29" s="268"/>
      <c r="AG29" s="268"/>
      <c r="AH29" s="268"/>
      <c r="AI29" s="268"/>
      <c r="AJ29" s="268"/>
      <c r="AK29" s="268"/>
      <c r="AL29" s="268"/>
      <c r="AM29" s="268"/>
      <c r="AN29" s="268"/>
      <c r="AO29" s="268"/>
      <c r="AP29" s="268"/>
      <c r="AQ29" s="268"/>
      <c r="AR29" s="268"/>
      <c r="AS29" s="268"/>
      <c r="AT29" s="268"/>
      <c r="AU29" s="268"/>
      <c r="AV29" s="268"/>
      <c r="AW29" s="268"/>
      <c r="AX29" s="268"/>
      <c r="AY29" s="268"/>
      <c r="AZ29" s="268"/>
      <c r="BA29" s="268"/>
      <c r="BB29" s="268"/>
      <c r="BC29" s="268"/>
      <c r="BD29" s="268"/>
      <c r="BE29" s="268"/>
      <c r="BF29" s="268"/>
      <c r="BG29" s="268"/>
      <c r="BH29" s="268"/>
      <c r="BI29" s="268"/>
      <c r="BJ29" s="268"/>
      <c r="BK29" s="268"/>
      <c r="BL29" s="268"/>
      <c r="BM29" s="268"/>
      <c r="BN29" s="268"/>
      <c r="BO29" s="268"/>
      <c r="BP29" s="268"/>
      <c r="BQ29" s="268"/>
      <c r="BR29" s="268"/>
    </row>
    <row r="30" spans="1:70">
      <c r="A30" s="46"/>
      <c r="B30" s="268"/>
      <c r="C30" s="21"/>
      <c r="D30" s="21"/>
      <c r="E30" s="21"/>
      <c r="F30" s="21"/>
      <c r="G30" s="21"/>
      <c r="H30" s="30"/>
      <c r="I30" s="30"/>
      <c r="J30" s="11"/>
      <c r="K30" s="11"/>
      <c r="L30" s="268"/>
      <c r="M30" s="268"/>
      <c r="N30" s="268"/>
      <c r="O30" s="268"/>
      <c r="P30" s="268"/>
      <c r="Q30" s="268"/>
      <c r="R30" s="11"/>
      <c r="S30" s="11"/>
      <c r="T30" s="19"/>
      <c r="U30" s="19"/>
      <c r="V30" s="19"/>
      <c r="W30" s="20"/>
      <c r="X30" s="268"/>
      <c r="Y30" s="268"/>
      <c r="Z30" s="268"/>
      <c r="AA30" s="268"/>
      <c r="AB30" s="268"/>
      <c r="AC30" s="268"/>
      <c r="AD30" s="268"/>
      <c r="AE30" s="268"/>
      <c r="AF30" s="268"/>
      <c r="AG30" s="268"/>
      <c r="AH30" s="268"/>
      <c r="AI30" s="268"/>
      <c r="AJ30" s="268"/>
      <c r="AK30" s="268"/>
      <c r="AL30" s="268"/>
      <c r="AM30" s="268"/>
      <c r="AN30" s="268"/>
      <c r="AO30" s="268"/>
      <c r="AP30" s="268"/>
      <c r="AQ30" s="268"/>
      <c r="AR30" s="268"/>
      <c r="AS30" s="268"/>
      <c r="AT30" s="268"/>
      <c r="AU30" s="268"/>
      <c r="AV30" s="268"/>
      <c r="AW30" s="268"/>
      <c r="AX30" s="268"/>
      <c r="AY30" s="268"/>
      <c r="AZ30" s="268"/>
      <c r="BA30" s="268"/>
      <c r="BB30" s="268"/>
      <c r="BC30" s="268"/>
      <c r="BD30" s="268"/>
      <c r="BE30" s="268"/>
      <c r="BF30" s="268"/>
      <c r="BG30" s="268"/>
      <c r="BH30" s="268"/>
      <c r="BI30" s="268"/>
      <c r="BJ30" s="268"/>
      <c r="BK30" s="268"/>
      <c r="BL30" s="268"/>
      <c r="BM30" s="268"/>
      <c r="BN30" s="268"/>
      <c r="BO30" s="268"/>
      <c r="BP30" s="268"/>
      <c r="BQ30" s="268"/>
      <c r="BR30" s="268"/>
    </row>
    <row r="31" spans="1:70">
      <c r="A31" s="46"/>
      <c r="B31" s="268"/>
      <c r="C31" s="21" t="s">
        <v>41</v>
      </c>
      <c r="D31" s="21"/>
      <c r="E31" s="21"/>
      <c r="F31" s="21"/>
      <c r="G31" s="21"/>
      <c r="H31" s="30"/>
      <c r="I31" s="30"/>
      <c r="J31" s="38"/>
      <c r="K31" s="38"/>
      <c r="L31" s="146"/>
      <c r="M31" s="268"/>
      <c r="N31" s="268"/>
      <c r="O31" s="268"/>
      <c r="P31" s="268"/>
      <c r="Q31" s="268"/>
      <c r="R31" s="11"/>
      <c r="S31" s="36"/>
      <c r="T31" s="40"/>
      <c r="U31" s="41"/>
      <c r="V31" s="19"/>
      <c r="W31" s="20"/>
      <c r="X31" s="268"/>
      <c r="Y31" s="268"/>
      <c r="Z31" s="268"/>
      <c r="AA31" s="268"/>
      <c r="AB31" s="268"/>
      <c r="AC31" s="268"/>
      <c r="AD31" s="268"/>
      <c r="AE31" s="268"/>
      <c r="AF31" s="268"/>
      <c r="AG31" s="268"/>
      <c r="AH31" s="268"/>
      <c r="AI31" s="268"/>
      <c r="AJ31" s="268"/>
      <c r="AK31" s="268"/>
      <c r="AL31" s="268"/>
      <c r="AM31" s="268"/>
      <c r="AN31" s="268"/>
      <c r="AO31" s="268"/>
      <c r="AP31" s="268"/>
      <c r="AQ31" s="268"/>
      <c r="AR31" s="268"/>
      <c r="AS31" s="268"/>
      <c r="AT31" s="268"/>
      <c r="AU31" s="268"/>
      <c r="AV31" s="268"/>
      <c r="AW31" s="268"/>
      <c r="AX31" s="268"/>
      <c r="AY31" s="268"/>
      <c r="AZ31" s="268"/>
      <c r="BA31" s="268"/>
      <c r="BB31" s="268"/>
      <c r="BC31" s="268"/>
      <c r="BD31" s="268"/>
      <c r="BE31" s="268"/>
      <c r="BF31" s="268"/>
      <c r="BG31" s="268"/>
      <c r="BH31" s="268"/>
      <c r="BI31" s="268"/>
      <c r="BJ31" s="268"/>
      <c r="BK31" s="268"/>
      <c r="BL31" s="268"/>
      <c r="BM31" s="268"/>
      <c r="BN31" s="268"/>
      <c r="BO31" s="268"/>
      <c r="BP31" s="268"/>
      <c r="BQ31" s="268"/>
      <c r="BR31" s="268"/>
    </row>
    <row r="32" spans="1:70">
      <c r="A32" s="46" t="s">
        <v>42</v>
      </c>
      <c r="B32" s="268"/>
      <c r="C32" s="21" t="s">
        <v>43</v>
      </c>
      <c r="D32" s="21"/>
      <c r="E32" s="21"/>
      <c r="F32" s="21"/>
      <c r="G32" s="21"/>
      <c r="H32" s="30" t="s">
        <v>421</v>
      </c>
      <c r="I32" s="30"/>
      <c r="J32" s="144">
        <f>J23-J26</f>
        <v>-6134077</v>
      </c>
      <c r="K32" s="38"/>
      <c r="L32" s="146"/>
      <c r="M32" s="268"/>
      <c r="N32" s="268"/>
      <c r="O32" s="268"/>
      <c r="P32" s="268"/>
      <c r="Q32" s="268"/>
      <c r="R32" s="11"/>
      <c r="S32" s="36"/>
      <c r="T32" s="40"/>
      <c r="U32" s="41"/>
      <c r="V32" s="19"/>
      <c r="W32" s="20"/>
      <c r="X32" s="268"/>
      <c r="Y32" s="268"/>
      <c r="Z32" s="268"/>
      <c r="AA32" s="268"/>
      <c r="AB32" s="268"/>
      <c r="AC32" s="268"/>
      <c r="AD32" s="268"/>
      <c r="AE32" s="268"/>
      <c r="AF32" s="268"/>
      <c r="AG32" s="268"/>
      <c r="AH32" s="268"/>
      <c r="AI32" s="268"/>
      <c r="AJ32" s="268"/>
      <c r="AK32" s="268"/>
      <c r="AL32" s="268"/>
      <c r="AM32" s="268"/>
      <c r="AN32" s="268"/>
      <c r="AO32" s="268"/>
      <c r="AP32" s="268"/>
      <c r="AQ32" s="268"/>
      <c r="AR32" s="268"/>
      <c r="AS32" s="268"/>
      <c r="AT32" s="268"/>
      <c r="AU32" s="268"/>
      <c r="AV32" s="268"/>
      <c r="AW32" s="268"/>
      <c r="AX32" s="268"/>
      <c r="AY32" s="268"/>
      <c r="AZ32" s="268"/>
      <c r="BA32" s="268"/>
      <c r="BB32" s="268"/>
      <c r="BC32" s="268"/>
      <c r="BD32" s="268"/>
      <c r="BE32" s="268"/>
      <c r="BF32" s="268"/>
      <c r="BG32" s="268"/>
      <c r="BH32" s="268"/>
      <c r="BI32" s="268"/>
      <c r="BJ32" s="268"/>
      <c r="BK32" s="268"/>
      <c r="BL32" s="268"/>
      <c r="BM32" s="268"/>
      <c r="BN32" s="268"/>
      <c r="BO32" s="268"/>
      <c r="BP32" s="268"/>
      <c r="BQ32" s="268"/>
      <c r="BR32" s="268"/>
    </row>
    <row r="33" spans="1:70">
      <c r="A33" s="46" t="s">
        <v>45</v>
      </c>
      <c r="B33" s="268"/>
      <c r="C33" s="21" t="s">
        <v>46</v>
      </c>
      <c r="D33" s="21"/>
      <c r="E33" s="21"/>
      <c r="F33" s="21"/>
      <c r="G33" s="21"/>
      <c r="H33" s="30" t="s">
        <v>47</v>
      </c>
      <c r="I33" s="30"/>
      <c r="J33" s="38">
        <f>IF(J32=0,0,J32/J18)</f>
        <v>-1.0439066261376169E-2</v>
      </c>
      <c r="K33" s="38"/>
      <c r="L33" s="146">
        <f>J33</f>
        <v>-1.0439066261376169E-2</v>
      </c>
      <c r="M33" s="268"/>
      <c r="N33" s="268"/>
      <c r="O33" s="268"/>
      <c r="P33" s="268"/>
      <c r="Q33" s="268"/>
      <c r="R33" s="11"/>
      <c r="S33" s="36"/>
      <c r="T33" s="40"/>
      <c r="U33" s="41"/>
      <c r="V33" s="19"/>
      <c r="W33" s="20"/>
      <c r="X33" s="268"/>
      <c r="Y33" s="268"/>
      <c r="Z33" s="268"/>
      <c r="AA33" s="268"/>
      <c r="AB33" s="268"/>
      <c r="AC33" s="268"/>
      <c r="AD33" s="268"/>
      <c r="AE33" s="268"/>
      <c r="AF33" s="268"/>
      <c r="AG33" s="268"/>
      <c r="AH33" s="268"/>
      <c r="AI33" s="268"/>
      <c r="AJ33" s="268"/>
      <c r="AK33" s="268"/>
      <c r="AL33" s="268"/>
      <c r="AM33" s="268"/>
      <c r="AN33" s="268"/>
      <c r="AO33" s="268"/>
      <c r="AP33" s="268"/>
      <c r="AQ33" s="268"/>
      <c r="AR33" s="268"/>
      <c r="AS33" s="268"/>
      <c r="AT33" s="268"/>
      <c r="AU33" s="268"/>
      <c r="AV33" s="268"/>
      <c r="AW33" s="268"/>
      <c r="AX33" s="268"/>
      <c r="AY33" s="268"/>
      <c r="AZ33" s="268"/>
      <c r="BA33" s="268"/>
      <c r="BB33" s="268"/>
      <c r="BC33" s="268"/>
      <c r="BD33" s="268"/>
      <c r="BE33" s="268"/>
      <c r="BF33" s="268"/>
      <c r="BG33" s="268"/>
      <c r="BH33" s="268"/>
      <c r="BI33" s="268"/>
      <c r="BJ33" s="268"/>
      <c r="BK33" s="268"/>
      <c r="BL33" s="268"/>
      <c r="BM33" s="268"/>
      <c r="BN33" s="268"/>
      <c r="BO33" s="268"/>
      <c r="BP33" s="268"/>
      <c r="BQ33" s="268"/>
      <c r="BR33" s="268"/>
    </row>
    <row r="34" spans="1:70">
      <c r="A34" s="46"/>
      <c r="B34" s="268"/>
      <c r="C34" s="21"/>
      <c r="D34" s="21"/>
      <c r="E34" s="21"/>
      <c r="F34" s="21"/>
      <c r="G34" s="21"/>
      <c r="H34" s="30"/>
      <c r="I34" s="30"/>
      <c r="J34" s="38"/>
      <c r="K34" s="38"/>
      <c r="L34" s="146"/>
      <c r="M34" s="268"/>
      <c r="N34" s="268"/>
      <c r="O34" s="268"/>
      <c r="P34" s="268"/>
      <c r="Q34" s="268"/>
      <c r="R34" s="11"/>
      <c r="S34" s="36"/>
      <c r="T34" s="40"/>
      <c r="U34" s="41"/>
      <c r="V34" s="19"/>
      <c r="W34" s="20"/>
      <c r="X34" s="268"/>
      <c r="Y34" s="268"/>
      <c r="Z34" s="268"/>
      <c r="AA34" s="268"/>
      <c r="AB34" s="268"/>
      <c r="AC34" s="268"/>
      <c r="AD34" s="268"/>
      <c r="AE34" s="268"/>
      <c r="AF34" s="268"/>
      <c r="AG34" s="268"/>
      <c r="AH34" s="268"/>
      <c r="AI34" s="268"/>
      <c r="AJ34" s="268"/>
      <c r="AK34" s="268"/>
      <c r="AL34" s="268"/>
      <c r="AM34" s="268"/>
      <c r="AN34" s="268"/>
      <c r="AO34" s="268"/>
      <c r="AP34" s="268"/>
      <c r="AQ34" s="268"/>
      <c r="AR34" s="268"/>
      <c r="AS34" s="268"/>
      <c r="AT34" s="268"/>
      <c r="AU34" s="268"/>
      <c r="AV34" s="268"/>
      <c r="AW34" s="268"/>
      <c r="AX34" s="268"/>
      <c r="AY34" s="268"/>
      <c r="AZ34" s="268"/>
      <c r="BA34" s="268"/>
      <c r="BB34" s="268"/>
      <c r="BC34" s="268"/>
      <c r="BD34" s="268"/>
      <c r="BE34" s="268"/>
      <c r="BF34" s="268"/>
      <c r="BG34" s="268"/>
      <c r="BH34" s="268"/>
      <c r="BI34" s="268"/>
      <c r="BJ34" s="268"/>
      <c r="BK34" s="268"/>
      <c r="BL34" s="268"/>
      <c r="BM34" s="268"/>
      <c r="BN34" s="268"/>
      <c r="BO34" s="268"/>
      <c r="BP34" s="268"/>
      <c r="BQ34" s="268"/>
      <c r="BR34" s="268"/>
    </row>
    <row r="35" spans="1:70">
      <c r="A35" s="42"/>
      <c r="B35" s="268"/>
      <c r="C35" s="21" t="s">
        <v>48</v>
      </c>
      <c r="D35" s="21"/>
      <c r="E35" s="21"/>
      <c r="F35" s="21"/>
      <c r="G35" s="21"/>
      <c r="H35" s="271"/>
      <c r="I35" s="271"/>
      <c r="J35" s="11"/>
      <c r="K35" s="11"/>
      <c r="L35" s="11"/>
      <c r="M35" s="268"/>
      <c r="N35" s="268"/>
      <c r="O35" s="268"/>
      <c r="P35" s="268"/>
      <c r="Q35" s="268"/>
      <c r="R35" s="11"/>
      <c r="S35" s="36"/>
      <c r="T35" s="40"/>
      <c r="U35" s="41"/>
      <c r="V35" s="19"/>
      <c r="W35" s="20"/>
      <c r="X35" s="268"/>
      <c r="Y35" s="268"/>
      <c r="Z35" s="268"/>
      <c r="AA35" s="268"/>
      <c r="AB35" s="268"/>
      <c r="AC35" s="268"/>
      <c r="AD35" s="268"/>
      <c r="AE35" s="268"/>
      <c r="AF35" s="268"/>
      <c r="AG35" s="268"/>
      <c r="AH35" s="268"/>
      <c r="AI35" s="268"/>
      <c r="AJ35" s="268"/>
      <c r="AK35" s="268"/>
      <c r="AL35" s="268"/>
      <c r="AM35" s="268"/>
      <c r="AN35" s="268"/>
      <c r="AO35" s="268"/>
      <c r="AP35" s="268"/>
      <c r="AQ35" s="268"/>
      <c r="AR35" s="268"/>
      <c r="AS35" s="268"/>
      <c r="AT35" s="268"/>
      <c r="AU35" s="268"/>
      <c r="AV35" s="268"/>
      <c r="AW35" s="268"/>
      <c r="AX35" s="268"/>
      <c r="AY35" s="268"/>
      <c r="AZ35" s="268"/>
      <c r="BA35" s="268"/>
      <c r="BB35" s="268"/>
      <c r="BC35" s="268"/>
      <c r="BD35" s="268"/>
      <c r="BE35" s="268"/>
      <c r="BF35" s="268"/>
      <c r="BG35" s="268"/>
      <c r="BH35" s="268"/>
      <c r="BI35" s="268"/>
      <c r="BJ35" s="268"/>
      <c r="BK35" s="268"/>
      <c r="BL35" s="268"/>
      <c r="BM35" s="268"/>
      <c r="BN35" s="268"/>
      <c r="BO35" s="268"/>
      <c r="BP35" s="268"/>
      <c r="BQ35" s="268"/>
      <c r="BR35" s="268"/>
    </row>
    <row r="36" spans="1:70">
      <c r="A36" s="46">
        <v>5</v>
      </c>
      <c r="B36" s="268"/>
      <c r="C36" s="21" t="s">
        <v>49</v>
      </c>
      <c r="D36" s="21"/>
      <c r="E36" s="21"/>
      <c r="F36" s="21"/>
      <c r="G36" s="21"/>
      <c r="H36" s="30" t="s">
        <v>50</v>
      </c>
      <c r="I36" s="30"/>
      <c r="J36" s="31">
        <f>VLOOKUP(A36,IMPORTS!$A$5:$W$17,11,FALSE)</f>
        <v>889600</v>
      </c>
      <c r="K36" s="11"/>
      <c r="L36" s="268"/>
      <c r="M36" s="268"/>
      <c r="N36" s="268"/>
      <c r="O36" s="268"/>
      <c r="P36" s="268"/>
      <c r="Q36" s="268"/>
      <c r="R36" s="11"/>
      <c r="S36" s="36"/>
      <c r="T36" s="40"/>
      <c r="U36" s="41"/>
      <c r="V36" s="19"/>
      <c r="W36" s="20"/>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8"/>
      <c r="AY36" s="268"/>
      <c r="AZ36" s="268"/>
      <c r="BA36" s="268"/>
      <c r="BB36" s="268"/>
      <c r="BC36" s="268"/>
      <c r="BD36" s="268"/>
      <c r="BE36" s="268"/>
      <c r="BF36" s="268"/>
      <c r="BG36" s="268"/>
      <c r="BH36" s="268"/>
      <c r="BI36" s="268"/>
      <c r="BJ36" s="268"/>
      <c r="BK36" s="268"/>
      <c r="BL36" s="268"/>
      <c r="BM36" s="268"/>
      <c r="BN36" s="268"/>
      <c r="BO36" s="268"/>
      <c r="BP36" s="268"/>
      <c r="BQ36" s="268"/>
      <c r="BR36" s="268"/>
    </row>
    <row r="37" spans="1:70">
      <c r="A37" s="46" t="s">
        <v>51</v>
      </c>
      <c r="B37" s="268"/>
      <c r="C37" s="21" t="s">
        <v>52</v>
      </c>
      <c r="D37" s="21"/>
      <c r="E37" s="21"/>
      <c r="F37" s="21"/>
      <c r="G37" s="21"/>
      <c r="H37" s="30" t="s">
        <v>53</v>
      </c>
      <c r="I37" s="30"/>
      <c r="J37" s="38">
        <f>IF(J36=0,0,J36/J18)</f>
        <v>1.5139349157371582E-3</v>
      </c>
      <c r="K37" s="38"/>
      <c r="L37" s="146">
        <f>J37</f>
        <v>1.5139349157371582E-3</v>
      </c>
      <c r="M37" s="268"/>
      <c r="N37" s="268"/>
      <c r="O37" s="268"/>
      <c r="P37" s="268"/>
      <c r="Q37" s="268"/>
      <c r="R37" s="11"/>
      <c r="S37" s="36"/>
      <c r="T37" s="40"/>
      <c r="U37" s="41"/>
      <c r="V37" s="19"/>
      <c r="W37" s="20"/>
      <c r="X37" s="268"/>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8"/>
      <c r="AW37" s="268"/>
      <c r="AX37" s="268"/>
      <c r="AY37" s="268"/>
      <c r="AZ37" s="268"/>
      <c r="BA37" s="268"/>
      <c r="BB37" s="268"/>
      <c r="BC37" s="268"/>
      <c r="BD37" s="268"/>
      <c r="BE37" s="268"/>
      <c r="BF37" s="268"/>
      <c r="BG37" s="268"/>
      <c r="BH37" s="268"/>
      <c r="BI37" s="268"/>
      <c r="BJ37" s="268"/>
      <c r="BK37" s="268"/>
      <c r="BL37" s="268"/>
      <c r="BM37" s="268"/>
      <c r="BN37" s="268"/>
      <c r="BO37" s="268"/>
      <c r="BP37" s="268"/>
      <c r="BQ37" s="268"/>
      <c r="BR37" s="268"/>
    </row>
    <row r="38" spans="1:70">
      <c r="A38" s="46"/>
      <c r="B38" s="268"/>
      <c r="C38" s="21"/>
      <c r="D38" s="21"/>
      <c r="E38" s="21"/>
      <c r="F38" s="21"/>
      <c r="G38" s="21"/>
      <c r="H38" s="30"/>
      <c r="I38" s="30"/>
      <c r="J38" s="38"/>
      <c r="K38" s="38"/>
      <c r="L38" s="146"/>
      <c r="M38" s="268"/>
      <c r="N38" s="268"/>
      <c r="O38" s="268"/>
      <c r="P38" s="268"/>
      <c r="Q38" s="268"/>
      <c r="R38" s="11"/>
      <c r="S38" s="36"/>
      <c r="T38" s="40"/>
      <c r="U38" s="41"/>
      <c r="V38" s="19"/>
      <c r="W38" s="20"/>
      <c r="X38" s="268"/>
      <c r="Y38" s="268"/>
      <c r="Z38" s="268"/>
      <c r="AA38" s="268"/>
      <c r="AB38" s="268"/>
      <c r="AC38" s="268"/>
      <c r="AD38" s="268"/>
      <c r="AE38" s="268"/>
      <c r="AF38" s="268"/>
      <c r="AG38" s="268"/>
      <c r="AH38" s="268"/>
      <c r="AI38" s="268"/>
      <c r="AJ38" s="268"/>
      <c r="AK38" s="268"/>
      <c r="AL38" s="268"/>
      <c r="AM38" s="268"/>
      <c r="AN38" s="268"/>
      <c r="AO38" s="268"/>
      <c r="AP38" s="268"/>
      <c r="AQ38" s="268"/>
      <c r="AR38" s="268"/>
      <c r="AS38" s="268"/>
      <c r="AT38" s="268"/>
      <c r="AU38" s="268"/>
      <c r="AV38" s="268"/>
      <c r="AW38" s="268"/>
      <c r="AX38" s="268"/>
      <c r="AY38" s="268"/>
      <c r="AZ38" s="268"/>
      <c r="BA38" s="268"/>
      <c r="BB38" s="268"/>
      <c r="BC38" s="268"/>
      <c r="BD38" s="268"/>
      <c r="BE38" s="268"/>
      <c r="BF38" s="268"/>
      <c r="BG38" s="268"/>
      <c r="BH38" s="268"/>
      <c r="BI38" s="268"/>
      <c r="BJ38" s="268"/>
      <c r="BK38" s="268"/>
      <c r="BL38" s="268"/>
      <c r="BM38" s="268"/>
      <c r="BN38" s="268"/>
      <c r="BO38" s="268"/>
      <c r="BP38" s="268"/>
      <c r="BQ38" s="268"/>
      <c r="BR38" s="268"/>
    </row>
    <row r="39" spans="1:70">
      <c r="A39" s="46"/>
      <c r="B39" s="268"/>
      <c r="C39" s="21" t="s">
        <v>54</v>
      </c>
      <c r="D39" s="21"/>
      <c r="E39" s="21"/>
      <c r="F39" s="21"/>
      <c r="G39" s="21"/>
      <c r="H39" s="271"/>
      <c r="I39" s="271"/>
      <c r="J39" s="11"/>
      <c r="K39" s="11"/>
      <c r="L39" s="11"/>
      <c r="M39" s="268"/>
      <c r="N39" s="268"/>
      <c r="O39" s="268"/>
      <c r="P39" s="268"/>
      <c r="Q39" s="268"/>
      <c r="R39" s="11"/>
      <c r="S39" s="11"/>
      <c r="T39" s="19"/>
      <c r="U39" s="11"/>
      <c r="V39" s="19"/>
      <c r="W39" s="20"/>
      <c r="X39" s="268"/>
      <c r="Y39" s="268"/>
      <c r="Z39" s="268"/>
      <c r="AA39" s="268"/>
      <c r="AB39" s="268"/>
      <c r="AC39" s="268"/>
      <c r="AD39" s="268"/>
      <c r="AE39" s="268"/>
      <c r="AF39" s="268"/>
      <c r="AG39" s="268"/>
      <c r="AH39" s="268"/>
      <c r="AI39" s="268"/>
      <c r="AJ39" s="268"/>
      <c r="AK39" s="268"/>
      <c r="AL39" s="268"/>
      <c r="AM39" s="268"/>
      <c r="AN39" s="268"/>
      <c r="AO39" s="268"/>
      <c r="AP39" s="268"/>
      <c r="AQ39" s="268"/>
      <c r="AR39" s="268"/>
      <c r="AS39" s="268"/>
      <c r="AT39" s="268"/>
      <c r="AU39" s="268"/>
      <c r="AV39" s="268"/>
      <c r="AW39" s="268"/>
      <c r="AX39" s="268"/>
      <c r="AY39" s="268"/>
      <c r="AZ39" s="268"/>
      <c r="BA39" s="268"/>
      <c r="BB39" s="268"/>
      <c r="BC39" s="268"/>
      <c r="BD39" s="268"/>
      <c r="BE39" s="268"/>
      <c r="BF39" s="268"/>
      <c r="BG39" s="268"/>
      <c r="BH39" s="268"/>
      <c r="BI39" s="268"/>
      <c r="BJ39" s="268"/>
      <c r="BK39" s="268"/>
      <c r="BL39" s="268"/>
      <c r="BM39" s="268"/>
      <c r="BN39" s="268"/>
      <c r="BO39" s="268"/>
      <c r="BP39" s="268"/>
      <c r="BQ39" s="268"/>
      <c r="BR39" s="268"/>
    </row>
    <row r="40" spans="1:70">
      <c r="A40" s="46">
        <v>7</v>
      </c>
      <c r="B40" s="268"/>
      <c r="C40" s="21" t="s">
        <v>55</v>
      </c>
      <c r="D40" s="21"/>
      <c r="E40" s="21"/>
      <c r="F40" s="21"/>
      <c r="G40" s="21"/>
      <c r="H40" s="30" t="s">
        <v>56</v>
      </c>
      <c r="I40" s="30"/>
      <c r="J40" s="31">
        <f>VLOOKUP(A40,IMPORTS!$A$5:$W$17,11,FALSE)</f>
        <v>1163984</v>
      </c>
      <c r="K40" s="11"/>
      <c r="L40" s="268"/>
      <c r="M40" s="268"/>
      <c r="N40" s="268"/>
      <c r="O40" s="268"/>
      <c r="P40" s="268"/>
      <c r="Q40" s="268"/>
      <c r="R40" s="11"/>
      <c r="S40" s="45"/>
      <c r="T40" s="19"/>
      <c r="U40" s="46"/>
      <c r="V40" s="23"/>
      <c r="W40" s="20"/>
      <c r="X40" s="268"/>
      <c r="Y40" s="268"/>
      <c r="Z40" s="268"/>
      <c r="AA40" s="268"/>
      <c r="AB40" s="268"/>
      <c r="AC40" s="268"/>
      <c r="AD40" s="268"/>
      <c r="AE40" s="268"/>
      <c r="AF40" s="268"/>
      <c r="AG40" s="268"/>
      <c r="AH40" s="268"/>
      <c r="AI40" s="268"/>
      <c r="AJ40" s="268"/>
      <c r="AK40" s="268"/>
      <c r="AL40" s="268"/>
      <c r="AM40" s="268"/>
      <c r="AN40" s="268"/>
      <c r="AO40" s="268"/>
      <c r="AP40" s="268"/>
      <c r="AQ40" s="268"/>
      <c r="AR40" s="268"/>
      <c r="AS40" s="268"/>
      <c r="AT40" s="268"/>
      <c r="AU40" s="268"/>
      <c r="AV40" s="268"/>
      <c r="AW40" s="268"/>
      <c r="AX40" s="268"/>
      <c r="AY40" s="268"/>
      <c r="AZ40" s="268"/>
      <c r="BA40" s="268"/>
      <c r="BB40" s="268"/>
      <c r="BC40" s="268"/>
      <c r="BD40" s="268"/>
      <c r="BE40" s="268"/>
      <c r="BF40" s="268"/>
      <c r="BG40" s="268"/>
      <c r="BH40" s="268"/>
      <c r="BI40" s="268"/>
      <c r="BJ40" s="268"/>
      <c r="BK40" s="268"/>
      <c r="BL40" s="268"/>
      <c r="BM40" s="268"/>
      <c r="BN40" s="268"/>
      <c r="BO40" s="268"/>
      <c r="BP40" s="268"/>
      <c r="BQ40" s="268"/>
      <c r="BR40" s="268"/>
    </row>
    <row r="41" spans="1:70">
      <c r="A41" s="46" t="s">
        <v>57</v>
      </c>
      <c r="B41" s="268"/>
      <c r="C41" s="21" t="s">
        <v>58</v>
      </c>
      <c r="D41" s="21"/>
      <c r="E41" s="21"/>
      <c r="F41" s="21"/>
      <c r="G41" s="21"/>
      <c r="H41" s="30" t="s">
        <v>59</v>
      </c>
      <c r="I41" s="30"/>
      <c r="J41" s="38">
        <f>IF(J40=0,0,J40/J18)</f>
        <v>1.9808858126791821E-3</v>
      </c>
      <c r="K41" s="38"/>
      <c r="L41" s="146">
        <f>J41</f>
        <v>1.9808858126791821E-3</v>
      </c>
      <c r="M41" s="268"/>
      <c r="N41" s="268"/>
      <c r="O41" s="268"/>
      <c r="P41" s="268"/>
      <c r="Q41" s="268"/>
      <c r="R41" s="11"/>
      <c r="S41" s="36"/>
      <c r="T41" s="19"/>
      <c r="U41" s="41"/>
      <c r="V41" s="23"/>
      <c r="W41" s="20"/>
      <c r="X41" s="268"/>
      <c r="Y41" s="268"/>
      <c r="Z41" s="268"/>
      <c r="AA41" s="268"/>
      <c r="AB41" s="268"/>
      <c r="AC41" s="268"/>
      <c r="AD41" s="268"/>
      <c r="AE41" s="268"/>
      <c r="AF41" s="268"/>
      <c r="AG41" s="268"/>
      <c r="AH41" s="268"/>
      <c r="AI41" s="268"/>
      <c r="AJ41" s="268"/>
      <c r="AK41" s="268"/>
      <c r="AL41" s="268"/>
      <c r="AM41" s="268"/>
      <c r="AN41" s="268"/>
      <c r="AO41" s="268"/>
      <c r="AP41" s="268"/>
      <c r="AQ41" s="268"/>
      <c r="AR41" s="268"/>
      <c r="AS41" s="268"/>
      <c r="AT41" s="268"/>
      <c r="AU41" s="268"/>
      <c r="AV41" s="268"/>
      <c r="AW41" s="268"/>
      <c r="AX41" s="268"/>
      <c r="AY41" s="268"/>
      <c r="AZ41" s="268"/>
      <c r="BA41" s="268"/>
      <c r="BB41" s="268"/>
      <c r="BC41" s="268"/>
      <c r="BD41" s="268"/>
      <c r="BE41" s="268"/>
      <c r="BF41" s="268"/>
      <c r="BG41" s="268"/>
      <c r="BH41" s="268"/>
      <c r="BI41" s="268"/>
      <c r="BJ41" s="268"/>
      <c r="BK41" s="268"/>
      <c r="BL41" s="268"/>
      <c r="BM41" s="268"/>
      <c r="BN41" s="268"/>
      <c r="BO41" s="268"/>
      <c r="BP41" s="268"/>
      <c r="BQ41" s="268"/>
      <c r="BR41" s="268"/>
    </row>
    <row r="42" spans="1:70">
      <c r="A42" s="46"/>
      <c r="B42" s="268"/>
      <c r="C42" s="21"/>
      <c r="D42" s="21"/>
      <c r="E42" s="21"/>
      <c r="F42" s="21"/>
      <c r="G42" s="21"/>
      <c r="H42" s="30"/>
      <c r="I42" s="30"/>
      <c r="J42" s="11"/>
      <c r="K42" s="11"/>
      <c r="L42" s="11"/>
      <c r="M42" s="268"/>
      <c r="N42" s="268"/>
      <c r="O42" s="272"/>
      <c r="P42" s="268"/>
      <c r="Q42" s="268"/>
      <c r="R42" s="11"/>
      <c r="S42" s="268"/>
      <c r="V42" s="19"/>
      <c r="W42" s="20"/>
      <c r="X42" s="268"/>
      <c r="Y42" s="268"/>
      <c r="Z42" s="268"/>
      <c r="AA42" s="268"/>
      <c r="AB42" s="268"/>
      <c r="AC42" s="268"/>
      <c r="AD42" s="268"/>
      <c r="AE42" s="268"/>
      <c r="AF42" s="268"/>
      <c r="AG42" s="268"/>
      <c r="AH42" s="268"/>
      <c r="AI42" s="268"/>
      <c r="AJ42" s="268"/>
      <c r="AK42" s="268"/>
      <c r="AL42" s="268"/>
      <c r="AM42" s="268"/>
      <c r="AN42" s="268"/>
      <c r="AO42" s="268"/>
      <c r="AP42" s="268"/>
      <c r="AQ42" s="268"/>
      <c r="AR42" s="268"/>
      <c r="AS42" s="268"/>
      <c r="AT42" s="268"/>
      <c r="AU42" s="268"/>
      <c r="AV42" s="268"/>
      <c r="AW42" s="268"/>
      <c r="AX42" s="268"/>
      <c r="AY42" s="268"/>
      <c r="AZ42" s="268"/>
      <c r="BA42" s="268"/>
      <c r="BB42" s="268"/>
      <c r="BC42" s="268"/>
      <c r="BD42" s="268"/>
      <c r="BE42" s="268"/>
      <c r="BF42" s="268"/>
      <c r="BG42" s="268"/>
      <c r="BH42" s="268"/>
      <c r="BI42" s="268"/>
      <c r="BJ42" s="268"/>
      <c r="BK42" s="268"/>
      <c r="BL42" s="268"/>
      <c r="BM42" s="268"/>
      <c r="BN42" s="268"/>
      <c r="BO42" s="268"/>
      <c r="BP42" s="268"/>
      <c r="BQ42" s="268"/>
      <c r="BR42" s="268"/>
    </row>
    <row r="43" spans="1:70">
      <c r="A43" s="46" t="s">
        <v>60</v>
      </c>
      <c r="B43" s="273"/>
      <c r="C43" s="27" t="s">
        <v>61</v>
      </c>
      <c r="D43" s="27"/>
      <c r="E43" s="27"/>
      <c r="F43" s="27"/>
      <c r="G43" s="27"/>
      <c r="H43" s="22" t="s">
        <v>62</v>
      </c>
      <c r="I43" s="22"/>
      <c r="J43" s="147">
        <f>J33+J37+J41</f>
        <v>-6.944245532959829E-3</v>
      </c>
      <c r="K43" s="147"/>
      <c r="L43" s="147">
        <f>L33+L37+L41</f>
        <v>-6.944245532959829E-3</v>
      </c>
      <c r="M43" s="268"/>
      <c r="N43" s="268"/>
      <c r="O43" s="268"/>
      <c r="P43" s="268"/>
      <c r="Q43" s="268"/>
      <c r="R43" s="11"/>
      <c r="S43" s="268"/>
      <c r="V43" s="19"/>
      <c r="W43" s="20"/>
      <c r="X43" s="268"/>
      <c r="Y43" s="268"/>
      <c r="Z43" s="268"/>
      <c r="AA43" s="268"/>
      <c r="AB43" s="268"/>
      <c r="AC43" s="268"/>
      <c r="AD43" s="268"/>
      <c r="AE43" s="268"/>
      <c r="AF43" s="268"/>
      <c r="AG43" s="268"/>
      <c r="AH43" s="268"/>
      <c r="AI43" s="268"/>
      <c r="AJ43" s="268"/>
      <c r="AK43" s="268"/>
      <c r="AL43" s="268"/>
      <c r="AM43" s="268"/>
      <c r="AN43" s="268"/>
      <c r="AO43" s="268"/>
      <c r="AP43" s="268"/>
      <c r="AQ43" s="268"/>
      <c r="AR43" s="268"/>
      <c r="AS43" s="268"/>
      <c r="AT43" s="268"/>
      <c r="AU43" s="268"/>
      <c r="AV43" s="268"/>
      <c r="AW43" s="268"/>
      <c r="AX43" s="268"/>
      <c r="AY43" s="268"/>
      <c r="AZ43" s="268"/>
      <c r="BA43" s="268"/>
      <c r="BB43" s="268"/>
      <c r="BC43" s="268"/>
      <c r="BD43" s="268"/>
      <c r="BE43" s="268"/>
      <c r="BF43" s="268"/>
      <c r="BG43" s="268"/>
      <c r="BH43" s="268"/>
      <c r="BI43" s="268"/>
      <c r="BJ43" s="268"/>
      <c r="BK43" s="268"/>
      <c r="BL43" s="268"/>
      <c r="BM43" s="268"/>
      <c r="BN43" s="268"/>
      <c r="BO43" s="268"/>
      <c r="BP43" s="268"/>
      <c r="BQ43" s="268"/>
      <c r="BR43" s="268"/>
    </row>
    <row r="44" spans="1:70">
      <c r="A44" s="46"/>
      <c r="B44" s="268"/>
      <c r="C44" s="21"/>
      <c r="D44" s="21"/>
      <c r="E44" s="21"/>
      <c r="F44" s="21"/>
      <c r="G44" s="21"/>
      <c r="H44" s="30"/>
      <c r="I44" s="30"/>
      <c r="J44" s="11"/>
      <c r="K44" s="11"/>
      <c r="L44" s="11"/>
      <c r="M44" s="268"/>
      <c r="N44" s="268"/>
      <c r="O44" s="268"/>
      <c r="P44" s="268"/>
      <c r="Q44" s="268"/>
      <c r="R44" s="11"/>
      <c r="S44" s="11"/>
      <c r="T44" s="19"/>
      <c r="U44" s="49"/>
      <c r="V44" s="19"/>
      <c r="W44" s="20"/>
      <c r="X44" s="268"/>
      <c r="Y44" s="268"/>
      <c r="Z44" s="268"/>
      <c r="AA44" s="268"/>
      <c r="AB44" s="268"/>
      <c r="AC44" s="268"/>
      <c r="AD44" s="268"/>
      <c r="AE44" s="268"/>
      <c r="AF44" s="268"/>
      <c r="AG44" s="268"/>
      <c r="AH44" s="268"/>
      <c r="AI44" s="268"/>
      <c r="AJ44" s="268"/>
      <c r="AK44" s="268"/>
      <c r="AL44" s="268"/>
      <c r="AM44" s="268"/>
      <c r="AN44" s="268"/>
      <c r="AO44" s="268"/>
      <c r="AP44" s="268"/>
      <c r="AQ44" s="268"/>
      <c r="AR44" s="268"/>
      <c r="AS44" s="268"/>
      <c r="AT44" s="268"/>
      <c r="AU44" s="268"/>
      <c r="AV44" s="268"/>
      <c r="AW44" s="268"/>
      <c r="AX44" s="268"/>
      <c r="AY44" s="268"/>
      <c r="AZ44" s="268"/>
      <c r="BA44" s="268"/>
      <c r="BB44" s="268"/>
      <c r="BC44" s="268"/>
      <c r="BD44" s="268"/>
      <c r="BE44" s="268"/>
      <c r="BF44" s="268"/>
      <c r="BG44" s="268"/>
      <c r="BH44" s="268"/>
      <c r="BI44" s="268"/>
      <c r="BJ44" s="268"/>
      <c r="BK44" s="268"/>
      <c r="BL44" s="268"/>
      <c r="BM44" s="268"/>
      <c r="BN44" s="268"/>
      <c r="BO44" s="268"/>
      <c r="BP44" s="268"/>
      <c r="BQ44" s="268"/>
      <c r="BR44" s="268"/>
    </row>
    <row r="45" spans="1:70">
      <c r="A45" s="46"/>
      <c r="B45" s="268"/>
      <c r="C45" s="11" t="s">
        <v>63</v>
      </c>
      <c r="D45" s="11"/>
      <c r="E45" s="11"/>
      <c r="F45" s="11"/>
      <c r="G45" s="11"/>
      <c r="H45" s="30"/>
      <c r="I45" s="30"/>
      <c r="J45" s="11"/>
      <c r="K45" s="11"/>
      <c r="L45" s="11"/>
      <c r="M45" s="268"/>
      <c r="N45" s="268"/>
      <c r="O45" s="268"/>
      <c r="P45" s="268"/>
      <c r="Q45" s="268"/>
      <c r="R45" s="11"/>
      <c r="S45" s="268"/>
      <c r="V45" s="23"/>
      <c r="W45" s="19" t="s">
        <v>3</v>
      </c>
      <c r="X45" s="268"/>
      <c r="Y45" s="268"/>
      <c r="Z45" s="268"/>
      <c r="AA45" s="268"/>
      <c r="AB45" s="268"/>
      <c r="AC45" s="268"/>
      <c r="AD45" s="268"/>
      <c r="AE45" s="268"/>
      <c r="AF45" s="268"/>
      <c r="AG45" s="268"/>
      <c r="AH45" s="268"/>
      <c r="AI45" s="268"/>
      <c r="AJ45" s="268"/>
      <c r="AK45" s="268"/>
      <c r="AL45" s="268"/>
      <c r="AM45" s="268"/>
      <c r="AN45" s="268"/>
      <c r="AO45" s="268"/>
      <c r="AP45" s="268"/>
      <c r="AQ45" s="268"/>
      <c r="AR45" s="268"/>
      <c r="AS45" s="268"/>
      <c r="AT45" s="268"/>
      <c r="AU45" s="268"/>
      <c r="AV45" s="268"/>
      <c r="AW45" s="268"/>
      <c r="AX45" s="268"/>
      <c r="AY45" s="268"/>
      <c r="AZ45" s="268"/>
      <c r="BA45" s="268"/>
      <c r="BB45" s="268"/>
      <c r="BC45" s="268"/>
      <c r="BD45" s="268"/>
      <c r="BE45" s="268"/>
      <c r="BF45" s="268"/>
      <c r="BG45" s="268"/>
      <c r="BH45" s="268"/>
      <c r="BI45" s="268"/>
      <c r="BJ45" s="268"/>
      <c r="BK45" s="268"/>
      <c r="BL45" s="268"/>
      <c r="BM45" s="268"/>
      <c r="BN45" s="268"/>
      <c r="BO45" s="268"/>
      <c r="BP45" s="268"/>
      <c r="BQ45" s="268"/>
      <c r="BR45" s="268"/>
    </row>
    <row r="46" spans="1:70">
      <c r="A46" s="46">
        <v>10</v>
      </c>
      <c r="B46" s="268"/>
      <c r="C46" s="11" t="s">
        <v>64</v>
      </c>
      <c r="D46" s="11"/>
      <c r="E46" s="11"/>
      <c r="F46" s="11"/>
      <c r="G46" s="11"/>
      <c r="H46" s="30" t="s">
        <v>65</v>
      </c>
      <c r="I46" s="30"/>
      <c r="J46" s="31">
        <f>VLOOKUP(A46,IMPORTS!$A$5:$W$17,11,FALSE)</f>
        <v>0</v>
      </c>
      <c r="K46" s="11"/>
      <c r="L46" s="11"/>
      <c r="M46" s="268"/>
      <c r="N46" s="268"/>
      <c r="O46" s="268"/>
      <c r="P46" s="268"/>
      <c r="Q46" s="268"/>
      <c r="R46" s="11"/>
      <c r="S46" s="268"/>
      <c r="V46" s="23"/>
      <c r="W46" s="19"/>
      <c r="X46" s="268"/>
      <c r="Y46" s="268"/>
      <c r="Z46" s="268"/>
      <c r="AA46" s="268"/>
      <c r="AB46" s="268"/>
      <c r="AC46" s="268"/>
      <c r="AD46" s="268"/>
      <c r="AE46" s="268"/>
      <c r="AF46" s="268"/>
      <c r="AG46" s="268"/>
      <c r="AH46" s="268"/>
      <c r="AI46" s="268"/>
      <c r="AJ46" s="268"/>
      <c r="AK46" s="268"/>
      <c r="AL46" s="268"/>
      <c r="AM46" s="268"/>
      <c r="AN46" s="268"/>
      <c r="AO46" s="268"/>
      <c r="AP46" s="268"/>
      <c r="AQ46" s="268"/>
      <c r="AR46" s="268"/>
      <c r="AS46" s="268"/>
      <c r="AT46" s="268"/>
      <c r="AU46" s="268"/>
      <c r="AV46" s="268"/>
      <c r="AW46" s="268"/>
      <c r="AX46" s="268"/>
      <c r="AY46" s="268"/>
      <c r="AZ46" s="268"/>
      <c r="BA46" s="268"/>
      <c r="BB46" s="268"/>
      <c r="BC46" s="268"/>
      <c r="BD46" s="268"/>
      <c r="BE46" s="268"/>
      <c r="BF46" s="268"/>
      <c r="BG46" s="268"/>
      <c r="BH46" s="268"/>
      <c r="BI46" s="268"/>
      <c r="BJ46" s="268"/>
      <c r="BK46" s="268"/>
      <c r="BL46" s="268"/>
      <c r="BM46" s="268"/>
      <c r="BN46" s="268"/>
      <c r="BO46" s="268"/>
      <c r="BP46" s="268"/>
      <c r="BQ46" s="268"/>
      <c r="BR46" s="268"/>
    </row>
    <row r="47" spans="1:70">
      <c r="A47" s="46" t="s">
        <v>66</v>
      </c>
      <c r="B47" s="268"/>
      <c r="C47" s="11" t="s">
        <v>67</v>
      </c>
      <c r="D47" s="11"/>
      <c r="E47" s="11"/>
      <c r="F47" s="11"/>
      <c r="G47" s="11"/>
      <c r="H47" s="30" t="s">
        <v>68</v>
      </c>
      <c r="I47" s="30"/>
      <c r="J47" s="38">
        <f>IF(J46=0,0,J46/J20)</f>
        <v>0</v>
      </c>
      <c r="K47" s="38"/>
      <c r="L47" s="146">
        <f>J47</f>
        <v>0</v>
      </c>
      <c r="M47" s="268"/>
      <c r="N47" s="268"/>
      <c r="O47" s="268"/>
      <c r="P47" s="268"/>
      <c r="Q47" s="268"/>
      <c r="R47" s="11"/>
      <c r="S47" s="268"/>
      <c r="T47" s="19"/>
      <c r="U47" s="19"/>
      <c r="V47" s="23"/>
      <c r="W47" s="19"/>
      <c r="X47" s="268"/>
      <c r="Y47" s="268"/>
      <c r="Z47" s="268"/>
      <c r="AA47" s="268"/>
      <c r="AB47" s="268"/>
      <c r="AC47" s="268"/>
      <c r="AD47" s="268"/>
      <c r="AE47" s="268"/>
      <c r="AF47" s="268"/>
      <c r="AG47" s="268"/>
      <c r="AH47" s="268"/>
      <c r="AI47" s="268"/>
      <c r="AJ47" s="268"/>
      <c r="AK47" s="268"/>
      <c r="AL47" s="268"/>
      <c r="AM47" s="268"/>
      <c r="AN47" s="268"/>
      <c r="AO47" s="268"/>
      <c r="AP47" s="268"/>
      <c r="AQ47" s="268"/>
      <c r="AR47" s="268"/>
      <c r="AS47" s="268"/>
      <c r="AT47" s="268"/>
      <c r="AU47" s="268"/>
      <c r="AV47" s="268"/>
      <c r="AW47" s="268"/>
      <c r="AX47" s="268"/>
      <c r="AY47" s="268"/>
      <c r="AZ47" s="268"/>
      <c r="BA47" s="268"/>
      <c r="BB47" s="268"/>
      <c r="BC47" s="268"/>
      <c r="BD47" s="268"/>
      <c r="BE47" s="268"/>
      <c r="BF47" s="268"/>
      <c r="BG47" s="268"/>
      <c r="BH47" s="268"/>
      <c r="BI47" s="268"/>
      <c r="BJ47" s="268"/>
      <c r="BK47" s="268"/>
      <c r="BL47" s="268"/>
      <c r="BM47" s="268"/>
      <c r="BN47" s="268"/>
      <c r="BO47" s="268"/>
      <c r="BP47" s="268"/>
      <c r="BQ47" s="268"/>
      <c r="BR47" s="268"/>
    </row>
    <row r="48" spans="1:70">
      <c r="A48" s="46"/>
      <c r="B48" s="268"/>
      <c r="C48" s="11"/>
      <c r="D48" s="11"/>
      <c r="E48" s="11"/>
      <c r="F48" s="11"/>
      <c r="G48" s="11"/>
      <c r="H48" s="30"/>
      <c r="I48" s="30"/>
      <c r="J48" s="11"/>
      <c r="K48" s="11"/>
      <c r="L48" s="11"/>
      <c r="M48" s="268"/>
      <c r="N48" s="268"/>
      <c r="O48" s="268"/>
      <c r="P48" s="268"/>
      <c r="Q48" s="268"/>
      <c r="R48" s="11"/>
      <c r="S48" s="268"/>
      <c r="T48" s="8"/>
      <c r="U48" s="19"/>
      <c r="V48" s="8"/>
      <c r="W48" s="20"/>
      <c r="X48" s="268"/>
      <c r="Y48" s="268"/>
      <c r="Z48" s="268"/>
      <c r="AA48" s="268"/>
      <c r="AB48" s="268"/>
      <c r="AC48" s="268"/>
      <c r="AD48" s="268"/>
      <c r="AE48" s="268"/>
      <c r="AF48" s="268"/>
      <c r="AG48" s="268"/>
      <c r="AH48" s="268"/>
      <c r="AI48" s="268"/>
      <c r="AJ48" s="268"/>
      <c r="AK48" s="268"/>
      <c r="AL48" s="268"/>
      <c r="AM48" s="268"/>
      <c r="AN48" s="268"/>
      <c r="AO48" s="268"/>
      <c r="AP48" s="268"/>
      <c r="AQ48" s="268"/>
      <c r="AR48" s="268"/>
      <c r="AS48" s="268"/>
      <c r="AT48" s="268"/>
      <c r="AU48" s="268"/>
      <c r="AV48" s="268"/>
      <c r="AW48" s="268"/>
      <c r="AX48" s="268"/>
      <c r="AY48" s="268"/>
      <c r="AZ48" s="268"/>
      <c r="BA48" s="268"/>
      <c r="BB48" s="268"/>
      <c r="BC48" s="268"/>
      <c r="BD48" s="268"/>
      <c r="BE48" s="268"/>
      <c r="BF48" s="268"/>
      <c r="BG48" s="268"/>
      <c r="BH48" s="268"/>
      <c r="BI48" s="268"/>
      <c r="BJ48" s="268"/>
      <c r="BK48" s="268"/>
      <c r="BL48" s="268"/>
      <c r="BM48" s="268"/>
      <c r="BN48" s="268"/>
      <c r="BO48" s="268"/>
      <c r="BP48" s="268"/>
      <c r="BQ48" s="268"/>
      <c r="BR48" s="268"/>
    </row>
    <row r="49" spans="1:70">
      <c r="A49" s="46"/>
      <c r="B49" s="268"/>
      <c r="C49" s="21" t="s">
        <v>69</v>
      </c>
      <c r="D49" s="21"/>
      <c r="E49" s="21"/>
      <c r="F49" s="21"/>
      <c r="G49" s="21"/>
      <c r="H49" s="52"/>
      <c r="I49" s="52"/>
      <c r="J49" s="268"/>
      <c r="K49" s="268"/>
      <c r="L49" s="268"/>
      <c r="M49" s="268"/>
      <c r="N49" s="268"/>
      <c r="O49" s="268"/>
      <c r="P49" s="268"/>
      <c r="Q49" s="268"/>
      <c r="R49" s="11"/>
      <c r="S49" s="268"/>
      <c r="T49" s="19"/>
      <c r="U49" s="19"/>
      <c r="V49" s="19"/>
      <c r="W49" s="20"/>
      <c r="X49" s="268"/>
      <c r="Y49" s="268"/>
      <c r="Z49" s="268"/>
      <c r="AA49" s="268"/>
      <c r="AB49" s="268"/>
      <c r="AC49" s="268"/>
      <c r="AD49" s="268"/>
      <c r="AE49" s="268"/>
      <c r="AF49" s="268"/>
      <c r="AG49" s="268"/>
      <c r="AH49" s="268"/>
      <c r="AI49" s="268"/>
      <c r="AJ49" s="268"/>
      <c r="AK49" s="268"/>
      <c r="AL49" s="268"/>
      <c r="AM49" s="268"/>
      <c r="AN49" s="268"/>
      <c r="AO49" s="268"/>
      <c r="AP49" s="268"/>
      <c r="AQ49" s="268"/>
      <c r="AR49" s="268"/>
      <c r="AS49" s="268"/>
      <c r="AT49" s="268"/>
      <c r="AU49" s="268"/>
      <c r="AV49" s="268"/>
      <c r="AW49" s="268"/>
      <c r="AX49" s="268"/>
      <c r="AY49" s="268"/>
      <c r="AZ49" s="268"/>
      <c r="BA49" s="268"/>
      <c r="BB49" s="268"/>
      <c r="BC49" s="268"/>
      <c r="BD49" s="268"/>
      <c r="BE49" s="268"/>
      <c r="BF49" s="268"/>
      <c r="BG49" s="268"/>
      <c r="BH49" s="268"/>
      <c r="BI49" s="268"/>
      <c r="BJ49" s="268"/>
      <c r="BK49" s="268"/>
      <c r="BL49" s="268"/>
      <c r="BM49" s="268"/>
      <c r="BN49" s="268"/>
      <c r="BO49" s="268"/>
      <c r="BP49" s="268"/>
      <c r="BQ49" s="268"/>
      <c r="BR49" s="268"/>
    </row>
    <row r="50" spans="1:70">
      <c r="A50" s="46">
        <v>12</v>
      </c>
      <c r="B50" s="268"/>
      <c r="C50" s="21" t="s">
        <v>210</v>
      </c>
      <c r="D50" s="21"/>
      <c r="E50" s="21"/>
      <c r="F50" s="21"/>
      <c r="G50" s="21"/>
      <c r="H50" s="30" t="s">
        <v>71</v>
      </c>
      <c r="I50" s="30"/>
      <c r="J50" s="31">
        <f>VLOOKUP(A50,IMPORTS!$A$5:$W$17,11,FALSE)</f>
        <v>27739004</v>
      </c>
      <c r="K50" s="11"/>
      <c r="L50" s="11"/>
      <c r="M50" s="268"/>
      <c r="N50" s="268"/>
      <c r="O50" s="268"/>
      <c r="P50" s="268"/>
      <c r="Q50" s="268"/>
      <c r="R50" s="11"/>
      <c r="S50" s="268"/>
      <c r="T50" s="19"/>
      <c r="U50" s="19"/>
      <c r="V50" s="19"/>
      <c r="W50" s="20"/>
      <c r="X50" s="268"/>
      <c r="Y50" s="268"/>
      <c r="Z50" s="268"/>
      <c r="AA50" s="268"/>
      <c r="AB50" s="268"/>
      <c r="AC50" s="268"/>
      <c r="AD50" s="268"/>
      <c r="AE50" s="268"/>
      <c r="AF50" s="268"/>
      <c r="AG50" s="268"/>
      <c r="AH50" s="268"/>
      <c r="AI50" s="268"/>
      <c r="AJ50" s="268"/>
      <c r="AK50" s="268"/>
      <c r="AL50" s="268"/>
      <c r="AM50" s="268"/>
      <c r="AN50" s="268"/>
      <c r="AO50" s="268"/>
      <c r="AP50" s="268"/>
      <c r="AQ50" s="268"/>
      <c r="AR50" s="268"/>
      <c r="AS50" s="268"/>
      <c r="AT50" s="268"/>
      <c r="AU50" s="268"/>
      <c r="AV50" s="268"/>
      <c r="AW50" s="268"/>
      <c r="AX50" s="268"/>
      <c r="AY50" s="268"/>
      <c r="AZ50" s="268"/>
      <c r="BA50" s="268"/>
      <c r="BB50" s="268"/>
      <c r="BC50" s="268"/>
      <c r="BD50" s="268"/>
      <c r="BE50" s="268"/>
      <c r="BF50" s="268"/>
      <c r="BG50" s="268"/>
      <c r="BH50" s="268"/>
      <c r="BI50" s="268"/>
      <c r="BJ50" s="268"/>
      <c r="BK50" s="268"/>
      <c r="BL50" s="268"/>
      <c r="BM50" s="268"/>
      <c r="BN50" s="268"/>
      <c r="BO50" s="268"/>
      <c r="BP50" s="268"/>
      <c r="BQ50" s="268"/>
      <c r="BR50" s="268"/>
    </row>
    <row r="51" spans="1:70">
      <c r="A51" s="46" t="s">
        <v>72</v>
      </c>
      <c r="B51" s="268"/>
      <c r="C51" s="11" t="s">
        <v>73</v>
      </c>
      <c r="D51" s="11"/>
      <c r="E51" s="11"/>
      <c r="F51" s="11"/>
      <c r="G51" s="11"/>
      <c r="H51" s="30" t="s">
        <v>74</v>
      </c>
      <c r="I51" s="30"/>
      <c r="J51" s="148">
        <f>IF(J50=0,0,J50/J20)</f>
        <v>6.8389802458898419E-2</v>
      </c>
      <c r="K51" s="148"/>
      <c r="L51" s="146">
        <f>J51</f>
        <v>6.8389802458898419E-2</v>
      </c>
      <c r="M51" s="268"/>
      <c r="N51" s="268"/>
      <c r="O51" s="268"/>
      <c r="P51" s="268"/>
      <c r="Q51" s="268"/>
      <c r="R51" s="11"/>
      <c r="S51" s="268"/>
      <c r="U51" s="54"/>
      <c r="V51" s="23"/>
      <c r="W51" s="19"/>
      <c r="X51" s="268"/>
      <c r="Y51" s="268"/>
      <c r="Z51" s="268"/>
      <c r="AA51" s="268"/>
      <c r="AB51" s="268"/>
      <c r="AC51" s="268"/>
      <c r="AD51" s="268"/>
      <c r="AE51" s="268"/>
      <c r="AF51" s="268"/>
      <c r="AG51" s="268"/>
      <c r="AH51" s="268"/>
      <c r="AI51" s="268"/>
      <c r="AJ51" s="268"/>
      <c r="AK51" s="268"/>
      <c r="AL51" s="268"/>
      <c r="AM51" s="268"/>
      <c r="AN51" s="268"/>
      <c r="AO51" s="268"/>
      <c r="AP51" s="268"/>
      <c r="AQ51" s="268"/>
      <c r="AR51" s="268"/>
      <c r="AS51" s="268"/>
      <c r="AT51" s="268"/>
      <c r="AU51" s="268"/>
      <c r="AV51" s="268"/>
      <c r="AW51" s="268"/>
      <c r="AX51" s="268"/>
      <c r="AY51" s="268"/>
      <c r="AZ51" s="268"/>
      <c r="BA51" s="268"/>
      <c r="BB51" s="268"/>
      <c r="BC51" s="268"/>
      <c r="BD51" s="268"/>
      <c r="BE51" s="268"/>
      <c r="BF51" s="268"/>
      <c r="BG51" s="268"/>
      <c r="BH51" s="268"/>
      <c r="BI51" s="268"/>
      <c r="BJ51" s="268"/>
      <c r="BK51" s="268"/>
      <c r="BL51" s="268"/>
      <c r="BM51" s="268"/>
      <c r="BN51" s="268"/>
      <c r="BO51" s="268"/>
      <c r="BP51" s="268"/>
      <c r="BQ51" s="268"/>
      <c r="BR51" s="268"/>
    </row>
    <row r="52" spans="1:70">
      <c r="A52" s="46"/>
      <c r="B52" s="268"/>
      <c r="C52" s="21"/>
      <c r="D52" s="21"/>
      <c r="E52" s="21"/>
      <c r="F52" s="21"/>
      <c r="G52" s="21"/>
      <c r="H52" s="30"/>
      <c r="I52" s="30"/>
      <c r="J52" s="11"/>
      <c r="K52" s="11"/>
      <c r="L52" s="11"/>
      <c r="M52" s="268"/>
      <c r="N52" s="268"/>
      <c r="O52" s="268"/>
      <c r="P52" s="268"/>
      <c r="Q52" s="268"/>
      <c r="R52" s="11"/>
      <c r="S52" s="52"/>
      <c r="T52" s="19"/>
      <c r="U52" s="19"/>
      <c r="V52" s="19"/>
      <c r="W52" s="20"/>
      <c r="X52" s="268"/>
      <c r="Y52" s="268"/>
      <c r="Z52" s="268"/>
      <c r="AA52" s="268"/>
      <c r="AB52" s="268"/>
      <c r="AC52" s="268"/>
      <c r="AD52" s="268"/>
      <c r="AE52" s="268"/>
      <c r="AF52" s="268"/>
      <c r="AG52" s="268"/>
      <c r="AH52" s="268"/>
      <c r="AI52" s="268"/>
      <c r="AJ52" s="268"/>
      <c r="AK52" s="268"/>
      <c r="AL52" s="268"/>
      <c r="AM52" s="268"/>
      <c r="AN52" s="268"/>
      <c r="AO52" s="268"/>
      <c r="AP52" s="268"/>
      <c r="AQ52" s="268"/>
      <c r="AR52" s="268"/>
      <c r="AS52" s="268"/>
      <c r="AT52" s="268"/>
      <c r="AU52" s="268"/>
      <c r="AV52" s="268"/>
      <c r="AW52" s="268"/>
      <c r="AX52" s="268"/>
      <c r="AY52" s="268"/>
      <c r="AZ52" s="268"/>
      <c r="BA52" s="268"/>
      <c r="BB52" s="268"/>
      <c r="BC52" s="268"/>
      <c r="BD52" s="268"/>
      <c r="BE52" s="268"/>
      <c r="BF52" s="268"/>
      <c r="BG52" s="268"/>
      <c r="BH52" s="268"/>
      <c r="BI52" s="268"/>
      <c r="BJ52" s="268"/>
      <c r="BK52" s="268"/>
      <c r="BL52" s="268"/>
      <c r="BM52" s="268"/>
      <c r="BN52" s="268"/>
      <c r="BO52" s="268"/>
      <c r="BP52" s="268"/>
      <c r="BQ52" s="268"/>
      <c r="BR52" s="268"/>
    </row>
    <row r="53" spans="1:70">
      <c r="A53" s="46" t="s">
        <v>75</v>
      </c>
      <c r="B53" s="273"/>
      <c r="C53" s="27" t="s">
        <v>76</v>
      </c>
      <c r="D53" s="27"/>
      <c r="E53" s="27"/>
      <c r="F53" s="27"/>
      <c r="G53" s="27"/>
      <c r="H53" s="22" t="s">
        <v>77</v>
      </c>
      <c r="I53" s="22"/>
      <c r="J53" s="55"/>
      <c r="K53" s="55"/>
      <c r="L53" s="147">
        <f>L47+L51</f>
        <v>6.8389802458898419E-2</v>
      </c>
      <c r="M53" s="268"/>
      <c r="N53" s="268"/>
      <c r="O53" s="268"/>
      <c r="P53" s="268"/>
      <c r="Q53" s="268"/>
      <c r="R53" s="11"/>
      <c r="S53" s="52"/>
      <c r="T53" s="19"/>
      <c r="U53" s="19"/>
      <c r="V53" s="19"/>
      <c r="W53" s="20"/>
      <c r="X53" s="268"/>
      <c r="Y53" s="268"/>
      <c r="Z53" s="268"/>
      <c r="AA53" s="268"/>
      <c r="AB53" s="268"/>
      <c r="AC53" s="268"/>
      <c r="AD53" s="268"/>
      <c r="AE53" s="268"/>
      <c r="AF53" s="268"/>
      <c r="AG53" s="268"/>
      <c r="AH53" s="268"/>
      <c r="AI53" s="268"/>
      <c r="AJ53" s="268"/>
      <c r="AK53" s="268"/>
      <c r="AL53" s="268"/>
      <c r="AM53" s="268"/>
      <c r="AN53" s="268"/>
      <c r="AO53" s="268"/>
      <c r="AP53" s="268"/>
      <c r="AQ53" s="268"/>
      <c r="AR53" s="268"/>
      <c r="AS53" s="268"/>
      <c r="AT53" s="268"/>
      <c r="AU53" s="268"/>
      <c r="AV53" s="268"/>
      <c r="AW53" s="268"/>
      <c r="AX53" s="268"/>
      <c r="AY53" s="268"/>
      <c r="AZ53" s="268"/>
      <c r="BA53" s="268"/>
      <c r="BB53" s="268"/>
      <c r="BC53" s="268"/>
      <c r="BD53" s="268"/>
      <c r="BE53" s="268"/>
      <c r="BF53" s="268"/>
      <c r="BG53" s="268"/>
      <c r="BH53" s="268"/>
      <c r="BI53" s="268"/>
      <c r="BJ53" s="268"/>
      <c r="BK53" s="268"/>
      <c r="BL53" s="268"/>
      <c r="BM53" s="268"/>
      <c r="BN53" s="268"/>
      <c r="BO53" s="268"/>
      <c r="BP53" s="268"/>
      <c r="BQ53" s="268"/>
      <c r="BR53" s="268"/>
    </row>
    <row r="54" spans="1:70">
      <c r="A54" s="46"/>
      <c r="B54" s="268"/>
      <c r="C54" s="268"/>
      <c r="D54" s="268"/>
      <c r="E54" s="268"/>
      <c r="F54" s="268"/>
      <c r="G54" s="268"/>
      <c r="H54" s="268"/>
      <c r="I54" s="268"/>
      <c r="J54" s="268"/>
      <c r="K54" s="268"/>
      <c r="L54" s="268"/>
      <c r="M54" s="268"/>
      <c r="N54" s="268"/>
      <c r="O54" s="268"/>
      <c r="P54" s="268"/>
      <c r="Q54" s="268"/>
      <c r="R54" s="6"/>
      <c r="S54" s="6"/>
      <c r="T54" s="19"/>
      <c r="U54" s="19"/>
      <c r="V54" s="19"/>
      <c r="W54" s="20"/>
      <c r="X54" s="268"/>
      <c r="Y54" s="268"/>
      <c r="Z54" s="268"/>
      <c r="AA54" s="268"/>
      <c r="AB54" s="268"/>
      <c r="AC54" s="268"/>
      <c r="AD54" s="268"/>
      <c r="AE54" s="268"/>
      <c r="AF54" s="268"/>
      <c r="AG54" s="268"/>
      <c r="AH54" s="268"/>
      <c r="AI54" s="268"/>
      <c r="AJ54" s="268"/>
      <c r="AK54" s="268"/>
      <c r="AL54" s="268"/>
      <c r="AM54" s="268"/>
      <c r="AN54" s="268"/>
      <c r="AO54" s="268"/>
      <c r="AP54" s="268"/>
      <c r="AQ54" s="268"/>
      <c r="AR54" s="268"/>
      <c r="AS54" s="268"/>
      <c r="AT54" s="268"/>
      <c r="AU54" s="268"/>
      <c r="AV54" s="268"/>
      <c r="AW54" s="268"/>
      <c r="AX54" s="268"/>
      <c r="AY54" s="268"/>
      <c r="AZ54" s="268"/>
      <c r="BA54" s="268"/>
      <c r="BB54" s="268"/>
      <c r="BC54" s="268"/>
      <c r="BD54" s="268"/>
      <c r="BE54" s="268"/>
      <c r="BF54" s="268"/>
      <c r="BG54" s="268"/>
      <c r="BH54" s="268"/>
      <c r="BI54" s="268"/>
      <c r="BJ54" s="268"/>
      <c r="BK54" s="268"/>
      <c r="BL54" s="268"/>
      <c r="BM54" s="268"/>
      <c r="BN54" s="268"/>
      <c r="BO54" s="268"/>
      <c r="BP54" s="268"/>
      <c r="BQ54" s="268"/>
      <c r="BR54" s="268"/>
    </row>
    <row r="55" spans="1:70">
      <c r="A55" s="398">
        <v>15</v>
      </c>
      <c r="B55" s="399"/>
      <c r="C55" s="11" t="s">
        <v>527</v>
      </c>
      <c r="D55" s="11"/>
      <c r="E55" s="11"/>
      <c r="F55" s="11"/>
      <c r="G55" s="11"/>
      <c r="H55" s="30" t="s">
        <v>422</v>
      </c>
      <c r="I55" s="274"/>
      <c r="J55" s="326">
        <f>VLOOKUP(A55,IMPORTS!$A$5:$W$17,11,FALSE)</f>
        <v>7.9773385795493257E-3</v>
      </c>
      <c r="K55" s="11"/>
      <c r="L55" s="400">
        <f>J55</f>
        <v>7.9773385795493257E-3</v>
      </c>
      <c r="M55" s="274"/>
      <c r="N55" s="274"/>
      <c r="O55" s="274"/>
      <c r="P55" s="274"/>
      <c r="Q55" s="268"/>
      <c r="R55" s="11"/>
      <c r="S55" s="11"/>
      <c r="T55" s="19"/>
      <c r="U55" s="19"/>
      <c r="V55" s="23"/>
      <c r="W55" s="19" t="s">
        <v>3</v>
      </c>
      <c r="X55" s="268"/>
      <c r="Y55" s="268"/>
      <c r="Z55" s="268"/>
      <c r="AA55" s="268"/>
      <c r="AB55" s="268"/>
      <c r="AC55" s="268"/>
      <c r="AD55" s="268"/>
      <c r="AE55" s="268"/>
      <c r="AF55" s="268"/>
      <c r="AG55" s="268"/>
      <c r="AH55" s="268"/>
      <c r="AI55" s="268"/>
      <c r="AJ55" s="268"/>
      <c r="AK55" s="268"/>
      <c r="AL55" s="268"/>
      <c r="AM55" s="268"/>
      <c r="AN55" s="268"/>
      <c r="AO55" s="268"/>
      <c r="AP55" s="268"/>
      <c r="AQ55" s="268"/>
      <c r="AR55" s="268"/>
      <c r="AS55" s="268"/>
      <c r="AT55" s="268"/>
      <c r="AU55" s="268"/>
      <c r="AV55" s="268"/>
      <c r="AW55" s="268"/>
      <c r="AX55" s="268"/>
      <c r="AY55" s="268"/>
      <c r="AZ55" s="268"/>
      <c r="BA55" s="268"/>
      <c r="BB55" s="268"/>
      <c r="BC55" s="268"/>
      <c r="BD55" s="268"/>
      <c r="BE55" s="268"/>
      <c r="BF55" s="268"/>
      <c r="BG55" s="268"/>
      <c r="BH55" s="268"/>
      <c r="BI55" s="268"/>
      <c r="BJ55" s="268"/>
      <c r="BK55" s="268"/>
      <c r="BL55" s="268"/>
      <c r="BM55" s="268"/>
      <c r="BN55" s="268"/>
      <c r="BO55" s="268"/>
      <c r="BP55" s="268"/>
      <c r="BQ55" s="268"/>
      <c r="BR55" s="268"/>
    </row>
    <row r="56" spans="1:70" ht="15">
      <c r="A56" s="398"/>
      <c r="B56" s="399"/>
      <c r="C56" s="399"/>
      <c r="D56" s="399"/>
      <c r="E56" s="399"/>
      <c r="F56" s="399"/>
      <c r="G56" s="399"/>
      <c r="H56" s="399"/>
      <c r="I56" s="399"/>
      <c r="J56" s="399"/>
      <c r="K56" s="399"/>
      <c r="L56" s="399"/>
      <c r="M56" s="268"/>
      <c r="N56" s="268"/>
      <c r="O56" s="268"/>
      <c r="P56" s="268"/>
      <c r="Q56" s="268"/>
      <c r="R56" s="268"/>
      <c r="S56" s="269"/>
    </row>
    <row r="57" spans="1:70" s="371" customFormat="1">
      <c r="A57" s="398">
        <v>16</v>
      </c>
      <c r="B57" s="399"/>
      <c r="C57" s="11" t="s">
        <v>511</v>
      </c>
      <c r="D57" s="11"/>
      <c r="E57" s="11"/>
      <c r="F57" s="11"/>
      <c r="G57" s="11"/>
      <c r="H57" s="30" t="s">
        <v>512</v>
      </c>
      <c r="I57" s="274"/>
      <c r="J57" s="326">
        <f>VLOOKUP(A57,IMPORTS!$A$5:$W$25,11,FALSE)</f>
        <v>1.0997066301667732E-2</v>
      </c>
      <c r="K57" s="11"/>
      <c r="L57" s="400">
        <f>J57</f>
        <v>1.0997066301667732E-2</v>
      </c>
      <c r="M57" s="373"/>
      <c r="N57" s="373"/>
      <c r="O57" s="373"/>
      <c r="P57" s="373"/>
      <c r="R57" s="372"/>
      <c r="S57" s="372"/>
      <c r="T57" s="374"/>
      <c r="U57" s="374"/>
      <c r="V57" s="375"/>
      <c r="W57" s="374" t="s">
        <v>3</v>
      </c>
    </row>
    <row r="58" spans="1:70" ht="15">
      <c r="A58" s="399"/>
      <c r="B58" s="399"/>
      <c r="C58" s="399"/>
      <c r="D58" s="399"/>
      <c r="E58" s="399"/>
      <c r="F58" s="399"/>
      <c r="G58" s="399"/>
      <c r="H58" s="399"/>
      <c r="I58" s="399"/>
      <c r="J58" s="399"/>
      <c r="K58" s="399"/>
      <c r="L58" s="399"/>
      <c r="M58" s="268"/>
      <c r="N58" s="268"/>
      <c r="O58" s="268"/>
      <c r="P58" s="268"/>
      <c r="Q58" s="268"/>
      <c r="R58" s="268"/>
      <c r="S58" s="268"/>
    </row>
    <row r="59" spans="1:70">
      <c r="A59" s="233"/>
      <c r="B59" s="268"/>
      <c r="C59" s="274"/>
      <c r="D59" s="274"/>
      <c r="E59" s="274"/>
      <c r="F59" s="274"/>
      <c r="G59" s="274"/>
      <c r="H59" s="274"/>
      <c r="I59" s="274"/>
      <c r="J59" s="11"/>
      <c r="K59" s="11"/>
      <c r="L59" s="274"/>
      <c r="M59" s="274"/>
      <c r="N59" s="274"/>
      <c r="O59" s="274"/>
      <c r="P59" s="274"/>
      <c r="Q59" s="268"/>
      <c r="R59" s="11"/>
      <c r="S59" s="440" t="s">
        <v>534</v>
      </c>
      <c r="T59" s="19"/>
      <c r="U59" s="8"/>
      <c r="V59" s="19"/>
      <c r="W59" s="20"/>
      <c r="X59" s="268"/>
      <c r="Y59" s="268"/>
      <c r="Z59" s="268"/>
      <c r="AA59" s="268"/>
      <c r="AB59" s="268"/>
      <c r="AC59" s="268"/>
      <c r="AD59" s="268"/>
      <c r="AE59" s="268"/>
      <c r="AF59" s="268"/>
      <c r="AG59" s="268"/>
      <c r="AH59" s="268"/>
      <c r="AI59" s="268"/>
      <c r="AJ59" s="268"/>
      <c r="AK59" s="268"/>
      <c r="AL59" s="268"/>
      <c r="AM59" s="268"/>
      <c r="AN59" s="268"/>
      <c r="AO59" s="268"/>
      <c r="AP59" s="268"/>
      <c r="AQ59" s="268"/>
      <c r="AR59" s="268"/>
      <c r="AS59" s="268"/>
      <c r="AT59" s="268"/>
      <c r="AU59" s="268"/>
      <c r="AV59" s="268"/>
      <c r="AW59" s="268"/>
      <c r="AX59" s="268"/>
      <c r="AY59" s="268"/>
      <c r="AZ59" s="268"/>
      <c r="BA59" s="268"/>
      <c r="BB59" s="268"/>
      <c r="BC59" s="268"/>
      <c r="BD59" s="268"/>
      <c r="BE59" s="268"/>
      <c r="BF59" s="268"/>
      <c r="BG59" s="268"/>
      <c r="BH59" s="268"/>
      <c r="BI59" s="268"/>
      <c r="BJ59" s="268"/>
      <c r="BK59" s="268"/>
      <c r="BL59" s="268"/>
      <c r="BM59" s="268"/>
      <c r="BN59" s="268"/>
      <c r="BO59" s="268"/>
      <c r="BP59" s="268"/>
      <c r="BQ59" s="268"/>
      <c r="BR59" s="268"/>
    </row>
    <row r="60" spans="1:70">
      <c r="A60" s="233"/>
      <c r="B60" s="268"/>
      <c r="C60" s="21" t="str">
        <f>C5</f>
        <v>Formula Rate calculation</v>
      </c>
      <c r="D60" s="21"/>
      <c r="E60" s="21"/>
      <c r="F60" s="21"/>
      <c r="G60" s="21"/>
      <c r="H60" s="274"/>
      <c r="I60" s="274"/>
      <c r="J60" s="274" t="str">
        <f>J5</f>
        <v xml:space="preserve">     Rate Formula Template</v>
      </c>
      <c r="K60" s="274"/>
      <c r="L60" s="274"/>
      <c r="M60" s="274"/>
      <c r="N60" s="274"/>
      <c r="O60" s="274"/>
      <c r="P60" s="274"/>
      <c r="Q60" s="268"/>
      <c r="R60" s="11"/>
      <c r="S60" s="269" t="s">
        <v>423</v>
      </c>
      <c r="T60" s="19"/>
      <c r="U60" s="8"/>
      <c r="V60" s="19"/>
      <c r="W60" s="20"/>
      <c r="X60" s="268"/>
      <c r="Y60" s="268"/>
      <c r="Z60" s="268"/>
      <c r="AA60" s="268"/>
      <c r="AB60" s="268"/>
      <c r="AC60" s="268"/>
      <c r="AD60" s="268"/>
      <c r="AE60" s="268"/>
      <c r="AF60" s="268"/>
      <c r="AG60" s="268"/>
      <c r="AH60" s="268"/>
      <c r="AI60" s="268"/>
      <c r="AJ60" s="268"/>
      <c r="AK60" s="268"/>
      <c r="AL60" s="268"/>
      <c r="AM60" s="268"/>
      <c r="AN60" s="268"/>
      <c r="AO60" s="268"/>
      <c r="AP60" s="268"/>
      <c r="AQ60" s="268"/>
      <c r="AR60" s="268"/>
      <c r="AS60" s="268"/>
      <c r="AT60" s="268"/>
      <c r="AU60" s="268"/>
      <c r="AV60" s="268"/>
      <c r="AW60" s="268"/>
      <c r="AX60" s="268"/>
      <c r="AY60" s="268"/>
      <c r="AZ60" s="268"/>
      <c r="BA60" s="268"/>
      <c r="BB60" s="268"/>
      <c r="BC60" s="268"/>
      <c r="BD60" s="268"/>
      <c r="BE60" s="268"/>
      <c r="BF60" s="268"/>
      <c r="BG60" s="268"/>
      <c r="BH60" s="268"/>
      <c r="BI60" s="268"/>
      <c r="BJ60" s="268"/>
      <c r="BK60" s="268"/>
      <c r="BL60" s="268"/>
      <c r="BM60" s="268"/>
      <c r="BN60" s="268"/>
      <c r="BO60" s="268"/>
      <c r="BP60" s="268"/>
      <c r="BQ60" s="268"/>
      <c r="BR60" s="268"/>
    </row>
    <row r="61" spans="1:70">
      <c r="A61" s="233"/>
      <c r="B61" s="268"/>
      <c r="C61" s="21"/>
      <c r="D61" s="21"/>
      <c r="E61" s="21"/>
      <c r="F61" s="21"/>
      <c r="G61" s="21"/>
      <c r="H61" s="274"/>
      <c r="I61" s="274"/>
      <c r="J61" s="274" t="s">
        <v>413</v>
      </c>
      <c r="K61" s="274"/>
      <c r="L61" s="274"/>
      <c r="M61" s="274"/>
      <c r="N61" s="274"/>
      <c r="O61" s="274"/>
      <c r="P61" s="274"/>
      <c r="Q61" s="11"/>
      <c r="R61" s="11"/>
      <c r="S61" s="275" t="str">
        <f>S5</f>
        <v>For  the 12 months ended 12/31/___</v>
      </c>
      <c r="T61" s="19"/>
      <c r="U61" s="8"/>
      <c r="V61" s="19"/>
      <c r="W61" s="20"/>
      <c r="X61" s="268"/>
      <c r="Y61" s="268"/>
      <c r="Z61" s="268"/>
      <c r="AA61" s="268"/>
      <c r="AB61" s="268"/>
      <c r="AC61" s="268"/>
      <c r="AD61" s="268"/>
      <c r="AE61" s="268"/>
      <c r="AF61" s="268"/>
      <c r="AG61" s="268"/>
      <c r="AH61" s="268"/>
      <c r="AI61" s="268"/>
      <c r="AJ61" s="268"/>
      <c r="AK61" s="268"/>
      <c r="AL61" s="268"/>
      <c r="AM61" s="268"/>
      <c r="AN61" s="268"/>
      <c r="AO61" s="268"/>
      <c r="AP61" s="268"/>
      <c r="AQ61" s="268"/>
      <c r="AR61" s="268"/>
      <c r="AS61" s="268"/>
      <c r="AT61" s="268"/>
      <c r="AU61" s="268"/>
      <c r="AV61" s="268"/>
      <c r="AW61" s="268"/>
      <c r="AX61" s="268"/>
      <c r="AY61" s="268"/>
      <c r="AZ61" s="268"/>
      <c r="BA61" s="268"/>
      <c r="BB61" s="268"/>
      <c r="BC61" s="268"/>
      <c r="BD61" s="268"/>
      <c r="BE61" s="268"/>
      <c r="BF61" s="268"/>
      <c r="BG61" s="268"/>
      <c r="BH61" s="268"/>
      <c r="BI61" s="268"/>
      <c r="BJ61" s="268"/>
      <c r="BK61" s="268"/>
      <c r="BL61" s="268"/>
      <c r="BM61" s="268"/>
      <c r="BN61" s="268"/>
      <c r="BO61" s="268"/>
      <c r="BP61" s="268"/>
      <c r="BQ61" s="268"/>
      <c r="BR61" s="268"/>
    </row>
    <row r="62" spans="1:70" ht="14.25" customHeight="1">
      <c r="A62" s="233"/>
      <c r="B62" s="268"/>
      <c r="C62" s="274"/>
      <c r="D62" s="274"/>
      <c r="E62" s="274"/>
      <c r="F62" s="274"/>
      <c r="G62" s="274"/>
      <c r="H62" s="274"/>
      <c r="I62" s="274"/>
      <c r="J62" s="274"/>
      <c r="K62" s="274"/>
      <c r="L62" s="274"/>
      <c r="M62" s="274"/>
      <c r="N62" s="274"/>
      <c r="O62" s="274"/>
      <c r="P62" s="274"/>
      <c r="Q62" s="268"/>
      <c r="R62" s="11"/>
      <c r="S62" s="274" t="s">
        <v>78</v>
      </c>
      <c r="T62" s="19"/>
      <c r="U62" s="8"/>
      <c r="V62" s="19"/>
      <c r="W62" s="20"/>
      <c r="X62" s="268"/>
      <c r="Y62" s="268"/>
      <c r="Z62" s="268"/>
      <c r="AA62" s="268"/>
      <c r="AB62" s="268"/>
      <c r="AC62" s="268"/>
      <c r="AD62" s="268"/>
      <c r="AE62" s="268"/>
      <c r="AF62" s="268"/>
      <c r="AG62" s="268"/>
      <c r="AH62" s="268"/>
      <c r="AI62" s="268"/>
      <c r="AJ62" s="268"/>
      <c r="AK62" s="268"/>
      <c r="AL62" s="268"/>
      <c r="AM62" s="268"/>
      <c r="AN62" s="268"/>
      <c r="AO62" s="268"/>
      <c r="AP62" s="268"/>
      <c r="AQ62" s="268"/>
      <c r="AR62" s="268"/>
      <c r="AS62" s="268"/>
      <c r="AT62" s="268"/>
      <c r="AU62" s="268"/>
      <c r="AV62" s="268"/>
      <c r="AW62" s="268"/>
      <c r="AX62" s="268"/>
      <c r="AY62" s="268"/>
      <c r="AZ62" s="268"/>
      <c r="BA62" s="268"/>
      <c r="BB62" s="268"/>
      <c r="BC62" s="268"/>
      <c r="BD62" s="268"/>
      <c r="BE62" s="268"/>
      <c r="BF62" s="268"/>
      <c r="BG62" s="268"/>
      <c r="BH62" s="268"/>
      <c r="BI62" s="268"/>
      <c r="BJ62" s="268"/>
      <c r="BK62" s="268"/>
      <c r="BL62" s="268"/>
      <c r="BM62" s="268"/>
      <c r="BN62" s="268"/>
      <c r="BO62" s="268"/>
      <c r="BP62" s="268"/>
      <c r="BQ62" s="268"/>
      <c r="BR62" s="268"/>
    </row>
    <row r="63" spans="1:70">
      <c r="A63" s="233"/>
      <c r="B63" s="268"/>
      <c r="C63" s="268"/>
      <c r="D63" s="268"/>
      <c r="E63" s="268"/>
      <c r="F63" s="268"/>
      <c r="G63" s="268"/>
      <c r="H63" s="274"/>
      <c r="I63" s="274"/>
      <c r="J63" s="274" t="str">
        <f>J8</f>
        <v>Dairyland Power Cooperative</v>
      </c>
      <c r="K63" s="274"/>
      <c r="L63" s="274"/>
      <c r="M63" s="274"/>
      <c r="N63" s="274"/>
      <c r="O63" s="274"/>
      <c r="P63" s="274"/>
      <c r="Q63" s="274"/>
      <c r="R63" s="11"/>
      <c r="S63" s="11"/>
      <c r="T63" s="19"/>
      <c r="U63" s="8"/>
      <c r="V63" s="19"/>
      <c r="W63" s="20"/>
      <c r="X63" s="268"/>
      <c r="Y63" s="268"/>
      <c r="Z63" s="268"/>
      <c r="AA63" s="268"/>
      <c r="AB63" s="268"/>
      <c r="AC63" s="268"/>
      <c r="AD63" s="268"/>
      <c r="AE63" s="268"/>
      <c r="AF63" s="268"/>
      <c r="AG63" s="268"/>
      <c r="AH63" s="268"/>
      <c r="AI63" s="268"/>
      <c r="AJ63" s="268"/>
      <c r="AK63" s="268"/>
      <c r="AL63" s="268"/>
      <c r="AM63" s="268"/>
      <c r="AN63" s="268"/>
      <c r="AO63" s="268"/>
      <c r="AP63" s="268"/>
      <c r="AQ63" s="268"/>
      <c r="AR63" s="268"/>
      <c r="AS63" s="268"/>
      <c r="AT63" s="268"/>
      <c r="AU63" s="268"/>
      <c r="AV63" s="268"/>
      <c r="AW63" s="268"/>
      <c r="AX63" s="268"/>
      <c r="AY63" s="268"/>
      <c r="AZ63" s="268"/>
      <c r="BA63" s="268"/>
      <c r="BB63" s="268"/>
      <c r="BC63" s="268"/>
      <c r="BD63" s="268"/>
      <c r="BE63" s="268"/>
      <c r="BF63" s="268"/>
      <c r="BG63" s="268"/>
      <c r="BH63" s="268"/>
      <c r="BI63" s="268"/>
      <c r="BJ63" s="268"/>
      <c r="BK63" s="268"/>
      <c r="BL63" s="268"/>
      <c r="BM63" s="268"/>
      <c r="BN63" s="268"/>
      <c r="BO63" s="268"/>
      <c r="BP63" s="268"/>
      <c r="BQ63" s="268"/>
      <c r="BR63" s="268"/>
    </row>
    <row r="64" spans="1:70">
      <c r="A64" s="233"/>
      <c r="B64" s="268"/>
      <c r="C64" s="268"/>
      <c r="D64" s="268"/>
      <c r="E64" s="268"/>
      <c r="F64" s="268"/>
      <c r="G64" s="268"/>
      <c r="H64" s="21"/>
      <c r="I64" s="21"/>
      <c r="J64" s="21"/>
      <c r="K64" s="21"/>
      <c r="L64" s="21"/>
      <c r="M64" s="21"/>
      <c r="N64" s="21"/>
      <c r="O64" s="21"/>
      <c r="P64" s="21"/>
      <c r="Q64" s="21"/>
      <c r="R64" s="21"/>
      <c r="S64" s="21"/>
      <c r="T64" s="19"/>
      <c r="U64" s="8"/>
      <c r="V64" s="19"/>
      <c r="W64" s="20"/>
      <c r="X64" s="268"/>
      <c r="Y64" s="268"/>
      <c r="Z64" s="268"/>
      <c r="AA64" s="268"/>
      <c r="AB64" s="268"/>
      <c r="AC64" s="268"/>
      <c r="AD64" s="268"/>
      <c r="AE64" s="268"/>
      <c r="AF64" s="268"/>
      <c r="AG64" s="268"/>
      <c r="AH64" s="268"/>
      <c r="AI64" s="268"/>
      <c r="AJ64" s="268"/>
      <c r="AK64" s="268"/>
      <c r="AL64" s="268"/>
      <c r="AM64" s="268"/>
      <c r="AN64" s="268"/>
      <c r="AO64" s="268"/>
      <c r="AP64" s="268"/>
      <c r="AQ64" s="268"/>
      <c r="AR64" s="268"/>
      <c r="AS64" s="268"/>
      <c r="AT64" s="268"/>
      <c r="AU64" s="268"/>
      <c r="AV64" s="268"/>
      <c r="AW64" s="268"/>
      <c r="AX64" s="268"/>
      <c r="AY64" s="268"/>
      <c r="AZ64" s="268"/>
      <c r="BA64" s="268"/>
      <c r="BB64" s="268"/>
      <c r="BC64" s="268"/>
      <c r="BD64" s="268"/>
      <c r="BE64" s="268"/>
      <c r="BF64" s="268"/>
      <c r="BG64" s="268"/>
      <c r="BH64" s="268"/>
      <c r="BI64" s="268"/>
      <c r="BJ64" s="268"/>
      <c r="BK64" s="268"/>
      <c r="BL64" s="268"/>
      <c r="BM64" s="268"/>
      <c r="BN64" s="268"/>
      <c r="BO64" s="268"/>
      <c r="BP64" s="268"/>
      <c r="BQ64" s="268"/>
      <c r="BR64" s="268"/>
    </row>
    <row r="65" spans="1:70">
      <c r="A65" s="233"/>
      <c r="B65" s="268"/>
      <c r="C65" s="274"/>
      <c r="D65" s="274"/>
      <c r="E65" s="274"/>
      <c r="F65" s="274"/>
      <c r="G65" s="274"/>
      <c r="H65" s="27" t="s">
        <v>79</v>
      </c>
      <c r="I65" s="27"/>
      <c r="J65" s="268"/>
      <c r="K65" s="268"/>
      <c r="L65" s="6"/>
      <c r="M65" s="6"/>
      <c r="N65" s="6"/>
      <c r="O65" s="6"/>
      <c r="P65" s="6"/>
      <c r="Q65" s="6"/>
      <c r="R65" s="11"/>
      <c r="S65" s="11"/>
      <c r="T65" s="19"/>
      <c r="U65" s="8"/>
      <c r="V65" s="19"/>
      <c r="W65" s="20"/>
      <c r="X65" s="268"/>
      <c r="Y65" s="268"/>
      <c r="Z65" s="268"/>
      <c r="AA65" s="268"/>
      <c r="AB65" s="268"/>
      <c r="AC65" s="268"/>
      <c r="AD65" s="268"/>
      <c r="AE65" s="268"/>
      <c r="AF65" s="268"/>
      <c r="AG65" s="268"/>
      <c r="AH65" s="268"/>
      <c r="AI65" s="268"/>
      <c r="AJ65" s="268"/>
      <c r="AK65" s="268"/>
      <c r="AL65" s="268"/>
      <c r="AM65" s="268"/>
      <c r="AN65" s="268"/>
      <c r="AO65" s="268"/>
      <c r="AP65" s="268"/>
      <c r="AQ65" s="268"/>
      <c r="AR65" s="268"/>
      <c r="AS65" s="268"/>
      <c r="AT65" s="268"/>
      <c r="AU65" s="268"/>
      <c r="AV65" s="268"/>
      <c r="AW65" s="268"/>
      <c r="AX65" s="268"/>
      <c r="AY65" s="268"/>
      <c r="AZ65" s="268"/>
      <c r="BA65" s="268"/>
      <c r="BB65" s="268"/>
      <c r="BC65" s="268"/>
      <c r="BD65" s="268"/>
      <c r="BE65" s="268"/>
      <c r="BF65" s="268"/>
      <c r="BG65" s="268"/>
      <c r="BH65" s="268"/>
      <c r="BI65" s="268"/>
      <c r="BJ65" s="268"/>
      <c r="BK65" s="268"/>
      <c r="BL65" s="268"/>
      <c r="BM65" s="268"/>
      <c r="BN65" s="268"/>
      <c r="BO65" s="268"/>
      <c r="BP65" s="268"/>
      <c r="BQ65" s="268"/>
      <c r="BR65" s="268"/>
    </row>
    <row r="66" spans="1:70" ht="63.75">
      <c r="A66" s="233"/>
      <c r="B66" s="268"/>
      <c r="C66" s="274"/>
      <c r="D66" s="274"/>
      <c r="E66" s="274"/>
      <c r="F66" s="274"/>
      <c r="G66" s="274"/>
      <c r="H66" s="27"/>
      <c r="I66" s="27"/>
      <c r="J66" s="268"/>
      <c r="K66" s="268"/>
      <c r="L66" s="6"/>
      <c r="M66" s="6"/>
      <c r="N66" s="6"/>
      <c r="O66" s="6"/>
      <c r="P66" s="6"/>
      <c r="Q66" s="6"/>
      <c r="R66" s="11"/>
      <c r="S66" s="11"/>
      <c r="T66" s="19"/>
      <c r="U66" s="8"/>
      <c r="V66" s="19"/>
      <c r="W66" s="264" t="s">
        <v>410</v>
      </c>
      <c r="X66" s="10"/>
      <c r="Y66" s="10"/>
      <c r="Z66" s="10"/>
      <c r="AA66" s="268"/>
      <c r="AB66" s="268"/>
      <c r="AC66" s="268"/>
      <c r="AD66" s="268"/>
      <c r="AE66" s="268"/>
      <c r="AF66" s="268"/>
      <c r="AG66" s="268"/>
      <c r="AH66" s="268"/>
      <c r="AI66" s="268"/>
      <c r="AJ66" s="268"/>
      <c r="AK66" s="268"/>
      <c r="AL66" s="268"/>
      <c r="AM66" s="268"/>
      <c r="AN66" s="268"/>
      <c r="AO66" s="268"/>
      <c r="AP66" s="268"/>
      <c r="AQ66" s="268"/>
      <c r="AR66" s="268"/>
      <c r="AS66" s="268"/>
      <c r="AT66" s="268"/>
      <c r="AU66" s="268"/>
      <c r="AV66" s="268"/>
      <c r="AW66" s="268"/>
      <c r="AX66" s="268"/>
      <c r="AY66" s="268"/>
      <c r="AZ66" s="268"/>
      <c r="BA66" s="268"/>
      <c r="BB66" s="268"/>
      <c r="BC66" s="268"/>
      <c r="BD66" s="268"/>
      <c r="BE66" s="268"/>
      <c r="BF66" s="268"/>
      <c r="BG66" s="268"/>
      <c r="BH66" s="268"/>
      <c r="BI66" s="268"/>
      <c r="BJ66" s="268"/>
      <c r="BK66" s="268"/>
      <c r="BL66" s="268"/>
      <c r="BM66" s="268"/>
      <c r="BN66" s="268"/>
      <c r="BO66" s="268"/>
      <c r="BP66" s="268"/>
      <c r="BQ66" s="268"/>
      <c r="BR66" s="268"/>
    </row>
    <row r="67" spans="1:70">
      <c r="A67" s="238"/>
      <c r="B67" s="268"/>
      <c r="C67" s="60" t="s">
        <v>8</v>
      </c>
      <c r="D67" s="60" t="s">
        <v>9</v>
      </c>
      <c r="E67" s="60" t="s">
        <v>10</v>
      </c>
      <c r="F67" s="60" t="s">
        <v>11</v>
      </c>
      <c r="G67" s="60" t="s">
        <v>80</v>
      </c>
      <c r="H67" s="60" t="s">
        <v>81</v>
      </c>
      <c r="I67" s="60" t="s">
        <v>82</v>
      </c>
      <c r="J67" s="60" t="s">
        <v>83</v>
      </c>
      <c r="K67" s="60" t="s">
        <v>84</v>
      </c>
      <c r="L67" s="60" t="s">
        <v>85</v>
      </c>
      <c r="M67" s="60" t="s">
        <v>86</v>
      </c>
      <c r="N67" s="60" t="s">
        <v>198</v>
      </c>
      <c r="O67" s="60" t="s">
        <v>87</v>
      </c>
      <c r="P67" s="60" t="s">
        <v>88</v>
      </c>
      <c r="Q67" s="60" t="s">
        <v>89</v>
      </c>
      <c r="R67" s="60" t="s">
        <v>90</v>
      </c>
      <c r="S67" s="60" t="s">
        <v>91</v>
      </c>
      <c r="T67" s="19"/>
      <c r="U67" s="8"/>
      <c r="V67" s="19"/>
      <c r="W67" s="20"/>
      <c r="X67" s="10"/>
      <c r="Y67" s="10"/>
      <c r="Z67" s="10"/>
      <c r="AA67" s="268"/>
      <c r="AB67" s="268"/>
      <c r="AC67" s="268"/>
      <c r="AD67" s="268"/>
      <c r="AE67" s="268"/>
      <c r="AF67" s="268"/>
      <c r="AG67" s="268"/>
      <c r="AH67" s="268"/>
      <c r="AI67" s="268"/>
      <c r="AJ67" s="268"/>
      <c r="AK67" s="268"/>
      <c r="AL67" s="268"/>
      <c r="AM67" s="268"/>
      <c r="AN67" s="268"/>
      <c r="AO67" s="268"/>
      <c r="AP67" s="268"/>
      <c r="AQ67" s="268"/>
      <c r="AR67" s="268"/>
      <c r="AS67" s="268"/>
      <c r="AT67" s="268"/>
      <c r="AU67" s="268"/>
      <c r="AV67" s="268"/>
      <c r="AW67" s="268"/>
      <c r="AX67" s="268"/>
      <c r="AY67" s="268"/>
      <c r="AZ67" s="268"/>
      <c r="BA67" s="268"/>
      <c r="BB67" s="268"/>
      <c r="BC67" s="268"/>
      <c r="BD67" s="268"/>
      <c r="BE67" s="268"/>
      <c r="BF67" s="268"/>
      <c r="BG67" s="268"/>
      <c r="BH67" s="268"/>
      <c r="BI67" s="268"/>
      <c r="BJ67" s="268"/>
      <c r="BK67" s="268"/>
      <c r="BL67" s="268"/>
      <c r="BM67" s="268"/>
      <c r="BN67" s="268"/>
      <c r="BO67" s="268"/>
      <c r="BP67" s="268"/>
      <c r="BQ67" s="268"/>
      <c r="BR67" s="268"/>
    </row>
    <row r="68" spans="1:70" ht="85.5" customHeight="1">
      <c r="A68" s="276" t="s">
        <v>92</v>
      </c>
      <c r="B68" s="277"/>
      <c r="C68" s="278" t="s">
        <v>93</v>
      </c>
      <c r="D68" s="278" t="s">
        <v>94</v>
      </c>
      <c r="E68" s="278" t="s">
        <v>95</v>
      </c>
      <c r="F68" s="278" t="s">
        <v>96</v>
      </c>
      <c r="G68" s="278" t="s">
        <v>97</v>
      </c>
      <c r="H68" s="64" t="s">
        <v>98</v>
      </c>
      <c r="I68" s="64" t="s">
        <v>99</v>
      </c>
      <c r="J68" s="279" t="s">
        <v>100</v>
      </c>
      <c r="K68" s="280" t="s">
        <v>101</v>
      </c>
      <c r="L68" s="64" t="s">
        <v>102</v>
      </c>
      <c r="M68" s="64" t="s">
        <v>76</v>
      </c>
      <c r="N68" s="64" t="s">
        <v>424</v>
      </c>
      <c r="O68" s="280" t="s">
        <v>103</v>
      </c>
      <c r="P68" s="64" t="s">
        <v>104</v>
      </c>
      <c r="Q68" s="67" t="s">
        <v>105</v>
      </c>
      <c r="R68" s="68" t="s">
        <v>106</v>
      </c>
      <c r="S68" s="67" t="s">
        <v>107</v>
      </c>
      <c r="T68" s="40"/>
      <c r="U68" s="416" t="s">
        <v>508</v>
      </c>
      <c r="V68" s="416" t="s">
        <v>409</v>
      </c>
      <c r="W68" s="417" t="s">
        <v>509</v>
      </c>
      <c r="X68" s="10"/>
      <c r="Y68" s="10"/>
      <c r="Z68" s="10"/>
      <c r="AA68" s="268"/>
      <c r="AB68" s="268"/>
      <c r="AC68" s="268"/>
      <c r="AD68" s="268"/>
      <c r="AE68" s="268"/>
      <c r="AF68" s="268"/>
      <c r="AG68" s="268"/>
      <c r="AH68" s="268"/>
      <c r="AI68" s="268"/>
      <c r="AJ68" s="268"/>
      <c r="AK68" s="268"/>
      <c r="AL68" s="268"/>
      <c r="AM68" s="268"/>
      <c r="AN68" s="268"/>
      <c r="AO68" s="268"/>
      <c r="AP68" s="268"/>
      <c r="AQ68" s="268"/>
      <c r="AR68" s="268"/>
      <c r="AS68" s="268"/>
      <c r="AT68" s="268"/>
      <c r="AU68" s="268"/>
      <c r="AV68" s="268"/>
      <c r="AW68" s="268"/>
      <c r="AX68" s="268"/>
      <c r="AY68" s="268"/>
      <c r="AZ68" s="268"/>
      <c r="BA68" s="268"/>
      <c r="BB68" s="268"/>
      <c r="BC68" s="268"/>
      <c r="BD68" s="268"/>
      <c r="BE68" s="268"/>
      <c r="BF68" s="268"/>
      <c r="BG68" s="268"/>
      <c r="BH68" s="268"/>
      <c r="BI68" s="268"/>
      <c r="BJ68" s="268"/>
      <c r="BK68" s="268"/>
      <c r="BL68" s="268"/>
      <c r="BM68" s="268"/>
      <c r="BN68" s="268"/>
      <c r="BO68" s="268"/>
      <c r="BP68" s="268"/>
      <c r="BQ68" s="268"/>
      <c r="BR68" s="268"/>
    </row>
    <row r="69" spans="1:70" ht="46.5" customHeight="1">
      <c r="A69" s="69"/>
      <c r="B69" s="70"/>
      <c r="C69" s="70" t="s">
        <v>425</v>
      </c>
      <c r="D69" s="72" t="s">
        <v>514</v>
      </c>
      <c r="E69" s="71" t="s">
        <v>108</v>
      </c>
      <c r="F69" s="70"/>
      <c r="G69" s="70" t="s">
        <v>109</v>
      </c>
      <c r="H69" s="71" t="s">
        <v>110</v>
      </c>
      <c r="I69" s="72" t="s">
        <v>111</v>
      </c>
      <c r="J69" s="71" t="s">
        <v>112</v>
      </c>
      <c r="K69" s="73" t="s">
        <v>113</v>
      </c>
      <c r="L69" s="71" t="s">
        <v>114</v>
      </c>
      <c r="M69" s="72" t="s">
        <v>115</v>
      </c>
      <c r="N69" s="120" t="s">
        <v>528</v>
      </c>
      <c r="O69" s="121" t="s">
        <v>212</v>
      </c>
      <c r="P69" s="72" t="s">
        <v>117</v>
      </c>
      <c r="Q69" s="74" t="s">
        <v>118</v>
      </c>
      <c r="R69" s="75" t="s">
        <v>119</v>
      </c>
      <c r="S69" s="76" t="s">
        <v>120</v>
      </c>
      <c r="T69" s="19"/>
      <c r="U69" s="8"/>
      <c r="V69" s="19"/>
      <c r="W69" s="123"/>
      <c r="X69" s="10"/>
      <c r="Y69" s="10"/>
      <c r="Z69" s="10"/>
      <c r="AA69" s="268"/>
      <c r="AB69" s="268"/>
      <c r="AC69" s="268"/>
      <c r="AD69" s="268"/>
      <c r="AE69" s="268"/>
      <c r="AF69" s="268"/>
      <c r="AG69" s="268"/>
      <c r="AH69" s="268"/>
      <c r="AI69" s="268"/>
      <c r="AJ69" s="268"/>
      <c r="AK69" s="268"/>
      <c r="AL69" s="268"/>
      <c r="AM69" s="268"/>
      <c r="AN69" s="268"/>
      <c r="AO69" s="268"/>
      <c r="AP69" s="268"/>
      <c r="AQ69" s="268"/>
      <c r="AR69" s="268"/>
      <c r="AS69" s="268"/>
      <c r="AT69" s="268"/>
      <c r="AU69" s="268"/>
      <c r="AV69" s="268"/>
      <c r="AW69" s="268"/>
      <c r="AX69" s="268"/>
      <c r="AY69" s="268"/>
      <c r="AZ69" s="268"/>
      <c r="BA69" s="268"/>
      <c r="BB69" s="268"/>
      <c r="BC69" s="268"/>
      <c r="BD69" s="268"/>
      <c r="BE69" s="268"/>
      <c r="BF69" s="268"/>
      <c r="BG69" s="268"/>
      <c r="BH69" s="268"/>
      <c r="BI69" s="268"/>
      <c r="BJ69" s="268"/>
      <c r="BK69" s="268"/>
      <c r="BL69" s="268"/>
      <c r="BM69" s="268"/>
      <c r="BN69" s="268"/>
      <c r="BO69" s="268"/>
      <c r="BP69" s="268"/>
      <c r="BQ69" s="268"/>
      <c r="BR69" s="268"/>
    </row>
    <row r="70" spans="1:70">
      <c r="A70" s="77" t="s">
        <v>121</v>
      </c>
      <c r="B70" s="6"/>
      <c r="C70" s="6"/>
      <c r="D70" s="6"/>
      <c r="E70" s="6"/>
      <c r="F70" s="6"/>
      <c r="G70" s="6"/>
      <c r="H70" s="6"/>
      <c r="I70" s="6"/>
      <c r="J70" s="6"/>
      <c r="K70" s="78"/>
      <c r="L70" s="6"/>
      <c r="M70" s="6"/>
      <c r="N70" s="6"/>
      <c r="O70" s="78"/>
      <c r="P70" s="6"/>
      <c r="Q70" s="78"/>
      <c r="R70" s="11"/>
      <c r="S70" s="79"/>
      <c r="T70" s="19"/>
      <c r="U70" s="8"/>
      <c r="V70" s="19"/>
      <c r="W70" s="20"/>
      <c r="X70" s="10"/>
      <c r="Y70" s="10"/>
      <c r="Z70" s="10"/>
      <c r="AA70" s="268"/>
      <c r="AB70" s="268"/>
      <c r="AC70" s="268"/>
      <c r="AD70" s="268"/>
      <c r="AE70" s="268"/>
      <c r="AF70" s="268"/>
      <c r="AG70" s="268"/>
      <c r="AH70" s="268"/>
      <c r="AI70" s="268"/>
      <c r="AJ70" s="268"/>
      <c r="AK70" s="268"/>
      <c r="AL70" s="268"/>
      <c r="AM70" s="268"/>
      <c r="AN70" s="268"/>
      <c r="AO70" s="268"/>
      <c r="AP70" s="268"/>
      <c r="AQ70" s="268"/>
      <c r="AR70" s="268"/>
      <c r="AS70" s="268"/>
      <c r="AT70" s="268"/>
      <c r="AU70" s="268"/>
      <c r="AV70" s="268"/>
      <c r="AW70" s="268"/>
      <c r="AX70" s="268"/>
      <c r="AY70" s="268"/>
      <c r="AZ70" s="268"/>
      <c r="BA70" s="268"/>
      <c r="BB70" s="268"/>
      <c r="BC70" s="268"/>
      <c r="BD70" s="268"/>
      <c r="BE70" s="268"/>
      <c r="BF70" s="268"/>
      <c r="BG70" s="268"/>
      <c r="BH70" s="268"/>
      <c r="BI70" s="268"/>
      <c r="BJ70" s="268"/>
      <c r="BK70" s="268"/>
      <c r="BL70" s="268"/>
      <c r="BM70" s="268"/>
      <c r="BN70" s="268"/>
      <c r="BO70" s="268"/>
      <c r="BP70" s="268"/>
      <c r="BQ70" s="268"/>
      <c r="BR70" s="268"/>
    </row>
    <row r="71" spans="1:70">
      <c r="A71" s="281" t="s">
        <v>20</v>
      </c>
      <c r="B71" s="268"/>
      <c r="C71" s="268" t="s">
        <v>439</v>
      </c>
      <c r="D71" s="23">
        <v>3127</v>
      </c>
      <c r="E71" s="240">
        <v>0</v>
      </c>
      <c r="F71" s="240">
        <v>0</v>
      </c>
      <c r="G71" s="146">
        <f>$L$28</f>
        <v>0.20975733600604582</v>
      </c>
      <c r="H71" s="241">
        <f>ROUND(F71*G71,0)</f>
        <v>0</v>
      </c>
      <c r="I71" s="146">
        <f>$L$43</f>
        <v>-6.944245532959829E-3</v>
      </c>
      <c r="J71" s="268">
        <f>ROUND(E71*I71,0)</f>
        <v>0</v>
      </c>
      <c r="K71" s="282">
        <f>H71+J71</f>
        <v>0</v>
      </c>
      <c r="L71" s="241">
        <f>E71-F71</f>
        <v>0</v>
      </c>
      <c r="M71" s="146">
        <f>$L$53</f>
        <v>6.8389802458898419E-2</v>
      </c>
      <c r="N71" s="146">
        <f>L55</f>
        <v>7.9773385795493257E-3</v>
      </c>
      <c r="O71" s="244">
        <f>ROUND(L71*M71,0)</f>
        <v>0</v>
      </c>
      <c r="P71" s="240">
        <v>0</v>
      </c>
      <c r="Q71" s="244">
        <f>K71+O71+P71</f>
        <v>0</v>
      </c>
      <c r="R71" s="227">
        <v>0</v>
      </c>
      <c r="S71" s="228">
        <f>Q71+R71</f>
        <v>0</v>
      </c>
      <c r="T71" s="219"/>
      <c r="U71" s="367">
        <v>0</v>
      </c>
      <c r="V71" s="367">
        <v>0</v>
      </c>
      <c r="W71" s="221">
        <f>E71-U71+V71</f>
        <v>0</v>
      </c>
      <c r="X71" s="10"/>
      <c r="Y71" s="85"/>
      <c r="Z71" s="85"/>
    </row>
    <row r="72" spans="1:70">
      <c r="A72" s="281" t="s">
        <v>122</v>
      </c>
      <c r="B72" s="268"/>
      <c r="C72" s="268" t="s">
        <v>426</v>
      </c>
      <c r="D72" s="23" t="s">
        <v>427</v>
      </c>
      <c r="E72" s="240">
        <v>0</v>
      </c>
      <c r="F72" s="240">
        <v>0</v>
      </c>
      <c r="G72" s="146">
        <f t="shared" ref="G72:G73" si="0">$L$28</f>
        <v>0.20975733600604582</v>
      </c>
      <c r="H72" s="241">
        <f t="shared" ref="H72:H73" si="1">ROUND(F72*G72,0)</f>
        <v>0</v>
      </c>
      <c r="I72" s="146">
        <f t="shared" ref="I72:I73" si="2">$L$43</f>
        <v>-6.944245532959829E-3</v>
      </c>
      <c r="J72" s="268">
        <f t="shared" ref="J72:J73" si="3">ROUND(E72*I72,0)</f>
        <v>0</v>
      </c>
      <c r="K72" s="282">
        <f>H72+J72</f>
        <v>0</v>
      </c>
      <c r="L72" s="241">
        <f>E72-F72</f>
        <v>0</v>
      </c>
      <c r="M72" s="146">
        <f t="shared" ref="M72:M73" si="4">$L$53</f>
        <v>6.8389802458898419E-2</v>
      </c>
      <c r="N72" s="146">
        <f t="shared" ref="N72:N73" si="5">L56</f>
        <v>0</v>
      </c>
      <c r="O72" s="244">
        <f t="shared" ref="O72:O73" si="6">ROUND(L72*M72,0)</f>
        <v>0</v>
      </c>
      <c r="P72" s="240">
        <v>0</v>
      </c>
      <c r="Q72" s="244">
        <f>K72+O72+P72</f>
        <v>0</v>
      </c>
      <c r="R72" s="227">
        <v>0</v>
      </c>
      <c r="S72" s="228">
        <f>Q72+R72</f>
        <v>0</v>
      </c>
      <c r="T72" s="219"/>
      <c r="U72" s="367">
        <v>0</v>
      </c>
      <c r="V72" s="367">
        <v>0</v>
      </c>
      <c r="W72" s="221">
        <f t="shared" ref="W72:W83" si="7">E72-U72+V72</f>
        <v>0</v>
      </c>
      <c r="X72" s="10"/>
      <c r="Y72" s="85"/>
      <c r="Z72" s="85"/>
    </row>
    <row r="73" spans="1:70">
      <c r="A73" s="281" t="s">
        <v>123</v>
      </c>
      <c r="B73" s="268"/>
      <c r="C73" s="268" t="s">
        <v>428</v>
      </c>
      <c r="D73" s="23" t="s">
        <v>429</v>
      </c>
      <c r="E73" s="240">
        <v>0</v>
      </c>
      <c r="F73" s="240">
        <v>0</v>
      </c>
      <c r="G73" s="146">
        <f t="shared" si="0"/>
        <v>0.20975733600604582</v>
      </c>
      <c r="H73" s="241">
        <f t="shared" si="1"/>
        <v>0</v>
      </c>
      <c r="I73" s="146">
        <f t="shared" si="2"/>
        <v>-6.944245532959829E-3</v>
      </c>
      <c r="J73" s="268">
        <f t="shared" si="3"/>
        <v>0</v>
      </c>
      <c r="K73" s="282">
        <f>H73+J73</f>
        <v>0</v>
      </c>
      <c r="L73" s="241">
        <f>E73-F73</f>
        <v>0</v>
      </c>
      <c r="M73" s="146">
        <f t="shared" si="4"/>
        <v>6.8389802458898419E-2</v>
      </c>
      <c r="N73" s="146">
        <f t="shared" si="5"/>
        <v>1.0997066301667732E-2</v>
      </c>
      <c r="O73" s="244">
        <f t="shared" si="6"/>
        <v>0</v>
      </c>
      <c r="P73" s="240">
        <v>0</v>
      </c>
      <c r="Q73" s="244">
        <f>K73+O73+P73</f>
        <v>0</v>
      </c>
      <c r="R73" s="240">
        <v>0</v>
      </c>
      <c r="S73" s="228">
        <f>Q73+R73</f>
        <v>0</v>
      </c>
      <c r="T73" s="219"/>
      <c r="U73" s="367">
        <v>0</v>
      </c>
      <c r="V73" s="367">
        <v>0</v>
      </c>
      <c r="W73" s="221">
        <f t="shared" si="7"/>
        <v>0</v>
      </c>
      <c r="X73" s="10"/>
      <c r="Y73" s="85"/>
      <c r="Z73" s="85"/>
    </row>
    <row r="74" spans="1:70">
      <c r="A74" s="281"/>
      <c r="B74" s="268"/>
      <c r="C74" s="268"/>
      <c r="D74" s="23"/>
      <c r="E74" s="268"/>
      <c r="F74" s="268"/>
      <c r="G74" s="268"/>
      <c r="H74" s="268"/>
      <c r="I74" s="268"/>
      <c r="J74" s="268"/>
      <c r="K74" s="282"/>
      <c r="L74" s="268"/>
      <c r="M74" s="268"/>
      <c r="N74" s="268"/>
      <c r="O74" s="282"/>
      <c r="P74" s="268"/>
      <c r="Q74" s="282"/>
      <c r="R74" s="268"/>
      <c r="S74" s="282"/>
      <c r="T74" s="219"/>
      <c r="U74" s="367">
        <v>0</v>
      </c>
      <c r="V74" s="367">
        <v>0</v>
      </c>
      <c r="W74" s="221">
        <f t="shared" si="7"/>
        <v>0</v>
      </c>
      <c r="X74" s="10"/>
      <c r="Y74" s="85"/>
      <c r="Z74" s="85"/>
    </row>
    <row r="75" spans="1:70">
      <c r="A75" s="281"/>
      <c r="B75" s="268"/>
      <c r="C75" s="268"/>
      <c r="D75" s="23"/>
      <c r="E75" s="268"/>
      <c r="F75" s="268"/>
      <c r="G75" s="268"/>
      <c r="H75" s="268"/>
      <c r="I75" s="268"/>
      <c r="J75" s="268"/>
      <c r="K75" s="282"/>
      <c r="L75" s="268"/>
      <c r="M75" s="268"/>
      <c r="N75" s="268"/>
      <c r="O75" s="282"/>
      <c r="P75" s="268"/>
      <c r="Q75" s="282"/>
      <c r="R75" s="268"/>
      <c r="S75" s="282"/>
      <c r="T75" s="219"/>
      <c r="U75" s="367">
        <v>0</v>
      </c>
      <c r="V75" s="367">
        <v>0</v>
      </c>
      <c r="W75" s="221">
        <f t="shared" si="7"/>
        <v>0</v>
      </c>
      <c r="X75" s="10"/>
      <c r="Y75" s="85"/>
      <c r="Z75" s="85"/>
    </row>
    <row r="76" spans="1:70">
      <c r="A76" s="281"/>
      <c r="B76" s="268"/>
      <c r="C76" s="268"/>
      <c r="D76" s="23"/>
      <c r="E76" s="268"/>
      <c r="F76" s="268"/>
      <c r="G76" s="268"/>
      <c r="H76" s="268"/>
      <c r="I76" s="268"/>
      <c r="J76" s="268"/>
      <c r="K76" s="282"/>
      <c r="L76" s="268"/>
      <c r="M76" s="268"/>
      <c r="N76" s="268"/>
      <c r="O76" s="282"/>
      <c r="P76" s="268"/>
      <c r="Q76" s="282"/>
      <c r="R76" s="268"/>
      <c r="S76" s="282"/>
      <c r="T76" s="219"/>
      <c r="U76" s="367">
        <v>0</v>
      </c>
      <c r="V76" s="367">
        <v>0</v>
      </c>
      <c r="W76" s="221">
        <f t="shared" si="7"/>
        <v>0</v>
      </c>
      <c r="X76" s="10"/>
      <c r="Y76" s="85"/>
      <c r="Z76" s="85"/>
    </row>
    <row r="77" spans="1:70">
      <c r="A77" s="281"/>
      <c r="B77" s="268"/>
      <c r="C77" s="268"/>
      <c r="D77" s="23"/>
      <c r="E77" s="268"/>
      <c r="F77" s="268"/>
      <c r="G77" s="268"/>
      <c r="H77" s="268"/>
      <c r="I77" s="268"/>
      <c r="J77" s="268"/>
      <c r="K77" s="282"/>
      <c r="L77" s="268"/>
      <c r="M77" s="268"/>
      <c r="N77" s="268"/>
      <c r="O77" s="282"/>
      <c r="P77" s="268"/>
      <c r="Q77" s="282"/>
      <c r="R77" s="268"/>
      <c r="S77" s="282"/>
      <c r="T77" s="219"/>
      <c r="U77" s="367">
        <v>0</v>
      </c>
      <c r="V77" s="367">
        <v>0</v>
      </c>
      <c r="W77" s="221">
        <f t="shared" si="7"/>
        <v>0</v>
      </c>
      <c r="X77" s="10"/>
      <c r="Y77" s="85"/>
      <c r="Z77" s="85"/>
    </row>
    <row r="78" spans="1:70">
      <c r="A78" s="281"/>
      <c r="B78" s="268"/>
      <c r="C78" s="268"/>
      <c r="D78" s="23"/>
      <c r="E78" s="268"/>
      <c r="F78" s="268"/>
      <c r="G78" s="268"/>
      <c r="H78" s="268"/>
      <c r="I78" s="268"/>
      <c r="J78" s="268"/>
      <c r="K78" s="282"/>
      <c r="L78" s="268"/>
      <c r="M78" s="268"/>
      <c r="N78" s="268"/>
      <c r="O78" s="282"/>
      <c r="P78" s="268"/>
      <c r="Q78" s="282"/>
      <c r="R78" s="268"/>
      <c r="S78" s="282"/>
      <c r="T78" s="219"/>
      <c r="U78" s="367">
        <v>0</v>
      </c>
      <c r="V78" s="367">
        <v>0</v>
      </c>
      <c r="W78" s="221">
        <f t="shared" si="7"/>
        <v>0</v>
      </c>
      <c r="X78" s="10"/>
      <c r="Y78" s="85"/>
      <c r="Z78" s="85"/>
    </row>
    <row r="79" spans="1:70">
      <c r="A79" s="281"/>
      <c r="B79" s="268"/>
      <c r="C79" s="219"/>
      <c r="D79" s="86"/>
      <c r="E79" s="219"/>
      <c r="F79" s="219"/>
      <c r="G79" s="219"/>
      <c r="H79" s="219"/>
      <c r="I79" s="219"/>
      <c r="J79" s="219"/>
      <c r="K79" s="283"/>
      <c r="L79" s="219"/>
      <c r="M79" s="219"/>
      <c r="N79" s="219"/>
      <c r="O79" s="283"/>
      <c r="P79" s="219"/>
      <c r="Q79" s="283"/>
      <c r="R79" s="219"/>
      <c r="S79" s="283"/>
      <c r="T79" s="219"/>
      <c r="U79" s="367">
        <v>0</v>
      </c>
      <c r="V79" s="367">
        <v>0</v>
      </c>
      <c r="W79" s="221">
        <f t="shared" si="7"/>
        <v>0</v>
      </c>
      <c r="X79" s="10"/>
      <c r="Y79" s="85"/>
      <c r="Z79" s="85"/>
    </row>
    <row r="80" spans="1:70">
      <c r="A80" s="281"/>
      <c r="B80" s="268"/>
      <c r="C80" s="219"/>
      <c r="D80" s="86"/>
      <c r="E80" s="219"/>
      <c r="F80" s="219"/>
      <c r="G80" s="219"/>
      <c r="H80" s="219"/>
      <c r="I80" s="219"/>
      <c r="J80" s="219"/>
      <c r="K80" s="283"/>
      <c r="L80" s="219"/>
      <c r="M80" s="219"/>
      <c r="N80" s="219"/>
      <c r="O80" s="283"/>
      <c r="P80" s="219"/>
      <c r="Q80" s="283"/>
      <c r="R80" s="219"/>
      <c r="S80" s="283"/>
      <c r="T80" s="219"/>
      <c r="U80" s="367">
        <v>0</v>
      </c>
      <c r="V80" s="367">
        <v>0</v>
      </c>
      <c r="W80" s="221">
        <f t="shared" si="7"/>
        <v>0</v>
      </c>
      <c r="X80" s="10"/>
      <c r="Y80" s="85"/>
      <c r="Z80" s="85"/>
    </row>
    <row r="81" spans="1:26">
      <c r="A81" s="281"/>
      <c r="B81" s="268"/>
      <c r="C81" s="219"/>
      <c r="D81" s="86"/>
      <c r="E81" s="219"/>
      <c r="F81" s="219"/>
      <c r="G81" s="219"/>
      <c r="H81" s="219"/>
      <c r="I81" s="219"/>
      <c r="J81" s="219"/>
      <c r="K81" s="283"/>
      <c r="L81" s="219"/>
      <c r="M81" s="219"/>
      <c r="N81" s="219"/>
      <c r="O81" s="283"/>
      <c r="P81" s="219"/>
      <c r="Q81" s="283"/>
      <c r="R81" s="219"/>
      <c r="S81" s="283"/>
      <c r="T81" s="219"/>
      <c r="U81" s="367">
        <v>0</v>
      </c>
      <c r="V81" s="367">
        <v>0</v>
      </c>
      <c r="W81" s="221">
        <f t="shared" si="7"/>
        <v>0</v>
      </c>
      <c r="X81" s="10"/>
      <c r="Y81" s="85"/>
      <c r="Z81" s="85"/>
    </row>
    <row r="82" spans="1:26">
      <c r="A82" s="281"/>
      <c r="B82" s="268"/>
      <c r="C82" s="219"/>
      <c r="D82" s="86"/>
      <c r="E82" s="219"/>
      <c r="F82" s="219"/>
      <c r="G82" s="219"/>
      <c r="H82" s="219"/>
      <c r="I82" s="219"/>
      <c r="J82" s="219"/>
      <c r="K82" s="283"/>
      <c r="L82" s="219"/>
      <c r="M82" s="219"/>
      <c r="N82" s="219"/>
      <c r="O82" s="283"/>
      <c r="P82" s="219"/>
      <c r="Q82" s="283"/>
      <c r="R82" s="219"/>
      <c r="S82" s="283"/>
      <c r="T82" s="219"/>
      <c r="U82" s="367">
        <v>0</v>
      </c>
      <c r="V82" s="367">
        <v>0</v>
      </c>
      <c r="W82" s="221">
        <f t="shared" si="7"/>
        <v>0</v>
      </c>
      <c r="X82" s="10"/>
      <c r="Y82" s="85"/>
      <c r="Z82" s="85"/>
    </row>
    <row r="83" spans="1:26">
      <c r="A83" s="281"/>
      <c r="B83" s="268"/>
      <c r="C83" s="219"/>
      <c r="D83" s="86"/>
      <c r="E83" s="219"/>
      <c r="F83" s="219"/>
      <c r="G83" s="219"/>
      <c r="H83" s="219"/>
      <c r="I83" s="219"/>
      <c r="J83" s="219"/>
      <c r="K83" s="283"/>
      <c r="L83" s="219"/>
      <c r="M83" s="219"/>
      <c r="N83" s="219"/>
      <c r="O83" s="283"/>
      <c r="P83" s="219"/>
      <c r="Q83" s="283"/>
      <c r="R83" s="219"/>
      <c r="S83" s="283"/>
      <c r="T83" s="219"/>
      <c r="U83" s="367">
        <v>0</v>
      </c>
      <c r="V83" s="367">
        <v>0</v>
      </c>
      <c r="W83" s="221">
        <f t="shared" si="7"/>
        <v>0</v>
      </c>
      <c r="X83" s="10"/>
      <c r="Y83" s="85"/>
      <c r="Z83" s="85"/>
    </row>
    <row r="84" spans="1:26" ht="15">
      <c r="A84" s="281"/>
      <c r="B84" s="268"/>
      <c r="C84" s="219"/>
      <c r="D84" s="86"/>
      <c r="E84" s="219"/>
      <c r="F84" s="219"/>
      <c r="G84" s="219"/>
      <c r="H84" s="219"/>
      <c r="I84" s="219"/>
      <c r="J84" s="219"/>
      <c r="K84" s="283"/>
      <c r="L84" s="219"/>
      <c r="M84" s="219"/>
      <c r="N84" s="219"/>
      <c r="O84" s="283"/>
      <c r="P84" s="219"/>
      <c r="Q84" s="283"/>
      <c r="R84" s="219"/>
      <c r="S84" s="283"/>
      <c r="T84" s="219"/>
      <c r="U84" s="219"/>
      <c r="V84" s="219"/>
      <c r="W84" s="219"/>
      <c r="X84" s="10"/>
      <c r="Y84" s="85"/>
      <c r="Z84" s="85"/>
    </row>
    <row r="85" spans="1:26" ht="15">
      <c r="A85" s="281"/>
      <c r="B85" s="268"/>
      <c r="C85" s="219"/>
      <c r="D85" s="86"/>
      <c r="E85" s="219"/>
      <c r="F85" s="219"/>
      <c r="G85" s="219"/>
      <c r="H85" s="219"/>
      <c r="I85" s="219"/>
      <c r="J85" s="219"/>
      <c r="K85" s="283"/>
      <c r="L85" s="219"/>
      <c r="M85" s="219"/>
      <c r="N85" s="219"/>
      <c r="O85" s="283"/>
      <c r="P85" s="219"/>
      <c r="Q85" s="283"/>
      <c r="R85" s="219"/>
      <c r="S85" s="283"/>
      <c r="T85" s="219"/>
      <c r="U85" s="219"/>
      <c r="V85" s="219"/>
      <c r="W85" s="219"/>
      <c r="X85" s="10"/>
      <c r="Y85" s="85"/>
      <c r="Z85" s="85"/>
    </row>
    <row r="86" spans="1:26" ht="15">
      <c r="A86" s="281"/>
      <c r="B86" s="268"/>
      <c r="C86" s="219"/>
      <c r="D86" s="86"/>
      <c r="E86" s="219"/>
      <c r="F86" s="219"/>
      <c r="G86" s="219"/>
      <c r="H86" s="219"/>
      <c r="I86" s="219"/>
      <c r="J86" s="219"/>
      <c r="K86" s="283"/>
      <c r="L86" s="219"/>
      <c r="M86" s="219"/>
      <c r="N86" s="219"/>
      <c r="O86" s="283"/>
      <c r="P86" s="219"/>
      <c r="Q86" s="283"/>
      <c r="R86" s="219"/>
      <c r="S86" s="283"/>
      <c r="T86" s="219"/>
      <c r="U86" s="219"/>
      <c r="V86" s="219"/>
      <c r="W86" s="219"/>
      <c r="X86" s="10"/>
      <c r="Y86" s="85"/>
      <c r="Z86" s="85"/>
    </row>
    <row r="87" spans="1:26" ht="15">
      <c r="A87" s="281"/>
      <c r="B87" s="268"/>
      <c r="C87" s="219"/>
      <c r="D87" s="86"/>
      <c r="E87" s="219"/>
      <c r="F87" s="219"/>
      <c r="G87" s="219"/>
      <c r="H87" s="219"/>
      <c r="I87" s="219"/>
      <c r="J87" s="219"/>
      <c r="K87" s="283"/>
      <c r="L87" s="219"/>
      <c r="M87" s="219"/>
      <c r="N87" s="219"/>
      <c r="O87" s="283"/>
      <c r="P87" s="219"/>
      <c r="Q87" s="283"/>
      <c r="R87" s="219"/>
      <c r="S87" s="283"/>
      <c r="T87" s="219"/>
      <c r="U87" s="219"/>
      <c r="V87" s="219"/>
      <c r="W87" s="219"/>
      <c r="X87" s="10"/>
      <c r="Y87" s="85"/>
      <c r="Z87" s="85"/>
    </row>
    <row r="88" spans="1:26" ht="15">
      <c r="A88" s="281"/>
      <c r="B88" s="268"/>
      <c r="C88" s="219"/>
      <c r="D88" s="86"/>
      <c r="E88" s="219"/>
      <c r="F88" s="219"/>
      <c r="G88" s="219"/>
      <c r="H88" s="219"/>
      <c r="I88" s="219"/>
      <c r="J88" s="219"/>
      <c r="K88" s="283"/>
      <c r="L88" s="219"/>
      <c r="M88" s="219"/>
      <c r="N88" s="219"/>
      <c r="O88" s="283"/>
      <c r="P88" s="219"/>
      <c r="Q88" s="283"/>
      <c r="R88" s="219"/>
      <c r="S88" s="283"/>
      <c r="T88" s="219"/>
      <c r="U88" s="219"/>
      <c r="V88" s="219"/>
      <c r="W88" s="219"/>
      <c r="X88" s="10"/>
      <c r="Y88" s="85"/>
      <c r="Z88" s="85"/>
    </row>
    <row r="89" spans="1:26" ht="15">
      <c r="A89" s="281"/>
      <c r="B89" s="268"/>
      <c r="C89" s="219"/>
      <c r="D89" s="86"/>
      <c r="E89" s="219"/>
      <c r="F89" s="219"/>
      <c r="G89" s="219"/>
      <c r="H89" s="219"/>
      <c r="I89" s="219"/>
      <c r="J89" s="219"/>
      <c r="K89" s="283"/>
      <c r="L89" s="219"/>
      <c r="M89" s="219"/>
      <c r="N89" s="219"/>
      <c r="O89" s="283"/>
      <c r="P89" s="219"/>
      <c r="Q89" s="283"/>
      <c r="R89" s="219"/>
      <c r="S89" s="283"/>
      <c r="T89" s="219"/>
      <c r="U89" s="219"/>
      <c r="V89" s="219"/>
      <c r="W89" s="219"/>
      <c r="X89" s="10"/>
      <c r="Y89" s="85"/>
      <c r="Z89" s="85"/>
    </row>
    <row r="90" spans="1:26" ht="15">
      <c r="A90" s="284"/>
      <c r="B90" s="285"/>
      <c r="C90" s="286"/>
      <c r="D90" s="286"/>
      <c r="E90" s="286"/>
      <c r="F90" s="286"/>
      <c r="G90" s="286"/>
      <c r="H90" s="286"/>
      <c r="I90" s="286"/>
      <c r="J90" s="286"/>
      <c r="K90" s="287"/>
      <c r="L90" s="286"/>
      <c r="M90" s="286"/>
      <c r="N90" s="286"/>
      <c r="O90" s="287"/>
      <c r="P90" s="286"/>
      <c r="Q90" s="287"/>
      <c r="R90" s="286"/>
      <c r="S90" s="287"/>
      <c r="T90" s="219"/>
      <c r="U90" s="219"/>
      <c r="V90" s="219"/>
      <c r="W90" s="219"/>
      <c r="X90" s="10"/>
      <c r="Y90" s="85"/>
      <c r="Z90" s="85"/>
    </row>
    <row r="91" spans="1:26" ht="16.5" thickBot="1">
      <c r="A91" s="18" t="s">
        <v>124</v>
      </c>
      <c r="B91" s="268"/>
      <c r="C91" s="21" t="s">
        <v>125</v>
      </c>
      <c r="D91" s="21"/>
      <c r="E91" s="21"/>
      <c r="F91" s="21"/>
      <c r="G91" s="21"/>
      <c r="H91" s="271"/>
      <c r="I91" s="271"/>
      <c r="J91" s="11"/>
      <c r="K91" s="11"/>
      <c r="L91" s="11"/>
      <c r="M91" s="11"/>
      <c r="N91" s="11"/>
      <c r="O91" s="11"/>
      <c r="P91" s="11"/>
      <c r="Q91" s="92">
        <f>SUM(Q71:Q90)</f>
        <v>0</v>
      </c>
      <c r="R91" s="92">
        <f>SUM(R71:R90)</f>
        <v>0</v>
      </c>
      <c r="S91" s="92">
        <f>SUM(S71:S90)</f>
        <v>0</v>
      </c>
      <c r="T91" s="219"/>
      <c r="U91" s="366">
        <f t="shared" ref="U91:V91" si="8">SUM(U71:U90)</f>
        <v>0</v>
      </c>
      <c r="V91" s="366">
        <f t="shared" si="8"/>
        <v>0</v>
      </c>
      <c r="W91" s="366">
        <f>SUM(W71:W90)</f>
        <v>0</v>
      </c>
      <c r="X91" s="10"/>
      <c r="Y91" s="85"/>
      <c r="Z91" s="85"/>
    </row>
    <row r="92" spans="1:26" ht="16.5" thickTop="1">
      <c r="A92" s="288"/>
      <c r="B92" s="219"/>
      <c r="C92" s="219"/>
      <c r="D92" s="219"/>
      <c r="E92" s="293">
        <f>SUM(E71:E91)</f>
        <v>0</v>
      </c>
      <c r="F92" s="219"/>
      <c r="G92" s="219"/>
      <c r="H92" s="219"/>
      <c r="I92" s="219"/>
      <c r="J92" s="219"/>
      <c r="K92" s="219"/>
      <c r="L92" s="219"/>
      <c r="M92" s="219"/>
      <c r="N92" s="219"/>
      <c r="O92" s="219"/>
      <c r="P92" s="219"/>
      <c r="Q92" s="219"/>
      <c r="R92" s="219"/>
      <c r="S92" s="219"/>
      <c r="T92" s="219"/>
      <c r="U92" s="219"/>
      <c r="V92" s="219"/>
      <c r="W92" s="253">
        <f>+F92-W91+V91</f>
        <v>0</v>
      </c>
      <c r="X92" s="253" t="s">
        <v>229</v>
      </c>
      <c r="Y92" s="85"/>
      <c r="Z92" s="85"/>
    </row>
    <row r="93" spans="1:26">
      <c r="A93" s="156">
        <v>3</v>
      </c>
      <c r="B93" s="219"/>
      <c r="C93" s="274" t="s">
        <v>430</v>
      </c>
      <c r="D93" s="274"/>
      <c r="E93" s="274"/>
      <c r="F93" s="274"/>
      <c r="G93" s="219"/>
      <c r="H93" s="219"/>
      <c r="I93" s="219"/>
      <c r="J93" s="219"/>
      <c r="K93" s="219"/>
      <c r="L93" s="219"/>
      <c r="M93" s="219"/>
      <c r="N93" s="219"/>
      <c r="O93" s="219"/>
      <c r="P93" s="219"/>
      <c r="Q93" s="92">
        <f>Q91</f>
        <v>0</v>
      </c>
      <c r="R93" s="219"/>
      <c r="S93" s="219"/>
      <c r="T93" s="219"/>
      <c r="U93" s="219"/>
      <c r="V93" s="219"/>
      <c r="W93" s="254" t="s">
        <v>379</v>
      </c>
      <c r="X93" s="255"/>
      <c r="Y93" s="256"/>
      <c r="Z93" s="256"/>
    </row>
    <row r="94" spans="1:26" ht="15">
      <c r="A94" s="219"/>
      <c r="B94" s="219"/>
      <c r="C94" s="219"/>
      <c r="D94" s="219"/>
      <c r="E94" s="219"/>
      <c r="F94" s="219"/>
      <c r="G94" s="219"/>
      <c r="H94" s="219"/>
      <c r="I94" s="219"/>
      <c r="J94" s="219"/>
      <c r="K94" s="219"/>
      <c r="L94" s="219"/>
      <c r="M94" s="219"/>
      <c r="N94" s="219"/>
      <c r="O94" s="219"/>
      <c r="P94" s="219"/>
      <c r="Q94" s="219"/>
      <c r="R94" s="219"/>
      <c r="S94" s="219"/>
      <c r="T94" s="219"/>
      <c r="U94" s="219"/>
      <c r="V94" s="219"/>
      <c r="W94" s="219"/>
      <c r="X94" s="219"/>
      <c r="Y94" s="219"/>
      <c r="Z94" s="219"/>
    </row>
    <row r="95" spans="1:26" ht="15">
      <c r="A95" s="219"/>
      <c r="B95" s="219"/>
      <c r="C95" s="219"/>
      <c r="D95" s="219"/>
      <c r="E95" s="219"/>
      <c r="F95" s="219"/>
      <c r="G95" s="219"/>
      <c r="H95" s="219"/>
      <c r="I95" s="219"/>
      <c r="J95" s="219"/>
      <c r="K95" s="219"/>
      <c r="L95" s="219"/>
      <c r="M95" s="219"/>
      <c r="N95" s="219"/>
      <c r="O95" s="219"/>
      <c r="P95" s="219"/>
      <c r="Q95" s="219"/>
      <c r="R95" s="219"/>
      <c r="S95" s="219"/>
      <c r="T95" s="219"/>
      <c r="U95" s="219"/>
      <c r="V95" s="219"/>
      <c r="W95" s="219"/>
      <c r="X95" s="219"/>
      <c r="Y95" s="219"/>
      <c r="Z95" s="219"/>
    </row>
    <row r="96" spans="1:26">
      <c r="A96" s="274" t="s">
        <v>127</v>
      </c>
      <c r="B96" s="219"/>
      <c r="C96" s="219"/>
      <c r="D96" s="219"/>
      <c r="E96" s="219"/>
      <c r="F96" s="219"/>
      <c r="G96" s="219"/>
      <c r="H96" s="219"/>
      <c r="I96" s="219"/>
      <c r="J96" s="219"/>
      <c r="K96" s="219"/>
      <c r="L96" s="219"/>
      <c r="M96" s="219"/>
      <c r="N96" s="219"/>
      <c r="O96" s="219"/>
      <c r="P96" s="219"/>
      <c r="Q96" s="219"/>
      <c r="R96" s="219"/>
      <c r="S96" s="219"/>
      <c r="T96" s="219"/>
      <c r="U96" s="219"/>
      <c r="V96" s="219"/>
      <c r="W96" s="219"/>
      <c r="X96" s="219"/>
      <c r="Y96" s="219"/>
      <c r="Z96" s="219"/>
    </row>
    <row r="97" spans="1:26" ht="16.5" thickBot="1">
      <c r="A97" s="289" t="s">
        <v>128</v>
      </c>
      <c r="B97" s="219"/>
      <c r="C97" s="219"/>
      <c r="D97" s="219"/>
      <c r="E97" s="219"/>
      <c r="F97" s="219"/>
      <c r="G97" s="219"/>
      <c r="H97" s="219"/>
      <c r="I97" s="219"/>
      <c r="J97" s="219"/>
      <c r="K97" s="219"/>
      <c r="L97" s="219"/>
      <c r="M97" s="219"/>
      <c r="N97" s="219"/>
      <c r="O97" s="219"/>
      <c r="P97" s="219"/>
      <c r="Q97" s="219"/>
      <c r="R97" s="219"/>
      <c r="S97" s="219"/>
      <c r="T97" s="219"/>
      <c r="U97" s="219"/>
      <c r="V97" s="219"/>
      <c r="W97" s="219"/>
      <c r="X97" s="219"/>
      <c r="Y97" s="219"/>
      <c r="Z97" s="219"/>
    </row>
    <row r="98" spans="1:26" ht="17.100000000000001" customHeight="1">
      <c r="A98" s="401" t="s">
        <v>129</v>
      </c>
      <c r="B98" s="399"/>
      <c r="C98" s="433" t="s">
        <v>529</v>
      </c>
      <c r="D98" s="433"/>
      <c r="E98" s="433"/>
      <c r="F98" s="433"/>
      <c r="G98" s="433"/>
      <c r="H98" s="433"/>
      <c r="I98" s="433"/>
      <c r="J98" s="433"/>
      <c r="K98" s="433"/>
      <c r="L98" s="433"/>
      <c r="M98" s="433"/>
      <c r="N98" s="433"/>
      <c r="O98" s="433"/>
      <c r="P98" s="433"/>
      <c r="Q98" s="433"/>
      <c r="R98" s="433"/>
      <c r="S98" s="433"/>
      <c r="T98" s="219"/>
      <c r="U98" s="219"/>
      <c r="V98" s="219"/>
      <c r="W98" s="219"/>
      <c r="X98" s="219"/>
      <c r="Y98" s="219"/>
      <c r="Z98" s="219"/>
    </row>
    <row r="99" spans="1:26" ht="17.100000000000001" customHeight="1">
      <c r="A99" s="401" t="s">
        <v>130</v>
      </c>
      <c r="B99" s="399"/>
      <c r="C99" s="433" t="s">
        <v>530</v>
      </c>
      <c r="D99" s="433"/>
      <c r="E99" s="433"/>
      <c r="F99" s="433"/>
      <c r="G99" s="433"/>
      <c r="H99" s="433"/>
      <c r="I99" s="433"/>
      <c r="J99" s="433"/>
      <c r="K99" s="433"/>
      <c r="L99" s="433"/>
      <c r="M99" s="433"/>
      <c r="N99" s="433"/>
      <c r="O99" s="433"/>
      <c r="P99" s="433"/>
      <c r="Q99" s="433"/>
      <c r="R99" s="433"/>
      <c r="S99" s="433"/>
      <c r="T99" s="219"/>
      <c r="U99" s="219"/>
      <c r="V99" s="219"/>
      <c r="W99" s="219"/>
      <c r="X99" s="219"/>
      <c r="Y99" s="219"/>
      <c r="Z99" s="219"/>
    </row>
    <row r="100" spans="1:26" ht="15" customHeight="1">
      <c r="A100" s="401" t="s">
        <v>131</v>
      </c>
      <c r="B100" s="399"/>
      <c r="C100" s="433" t="s">
        <v>531</v>
      </c>
      <c r="D100" s="433"/>
      <c r="E100" s="433"/>
      <c r="F100" s="433"/>
      <c r="G100" s="433"/>
      <c r="H100" s="433"/>
      <c r="I100" s="433"/>
      <c r="J100" s="433"/>
      <c r="K100" s="433"/>
      <c r="L100" s="433"/>
      <c r="M100" s="433"/>
      <c r="N100" s="433"/>
      <c r="O100" s="433"/>
      <c r="P100" s="433"/>
      <c r="Q100" s="433"/>
      <c r="R100" s="433"/>
      <c r="S100" s="433"/>
      <c r="T100" s="219"/>
      <c r="U100" s="219"/>
      <c r="V100" s="219"/>
      <c r="W100" s="219"/>
      <c r="X100" s="219"/>
      <c r="Y100" s="219"/>
      <c r="Z100" s="219"/>
    </row>
    <row r="101" spans="1:26" ht="17.100000000000001" customHeight="1">
      <c r="A101" s="401"/>
      <c r="B101" s="399"/>
      <c r="C101" s="433" t="s">
        <v>431</v>
      </c>
      <c r="D101" s="433"/>
      <c r="E101" s="433"/>
      <c r="F101" s="433"/>
      <c r="G101" s="433"/>
      <c r="H101" s="433"/>
      <c r="I101" s="433"/>
      <c r="J101" s="433"/>
      <c r="K101" s="433"/>
      <c r="L101" s="433"/>
      <c r="M101" s="433"/>
      <c r="N101" s="433"/>
      <c r="O101" s="433"/>
      <c r="P101" s="433"/>
      <c r="Q101" s="433"/>
      <c r="R101" s="433"/>
      <c r="S101" s="433"/>
      <c r="T101" s="219"/>
      <c r="U101" s="219"/>
      <c r="V101" s="219"/>
      <c r="W101" s="219"/>
      <c r="X101" s="219"/>
      <c r="Y101" s="219"/>
      <c r="Z101" s="219"/>
    </row>
    <row r="102" spans="1:26" ht="17.100000000000001" customHeight="1">
      <c r="A102" s="401" t="s">
        <v>134</v>
      </c>
      <c r="B102" s="399"/>
      <c r="C102" s="433" t="s">
        <v>135</v>
      </c>
      <c r="D102" s="433"/>
      <c r="E102" s="433"/>
      <c r="F102" s="433"/>
      <c r="G102" s="433"/>
      <c r="H102" s="433"/>
      <c r="I102" s="433"/>
      <c r="J102" s="433"/>
      <c r="K102" s="433"/>
      <c r="L102" s="433"/>
      <c r="M102" s="433"/>
      <c r="N102" s="433"/>
      <c r="O102" s="433"/>
      <c r="P102" s="433"/>
      <c r="Q102" s="433"/>
      <c r="R102" s="433"/>
      <c r="S102" s="433"/>
      <c r="T102" s="219"/>
      <c r="U102" s="219"/>
      <c r="V102" s="219"/>
      <c r="W102" s="219"/>
      <c r="X102" s="219"/>
      <c r="Y102" s="219"/>
      <c r="Z102" s="219"/>
    </row>
    <row r="103" spans="1:26" ht="32.25" customHeight="1">
      <c r="A103" s="401" t="s">
        <v>136</v>
      </c>
      <c r="B103" s="399"/>
      <c r="C103" s="433" t="s">
        <v>532</v>
      </c>
      <c r="D103" s="433"/>
      <c r="E103" s="433"/>
      <c r="F103" s="433"/>
      <c r="G103" s="433"/>
      <c r="H103" s="433"/>
      <c r="I103" s="433"/>
      <c r="J103" s="433"/>
      <c r="K103" s="433"/>
      <c r="L103" s="433"/>
      <c r="M103" s="433"/>
      <c r="N103" s="433"/>
      <c r="O103" s="433"/>
      <c r="P103" s="433"/>
      <c r="Q103" s="433"/>
      <c r="R103" s="433"/>
      <c r="S103" s="433"/>
      <c r="T103" s="219"/>
      <c r="U103" s="219"/>
      <c r="V103" s="219"/>
      <c r="W103" s="219"/>
      <c r="X103" s="219"/>
      <c r="Y103" s="219"/>
      <c r="Z103" s="219"/>
    </row>
    <row r="104" spans="1:26" ht="17.100000000000001" customHeight="1">
      <c r="A104" s="402" t="s">
        <v>137</v>
      </c>
      <c r="B104" s="399"/>
      <c r="C104" s="433" t="s">
        <v>339</v>
      </c>
      <c r="D104" s="433"/>
      <c r="E104" s="433"/>
      <c r="F104" s="433"/>
      <c r="G104" s="433"/>
      <c r="H104" s="433"/>
      <c r="I104" s="433"/>
      <c r="J104" s="433"/>
      <c r="K104" s="433"/>
      <c r="L104" s="433"/>
      <c r="M104" s="433"/>
      <c r="N104" s="433"/>
      <c r="O104" s="433"/>
      <c r="P104" s="433"/>
      <c r="Q104" s="433"/>
      <c r="R104" s="433"/>
      <c r="S104" s="433"/>
      <c r="T104" s="219"/>
      <c r="U104" s="219"/>
      <c r="V104" s="219"/>
      <c r="W104" s="219"/>
      <c r="X104" s="219"/>
      <c r="Y104" s="219"/>
      <c r="Z104" s="219"/>
    </row>
    <row r="105" spans="1:26" ht="17.100000000000001" customHeight="1">
      <c r="A105" s="402" t="s">
        <v>139</v>
      </c>
      <c r="B105" s="399"/>
      <c r="C105" s="433" t="s">
        <v>355</v>
      </c>
      <c r="D105" s="433"/>
      <c r="E105" s="433"/>
      <c r="F105" s="433"/>
      <c r="G105" s="433"/>
      <c r="H105" s="433"/>
      <c r="I105" s="433"/>
      <c r="J105" s="433"/>
      <c r="K105" s="433"/>
      <c r="L105" s="433"/>
      <c r="M105" s="433"/>
      <c r="N105" s="433"/>
      <c r="O105" s="433"/>
      <c r="P105" s="433"/>
      <c r="Q105" s="433"/>
      <c r="R105" s="433"/>
      <c r="S105" s="433"/>
      <c r="T105" s="219"/>
      <c r="U105" s="219"/>
      <c r="V105" s="219"/>
      <c r="W105" s="219"/>
      <c r="X105" s="219"/>
      <c r="Y105" s="219"/>
      <c r="Z105" s="219"/>
    </row>
    <row r="106" spans="1:26" ht="17.100000000000001" customHeight="1">
      <c r="A106" s="402" t="s">
        <v>141</v>
      </c>
      <c r="B106" s="399"/>
      <c r="C106" s="433" t="s">
        <v>142</v>
      </c>
      <c r="D106" s="433"/>
      <c r="E106" s="433"/>
      <c r="F106" s="433"/>
      <c r="G106" s="433"/>
      <c r="H106" s="433"/>
      <c r="I106" s="433"/>
      <c r="J106" s="433"/>
      <c r="K106" s="433"/>
      <c r="L106" s="433"/>
      <c r="M106" s="433"/>
      <c r="N106" s="433"/>
      <c r="O106" s="433"/>
      <c r="P106" s="433"/>
      <c r="Q106" s="433"/>
      <c r="R106" s="433"/>
      <c r="S106" s="433"/>
      <c r="T106" s="219"/>
      <c r="U106" s="219"/>
      <c r="V106" s="219"/>
      <c r="W106" s="219"/>
      <c r="X106" s="219"/>
      <c r="Y106" s="219"/>
      <c r="Z106" s="219"/>
    </row>
    <row r="107" spans="1:26" s="266" customFormat="1" ht="17.100000000000001" customHeight="1">
      <c r="A107" s="402" t="s">
        <v>195</v>
      </c>
      <c r="B107" s="399"/>
      <c r="C107" s="399" t="s">
        <v>432</v>
      </c>
      <c r="D107" s="399"/>
      <c r="E107" s="399"/>
      <c r="F107" s="399"/>
      <c r="G107" s="399"/>
      <c r="H107" s="399"/>
      <c r="I107" s="399"/>
      <c r="J107" s="399"/>
      <c r="K107" s="399"/>
      <c r="L107" s="399"/>
      <c r="M107" s="399"/>
      <c r="N107" s="399"/>
      <c r="O107" s="399"/>
      <c r="P107" s="399"/>
      <c r="Q107" s="399"/>
      <c r="R107" s="399"/>
      <c r="S107" s="399"/>
    </row>
    <row r="108" spans="1:26" s="266" customFormat="1" ht="17.100000000000001" customHeight="1">
      <c r="A108" s="103" t="s">
        <v>201</v>
      </c>
      <c r="B108" s="291"/>
      <c r="C108" s="399" t="s">
        <v>533</v>
      </c>
      <c r="D108" s="103"/>
      <c r="E108" s="103"/>
      <c r="F108" s="103"/>
      <c r="G108" s="301"/>
      <c r="H108" s="271"/>
      <c r="I108" s="271"/>
      <c r="J108" s="11"/>
      <c r="K108" s="11"/>
      <c r="L108" s="274"/>
      <c r="M108" s="274"/>
      <c r="N108" s="274"/>
      <c r="O108" s="38"/>
      <c r="P108" s="274"/>
      <c r="Q108" s="399"/>
      <c r="R108" s="11"/>
      <c r="S108" s="104"/>
      <c r="T108" s="292"/>
      <c r="U108" s="292"/>
      <c r="V108" s="292"/>
      <c r="W108" s="292"/>
      <c r="X108" s="292"/>
      <c r="Y108" s="292"/>
      <c r="Z108" s="292"/>
    </row>
    <row r="109" spans="1:26" s="266" customFormat="1">
      <c r="A109" s="103" t="s">
        <v>203</v>
      </c>
      <c r="B109" s="291"/>
      <c r="C109" s="399" t="s">
        <v>206</v>
      </c>
      <c r="D109" s="103"/>
      <c r="E109" s="103"/>
      <c r="F109" s="103"/>
      <c r="G109" s="301"/>
      <c r="H109" s="271"/>
      <c r="I109" s="271"/>
      <c r="J109" s="11"/>
      <c r="K109" s="11"/>
      <c r="L109" s="274"/>
      <c r="M109" s="274"/>
      <c r="N109" s="274"/>
      <c r="O109" s="38"/>
      <c r="P109" s="274"/>
      <c r="Q109" s="399"/>
      <c r="R109" s="11"/>
      <c r="S109" s="36"/>
      <c r="T109" s="292"/>
      <c r="U109" s="292"/>
      <c r="V109" s="292"/>
      <c r="W109" s="292"/>
      <c r="X109" s="292"/>
      <c r="Y109" s="292"/>
      <c r="Z109" s="292"/>
    </row>
    <row r="110" spans="1:26" s="371" customFormat="1" ht="15">
      <c r="A110" s="402" t="s">
        <v>205</v>
      </c>
      <c r="B110" s="399"/>
      <c r="C110" s="219" t="s">
        <v>515</v>
      </c>
      <c r="D110" s="219"/>
      <c r="E110" s="219"/>
      <c r="F110" s="219"/>
      <c r="G110" s="219"/>
      <c r="H110" s="219"/>
      <c r="I110" s="219"/>
      <c r="J110" s="219"/>
      <c r="K110" s="219"/>
      <c r="L110" s="219"/>
      <c r="M110" s="219"/>
      <c r="N110" s="219"/>
      <c r="O110" s="219"/>
      <c r="P110" s="219"/>
      <c r="Q110" s="219"/>
      <c r="R110" s="219"/>
      <c r="S110" s="219"/>
      <c r="T110" s="292"/>
      <c r="U110" s="292"/>
      <c r="V110" s="292"/>
      <c r="W110" s="292"/>
      <c r="X110" s="292"/>
      <c r="Y110" s="292"/>
      <c r="Z110" s="292"/>
    </row>
    <row r="111" spans="1:26" ht="15">
      <c r="A111" s="268"/>
      <c r="B111" s="268"/>
      <c r="C111" s="219"/>
      <c r="D111" s="219"/>
      <c r="E111" s="219"/>
      <c r="F111" s="219"/>
      <c r="G111" s="219"/>
      <c r="H111" s="219"/>
      <c r="I111" s="219"/>
      <c r="J111" s="219"/>
      <c r="K111" s="219"/>
      <c r="L111" s="219"/>
      <c r="M111" s="219"/>
      <c r="N111" s="219"/>
      <c r="O111" s="219"/>
      <c r="P111" s="219"/>
      <c r="Q111" s="219"/>
      <c r="R111" s="219"/>
      <c r="S111" s="219"/>
      <c r="T111" s="219"/>
      <c r="U111" s="219"/>
      <c r="V111" s="219"/>
      <c r="W111" s="219"/>
      <c r="X111" s="219"/>
      <c r="Y111" s="219"/>
      <c r="Z111" s="219"/>
    </row>
    <row r="112" spans="1:26" ht="15">
      <c r="C112" s="219"/>
      <c r="D112" s="219"/>
      <c r="E112" s="219"/>
      <c r="F112" s="219"/>
      <c r="G112" s="219"/>
      <c r="H112" s="219"/>
      <c r="I112" s="219"/>
      <c r="J112" s="219"/>
      <c r="K112" s="219"/>
      <c r="L112" s="219"/>
      <c r="M112" s="219"/>
      <c r="N112" s="292"/>
      <c r="O112" s="219"/>
      <c r="P112" s="219"/>
      <c r="Q112" s="219"/>
      <c r="R112" s="219"/>
      <c r="S112" s="219"/>
      <c r="T112" s="219"/>
      <c r="U112" s="219"/>
      <c r="V112" s="219"/>
      <c r="W112" s="219"/>
      <c r="X112" s="219"/>
      <c r="Y112" s="219"/>
      <c r="Z112" s="219"/>
    </row>
    <row r="113" spans="3:26" ht="15">
      <c r="C113" s="219"/>
      <c r="D113" s="219"/>
      <c r="E113" s="219"/>
      <c r="F113" s="219"/>
      <c r="G113" s="219"/>
      <c r="H113" s="219"/>
      <c r="I113" s="219"/>
      <c r="J113" s="219"/>
      <c r="K113" s="219"/>
      <c r="L113" s="219"/>
      <c r="M113" s="219"/>
      <c r="N113" s="292"/>
      <c r="O113" s="219"/>
      <c r="P113" s="219"/>
      <c r="Q113" s="219"/>
      <c r="R113" s="219"/>
      <c r="S113" s="219"/>
      <c r="T113" s="219"/>
      <c r="U113" s="219"/>
      <c r="V113" s="219"/>
      <c r="W113" s="219"/>
      <c r="X113" s="219"/>
      <c r="Y113" s="219"/>
      <c r="Z113" s="219"/>
    </row>
    <row r="114" spans="3:26" ht="15">
      <c r="C114" s="219"/>
      <c r="D114" s="219"/>
      <c r="E114" s="219"/>
      <c r="F114" s="219"/>
      <c r="G114" s="219"/>
      <c r="H114" s="219"/>
      <c r="I114" s="219"/>
      <c r="J114" s="219"/>
      <c r="K114" s="219"/>
      <c r="L114" s="219"/>
      <c r="M114" s="219"/>
      <c r="N114" s="292"/>
      <c r="O114" s="219"/>
      <c r="P114" s="219"/>
      <c r="Q114" s="219"/>
      <c r="R114" s="219"/>
      <c r="S114" s="219"/>
      <c r="T114" s="219"/>
      <c r="U114" s="219"/>
      <c r="V114" s="219"/>
      <c r="W114" s="219"/>
      <c r="X114" s="219"/>
      <c r="Y114" s="219"/>
      <c r="Z114" s="219"/>
    </row>
    <row r="115" spans="3:26" ht="15">
      <c r="C115" s="219"/>
      <c r="D115" s="219"/>
      <c r="E115" s="219"/>
      <c r="F115" s="219"/>
      <c r="G115" s="219"/>
      <c r="H115" s="219"/>
      <c r="I115" s="219"/>
      <c r="J115" s="219"/>
      <c r="K115" s="219"/>
      <c r="L115" s="219"/>
      <c r="M115" s="219"/>
      <c r="N115" s="292"/>
      <c r="O115" s="219"/>
      <c r="P115" s="219"/>
      <c r="Q115" s="219"/>
      <c r="R115" s="219"/>
      <c r="S115" s="219"/>
      <c r="T115" s="219"/>
      <c r="U115" s="219"/>
      <c r="V115" s="219"/>
      <c r="W115" s="219"/>
      <c r="X115" s="219"/>
      <c r="Y115" s="219"/>
      <c r="Z115" s="219"/>
    </row>
    <row r="116" spans="3:26" ht="15">
      <c r="C116" s="219"/>
      <c r="D116" s="219"/>
      <c r="E116" s="219"/>
      <c r="F116" s="219"/>
      <c r="G116" s="219"/>
      <c r="H116" s="219"/>
      <c r="I116" s="219"/>
      <c r="J116" s="219"/>
      <c r="K116" s="219"/>
      <c r="L116" s="219"/>
      <c r="M116" s="219"/>
      <c r="N116" s="292"/>
      <c r="O116" s="219"/>
      <c r="P116" s="219"/>
      <c r="Q116" s="219"/>
      <c r="R116" s="219"/>
      <c r="S116" s="219"/>
      <c r="T116" s="219"/>
      <c r="U116" s="219"/>
      <c r="V116" s="219"/>
      <c r="W116" s="219"/>
      <c r="X116" s="219"/>
      <c r="Y116" s="219"/>
      <c r="Z116" s="219"/>
    </row>
    <row r="117" spans="3:26" ht="15">
      <c r="C117" s="219"/>
      <c r="D117" s="219"/>
      <c r="E117" s="219"/>
      <c r="F117" s="219"/>
      <c r="G117" s="219"/>
      <c r="H117" s="219"/>
      <c r="I117" s="219"/>
      <c r="J117" s="219"/>
      <c r="K117" s="219"/>
      <c r="L117" s="219"/>
      <c r="M117" s="219"/>
      <c r="N117" s="292"/>
      <c r="O117" s="219"/>
      <c r="P117" s="219"/>
      <c r="Q117" s="219"/>
      <c r="R117" s="219"/>
      <c r="S117" s="219"/>
      <c r="T117" s="219"/>
      <c r="U117" s="219"/>
      <c r="V117" s="219"/>
      <c r="W117" s="219"/>
      <c r="X117" s="219"/>
      <c r="Y117" s="219"/>
      <c r="Z117" s="219"/>
    </row>
    <row r="118" spans="3:26" ht="15">
      <c r="C118" s="219"/>
      <c r="D118" s="219"/>
      <c r="E118" s="219"/>
      <c r="F118" s="219"/>
      <c r="G118" s="219"/>
      <c r="H118" s="219"/>
      <c r="I118" s="219"/>
      <c r="J118" s="219"/>
      <c r="K118" s="219"/>
      <c r="L118" s="219"/>
      <c r="M118" s="219"/>
      <c r="N118" s="292"/>
      <c r="O118" s="219"/>
      <c r="P118" s="219"/>
      <c r="Q118" s="219"/>
      <c r="R118" s="219"/>
      <c r="S118" s="219"/>
      <c r="T118" s="219"/>
      <c r="U118" s="219"/>
      <c r="V118" s="219"/>
      <c r="W118" s="219"/>
      <c r="X118" s="219"/>
      <c r="Y118" s="219"/>
      <c r="Z118" s="219"/>
    </row>
    <row r="119" spans="3:26" ht="15">
      <c r="C119" s="219"/>
      <c r="D119" s="219"/>
      <c r="E119" s="219"/>
      <c r="F119" s="219"/>
      <c r="G119" s="219"/>
      <c r="H119" s="219"/>
      <c r="I119" s="219"/>
      <c r="J119" s="219"/>
      <c r="K119" s="219"/>
      <c r="L119" s="219"/>
      <c r="M119" s="219"/>
      <c r="N119" s="292"/>
      <c r="O119" s="219"/>
      <c r="P119" s="219"/>
      <c r="Q119" s="219"/>
      <c r="R119" s="219"/>
      <c r="S119" s="219"/>
      <c r="T119" s="219"/>
      <c r="U119" s="219"/>
      <c r="V119" s="219"/>
      <c r="W119" s="219"/>
      <c r="X119" s="219"/>
      <c r="Y119" s="219"/>
      <c r="Z119" s="219"/>
    </row>
    <row r="120" spans="3:26" ht="15">
      <c r="C120" s="219"/>
      <c r="D120" s="219"/>
      <c r="E120" s="219"/>
      <c r="F120" s="219"/>
      <c r="G120" s="219"/>
      <c r="H120" s="219"/>
      <c r="I120" s="219"/>
      <c r="J120" s="219"/>
      <c r="K120" s="219"/>
      <c r="L120" s="219"/>
      <c r="M120" s="219"/>
      <c r="N120" s="292"/>
      <c r="O120" s="219"/>
      <c r="P120" s="219"/>
      <c r="Q120" s="219"/>
      <c r="R120" s="219"/>
      <c r="S120" s="219"/>
      <c r="T120" s="219"/>
      <c r="U120" s="219"/>
      <c r="V120" s="219"/>
      <c r="W120" s="219"/>
      <c r="X120" s="219"/>
      <c r="Y120" s="219"/>
      <c r="Z120" s="219"/>
    </row>
    <row r="121" spans="3:26" ht="15">
      <c r="C121" s="219"/>
      <c r="D121" s="219"/>
      <c r="E121" s="219"/>
      <c r="F121" s="219"/>
      <c r="G121" s="219"/>
      <c r="H121" s="219"/>
      <c r="I121" s="219"/>
      <c r="J121" s="219"/>
      <c r="K121" s="219"/>
      <c r="L121" s="219"/>
      <c r="M121" s="219"/>
      <c r="N121" s="292"/>
      <c r="O121" s="219"/>
      <c r="P121" s="219"/>
      <c r="Q121" s="219"/>
      <c r="R121" s="219"/>
      <c r="S121" s="219"/>
      <c r="T121" s="219"/>
      <c r="U121" s="219"/>
      <c r="V121" s="219"/>
      <c r="W121" s="219"/>
      <c r="X121" s="219"/>
      <c r="Y121" s="219"/>
      <c r="Z121" s="219"/>
    </row>
    <row r="122" spans="3:26" ht="15">
      <c r="C122" s="219"/>
      <c r="D122" s="219"/>
      <c r="E122" s="219"/>
      <c r="F122" s="219"/>
      <c r="G122" s="219"/>
      <c r="H122" s="219"/>
      <c r="I122" s="219"/>
      <c r="J122" s="219"/>
      <c r="K122" s="219"/>
      <c r="L122" s="219"/>
      <c r="M122" s="219"/>
      <c r="N122" s="292"/>
      <c r="O122" s="219"/>
      <c r="P122" s="219"/>
      <c r="Q122" s="219"/>
      <c r="R122" s="219"/>
      <c r="S122" s="219"/>
      <c r="T122" s="219"/>
      <c r="U122" s="219"/>
      <c r="V122" s="219"/>
      <c r="W122" s="219"/>
      <c r="X122" s="219"/>
      <c r="Y122" s="219"/>
      <c r="Z122" s="219"/>
    </row>
    <row r="123" spans="3:26" ht="15">
      <c r="C123" s="219"/>
      <c r="D123" s="219"/>
      <c r="E123" s="219"/>
      <c r="F123" s="219"/>
      <c r="G123" s="219"/>
      <c r="H123" s="219"/>
      <c r="I123" s="219"/>
      <c r="J123" s="219"/>
      <c r="K123" s="219"/>
      <c r="L123" s="219"/>
      <c r="M123" s="219"/>
      <c r="N123" s="292"/>
      <c r="O123" s="219"/>
      <c r="P123" s="219"/>
      <c r="Q123" s="219"/>
      <c r="R123" s="219"/>
      <c r="S123" s="219"/>
      <c r="T123" s="219"/>
      <c r="U123" s="219"/>
      <c r="V123" s="219"/>
      <c r="W123" s="219"/>
      <c r="X123" s="219"/>
      <c r="Y123" s="219"/>
      <c r="Z123" s="219"/>
    </row>
    <row r="124" spans="3:26" ht="15">
      <c r="C124" s="219"/>
      <c r="D124" s="219"/>
      <c r="E124" s="219"/>
      <c r="F124" s="219"/>
      <c r="G124" s="219"/>
      <c r="H124" s="219"/>
      <c r="I124" s="219"/>
      <c r="J124" s="219"/>
      <c r="K124" s="219"/>
      <c r="L124" s="219"/>
      <c r="M124" s="219"/>
      <c r="N124" s="292"/>
      <c r="O124" s="219"/>
      <c r="P124" s="219"/>
      <c r="Q124" s="219"/>
      <c r="R124" s="219"/>
      <c r="S124" s="219"/>
      <c r="T124" s="219"/>
      <c r="U124" s="219"/>
      <c r="V124" s="219"/>
      <c r="W124" s="219"/>
      <c r="X124" s="219"/>
      <c r="Y124" s="219"/>
      <c r="Z124" s="219"/>
    </row>
    <row r="125" spans="3:26" ht="15">
      <c r="C125" s="219"/>
      <c r="D125" s="219"/>
      <c r="E125" s="219"/>
      <c r="F125" s="219"/>
      <c r="G125" s="219"/>
      <c r="H125" s="219"/>
      <c r="I125" s="219"/>
      <c r="J125" s="219"/>
      <c r="K125" s="219"/>
      <c r="L125" s="219"/>
      <c r="M125" s="219"/>
      <c r="N125" s="292"/>
      <c r="O125" s="219"/>
      <c r="P125" s="219"/>
      <c r="Q125" s="219"/>
      <c r="R125" s="219"/>
      <c r="S125" s="219"/>
      <c r="T125" s="219"/>
      <c r="U125" s="219"/>
      <c r="V125" s="219"/>
      <c r="W125" s="219"/>
      <c r="X125" s="219"/>
      <c r="Y125" s="219"/>
      <c r="Z125" s="219"/>
    </row>
    <row r="126" spans="3:26" ht="15">
      <c r="C126" s="219"/>
      <c r="D126" s="219"/>
      <c r="E126" s="219"/>
      <c r="F126" s="219"/>
      <c r="G126" s="219"/>
      <c r="H126" s="219"/>
      <c r="I126" s="219"/>
      <c r="J126" s="219"/>
      <c r="K126" s="219"/>
      <c r="L126" s="219"/>
      <c r="M126" s="219"/>
      <c r="N126" s="292"/>
      <c r="O126" s="219"/>
      <c r="P126" s="219"/>
      <c r="Q126" s="219"/>
      <c r="R126" s="219"/>
      <c r="S126" s="219"/>
      <c r="T126" s="219"/>
      <c r="U126" s="219"/>
      <c r="V126" s="219"/>
      <c r="W126" s="219"/>
      <c r="X126" s="219"/>
      <c r="Y126" s="219"/>
      <c r="Z126" s="219"/>
    </row>
    <row r="127" spans="3:26" ht="15">
      <c r="C127" s="219"/>
      <c r="D127" s="219"/>
      <c r="E127" s="219"/>
      <c r="F127" s="219"/>
      <c r="G127" s="219"/>
      <c r="H127" s="219"/>
      <c r="I127" s="219"/>
      <c r="J127" s="219"/>
      <c r="K127" s="219"/>
      <c r="L127" s="219"/>
      <c r="M127" s="219"/>
      <c r="N127" s="292"/>
      <c r="O127" s="219"/>
      <c r="P127" s="219"/>
      <c r="Q127" s="219"/>
      <c r="R127" s="219"/>
      <c r="S127" s="219"/>
      <c r="T127" s="219"/>
      <c r="U127" s="219"/>
      <c r="V127" s="219"/>
      <c r="W127" s="219"/>
      <c r="X127" s="219"/>
      <c r="Y127" s="219"/>
      <c r="Z127" s="219"/>
    </row>
    <row r="128" spans="3:26" ht="15">
      <c r="C128" s="219"/>
      <c r="D128" s="219"/>
      <c r="E128" s="219"/>
      <c r="F128" s="219"/>
      <c r="G128" s="219"/>
      <c r="H128" s="219"/>
      <c r="I128" s="219"/>
      <c r="J128" s="219"/>
      <c r="K128" s="219"/>
      <c r="L128" s="219"/>
      <c r="M128" s="219"/>
      <c r="N128" s="292"/>
      <c r="O128" s="219"/>
      <c r="P128" s="219"/>
      <c r="Q128" s="219"/>
      <c r="R128" s="219"/>
      <c r="S128" s="219"/>
      <c r="T128" s="219"/>
      <c r="U128" s="219"/>
      <c r="V128" s="219"/>
      <c r="W128" s="219"/>
      <c r="X128" s="219"/>
      <c r="Y128" s="219"/>
      <c r="Z128" s="219"/>
    </row>
    <row r="129" spans="3:26" ht="15">
      <c r="C129" s="219"/>
      <c r="D129" s="219"/>
      <c r="E129" s="219"/>
      <c r="F129" s="219"/>
      <c r="G129" s="219"/>
      <c r="H129" s="219"/>
      <c r="I129" s="219"/>
      <c r="J129" s="219"/>
      <c r="K129" s="219"/>
      <c r="L129" s="219"/>
      <c r="M129" s="219"/>
      <c r="N129" s="292"/>
      <c r="O129" s="219"/>
      <c r="P129" s="219"/>
      <c r="Q129" s="219"/>
      <c r="R129" s="219"/>
      <c r="S129" s="219"/>
      <c r="T129" s="219"/>
      <c r="U129" s="219"/>
      <c r="V129" s="219"/>
      <c r="W129" s="219"/>
      <c r="X129" s="219"/>
      <c r="Y129" s="219"/>
      <c r="Z129" s="219"/>
    </row>
    <row r="130" spans="3:26" ht="15">
      <c r="C130" s="219"/>
      <c r="D130" s="219"/>
      <c r="E130" s="219"/>
      <c r="F130" s="219"/>
      <c r="G130" s="219"/>
      <c r="H130" s="219"/>
      <c r="I130" s="219"/>
      <c r="J130" s="219"/>
      <c r="K130" s="219"/>
      <c r="L130" s="219"/>
      <c r="M130" s="219"/>
      <c r="N130" s="292"/>
      <c r="O130" s="219"/>
      <c r="P130" s="219"/>
      <c r="Q130" s="219"/>
      <c r="R130" s="219"/>
      <c r="S130" s="219"/>
      <c r="T130" s="219"/>
      <c r="U130" s="219"/>
      <c r="V130" s="219"/>
      <c r="W130" s="219"/>
      <c r="X130" s="219"/>
      <c r="Y130" s="219"/>
      <c r="Z130" s="219"/>
    </row>
    <row r="131" spans="3:26" ht="15">
      <c r="C131" s="219"/>
      <c r="D131" s="219"/>
      <c r="E131" s="219"/>
      <c r="F131" s="219"/>
      <c r="G131" s="219"/>
      <c r="H131" s="219"/>
      <c r="I131" s="219"/>
      <c r="J131" s="219"/>
      <c r="K131" s="219"/>
      <c r="L131" s="219"/>
      <c r="M131" s="219"/>
      <c r="N131" s="292"/>
      <c r="O131" s="219"/>
      <c r="P131" s="219"/>
      <c r="Q131" s="219"/>
      <c r="R131" s="219"/>
      <c r="S131" s="219"/>
      <c r="T131" s="219"/>
      <c r="U131" s="219"/>
      <c r="V131" s="219"/>
      <c r="W131" s="219"/>
      <c r="X131" s="219"/>
      <c r="Y131" s="219"/>
      <c r="Z131" s="219"/>
    </row>
    <row r="132" spans="3:26" ht="15">
      <c r="C132" s="219"/>
      <c r="D132" s="219"/>
      <c r="E132" s="219"/>
      <c r="F132" s="219"/>
      <c r="G132" s="219"/>
      <c r="H132" s="219"/>
      <c r="I132" s="219"/>
      <c r="J132" s="219"/>
      <c r="K132" s="219"/>
      <c r="L132" s="219"/>
      <c r="M132" s="219"/>
      <c r="N132" s="292"/>
      <c r="O132" s="219"/>
      <c r="P132" s="219"/>
      <c r="Q132" s="219"/>
      <c r="R132" s="219"/>
      <c r="S132" s="219"/>
      <c r="T132" s="219"/>
      <c r="U132" s="219"/>
      <c r="V132" s="219"/>
      <c r="W132" s="219"/>
      <c r="X132" s="219"/>
      <c r="Y132" s="219"/>
      <c r="Z132" s="219"/>
    </row>
    <row r="133" spans="3:26" ht="15">
      <c r="C133" s="219"/>
      <c r="D133" s="219"/>
      <c r="E133" s="219"/>
      <c r="F133" s="219"/>
      <c r="G133" s="219"/>
      <c r="H133" s="219"/>
      <c r="I133" s="219"/>
      <c r="J133" s="219"/>
      <c r="K133" s="219"/>
      <c r="L133" s="219"/>
      <c r="M133" s="219"/>
      <c r="N133" s="292"/>
      <c r="O133" s="219"/>
      <c r="P133" s="219"/>
      <c r="Q133" s="219"/>
      <c r="R133" s="219"/>
      <c r="S133" s="219"/>
      <c r="T133" s="219"/>
      <c r="U133" s="219"/>
      <c r="V133" s="219"/>
      <c r="W133" s="219"/>
      <c r="X133" s="219"/>
      <c r="Y133" s="219"/>
      <c r="Z133" s="219"/>
    </row>
    <row r="134" spans="3:26" ht="15">
      <c r="C134" s="219"/>
      <c r="D134" s="219"/>
      <c r="E134" s="219"/>
      <c r="F134" s="219"/>
      <c r="G134" s="219"/>
      <c r="H134" s="219"/>
      <c r="I134" s="219"/>
      <c r="J134" s="219"/>
      <c r="K134" s="219"/>
      <c r="L134" s="219"/>
      <c r="M134" s="219"/>
      <c r="N134" s="292"/>
      <c r="O134" s="219"/>
      <c r="P134" s="219"/>
      <c r="Q134" s="219"/>
      <c r="R134" s="219"/>
      <c r="S134" s="219"/>
      <c r="T134" s="219"/>
      <c r="U134" s="219"/>
      <c r="V134" s="219"/>
      <c r="W134" s="219"/>
      <c r="X134" s="219"/>
      <c r="Y134" s="219"/>
      <c r="Z134" s="219"/>
    </row>
    <row r="135" spans="3:26" ht="15">
      <c r="C135" s="219"/>
      <c r="D135" s="219"/>
      <c r="E135" s="219"/>
      <c r="F135" s="219"/>
      <c r="G135" s="219"/>
      <c r="H135" s="219"/>
      <c r="I135" s="219"/>
      <c r="J135" s="219"/>
      <c r="K135" s="219"/>
      <c r="L135" s="219"/>
      <c r="M135" s="219"/>
      <c r="N135" s="292"/>
      <c r="O135" s="219"/>
      <c r="P135" s="219"/>
      <c r="Q135" s="219"/>
      <c r="R135" s="219"/>
      <c r="S135" s="219"/>
      <c r="T135" s="219"/>
      <c r="U135" s="219"/>
      <c r="V135" s="219"/>
      <c r="W135" s="219"/>
      <c r="X135" s="219"/>
      <c r="Y135" s="219"/>
      <c r="Z135" s="219"/>
    </row>
    <row r="136" spans="3:26" ht="15">
      <c r="C136" s="219"/>
      <c r="D136" s="219"/>
      <c r="E136" s="219"/>
      <c r="F136" s="219"/>
      <c r="G136" s="219"/>
      <c r="H136" s="219"/>
      <c r="I136" s="219"/>
      <c r="J136" s="219"/>
      <c r="K136" s="219"/>
      <c r="L136" s="219"/>
      <c r="M136" s="219"/>
      <c r="N136" s="292"/>
      <c r="O136" s="219"/>
      <c r="P136" s="219"/>
      <c r="Q136" s="219"/>
      <c r="R136" s="219"/>
      <c r="S136" s="219"/>
      <c r="T136" s="219"/>
      <c r="U136" s="219"/>
      <c r="V136" s="219"/>
      <c r="W136" s="219"/>
      <c r="X136" s="219"/>
      <c r="Y136" s="219"/>
      <c r="Z136" s="219"/>
    </row>
    <row r="137" spans="3:26" ht="15">
      <c r="C137" s="219"/>
      <c r="D137" s="219"/>
      <c r="E137" s="219"/>
      <c r="F137" s="219"/>
      <c r="G137" s="219"/>
      <c r="H137" s="219"/>
      <c r="I137" s="219"/>
      <c r="J137" s="219"/>
      <c r="K137" s="219"/>
      <c r="L137" s="219"/>
      <c r="M137" s="219"/>
      <c r="N137" s="292"/>
      <c r="O137" s="219"/>
      <c r="P137" s="219"/>
      <c r="Q137" s="219"/>
      <c r="R137" s="219"/>
      <c r="S137" s="219"/>
      <c r="T137" s="219"/>
      <c r="U137" s="219"/>
      <c r="V137" s="219"/>
      <c r="W137" s="219"/>
      <c r="X137" s="219"/>
      <c r="Y137" s="219"/>
      <c r="Z137" s="219"/>
    </row>
    <row r="138" spans="3:26" ht="15">
      <c r="C138" s="219"/>
      <c r="D138" s="219"/>
      <c r="E138" s="219"/>
      <c r="F138" s="219"/>
      <c r="G138" s="219"/>
      <c r="H138" s="219"/>
      <c r="I138" s="219"/>
      <c r="J138" s="219"/>
      <c r="K138" s="219"/>
      <c r="L138" s="219"/>
      <c r="M138" s="219"/>
      <c r="N138" s="292"/>
      <c r="O138" s="219"/>
      <c r="P138" s="219"/>
      <c r="Q138" s="219"/>
      <c r="R138" s="219"/>
      <c r="S138" s="219"/>
      <c r="T138" s="219"/>
      <c r="U138" s="219"/>
      <c r="V138" s="219"/>
      <c r="W138" s="219"/>
      <c r="X138" s="219"/>
      <c r="Y138" s="219"/>
      <c r="Z138" s="219"/>
    </row>
    <row r="139" spans="3:26" ht="15">
      <c r="C139" s="219"/>
      <c r="D139" s="219"/>
      <c r="E139" s="219"/>
      <c r="F139" s="219"/>
      <c r="G139" s="219"/>
      <c r="H139" s="219"/>
      <c r="I139" s="219"/>
      <c r="J139" s="219"/>
      <c r="K139" s="219"/>
      <c r="L139" s="219"/>
      <c r="M139" s="219"/>
      <c r="N139" s="292"/>
      <c r="O139" s="219"/>
      <c r="P139" s="219"/>
      <c r="Q139" s="219"/>
      <c r="R139" s="219"/>
      <c r="S139" s="219"/>
      <c r="T139" s="219"/>
      <c r="U139" s="219"/>
      <c r="V139" s="219"/>
      <c r="W139" s="219"/>
      <c r="X139" s="219"/>
      <c r="Y139" s="219"/>
      <c r="Z139" s="219"/>
    </row>
    <row r="140" spans="3:26" ht="15">
      <c r="C140" s="219"/>
      <c r="D140" s="219"/>
      <c r="E140" s="219"/>
      <c r="F140" s="219"/>
      <c r="G140" s="219"/>
      <c r="H140" s="219"/>
      <c r="I140" s="219"/>
      <c r="J140" s="219"/>
      <c r="K140" s="219"/>
      <c r="L140" s="219"/>
      <c r="M140" s="219"/>
      <c r="N140" s="292"/>
      <c r="O140" s="219"/>
      <c r="P140" s="219"/>
      <c r="Q140" s="219"/>
      <c r="R140" s="219"/>
      <c r="S140" s="219"/>
      <c r="T140" s="219"/>
      <c r="U140" s="219"/>
      <c r="V140" s="219"/>
      <c r="W140" s="219"/>
      <c r="X140" s="219"/>
      <c r="Y140" s="219"/>
      <c r="Z140" s="219"/>
    </row>
    <row r="141" spans="3:26" ht="15">
      <c r="C141" s="219"/>
      <c r="D141" s="219"/>
      <c r="E141" s="219"/>
      <c r="F141" s="219"/>
      <c r="G141" s="219"/>
      <c r="H141" s="219"/>
      <c r="I141" s="219"/>
      <c r="J141" s="219"/>
      <c r="K141" s="219"/>
      <c r="L141" s="219"/>
      <c r="M141" s="219"/>
      <c r="N141" s="292"/>
      <c r="O141" s="219"/>
      <c r="P141" s="219"/>
      <c r="Q141" s="219"/>
      <c r="R141" s="219"/>
      <c r="S141" s="219"/>
      <c r="T141" s="219"/>
      <c r="U141" s="219"/>
      <c r="V141" s="219"/>
      <c r="W141" s="219"/>
      <c r="X141" s="219"/>
      <c r="Y141" s="219"/>
      <c r="Z141" s="219"/>
    </row>
    <row r="142" spans="3:26" ht="15">
      <c r="C142" s="219"/>
      <c r="D142" s="219"/>
      <c r="E142" s="219"/>
      <c r="F142" s="219"/>
      <c r="G142" s="219"/>
      <c r="H142" s="219"/>
      <c r="I142" s="219"/>
      <c r="J142" s="219"/>
      <c r="K142" s="219"/>
      <c r="L142" s="219"/>
      <c r="M142" s="219"/>
      <c r="N142" s="292"/>
      <c r="O142" s="219"/>
      <c r="P142" s="219"/>
      <c r="Q142" s="219"/>
      <c r="R142" s="219"/>
      <c r="S142" s="219"/>
      <c r="T142" s="219"/>
      <c r="U142" s="219"/>
      <c r="V142" s="219"/>
      <c r="W142" s="219"/>
      <c r="X142" s="219"/>
      <c r="Y142" s="219"/>
      <c r="Z142" s="219"/>
    </row>
    <row r="143" spans="3:26" ht="15">
      <c r="C143" s="219"/>
      <c r="D143" s="219"/>
      <c r="E143" s="219"/>
      <c r="F143" s="219"/>
      <c r="G143" s="219"/>
      <c r="H143" s="219"/>
      <c r="I143" s="219"/>
      <c r="J143" s="219"/>
      <c r="K143" s="219"/>
      <c r="L143" s="219"/>
      <c r="M143" s="219"/>
      <c r="N143" s="292"/>
      <c r="O143" s="219"/>
      <c r="P143" s="219"/>
      <c r="Q143" s="219"/>
      <c r="R143" s="219"/>
      <c r="S143" s="219"/>
      <c r="T143" s="219"/>
      <c r="U143" s="219"/>
      <c r="V143" s="219"/>
      <c r="W143" s="219"/>
      <c r="X143" s="219"/>
      <c r="Y143" s="219"/>
      <c r="Z143" s="219"/>
    </row>
    <row r="144" spans="3:26" ht="15">
      <c r="C144" s="219"/>
      <c r="D144" s="219"/>
      <c r="E144" s="219"/>
      <c r="F144" s="219"/>
      <c r="G144" s="219"/>
      <c r="H144" s="219"/>
      <c r="I144" s="219"/>
      <c r="J144" s="219"/>
      <c r="K144" s="219"/>
      <c r="L144" s="219"/>
      <c r="M144" s="219"/>
      <c r="N144" s="292"/>
      <c r="O144" s="219"/>
      <c r="P144" s="219"/>
      <c r="Q144" s="219"/>
      <c r="R144" s="219"/>
      <c r="S144" s="219"/>
      <c r="T144" s="219"/>
      <c r="U144" s="219"/>
      <c r="V144" s="219"/>
      <c r="W144" s="219"/>
      <c r="X144" s="219"/>
      <c r="Y144" s="219"/>
      <c r="Z144" s="219"/>
    </row>
    <row r="145" spans="3:26" ht="15">
      <c r="C145" s="219"/>
      <c r="D145" s="219"/>
      <c r="E145" s="219"/>
      <c r="F145" s="219"/>
      <c r="G145" s="219"/>
      <c r="H145" s="219"/>
      <c r="I145" s="219"/>
      <c r="J145" s="219"/>
      <c r="K145" s="219"/>
      <c r="L145" s="219"/>
      <c r="M145" s="219"/>
      <c r="N145" s="292"/>
      <c r="O145" s="219"/>
      <c r="P145" s="219"/>
      <c r="Q145" s="219"/>
      <c r="R145" s="219"/>
      <c r="S145" s="219"/>
      <c r="T145" s="219"/>
      <c r="U145" s="219"/>
      <c r="V145" s="219"/>
      <c r="W145" s="219"/>
      <c r="X145" s="219"/>
      <c r="Y145" s="219"/>
      <c r="Z145" s="219"/>
    </row>
    <row r="146" spans="3:26" ht="15">
      <c r="C146" s="219"/>
      <c r="D146" s="219"/>
      <c r="E146" s="219"/>
      <c r="F146" s="219"/>
      <c r="G146" s="219"/>
      <c r="H146" s="219"/>
      <c r="I146" s="219"/>
      <c r="J146" s="219"/>
      <c r="K146" s="219"/>
      <c r="L146" s="219"/>
      <c r="M146" s="219"/>
      <c r="N146" s="292"/>
      <c r="O146" s="219"/>
      <c r="P146" s="219"/>
      <c r="Q146" s="219"/>
      <c r="R146" s="219"/>
      <c r="S146" s="219"/>
      <c r="T146" s="219"/>
      <c r="U146" s="219"/>
      <c r="V146" s="219"/>
      <c r="W146" s="219"/>
      <c r="X146" s="219"/>
      <c r="Y146" s="219"/>
      <c r="Z146" s="219"/>
    </row>
    <row r="147" spans="3:26" ht="15">
      <c r="C147" s="219"/>
      <c r="D147" s="219"/>
      <c r="E147" s="219"/>
      <c r="F147" s="219"/>
      <c r="G147" s="219"/>
      <c r="H147" s="219"/>
      <c r="I147" s="219"/>
      <c r="J147" s="219"/>
      <c r="K147" s="219"/>
      <c r="L147" s="219"/>
      <c r="M147" s="219"/>
      <c r="N147" s="292"/>
      <c r="O147" s="219"/>
      <c r="P147" s="219"/>
      <c r="Q147" s="219"/>
      <c r="R147" s="219"/>
      <c r="S147" s="219"/>
      <c r="T147" s="219"/>
      <c r="U147" s="219"/>
      <c r="V147" s="219"/>
      <c r="W147" s="219"/>
      <c r="X147" s="219"/>
      <c r="Y147" s="219"/>
      <c r="Z147" s="219"/>
    </row>
    <row r="148" spans="3:26" ht="15">
      <c r="C148" s="219"/>
      <c r="D148" s="219"/>
      <c r="E148" s="219"/>
      <c r="F148" s="219"/>
      <c r="G148" s="219"/>
      <c r="H148" s="219"/>
      <c r="I148" s="219"/>
      <c r="J148" s="219"/>
      <c r="K148" s="219"/>
      <c r="L148" s="219"/>
      <c r="M148" s="219"/>
      <c r="N148" s="292"/>
      <c r="O148" s="219"/>
      <c r="P148" s="219"/>
      <c r="Q148" s="219"/>
      <c r="R148" s="219"/>
      <c r="S148" s="219"/>
      <c r="T148" s="219"/>
      <c r="U148" s="219"/>
      <c r="V148" s="219"/>
      <c r="W148" s="219"/>
      <c r="X148" s="219"/>
      <c r="Y148" s="219"/>
      <c r="Z148" s="219"/>
    </row>
    <row r="149" spans="3:26" ht="15">
      <c r="C149" s="219"/>
      <c r="D149" s="219"/>
      <c r="E149" s="219"/>
      <c r="F149" s="219"/>
      <c r="G149" s="219"/>
      <c r="H149" s="219"/>
      <c r="I149" s="219"/>
      <c r="J149" s="219"/>
      <c r="K149" s="219"/>
      <c r="L149" s="219"/>
      <c r="M149" s="219"/>
      <c r="N149" s="292"/>
      <c r="O149" s="219"/>
      <c r="P149" s="219"/>
      <c r="Q149" s="219"/>
      <c r="R149" s="219"/>
      <c r="S149" s="219"/>
      <c r="T149" s="219"/>
      <c r="U149" s="219"/>
      <c r="V149" s="219"/>
      <c r="W149" s="219"/>
      <c r="X149" s="219"/>
      <c r="Y149" s="219"/>
      <c r="Z149" s="219"/>
    </row>
    <row r="150" spans="3:26" ht="15">
      <c r="C150" s="219"/>
      <c r="D150" s="219"/>
      <c r="E150" s="219"/>
      <c r="F150" s="219"/>
      <c r="G150" s="219"/>
      <c r="H150" s="219"/>
      <c r="I150" s="219"/>
      <c r="J150" s="219"/>
      <c r="K150" s="219"/>
      <c r="L150" s="219"/>
      <c r="M150" s="219"/>
      <c r="N150" s="292"/>
      <c r="O150" s="219"/>
      <c r="P150" s="219"/>
      <c r="Q150" s="219"/>
      <c r="R150" s="219"/>
      <c r="S150" s="219"/>
      <c r="T150" s="219"/>
      <c r="U150" s="219"/>
      <c r="V150" s="219"/>
      <c r="W150" s="219"/>
      <c r="X150" s="219"/>
      <c r="Y150" s="219"/>
      <c r="Z150" s="219"/>
    </row>
    <row r="151" spans="3:26" ht="15">
      <c r="C151" s="219"/>
      <c r="D151" s="219"/>
      <c r="E151" s="219"/>
      <c r="F151" s="219"/>
      <c r="G151" s="219"/>
      <c r="H151" s="219"/>
      <c r="I151" s="219"/>
      <c r="J151" s="219"/>
      <c r="K151" s="219"/>
      <c r="L151" s="219"/>
      <c r="M151" s="219"/>
      <c r="N151" s="292"/>
      <c r="O151" s="219"/>
      <c r="P151" s="219"/>
      <c r="Q151" s="219"/>
      <c r="R151" s="219"/>
      <c r="S151" s="219"/>
      <c r="T151" s="219"/>
      <c r="U151" s="219"/>
      <c r="V151" s="219"/>
      <c r="W151" s="219"/>
      <c r="X151" s="219"/>
      <c r="Y151" s="219"/>
      <c r="Z151" s="219"/>
    </row>
    <row r="152" spans="3:26" ht="15">
      <c r="C152" s="219"/>
      <c r="D152" s="219"/>
      <c r="E152" s="219"/>
      <c r="F152" s="219"/>
      <c r="G152" s="219"/>
      <c r="H152" s="219"/>
      <c r="I152" s="219"/>
      <c r="J152" s="219"/>
      <c r="K152" s="219"/>
      <c r="L152" s="219"/>
      <c r="M152" s="219"/>
      <c r="N152" s="292"/>
      <c r="O152" s="219"/>
      <c r="P152" s="219"/>
      <c r="Q152" s="219"/>
      <c r="R152" s="219"/>
      <c r="S152" s="219"/>
      <c r="T152" s="219"/>
      <c r="U152" s="219"/>
      <c r="V152" s="219"/>
      <c r="W152" s="219"/>
      <c r="X152" s="219"/>
      <c r="Y152" s="219"/>
      <c r="Z152" s="219"/>
    </row>
    <row r="153" spans="3:26" ht="15">
      <c r="C153" s="219"/>
      <c r="D153" s="219"/>
      <c r="E153" s="219"/>
      <c r="F153" s="219"/>
      <c r="G153" s="219"/>
      <c r="H153" s="219"/>
      <c r="I153" s="219"/>
      <c r="J153" s="219"/>
      <c r="K153" s="219"/>
      <c r="L153" s="219"/>
      <c r="M153" s="219"/>
      <c r="N153" s="292"/>
      <c r="O153" s="219"/>
      <c r="P153" s="219"/>
      <c r="Q153" s="219"/>
      <c r="R153" s="219"/>
      <c r="S153" s="219"/>
      <c r="T153" s="219"/>
      <c r="U153" s="219"/>
      <c r="V153" s="219"/>
      <c r="W153" s="219"/>
      <c r="X153" s="219"/>
      <c r="Y153" s="219"/>
      <c r="Z153" s="219"/>
    </row>
    <row r="154" spans="3:26" ht="15">
      <c r="C154" s="219"/>
      <c r="D154" s="219"/>
      <c r="E154" s="219"/>
      <c r="F154" s="219"/>
      <c r="G154" s="219"/>
      <c r="H154" s="219"/>
      <c r="I154" s="219"/>
      <c r="J154" s="219"/>
      <c r="K154" s="219"/>
      <c r="L154" s="219"/>
      <c r="M154" s="219"/>
      <c r="N154" s="292"/>
      <c r="O154" s="219"/>
      <c r="P154" s="219"/>
      <c r="Q154" s="219"/>
      <c r="R154" s="219"/>
      <c r="S154" s="219"/>
      <c r="T154" s="219"/>
      <c r="U154" s="219"/>
      <c r="V154" s="219"/>
      <c r="W154" s="219"/>
      <c r="X154" s="219"/>
      <c r="Y154" s="219"/>
      <c r="Z154" s="219"/>
    </row>
    <row r="155" spans="3:26" ht="15">
      <c r="C155" s="219"/>
      <c r="D155" s="219"/>
      <c r="E155" s="219"/>
      <c r="F155" s="219"/>
      <c r="G155" s="219"/>
      <c r="H155" s="219"/>
      <c r="I155" s="219"/>
      <c r="J155" s="219"/>
      <c r="K155" s="219"/>
      <c r="L155" s="219"/>
      <c r="M155" s="219"/>
      <c r="N155" s="292"/>
      <c r="O155" s="219"/>
      <c r="P155" s="219"/>
      <c r="Q155" s="219"/>
      <c r="R155" s="219"/>
      <c r="S155" s="219"/>
      <c r="T155" s="219"/>
      <c r="U155" s="219"/>
      <c r="V155" s="219"/>
      <c r="W155" s="219"/>
      <c r="X155" s="219"/>
      <c r="Y155" s="219"/>
      <c r="Z155" s="219"/>
    </row>
    <row r="156" spans="3:26" ht="15">
      <c r="C156" s="219"/>
      <c r="D156" s="219"/>
      <c r="E156" s="219"/>
      <c r="F156" s="219"/>
      <c r="G156" s="219"/>
      <c r="H156" s="219"/>
      <c r="I156" s="219"/>
      <c r="J156" s="219"/>
      <c r="K156" s="219"/>
      <c r="L156" s="219"/>
      <c r="M156" s="219"/>
      <c r="N156" s="292"/>
      <c r="O156" s="219"/>
      <c r="P156" s="219"/>
      <c r="Q156" s="219"/>
      <c r="R156" s="219"/>
      <c r="S156" s="219"/>
      <c r="T156" s="219"/>
      <c r="U156" s="219"/>
      <c r="V156" s="219"/>
      <c r="W156" s="219"/>
      <c r="X156" s="219"/>
      <c r="Y156" s="219"/>
      <c r="Z156" s="219"/>
    </row>
    <row r="157" spans="3:26" ht="15">
      <c r="C157" s="219"/>
      <c r="D157" s="219"/>
      <c r="E157" s="219"/>
      <c r="F157" s="219"/>
      <c r="G157" s="219"/>
      <c r="H157" s="219"/>
      <c r="I157" s="219"/>
      <c r="J157" s="219"/>
      <c r="K157" s="219"/>
      <c r="L157" s="219"/>
      <c r="M157" s="219"/>
      <c r="N157" s="292"/>
      <c r="O157" s="219"/>
      <c r="P157" s="219"/>
      <c r="Q157" s="219"/>
      <c r="R157" s="219"/>
      <c r="S157" s="219"/>
      <c r="T157" s="219"/>
      <c r="U157" s="219"/>
      <c r="V157" s="219"/>
      <c r="W157" s="219"/>
      <c r="X157" s="219"/>
      <c r="Y157" s="219"/>
      <c r="Z157" s="219"/>
    </row>
    <row r="158" spans="3:26" ht="15">
      <c r="C158" s="219"/>
      <c r="D158" s="219"/>
      <c r="E158" s="219"/>
      <c r="F158" s="219"/>
      <c r="G158" s="219"/>
      <c r="H158" s="219"/>
      <c r="I158" s="219"/>
      <c r="J158" s="219"/>
      <c r="K158" s="219"/>
      <c r="L158" s="219"/>
      <c r="M158" s="219"/>
      <c r="N158" s="292"/>
      <c r="O158" s="219"/>
      <c r="P158" s="219"/>
      <c r="Q158" s="219"/>
      <c r="R158" s="219"/>
      <c r="S158" s="219"/>
      <c r="T158" s="219"/>
      <c r="U158" s="219"/>
      <c r="V158" s="219"/>
      <c r="W158" s="219"/>
      <c r="X158" s="219"/>
      <c r="Y158" s="219"/>
      <c r="Z158" s="219"/>
    </row>
    <row r="159" spans="3:26" ht="15">
      <c r="C159" s="219"/>
      <c r="D159" s="219"/>
      <c r="E159" s="219"/>
      <c r="F159" s="219"/>
      <c r="G159" s="219"/>
      <c r="H159" s="219"/>
      <c r="I159" s="219"/>
      <c r="J159" s="219"/>
      <c r="K159" s="219"/>
      <c r="L159" s="219"/>
      <c r="M159" s="219"/>
      <c r="N159" s="292"/>
      <c r="O159" s="219"/>
      <c r="P159" s="219"/>
      <c r="Q159" s="219"/>
      <c r="R159" s="219"/>
      <c r="S159" s="219"/>
      <c r="T159" s="219"/>
      <c r="U159" s="219"/>
      <c r="V159" s="219"/>
      <c r="W159" s="219"/>
      <c r="X159" s="219"/>
      <c r="Y159" s="219"/>
      <c r="Z159" s="219"/>
    </row>
    <row r="160" spans="3:26" ht="15">
      <c r="C160" s="219"/>
      <c r="D160" s="219"/>
      <c r="E160" s="219"/>
      <c r="F160" s="219"/>
      <c r="G160" s="219"/>
      <c r="H160" s="219"/>
      <c r="I160" s="219"/>
      <c r="J160" s="219"/>
      <c r="K160" s="219"/>
      <c r="L160" s="219"/>
      <c r="M160" s="219"/>
      <c r="N160" s="292"/>
      <c r="O160" s="219"/>
      <c r="P160" s="219"/>
      <c r="Q160" s="219"/>
      <c r="R160" s="219"/>
      <c r="S160" s="219"/>
      <c r="T160" s="219"/>
      <c r="U160" s="219"/>
      <c r="V160" s="219"/>
      <c r="W160" s="219"/>
      <c r="X160" s="219"/>
      <c r="Y160" s="219"/>
      <c r="Z160" s="219"/>
    </row>
    <row r="161" spans="3:26" ht="15">
      <c r="C161" s="219"/>
      <c r="D161" s="219"/>
      <c r="E161" s="219"/>
      <c r="F161" s="219"/>
      <c r="G161" s="219"/>
      <c r="H161" s="219"/>
      <c r="I161" s="219"/>
      <c r="J161" s="219"/>
      <c r="K161" s="219"/>
      <c r="L161" s="219"/>
      <c r="M161" s="219"/>
      <c r="N161" s="292"/>
      <c r="O161" s="219"/>
      <c r="P161" s="219"/>
      <c r="Q161" s="219"/>
      <c r="R161" s="219"/>
      <c r="S161" s="219"/>
      <c r="T161" s="219"/>
      <c r="U161" s="219"/>
      <c r="V161" s="219"/>
      <c r="W161" s="219"/>
      <c r="X161" s="219"/>
      <c r="Y161" s="219"/>
      <c r="Z161" s="219"/>
    </row>
    <row r="162" spans="3:26" ht="15">
      <c r="C162" s="219"/>
      <c r="D162" s="219"/>
      <c r="E162" s="219"/>
      <c r="F162" s="219"/>
      <c r="G162" s="219"/>
      <c r="H162" s="219"/>
      <c r="I162" s="219"/>
      <c r="J162" s="219"/>
      <c r="K162" s="219"/>
      <c r="L162" s="219"/>
      <c r="M162" s="219"/>
      <c r="N162" s="292"/>
      <c r="O162" s="219"/>
      <c r="P162" s="219"/>
      <c r="Q162" s="219"/>
      <c r="R162" s="219"/>
      <c r="S162" s="219"/>
      <c r="T162" s="219"/>
      <c r="U162" s="219"/>
      <c r="V162" s="219"/>
      <c r="W162" s="219"/>
      <c r="X162" s="219"/>
      <c r="Y162" s="219"/>
      <c r="Z162" s="219"/>
    </row>
    <row r="163" spans="3:26" ht="15">
      <c r="C163" s="219"/>
      <c r="D163" s="219"/>
      <c r="E163" s="219"/>
      <c r="F163" s="219"/>
      <c r="G163" s="219"/>
      <c r="H163" s="219"/>
      <c r="I163" s="219"/>
      <c r="J163" s="219"/>
      <c r="K163" s="219"/>
      <c r="L163" s="219"/>
      <c r="M163" s="219"/>
      <c r="N163" s="292"/>
      <c r="O163" s="219"/>
      <c r="P163" s="219"/>
      <c r="Q163" s="219"/>
      <c r="R163" s="219"/>
      <c r="S163" s="219"/>
      <c r="T163" s="219"/>
      <c r="U163" s="219"/>
      <c r="V163" s="219"/>
      <c r="W163" s="219"/>
      <c r="X163" s="219"/>
      <c r="Y163" s="219"/>
      <c r="Z163" s="219"/>
    </row>
    <row r="164" spans="3:26" ht="15">
      <c r="C164" s="219"/>
      <c r="D164" s="219"/>
      <c r="E164" s="219"/>
      <c r="F164" s="219"/>
      <c r="G164" s="219"/>
      <c r="H164" s="219"/>
      <c r="I164" s="219"/>
      <c r="J164" s="219"/>
      <c r="K164" s="219"/>
      <c r="L164" s="219"/>
      <c r="M164" s="219"/>
      <c r="N164" s="292"/>
      <c r="O164" s="219"/>
      <c r="P164" s="219"/>
      <c r="Q164" s="219"/>
      <c r="R164" s="219"/>
      <c r="S164" s="219"/>
      <c r="T164" s="219"/>
      <c r="U164" s="219"/>
      <c r="V164" s="219"/>
      <c r="W164" s="219"/>
      <c r="X164" s="219"/>
      <c r="Y164" s="219"/>
      <c r="Z164" s="219"/>
    </row>
    <row r="165" spans="3:26" ht="15">
      <c r="C165" s="219"/>
      <c r="D165" s="219"/>
      <c r="E165" s="219"/>
      <c r="F165" s="219"/>
      <c r="G165" s="219"/>
      <c r="H165" s="219"/>
      <c r="I165" s="219"/>
      <c r="J165" s="219"/>
      <c r="K165" s="219"/>
      <c r="L165" s="219"/>
      <c r="M165" s="219"/>
      <c r="N165" s="292"/>
      <c r="O165" s="219"/>
      <c r="P165" s="219"/>
      <c r="Q165" s="219"/>
      <c r="R165" s="219"/>
      <c r="S165" s="219"/>
      <c r="T165" s="219"/>
      <c r="U165" s="219"/>
      <c r="V165" s="219"/>
      <c r="W165" s="219"/>
      <c r="X165" s="219"/>
      <c r="Y165" s="219"/>
      <c r="Z165" s="219"/>
    </row>
    <row r="166" spans="3:26" ht="15">
      <c r="C166" s="219"/>
      <c r="D166" s="219"/>
      <c r="E166" s="219"/>
      <c r="F166" s="219"/>
      <c r="G166" s="219"/>
      <c r="H166" s="219"/>
      <c r="I166" s="219"/>
      <c r="J166" s="219"/>
      <c r="K166" s="219"/>
      <c r="L166" s="219"/>
      <c r="M166" s="219"/>
      <c r="N166" s="292"/>
      <c r="O166" s="219"/>
      <c r="P166" s="219"/>
      <c r="Q166" s="219"/>
      <c r="R166" s="219"/>
      <c r="S166" s="219"/>
      <c r="T166" s="219"/>
      <c r="U166" s="219"/>
      <c r="V166" s="219"/>
      <c r="W166" s="219"/>
      <c r="X166" s="219"/>
      <c r="Y166" s="219"/>
      <c r="Z166" s="219"/>
    </row>
    <row r="167" spans="3:26" ht="15">
      <c r="C167" s="219"/>
      <c r="D167" s="219"/>
      <c r="E167" s="219"/>
      <c r="F167" s="219"/>
      <c r="G167" s="219"/>
      <c r="H167" s="219"/>
      <c r="I167" s="219"/>
      <c r="J167" s="219"/>
      <c r="K167" s="219"/>
      <c r="L167" s="219"/>
      <c r="M167" s="219"/>
      <c r="N167" s="292"/>
      <c r="O167" s="219"/>
      <c r="P167" s="219"/>
      <c r="Q167" s="219"/>
      <c r="R167" s="219"/>
      <c r="S167" s="219"/>
      <c r="T167" s="219"/>
      <c r="U167" s="219"/>
      <c r="V167" s="219"/>
      <c r="W167" s="219"/>
      <c r="X167" s="219"/>
      <c r="Y167" s="219"/>
      <c r="Z167" s="219"/>
    </row>
    <row r="168" spans="3:26" ht="15">
      <c r="C168" s="219"/>
      <c r="D168" s="219"/>
      <c r="E168" s="219"/>
      <c r="F168" s="219"/>
      <c r="G168" s="219"/>
      <c r="H168" s="219"/>
      <c r="I168" s="219"/>
      <c r="J168" s="219"/>
      <c r="K168" s="219"/>
      <c r="L168" s="219"/>
      <c r="M168" s="219"/>
      <c r="N168" s="292"/>
      <c r="O168" s="219"/>
      <c r="P168" s="219"/>
      <c r="Q168" s="219"/>
      <c r="R168" s="219"/>
      <c r="S168" s="219"/>
      <c r="T168" s="219"/>
      <c r="U168" s="219"/>
      <c r="V168" s="219"/>
      <c r="W168" s="219"/>
      <c r="X168" s="219"/>
      <c r="Y168" s="219"/>
      <c r="Z168" s="219"/>
    </row>
    <row r="169" spans="3:26" ht="15">
      <c r="C169" s="219"/>
      <c r="D169" s="219"/>
      <c r="E169" s="219"/>
      <c r="F169" s="219"/>
      <c r="G169" s="219"/>
      <c r="H169" s="219"/>
      <c r="I169" s="219"/>
      <c r="J169" s="219"/>
      <c r="K169" s="219"/>
      <c r="L169" s="219"/>
      <c r="M169" s="219"/>
      <c r="N169" s="292"/>
      <c r="O169" s="219"/>
      <c r="P169" s="219"/>
      <c r="Q169" s="219"/>
      <c r="R169" s="219"/>
      <c r="S169" s="219"/>
      <c r="T169" s="219"/>
      <c r="U169" s="219"/>
      <c r="V169" s="219"/>
      <c r="W169" s="219"/>
      <c r="X169" s="219"/>
      <c r="Y169" s="219"/>
      <c r="Z169" s="219"/>
    </row>
    <row r="170" spans="3:26" ht="15">
      <c r="C170" s="219"/>
      <c r="D170" s="219"/>
      <c r="E170" s="219"/>
      <c r="F170" s="219"/>
      <c r="G170" s="219"/>
      <c r="H170" s="219"/>
      <c r="I170" s="219"/>
      <c r="J170" s="219"/>
      <c r="K170" s="219"/>
      <c r="L170" s="219"/>
      <c r="M170" s="219"/>
      <c r="N170" s="292"/>
      <c r="O170" s="219"/>
      <c r="P170" s="219"/>
      <c r="Q170" s="219"/>
      <c r="R170" s="219"/>
      <c r="S170" s="219"/>
      <c r="T170" s="219"/>
      <c r="U170" s="219"/>
      <c r="V170" s="219"/>
      <c r="W170" s="219"/>
      <c r="X170" s="219"/>
      <c r="Y170" s="219"/>
      <c r="Z170" s="219"/>
    </row>
    <row r="171" spans="3:26" ht="15">
      <c r="C171" s="219"/>
      <c r="D171" s="219"/>
      <c r="E171" s="219"/>
      <c r="F171" s="219"/>
      <c r="G171" s="219"/>
      <c r="H171" s="219"/>
      <c r="I171" s="219"/>
      <c r="J171" s="219"/>
      <c r="K171" s="219"/>
      <c r="L171" s="219"/>
      <c r="M171" s="219"/>
      <c r="N171" s="292"/>
      <c r="O171" s="219"/>
      <c r="P171" s="219"/>
      <c r="Q171" s="219"/>
      <c r="R171" s="219"/>
      <c r="S171" s="219"/>
      <c r="T171" s="219"/>
      <c r="U171" s="219"/>
      <c r="V171" s="219"/>
      <c r="W171" s="219"/>
      <c r="X171" s="219"/>
      <c r="Y171" s="219"/>
      <c r="Z171" s="219"/>
    </row>
    <row r="172" spans="3:26" ht="15">
      <c r="C172" s="219"/>
      <c r="D172" s="219"/>
      <c r="E172" s="219"/>
      <c r="F172" s="219"/>
      <c r="G172" s="219"/>
      <c r="H172" s="219"/>
      <c r="I172" s="219"/>
      <c r="J172" s="219"/>
      <c r="K172" s="219"/>
      <c r="L172" s="219"/>
      <c r="M172" s="219"/>
      <c r="N172" s="292"/>
      <c r="O172" s="219"/>
      <c r="P172" s="219"/>
      <c r="Q172" s="219"/>
      <c r="R172" s="219"/>
      <c r="S172" s="219"/>
      <c r="T172" s="219"/>
      <c r="U172" s="219"/>
      <c r="V172" s="219"/>
      <c r="W172" s="219"/>
      <c r="X172" s="219"/>
      <c r="Y172" s="219"/>
      <c r="Z172" s="219"/>
    </row>
    <row r="173" spans="3:26" ht="15">
      <c r="C173" s="219"/>
      <c r="D173" s="219"/>
      <c r="E173" s="219"/>
      <c r="F173" s="219"/>
      <c r="G173" s="219"/>
      <c r="H173" s="219"/>
      <c r="I173" s="219"/>
      <c r="J173" s="219"/>
      <c r="K173" s="219"/>
      <c r="L173" s="219"/>
      <c r="M173" s="219"/>
      <c r="N173" s="292"/>
      <c r="O173" s="219"/>
      <c r="P173" s="219"/>
      <c r="Q173" s="219"/>
      <c r="R173" s="219"/>
      <c r="S173" s="219"/>
      <c r="T173" s="219"/>
      <c r="U173" s="219"/>
      <c r="V173" s="219"/>
      <c r="W173" s="219"/>
      <c r="X173" s="219"/>
      <c r="Y173" s="219"/>
      <c r="Z173" s="219"/>
    </row>
    <row r="174" spans="3:26" ht="15">
      <c r="C174" s="219"/>
      <c r="D174" s="219"/>
      <c r="E174" s="219"/>
      <c r="F174" s="219"/>
      <c r="G174" s="219"/>
      <c r="H174" s="219"/>
      <c r="I174" s="219"/>
      <c r="J174" s="219"/>
      <c r="K174" s="219"/>
      <c r="L174" s="219"/>
      <c r="M174" s="219"/>
      <c r="N174" s="292"/>
      <c r="O174" s="219"/>
      <c r="P174" s="219"/>
      <c r="Q174" s="219"/>
      <c r="R174" s="219"/>
      <c r="S174" s="219"/>
      <c r="T174" s="219"/>
      <c r="U174" s="219"/>
      <c r="V174" s="219"/>
      <c r="W174" s="219"/>
      <c r="X174" s="219"/>
      <c r="Y174" s="219"/>
      <c r="Z174" s="219"/>
    </row>
    <row r="175" spans="3:26" ht="15">
      <c r="C175" s="219"/>
      <c r="D175" s="219"/>
      <c r="E175" s="219"/>
      <c r="F175" s="219"/>
      <c r="G175" s="219"/>
      <c r="H175" s="219"/>
      <c r="I175" s="219"/>
      <c r="J175" s="219"/>
      <c r="K175" s="219"/>
      <c r="L175" s="219"/>
      <c r="M175" s="219"/>
      <c r="N175" s="292"/>
      <c r="O175" s="219"/>
      <c r="P175" s="219"/>
      <c r="Q175" s="219"/>
      <c r="R175" s="219"/>
      <c r="S175" s="219"/>
      <c r="T175" s="219"/>
      <c r="U175" s="219"/>
      <c r="V175" s="219"/>
      <c r="W175" s="219"/>
      <c r="X175" s="219"/>
      <c r="Y175" s="219"/>
      <c r="Z175" s="219"/>
    </row>
    <row r="176" spans="3:26" ht="15">
      <c r="C176" s="219"/>
      <c r="D176" s="219"/>
      <c r="E176" s="219"/>
      <c r="F176" s="219"/>
      <c r="G176" s="219"/>
      <c r="H176" s="219"/>
      <c r="I176" s="219"/>
      <c r="J176" s="219"/>
      <c r="K176" s="219"/>
      <c r="L176" s="219"/>
      <c r="M176" s="219"/>
      <c r="N176" s="292"/>
      <c r="O176" s="219"/>
      <c r="P176" s="219"/>
      <c r="Q176" s="219"/>
      <c r="R176" s="219"/>
      <c r="S176" s="219"/>
      <c r="T176" s="219"/>
      <c r="U176" s="219"/>
      <c r="V176" s="219"/>
      <c r="W176" s="219"/>
      <c r="X176" s="219"/>
      <c r="Y176" s="219"/>
      <c r="Z176" s="219"/>
    </row>
    <row r="177" spans="3:26" ht="15">
      <c r="C177" s="219"/>
      <c r="D177" s="219"/>
      <c r="E177" s="219"/>
      <c r="F177" s="219"/>
      <c r="G177" s="219"/>
      <c r="H177" s="219"/>
      <c r="I177" s="219"/>
      <c r="J177" s="219"/>
      <c r="K177" s="219"/>
      <c r="L177" s="219"/>
      <c r="M177" s="219"/>
      <c r="N177" s="292"/>
      <c r="O177" s="219"/>
      <c r="P177" s="219"/>
      <c r="Q177" s="219"/>
      <c r="R177" s="219"/>
      <c r="S177" s="219"/>
      <c r="T177" s="219"/>
      <c r="U177" s="219"/>
      <c r="V177" s="219"/>
      <c r="W177" s="219"/>
      <c r="X177" s="219"/>
      <c r="Y177" s="219"/>
      <c r="Z177" s="219"/>
    </row>
    <row r="178" spans="3:26" ht="15">
      <c r="C178" s="219"/>
      <c r="D178" s="219"/>
      <c r="E178" s="219"/>
      <c r="F178" s="219"/>
      <c r="G178" s="219"/>
      <c r="H178" s="219"/>
      <c r="I178" s="219"/>
      <c r="J178" s="219"/>
      <c r="K178" s="219"/>
      <c r="L178" s="219"/>
      <c r="M178" s="219"/>
      <c r="N178" s="292"/>
      <c r="O178" s="219"/>
      <c r="P178" s="219"/>
      <c r="Q178" s="219"/>
      <c r="R178" s="219"/>
      <c r="S178" s="219"/>
      <c r="T178" s="219"/>
      <c r="U178" s="219"/>
      <c r="V178" s="219"/>
      <c r="W178" s="219"/>
      <c r="X178" s="219"/>
      <c r="Y178" s="219"/>
      <c r="Z178" s="219"/>
    </row>
    <row r="179" spans="3:26" ht="15">
      <c r="C179" s="219"/>
      <c r="D179" s="219"/>
      <c r="E179" s="219"/>
      <c r="F179" s="219"/>
      <c r="G179" s="219"/>
      <c r="H179" s="219"/>
      <c r="I179" s="219"/>
      <c r="J179" s="219"/>
      <c r="K179" s="219"/>
      <c r="L179" s="219"/>
      <c r="M179" s="219"/>
      <c r="N179" s="292"/>
      <c r="O179" s="219"/>
      <c r="P179" s="219"/>
      <c r="Q179" s="219"/>
      <c r="R179" s="219"/>
      <c r="S179" s="219"/>
      <c r="T179" s="219"/>
      <c r="U179" s="219"/>
      <c r="V179" s="219"/>
      <c r="W179" s="219"/>
      <c r="X179" s="219"/>
      <c r="Y179" s="219"/>
      <c r="Z179" s="219"/>
    </row>
    <row r="180" spans="3:26" ht="15">
      <c r="C180" s="219"/>
      <c r="D180" s="219"/>
      <c r="E180" s="219"/>
      <c r="F180" s="219"/>
      <c r="G180" s="219"/>
      <c r="H180" s="219"/>
      <c r="I180" s="219"/>
      <c r="J180" s="219"/>
      <c r="K180" s="219"/>
      <c r="L180" s="219"/>
      <c r="M180" s="219"/>
      <c r="N180" s="292"/>
      <c r="O180" s="219"/>
      <c r="P180" s="219"/>
      <c r="Q180" s="219"/>
      <c r="R180" s="219"/>
      <c r="S180" s="219"/>
      <c r="T180" s="219"/>
      <c r="U180" s="219"/>
      <c r="V180" s="219"/>
      <c r="W180" s="219"/>
      <c r="X180" s="219"/>
      <c r="Y180" s="219"/>
      <c r="Z180" s="219"/>
    </row>
    <row r="181" spans="3:26" ht="15">
      <c r="C181" s="219"/>
      <c r="D181" s="219"/>
      <c r="E181" s="219"/>
      <c r="F181" s="219"/>
      <c r="G181" s="219"/>
      <c r="H181" s="219"/>
      <c r="I181" s="219"/>
      <c r="J181" s="219"/>
      <c r="K181" s="219"/>
      <c r="L181" s="219"/>
      <c r="M181" s="219"/>
      <c r="N181" s="292"/>
      <c r="O181" s="219"/>
      <c r="P181" s="219"/>
      <c r="Q181" s="219"/>
      <c r="R181" s="219"/>
      <c r="S181" s="219"/>
      <c r="T181" s="219"/>
      <c r="U181" s="219"/>
      <c r="V181" s="219"/>
      <c r="W181" s="219"/>
      <c r="X181" s="219"/>
      <c r="Y181" s="219"/>
      <c r="Z181" s="219"/>
    </row>
    <row r="182" spans="3:26" ht="15">
      <c r="C182" s="219"/>
      <c r="D182" s="219"/>
      <c r="E182" s="219"/>
      <c r="F182" s="219"/>
      <c r="G182" s="219"/>
      <c r="H182" s="219"/>
      <c r="I182" s="219"/>
      <c r="J182" s="219"/>
      <c r="K182" s="219"/>
      <c r="L182" s="219"/>
      <c r="M182" s="219"/>
      <c r="N182" s="292"/>
      <c r="O182" s="219"/>
      <c r="P182" s="219"/>
      <c r="Q182" s="219"/>
      <c r="R182" s="219"/>
      <c r="S182" s="219"/>
      <c r="T182" s="219"/>
      <c r="U182" s="219"/>
      <c r="V182" s="219"/>
      <c r="W182" s="219"/>
      <c r="X182" s="219"/>
      <c r="Y182" s="219"/>
      <c r="Z182" s="219"/>
    </row>
    <row r="183" spans="3:26" ht="15">
      <c r="C183" s="219"/>
      <c r="D183" s="219"/>
      <c r="E183" s="219"/>
      <c r="F183" s="219"/>
      <c r="G183" s="219"/>
      <c r="H183" s="219"/>
      <c r="I183" s="219"/>
      <c r="J183" s="219"/>
      <c r="K183" s="219"/>
      <c r="L183" s="219"/>
      <c r="M183" s="219"/>
      <c r="N183" s="292"/>
      <c r="O183" s="219"/>
      <c r="P183" s="219"/>
      <c r="Q183" s="219"/>
      <c r="R183" s="219"/>
      <c r="S183" s="219"/>
      <c r="T183" s="219"/>
      <c r="U183" s="219"/>
      <c r="V183" s="219"/>
      <c r="W183" s="219"/>
      <c r="X183" s="219"/>
      <c r="Y183" s="219"/>
      <c r="Z183" s="219"/>
    </row>
    <row r="184" spans="3:26" ht="15">
      <c r="C184" s="219"/>
      <c r="D184" s="219"/>
      <c r="E184" s="219"/>
      <c r="F184" s="219"/>
      <c r="G184" s="219"/>
      <c r="H184" s="219"/>
      <c r="I184" s="219"/>
      <c r="J184" s="219"/>
      <c r="K184" s="219"/>
      <c r="L184" s="219"/>
      <c r="M184" s="219"/>
      <c r="N184" s="292"/>
      <c r="O184" s="219"/>
      <c r="P184" s="219"/>
      <c r="Q184" s="219"/>
      <c r="R184" s="219"/>
      <c r="S184" s="219"/>
      <c r="T184" s="219"/>
      <c r="U184" s="219"/>
      <c r="V184" s="219"/>
      <c r="W184" s="219"/>
      <c r="X184" s="219"/>
      <c r="Y184" s="219"/>
      <c r="Z184" s="219"/>
    </row>
    <row r="185" spans="3:26" ht="15">
      <c r="C185" s="219"/>
      <c r="D185" s="219"/>
      <c r="E185" s="219"/>
      <c r="F185" s="219"/>
      <c r="G185" s="219"/>
      <c r="H185" s="219"/>
      <c r="I185" s="219"/>
      <c r="J185" s="219"/>
      <c r="K185" s="219"/>
      <c r="L185" s="219"/>
      <c r="M185" s="219"/>
      <c r="N185" s="292"/>
      <c r="O185" s="219"/>
      <c r="P185" s="219"/>
      <c r="Q185" s="219"/>
      <c r="R185" s="219"/>
      <c r="S185" s="219"/>
      <c r="T185" s="219"/>
      <c r="U185" s="219"/>
      <c r="V185" s="219"/>
      <c r="W185" s="219"/>
      <c r="X185" s="219"/>
      <c r="Y185" s="219"/>
      <c r="Z185" s="219"/>
    </row>
    <row r="186" spans="3:26" ht="15">
      <c r="C186" s="219"/>
      <c r="D186" s="219"/>
      <c r="E186" s="219"/>
      <c r="F186" s="219"/>
      <c r="G186" s="219"/>
      <c r="H186" s="219"/>
      <c r="I186" s="219"/>
      <c r="J186" s="219"/>
      <c r="K186" s="219"/>
      <c r="L186" s="219"/>
      <c r="M186" s="219"/>
      <c r="N186" s="292"/>
      <c r="O186" s="219"/>
      <c r="P186" s="219"/>
      <c r="Q186" s="219"/>
      <c r="R186" s="219"/>
      <c r="S186" s="219"/>
      <c r="T186" s="219"/>
      <c r="U186" s="219"/>
      <c r="V186" s="219"/>
      <c r="W186" s="219"/>
      <c r="X186" s="219"/>
      <c r="Y186" s="219"/>
      <c r="Z186" s="219"/>
    </row>
    <row r="187" spans="3:26" ht="15">
      <c r="C187" s="219"/>
      <c r="D187" s="219"/>
      <c r="E187" s="219"/>
      <c r="F187" s="219"/>
      <c r="G187" s="219"/>
      <c r="H187" s="219"/>
      <c r="I187" s="219"/>
      <c r="J187" s="219"/>
      <c r="K187" s="219"/>
      <c r="L187" s="219"/>
      <c r="M187" s="219"/>
      <c r="N187" s="292"/>
      <c r="O187" s="219"/>
      <c r="P187" s="219"/>
      <c r="Q187" s="219"/>
      <c r="R187" s="219"/>
      <c r="S187" s="219"/>
      <c r="T187" s="219"/>
      <c r="U187" s="219"/>
      <c r="V187" s="219"/>
      <c r="W187" s="219"/>
      <c r="X187" s="219"/>
      <c r="Y187" s="219"/>
      <c r="Z187" s="219"/>
    </row>
    <row r="188" spans="3:26" ht="15">
      <c r="C188" s="219"/>
      <c r="D188" s="219"/>
      <c r="E188" s="219"/>
      <c r="F188" s="219"/>
      <c r="G188" s="219"/>
      <c r="H188" s="219"/>
      <c r="I188" s="219"/>
      <c r="J188" s="219"/>
      <c r="K188" s="219"/>
      <c r="L188" s="219"/>
      <c r="M188" s="219"/>
      <c r="N188" s="292"/>
      <c r="O188" s="219"/>
      <c r="P188" s="219"/>
      <c r="Q188" s="219"/>
      <c r="R188" s="219"/>
      <c r="S188" s="219"/>
      <c r="T188" s="219"/>
      <c r="U188" s="219"/>
      <c r="V188" s="219"/>
      <c r="W188" s="219"/>
      <c r="X188" s="219"/>
      <c r="Y188" s="219"/>
      <c r="Z188" s="219"/>
    </row>
    <row r="189" spans="3:26" ht="15">
      <c r="C189" s="219"/>
      <c r="D189" s="219"/>
      <c r="E189" s="219"/>
      <c r="F189" s="219"/>
      <c r="G189" s="219"/>
      <c r="H189" s="219"/>
      <c r="I189" s="219"/>
      <c r="J189" s="219"/>
      <c r="K189" s="219"/>
      <c r="L189" s="219"/>
      <c r="M189" s="219"/>
      <c r="N189" s="292"/>
      <c r="O189" s="219"/>
      <c r="P189" s="219"/>
      <c r="Q189" s="219"/>
      <c r="R189" s="219"/>
      <c r="S189" s="219"/>
      <c r="T189" s="219"/>
      <c r="U189" s="219"/>
      <c r="V189" s="219"/>
      <c r="W189" s="219"/>
      <c r="X189" s="219"/>
      <c r="Y189" s="219"/>
      <c r="Z189" s="219"/>
    </row>
    <row r="190" spans="3:26" ht="15">
      <c r="C190" s="219"/>
      <c r="D190" s="219"/>
      <c r="E190" s="219"/>
      <c r="F190" s="219"/>
      <c r="G190" s="219"/>
      <c r="H190" s="219"/>
      <c r="I190" s="219"/>
      <c r="J190" s="219"/>
      <c r="K190" s="219"/>
      <c r="L190" s="219"/>
      <c r="M190" s="219"/>
      <c r="N190" s="292"/>
      <c r="O190" s="219"/>
      <c r="P190" s="219"/>
      <c r="Q190" s="219"/>
      <c r="R190" s="219"/>
      <c r="S190" s="219"/>
      <c r="T190" s="219"/>
      <c r="U190" s="219"/>
      <c r="V190" s="219"/>
      <c r="W190" s="219"/>
      <c r="X190" s="219"/>
      <c r="Y190" s="219"/>
      <c r="Z190" s="219"/>
    </row>
    <row r="191" spans="3:26" ht="15">
      <c r="C191" s="219"/>
      <c r="D191" s="219"/>
      <c r="E191" s="219"/>
      <c r="F191" s="219"/>
      <c r="G191" s="219"/>
      <c r="H191" s="219"/>
      <c r="I191" s="219"/>
      <c r="J191" s="219"/>
      <c r="K191" s="219"/>
      <c r="L191" s="219"/>
      <c r="M191" s="219"/>
      <c r="N191" s="292"/>
      <c r="O191" s="219"/>
      <c r="P191" s="219"/>
      <c r="Q191" s="219"/>
      <c r="R191" s="219"/>
      <c r="S191" s="219"/>
      <c r="T191" s="219"/>
      <c r="U191" s="219"/>
      <c r="V191" s="219"/>
      <c r="W191" s="219"/>
      <c r="X191" s="219"/>
      <c r="Y191" s="219"/>
      <c r="Z191" s="219"/>
    </row>
    <row r="192" spans="3:26" ht="15">
      <c r="C192" s="219"/>
      <c r="D192" s="219"/>
      <c r="E192" s="219"/>
      <c r="F192" s="219"/>
      <c r="G192" s="219"/>
      <c r="H192" s="219"/>
      <c r="I192" s="219"/>
      <c r="J192" s="219"/>
      <c r="K192" s="219"/>
      <c r="L192" s="219"/>
      <c r="M192" s="219"/>
      <c r="N192" s="292"/>
      <c r="O192" s="219"/>
      <c r="P192" s="219"/>
      <c r="Q192" s="219"/>
      <c r="R192" s="219"/>
      <c r="S192" s="219"/>
      <c r="T192" s="219"/>
      <c r="U192" s="219"/>
      <c r="V192" s="219"/>
      <c r="W192" s="219"/>
      <c r="X192" s="219"/>
      <c r="Y192" s="219"/>
      <c r="Z192" s="219"/>
    </row>
    <row r="193" spans="3:26" ht="15">
      <c r="C193" s="219"/>
      <c r="D193" s="219"/>
      <c r="E193" s="219"/>
      <c r="F193" s="219"/>
      <c r="G193" s="219"/>
      <c r="H193" s="219"/>
      <c r="I193" s="219"/>
      <c r="J193" s="219"/>
      <c r="K193" s="219"/>
      <c r="L193" s="219"/>
      <c r="M193" s="219"/>
      <c r="N193" s="292"/>
      <c r="O193" s="219"/>
      <c r="P193" s="219"/>
      <c r="Q193" s="219"/>
      <c r="R193" s="219"/>
      <c r="S193" s="219"/>
      <c r="T193" s="219"/>
      <c r="U193" s="219"/>
      <c r="V193" s="219"/>
      <c r="W193" s="219"/>
      <c r="X193" s="219"/>
      <c r="Y193" s="219"/>
      <c r="Z193" s="219"/>
    </row>
    <row r="194" spans="3:26" ht="15">
      <c r="C194" s="219"/>
      <c r="D194" s="219"/>
      <c r="E194" s="219"/>
      <c r="F194" s="219"/>
      <c r="G194" s="219"/>
      <c r="H194" s="219"/>
      <c r="I194" s="219"/>
      <c r="J194" s="219"/>
      <c r="K194" s="219"/>
      <c r="L194" s="219"/>
      <c r="M194" s="219"/>
      <c r="N194" s="292"/>
      <c r="O194" s="219"/>
      <c r="P194" s="219"/>
      <c r="Q194" s="219"/>
      <c r="R194" s="219"/>
      <c r="S194" s="219"/>
      <c r="T194" s="219"/>
      <c r="U194" s="219"/>
      <c r="V194" s="219"/>
      <c r="W194" s="219"/>
      <c r="X194" s="219"/>
      <c r="Y194" s="219"/>
      <c r="Z194" s="219"/>
    </row>
    <row r="195" spans="3:26" ht="15">
      <c r="C195" s="219"/>
      <c r="D195" s="219"/>
      <c r="E195" s="219"/>
      <c r="F195" s="219"/>
      <c r="G195" s="219"/>
      <c r="H195" s="219"/>
      <c r="I195" s="219"/>
      <c r="J195" s="219"/>
      <c r="K195" s="219"/>
      <c r="L195" s="219"/>
      <c r="M195" s="219"/>
      <c r="N195" s="292"/>
      <c r="O195" s="219"/>
      <c r="P195" s="219"/>
      <c r="Q195" s="219"/>
      <c r="R195" s="219"/>
      <c r="S195" s="219"/>
      <c r="T195" s="219"/>
      <c r="U195" s="219"/>
      <c r="V195" s="219"/>
      <c r="W195" s="219"/>
      <c r="X195" s="219"/>
      <c r="Y195" s="219"/>
      <c r="Z195" s="219"/>
    </row>
    <row r="196" spans="3:26" ht="15">
      <c r="C196" s="219"/>
      <c r="D196" s="219"/>
      <c r="E196" s="219"/>
      <c r="F196" s="219"/>
      <c r="G196" s="219"/>
      <c r="H196" s="219"/>
      <c r="I196" s="219"/>
      <c r="J196" s="219"/>
      <c r="K196" s="219"/>
      <c r="L196" s="219"/>
      <c r="M196" s="219"/>
      <c r="N196" s="292"/>
      <c r="O196" s="219"/>
      <c r="P196" s="219"/>
      <c r="Q196" s="219"/>
      <c r="R196" s="219"/>
      <c r="S196" s="219"/>
      <c r="T196" s="219"/>
      <c r="U196" s="219"/>
      <c r="V196" s="219"/>
      <c r="W196" s="219"/>
      <c r="X196" s="219"/>
      <c r="Y196" s="219"/>
      <c r="Z196" s="219"/>
    </row>
    <row r="197" spans="3:26" ht="15">
      <c r="C197" s="219"/>
      <c r="D197" s="219"/>
      <c r="E197" s="219"/>
      <c r="F197" s="219"/>
      <c r="G197" s="219"/>
      <c r="H197" s="219"/>
      <c r="I197" s="219"/>
      <c r="J197" s="219"/>
      <c r="K197" s="219"/>
      <c r="L197" s="219"/>
      <c r="M197" s="219"/>
      <c r="N197" s="292"/>
      <c r="O197" s="219"/>
      <c r="P197" s="219"/>
      <c r="Q197" s="219"/>
      <c r="R197" s="219"/>
      <c r="S197" s="219"/>
      <c r="T197" s="219"/>
      <c r="U197" s="219"/>
      <c r="V197" s="219"/>
      <c r="W197" s="219"/>
      <c r="X197" s="219"/>
      <c r="Y197" s="219"/>
      <c r="Z197" s="219"/>
    </row>
    <row r="198" spans="3:26" ht="15">
      <c r="C198" s="219"/>
      <c r="D198" s="219"/>
      <c r="E198" s="219"/>
      <c r="F198" s="219"/>
      <c r="G198" s="219"/>
      <c r="H198" s="219"/>
      <c r="I198" s="219"/>
      <c r="J198" s="219"/>
      <c r="K198" s="219"/>
      <c r="L198" s="219"/>
      <c r="M198" s="219"/>
      <c r="N198" s="292"/>
      <c r="O198" s="219"/>
      <c r="P198" s="219"/>
      <c r="Q198" s="219"/>
      <c r="R198" s="219"/>
      <c r="S198" s="219"/>
      <c r="T198" s="219"/>
      <c r="U198" s="219"/>
      <c r="V198" s="219"/>
      <c r="W198" s="219"/>
      <c r="X198" s="219"/>
      <c r="Y198" s="219"/>
      <c r="Z198" s="219"/>
    </row>
    <row r="199" spans="3:26" ht="15">
      <c r="C199" s="219"/>
      <c r="D199" s="219"/>
      <c r="E199" s="219"/>
      <c r="F199" s="219"/>
      <c r="G199" s="219"/>
      <c r="H199" s="219"/>
      <c r="I199" s="219"/>
      <c r="J199" s="219"/>
      <c r="K199" s="219"/>
      <c r="L199" s="219"/>
      <c r="M199" s="219"/>
      <c r="N199" s="292"/>
      <c r="O199" s="219"/>
      <c r="P199" s="219"/>
      <c r="Q199" s="219"/>
      <c r="R199" s="219"/>
      <c r="S199" s="219"/>
      <c r="T199" s="219"/>
      <c r="U199" s="219"/>
      <c r="V199" s="219"/>
      <c r="W199" s="219"/>
      <c r="X199" s="219"/>
      <c r="Y199" s="219"/>
      <c r="Z199" s="219"/>
    </row>
    <row r="200" spans="3:26" ht="15">
      <c r="C200" s="219"/>
      <c r="D200" s="219"/>
      <c r="E200" s="219"/>
      <c r="F200" s="219"/>
      <c r="G200" s="219"/>
      <c r="H200" s="219"/>
      <c r="I200" s="219"/>
      <c r="J200" s="219"/>
      <c r="K200" s="219"/>
      <c r="L200" s="219"/>
      <c r="M200" s="219"/>
      <c r="N200" s="292"/>
      <c r="O200" s="219"/>
      <c r="P200" s="219"/>
      <c r="Q200" s="219"/>
      <c r="R200" s="219"/>
      <c r="S200" s="219"/>
      <c r="T200" s="219"/>
      <c r="U200" s="219"/>
      <c r="V200" s="219"/>
      <c r="W200" s="219"/>
      <c r="X200" s="219"/>
      <c r="Y200" s="219"/>
      <c r="Z200" s="219"/>
    </row>
    <row r="201" spans="3:26" ht="15">
      <c r="C201" s="219"/>
      <c r="D201" s="219"/>
      <c r="E201" s="219"/>
      <c r="F201" s="219"/>
      <c r="G201" s="219"/>
      <c r="H201" s="219"/>
      <c r="I201" s="219"/>
      <c r="J201" s="219"/>
      <c r="K201" s="219"/>
      <c r="L201" s="219"/>
      <c r="M201" s="219"/>
      <c r="N201" s="292"/>
      <c r="O201" s="219"/>
      <c r="P201" s="219"/>
      <c r="Q201" s="219"/>
      <c r="R201" s="219"/>
      <c r="S201" s="219"/>
      <c r="T201" s="219"/>
      <c r="U201" s="219"/>
      <c r="V201" s="219"/>
      <c r="W201" s="219"/>
      <c r="X201" s="219"/>
      <c r="Y201" s="219"/>
      <c r="Z201" s="219"/>
    </row>
    <row r="202" spans="3:26" ht="15">
      <c r="C202" s="219"/>
      <c r="D202" s="219"/>
      <c r="E202" s="219"/>
      <c r="F202" s="219"/>
      <c r="G202" s="219"/>
      <c r="H202" s="219"/>
      <c r="I202" s="219"/>
      <c r="J202" s="219"/>
      <c r="K202" s="219"/>
      <c r="L202" s="219"/>
      <c r="M202" s="219"/>
      <c r="N202" s="292"/>
      <c r="O202" s="219"/>
      <c r="P202" s="219"/>
      <c r="Q202" s="219"/>
      <c r="R202" s="219"/>
      <c r="S202" s="219"/>
      <c r="T202" s="219"/>
      <c r="U202" s="219"/>
      <c r="V202" s="219"/>
      <c r="W202" s="219"/>
      <c r="X202" s="219"/>
      <c r="Y202" s="219"/>
      <c r="Z202" s="219"/>
    </row>
    <row r="203" spans="3:26" ht="15">
      <c r="C203" s="219"/>
      <c r="D203" s="219"/>
      <c r="E203" s="219"/>
      <c r="F203" s="219"/>
      <c r="G203" s="219"/>
      <c r="H203" s="219"/>
      <c r="I203" s="219"/>
      <c r="J203" s="219"/>
      <c r="K203" s="219"/>
      <c r="L203" s="219"/>
      <c r="M203" s="219"/>
      <c r="N203" s="292"/>
      <c r="O203" s="219"/>
      <c r="P203" s="219"/>
      <c r="Q203" s="219"/>
      <c r="R203" s="219"/>
      <c r="S203" s="219"/>
      <c r="T203" s="219"/>
      <c r="U203" s="219"/>
      <c r="V203" s="219"/>
      <c r="W203" s="219"/>
      <c r="X203" s="219"/>
      <c r="Y203" s="219"/>
      <c r="Z203" s="219"/>
    </row>
    <row r="204" spans="3:26" ht="15">
      <c r="C204" s="219"/>
      <c r="D204" s="219"/>
      <c r="E204" s="219"/>
      <c r="F204" s="219"/>
      <c r="G204" s="219"/>
      <c r="H204" s="219"/>
      <c r="I204" s="219"/>
      <c r="J204" s="219"/>
      <c r="K204" s="219"/>
      <c r="L204" s="219"/>
      <c r="M204" s="219"/>
      <c r="N204" s="292"/>
      <c r="O204" s="219"/>
      <c r="P204" s="219"/>
      <c r="Q204" s="219"/>
      <c r="R204" s="219"/>
      <c r="S204" s="219"/>
      <c r="T204" s="219"/>
      <c r="U204" s="219"/>
      <c r="V204" s="219"/>
      <c r="W204" s="219"/>
      <c r="X204" s="219"/>
      <c r="Y204" s="219"/>
      <c r="Z204" s="219"/>
    </row>
    <row r="205" spans="3:26" ht="15">
      <c r="C205" s="219"/>
      <c r="D205" s="219"/>
      <c r="E205" s="219"/>
      <c r="F205" s="219"/>
      <c r="G205" s="219"/>
      <c r="H205" s="219"/>
      <c r="I205" s="219"/>
      <c r="J205" s="219"/>
      <c r="K205" s="219"/>
      <c r="L205" s="219"/>
      <c r="M205" s="219"/>
      <c r="N205" s="292"/>
      <c r="O205" s="219"/>
      <c r="P205" s="219"/>
      <c r="Q205" s="219"/>
      <c r="R205" s="219"/>
      <c r="S205" s="219"/>
      <c r="T205" s="219"/>
      <c r="U205" s="219"/>
      <c r="V205" s="219"/>
      <c r="W205" s="219"/>
      <c r="X205" s="219"/>
      <c r="Y205" s="219"/>
      <c r="Z205" s="219"/>
    </row>
    <row r="206" spans="3:26" ht="15">
      <c r="C206" s="219"/>
      <c r="D206" s="219"/>
      <c r="E206" s="219"/>
      <c r="F206" s="219"/>
      <c r="G206" s="219"/>
      <c r="H206" s="219"/>
      <c r="I206" s="219"/>
      <c r="J206" s="219"/>
      <c r="K206" s="219"/>
      <c r="L206" s="219"/>
      <c r="M206" s="219"/>
      <c r="N206" s="292"/>
      <c r="O206" s="219"/>
      <c r="P206" s="219"/>
      <c r="Q206" s="219"/>
      <c r="R206" s="219"/>
      <c r="S206" s="219"/>
      <c r="T206" s="219"/>
      <c r="U206" s="219"/>
      <c r="V206" s="219"/>
      <c r="W206" s="219"/>
      <c r="X206" s="219"/>
      <c r="Y206" s="219"/>
      <c r="Z206" s="219"/>
    </row>
    <row r="207" spans="3:26" ht="15">
      <c r="C207" s="219"/>
      <c r="D207" s="219"/>
      <c r="E207" s="219"/>
      <c r="F207" s="219"/>
      <c r="G207" s="219"/>
      <c r="H207" s="219"/>
      <c r="I207" s="219"/>
      <c r="J207" s="219"/>
      <c r="K207" s="219"/>
      <c r="L207" s="219"/>
      <c r="M207" s="219"/>
      <c r="N207" s="292"/>
      <c r="O207" s="219"/>
      <c r="P207" s="219"/>
      <c r="Q207" s="219"/>
      <c r="R207" s="219"/>
      <c r="S207" s="219"/>
      <c r="T207" s="219"/>
      <c r="U207" s="219"/>
      <c r="V207" s="219"/>
      <c r="W207" s="219"/>
      <c r="X207" s="219"/>
      <c r="Y207" s="219"/>
      <c r="Z207" s="219"/>
    </row>
    <row r="208" spans="3:26" ht="15">
      <c r="C208" s="219"/>
      <c r="D208" s="219"/>
      <c r="E208" s="219"/>
      <c r="F208" s="219"/>
      <c r="G208" s="219"/>
      <c r="H208" s="219"/>
      <c r="I208" s="219"/>
      <c r="J208" s="219"/>
      <c r="K208" s="219"/>
      <c r="L208" s="219"/>
      <c r="M208" s="219"/>
      <c r="N208" s="292"/>
      <c r="O208" s="219"/>
      <c r="P208" s="219"/>
      <c r="Q208" s="219"/>
      <c r="R208" s="219"/>
      <c r="S208" s="219"/>
      <c r="T208" s="219"/>
      <c r="U208" s="219"/>
      <c r="V208" s="219"/>
      <c r="W208" s="219"/>
      <c r="X208" s="219"/>
      <c r="Y208" s="219"/>
      <c r="Z208" s="219"/>
    </row>
    <row r="209" spans="3:26" ht="15">
      <c r="C209" s="219"/>
      <c r="D209" s="219"/>
      <c r="E209" s="219"/>
      <c r="F209" s="219"/>
      <c r="G209" s="219"/>
      <c r="H209" s="219"/>
      <c r="I209" s="219"/>
      <c r="J209" s="219"/>
      <c r="K209" s="219"/>
      <c r="L209" s="219"/>
      <c r="M209" s="219"/>
      <c r="N209" s="292"/>
      <c r="O209" s="219"/>
      <c r="P209" s="219"/>
      <c r="Q209" s="219"/>
      <c r="R209" s="219"/>
      <c r="S209" s="219"/>
      <c r="T209" s="219"/>
      <c r="U209" s="219"/>
      <c r="V209" s="219"/>
      <c r="W209" s="219"/>
      <c r="X209" s="219"/>
      <c r="Y209" s="219"/>
      <c r="Z209" s="219"/>
    </row>
    <row r="210" spans="3:26" ht="15">
      <c r="C210" s="219"/>
      <c r="D210" s="219"/>
      <c r="E210" s="219"/>
      <c r="F210" s="219"/>
      <c r="G210" s="219"/>
      <c r="H210" s="219"/>
      <c r="I210" s="219"/>
      <c r="J210" s="219"/>
      <c r="K210" s="219"/>
      <c r="L210" s="219"/>
      <c r="M210" s="219"/>
      <c r="N210" s="292"/>
      <c r="O210" s="219"/>
      <c r="P210" s="219"/>
      <c r="Q210" s="219"/>
      <c r="R210" s="219"/>
      <c r="S210" s="219"/>
      <c r="T210" s="219"/>
      <c r="U210" s="219"/>
      <c r="V210" s="219"/>
      <c r="W210" s="219"/>
      <c r="X210" s="219"/>
      <c r="Y210" s="219"/>
      <c r="Z210" s="219"/>
    </row>
    <row r="211" spans="3:26" ht="15">
      <c r="C211" s="219"/>
      <c r="D211" s="219"/>
      <c r="E211" s="219"/>
      <c r="F211" s="219"/>
      <c r="G211" s="219"/>
      <c r="H211" s="219"/>
      <c r="I211" s="219"/>
      <c r="J211" s="219"/>
      <c r="K211" s="219"/>
      <c r="L211" s="219"/>
      <c r="M211" s="219"/>
      <c r="N211" s="292"/>
      <c r="O211" s="219"/>
      <c r="P211" s="219"/>
      <c r="Q211" s="219"/>
      <c r="R211" s="219"/>
      <c r="S211" s="219"/>
      <c r="T211" s="219"/>
      <c r="U211" s="219"/>
      <c r="V211" s="219"/>
      <c r="W211" s="219"/>
      <c r="X211" s="219"/>
      <c r="Y211" s="219"/>
      <c r="Z211" s="219"/>
    </row>
    <row r="212" spans="3:26" ht="15">
      <c r="C212" s="219"/>
      <c r="D212" s="219"/>
      <c r="E212" s="219"/>
      <c r="F212" s="219"/>
      <c r="G212" s="219"/>
      <c r="H212" s="219"/>
      <c r="I212" s="219"/>
      <c r="J212" s="219"/>
      <c r="K212" s="219"/>
      <c r="L212" s="219"/>
      <c r="M212" s="219"/>
      <c r="N212" s="292"/>
      <c r="O212" s="219"/>
      <c r="P212" s="219"/>
      <c r="Q212" s="219"/>
      <c r="R212" s="219"/>
      <c r="S212" s="219"/>
      <c r="T212" s="219"/>
      <c r="U212" s="219"/>
      <c r="V212" s="219"/>
      <c r="W212" s="219"/>
      <c r="X212" s="219"/>
      <c r="Y212" s="219"/>
      <c r="Z212" s="219"/>
    </row>
    <row r="213" spans="3:26" ht="15">
      <c r="C213" s="219"/>
      <c r="D213" s="219"/>
      <c r="E213" s="219"/>
      <c r="F213" s="219"/>
      <c r="G213" s="219"/>
      <c r="H213" s="219"/>
      <c r="I213" s="219"/>
      <c r="J213" s="219"/>
      <c r="K213" s="219"/>
      <c r="L213" s="219"/>
      <c r="M213" s="219"/>
      <c r="N213" s="292"/>
      <c r="O213" s="219"/>
      <c r="P213" s="219"/>
      <c r="Q213" s="219"/>
      <c r="R213" s="219"/>
      <c r="S213" s="219"/>
      <c r="T213" s="219"/>
      <c r="U213" s="219"/>
      <c r="V213" s="219"/>
      <c r="W213" s="219"/>
      <c r="X213" s="219"/>
      <c r="Y213" s="219"/>
      <c r="Z213" s="219"/>
    </row>
    <row r="214" spans="3:26" ht="15">
      <c r="C214" s="219"/>
      <c r="D214" s="219"/>
      <c r="E214" s="219"/>
      <c r="F214" s="219"/>
      <c r="G214" s="219"/>
      <c r="H214" s="219"/>
      <c r="I214" s="219"/>
      <c r="J214" s="219"/>
      <c r="K214" s="219"/>
      <c r="L214" s="219"/>
      <c r="M214" s="219"/>
      <c r="N214" s="292"/>
      <c r="O214" s="219"/>
      <c r="P214" s="219"/>
      <c r="Q214" s="219"/>
      <c r="R214" s="219"/>
      <c r="S214" s="219"/>
      <c r="T214" s="219"/>
      <c r="U214" s="219"/>
      <c r="V214" s="219"/>
      <c r="W214" s="219"/>
      <c r="X214" s="219"/>
      <c r="Y214" s="219"/>
      <c r="Z214" s="219"/>
    </row>
    <row r="215" spans="3:26" ht="15">
      <c r="C215" s="219"/>
      <c r="D215" s="219"/>
      <c r="E215" s="219"/>
      <c r="F215" s="219"/>
      <c r="G215" s="219"/>
      <c r="H215" s="219"/>
      <c r="I215" s="219"/>
      <c r="J215" s="219"/>
      <c r="K215" s="219"/>
      <c r="L215" s="219"/>
      <c r="M215" s="219"/>
      <c r="N215" s="292"/>
      <c r="O215" s="219"/>
      <c r="P215" s="219"/>
      <c r="Q215" s="219"/>
      <c r="R215" s="219"/>
      <c r="S215" s="219"/>
      <c r="T215" s="219"/>
      <c r="U215" s="219"/>
      <c r="V215" s="219"/>
      <c r="W215" s="219"/>
      <c r="X215" s="219"/>
      <c r="Y215" s="219"/>
      <c r="Z215" s="219"/>
    </row>
    <row r="216" spans="3:26" ht="15">
      <c r="C216" s="219"/>
      <c r="D216" s="219"/>
      <c r="E216" s="219"/>
      <c r="F216" s="219"/>
      <c r="G216" s="219"/>
      <c r="H216" s="219"/>
      <c r="I216" s="219"/>
      <c r="J216" s="219"/>
      <c r="K216" s="219"/>
      <c r="L216" s="219"/>
      <c r="M216" s="219"/>
      <c r="N216" s="292"/>
      <c r="O216" s="219"/>
      <c r="P216" s="219"/>
      <c r="Q216" s="219"/>
      <c r="R216" s="219"/>
      <c r="S216" s="219"/>
      <c r="T216" s="219"/>
      <c r="U216" s="219"/>
      <c r="V216" s="219"/>
      <c r="W216" s="219"/>
      <c r="X216" s="219"/>
      <c r="Y216" s="219"/>
      <c r="Z216" s="219"/>
    </row>
    <row r="217" spans="3:26" ht="15">
      <c r="C217" s="219"/>
      <c r="D217" s="219"/>
      <c r="E217" s="219"/>
      <c r="F217" s="219"/>
      <c r="G217" s="219"/>
      <c r="H217" s="219"/>
      <c r="I217" s="219"/>
      <c r="J217" s="219"/>
      <c r="K217" s="219"/>
      <c r="L217" s="219"/>
      <c r="M217" s="219"/>
      <c r="N217" s="292"/>
      <c r="O217" s="219"/>
      <c r="P217" s="219"/>
      <c r="Q217" s="219"/>
      <c r="R217" s="219"/>
      <c r="S217" s="219"/>
      <c r="T217" s="219"/>
      <c r="U217" s="219"/>
      <c r="V217" s="219"/>
      <c r="W217" s="219"/>
      <c r="X217" s="219"/>
      <c r="Y217" s="219"/>
      <c r="Z217" s="219"/>
    </row>
    <row r="218" spans="3:26" ht="15">
      <c r="C218" s="219"/>
      <c r="D218" s="219"/>
      <c r="E218" s="219"/>
      <c r="F218" s="219"/>
      <c r="G218" s="219"/>
      <c r="H218" s="219"/>
      <c r="I218" s="219"/>
      <c r="J218" s="219"/>
      <c r="K218" s="219"/>
      <c r="L218" s="219"/>
      <c r="M218" s="219"/>
      <c r="N218" s="292"/>
      <c r="O218" s="219"/>
      <c r="P218" s="219"/>
      <c r="Q218" s="219"/>
      <c r="R218" s="219"/>
      <c r="S218" s="219"/>
      <c r="T218" s="219"/>
      <c r="U218" s="219"/>
      <c r="V218" s="219"/>
      <c r="W218" s="219"/>
      <c r="X218" s="219"/>
      <c r="Y218" s="219"/>
      <c r="Z218" s="219"/>
    </row>
    <row r="219" spans="3:26" ht="15">
      <c r="C219" s="219"/>
      <c r="D219" s="219"/>
      <c r="E219" s="219"/>
      <c r="F219" s="219"/>
      <c r="G219" s="219"/>
      <c r="H219" s="219"/>
      <c r="I219" s="219"/>
      <c r="J219" s="219"/>
      <c r="K219" s="219"/>
      <c r="L219" s="219"/>
      <c r="M219" s="219"/>
      <c r="N219" s="292"/>
      <c r="O219" s="219"/>
      <c r="P219" s="219"/>
      <c r="Q219" s="219"/>
      <c r="R219" s="219"/>
      <c r="S219" s="219"/>
      <c r="T219" s="219"/>
      <c r="U219" s="219"/>
      <c r="V219" s="219"/>
      <c r="W219" s="219"/>
      <c r="X219" s="219"/>
      <c r="Y219" s="219"/>
      <c r="Z219" s="219"/>
    </row>
    <row r="220" spans="3:26" ht="15">
      <c r="C220" s="219"/>
      <c r="D220" s="219"/>
      <c r="E220" s="219"/>
      <c r="F220" s="219"/>
      <c r="G220" s="219"/>
      <c r="H220" s="219"/>
      <c r="I220" s="219"/>
      <c r="J220" s="219"/>
      <c r="K220" s="219"/>
      <c r="L220" s="219"/>
      <c r="M220" s="219"/>
      <c r="N220" s="292"/>
      <c r="O220" s="219"/>
      <c r="P220" s="219"/>
      <c r="Q220" s="219"/>
      <c r="R220" s="219"/>
      <c r="S220" s="219"/>
      <c r="T220" s="219"/>
      <c r="U220" s="219"/>
      <c r="V220" s="219"/>
      <c r="W220" s="219"/>
      <c r="X220" s="219"/>
      <c r="Y220" s="219"/>
      <c r="Z220" s="219"/>
    </row>
    <row r="221" spans="3:26" ht="15">
      <c r="C221" s="219"/>
      <c r="D221" s="219"/>
      <c r="E221" s="219"/>
      <c r="F221" s="219"/>
      <c r="G221" s="219"/>
      <c r="H221" s="219"/>
      <c r="I221" s="219"/>
      <c r="J221" s="219"/>
      <c r="K221" s="219"/>
      <c r="L221" s="219"/>
      <c r="M221" s="219"/>
      <c r="N221" s="292"/>
      <c r="O221" s="219"/>
      <c r="P221" s="219"/>
      <c r="Q221" s="219"/>
      <c r="R221" s="219"/>
      <c r="S221" s="219"/>
      <c r="T221" s="219"/>
      <c r="U221" s="219"/>
      <c r="V221" s="219"/>
      <c r="W221" s="219"/>
      <c r="X221" s="219"/>
      <c r="Y221" s="219"/>
      <c r="Z221" s="219"/>
    </row>
    <row r="222" spans="3:26" ht="15">
      <c r="C222" s="219"/>
      <c r="D222" s="219"/>
      <c r="E222" s="219"/>
      <c r="F222" s="219"/>
      <c r="G222" s="219"/>
      <c r="H222" s="219"/>
      <c r="I222" s="219"/>
      <c r="J222" s="219"/>
      <c r="K222" s="219"/>
      <c r="L222" s="219"/>
      <c r="M222" s="219"/>
      <c r="N222" s="292"/>
      <c r="O222" s="219"/>
      <c r="P222" s="219"/>
      <c r="Q222" s="219"/>
      <c r="R222" s="219"/>
      <c r="S222" s="219"/>
      <c r="T222" s="219"/>
      <c r="U222" s="219"/>
      <c r="V222" s="219"/>
      <c r="W222" s="219"/>
      <c r="X222" s="219"/>
      <c r="Y222" s="219"/>
      <c r="Z222" s="219"/>
    </row>
    <row r="223" spans="3:26" ht="15">
      <c r="C223" s="219"/>
      <c r="D223" s="219"/>
      <c r="E223" s="219"/>
      <c r="F223" s="219"/>
      <c r="G223" s="219"/>
      <c r="H223" s="219"/>
      <c r="I223" s="219"/>
      <c r="J223" s="219"/>
      <c r="K223" s="219"/>
      <c r="L223" s="219"/>
      <c r="M223" s="219"/>
      <c r="N223" s="292"/>
      <c r="O223" s="219"/>
      <c r="P223" s="219"/>
      <c r="Q223" s="219"/>
      <c r="R223" s="219"/>
      <c r="S223" s="219"/>
      <c r="T223" s="219"/>
      <c r="U223" s="219"/>
      <c r="V223" s="219"/>
      <c r="W223" s="219"/>
      <c r="X223" s="219"/>
      <c r="Y223" s="219"/>
      <c r="Z223" s="219"/>
    </row>
    <row r="224" spans="3:26" ht="15">
      <c r="C224" s="219"/>
      <c r="D224" s="219"/>
      <c r="E224" s="219"/>
      <c r="F224" s="219"/>
      <c r="G224" s="219"/>
      <c r="H224" s="219"/>
      <c r="I224" s="219"/>
      <c r="J224" s="219"/>
      <c r="K224" s="219"/>
      <c r="L224" s="219"/>
      <c r="M224" s="219"/>
      <c r="N224" s="292"/>
      <c r="O224" s="219"/>
      <c r="P224" s="219"/>
      <c r="Q224" s="219"/>
      <c r="R224" s="219"/>
      <c r="S224" s="219"/>
      <c r="T224" s="219"/>
      <c r="U224" s="219"/>
      <c r="V224" s="219"/>
      <c r="W224" s="219"/>
      <c r="X224" s="219"/>
      <c r="Y224" s="219"/>
      <c r="Z224" s="219"/>
    </row>
    <row r="225" spans="3:26" ht="15">
      <c r="C225" s="219"/>
      <c r="D225" s="219"/>
      <c r="E225" s="219"/>
      <c r="F225" s="219"/>
      <c r="G225" s="219"/>
      <c r="H225" s="219"/>
      <c r="I225" s="219"/>
      <c r="J225" s="219"/>
      <c r="K225" s="219"/>
      <c r="L225" s="219"/>
      <c r="M225" s="219"/>
      <c r="N225" s="292"/>
      <c r="O225" s="219"/>
      <c r="P225" s="219"/>
      <c r="Q225" s="219"/>
      <c r="R225" s="219"/>
      <c r="S225" s="219"/>
      <c r="T225" s="219"/>
      <c r="U225" s="219"/>
      <c r="V225" s="219"/>
      <c r="W225" s="219"/>
      <c r="X225" s="219"/>
      <c r="Y225" s="219"/>
      <c r="Z225" s="219"/>
    </row>
    <row r="226" spans="3:26" ht="15">
      <c r="C226" s="219"/>
      <c r="D226" s="219"/>
      <c r="E226" s="219"/>
      <c r="F226" s="219"/>
      <c r="G226" s="219"/>
      <c r="H226" s="219"/>
      <c r="I226" s="219"/>
      <c r="J226" s="219"/>
      <c r="K226" s="219"/>
      <c r="L226" s="219"/>
      <c r="M226" s="219"/>
      <c r="N226" s="292"/>
      <c r="O226" s="219"/>
      <c r="P226" s="219"/>
      <c r="Q226" s="219"/>
      <c r="R226" s="219"/>
      <c r="S226" s="219"/>
      <c r="T226" s="219"/>
      <c r="U226" s="219"/>
      <c r="V226" s="219"/>
      <c r="W226" s="219"/>
      <c r="X226" s="219"/>
      <c r="Y226" s="219"/>
      <c r="Z226" s="219"/>
    </row>
    <row r="227" spans="3:26" ht="15">
      <c r="C227" s="219"/>
      <c r="D227" s="219"/>
      <c r="E227" s="219"/>
      <c r="F227" s="219"/>
      <c r="G227" s="219"/>
      <c r="H227" s="219"/>
      <c r="I227" s="219"/>
      <c r="J227" s="219"/>
      <c r="K227" s="219"/>
      <c r="L227" s="219"/>
      <c r="M227" s="219"/>
      <c r="N227" s="292"/>
      <c r="O227" s="219"/>
      <c r="P227" s="219"/>
      <c r="Q227" s="219"/>
      <c r="R227" s="219"/>
      <c r="S227" s="219"/>
      <c r="T227" s="219"/>
      <c r="U227" s="219"/>
      <c r="V227" s="219"/>
      <c r="W227" s="219"/>
      <c r="X227" s="219"/>
      <c r="Y227" s="219"/>
      <c r="Z227" s="219"/>
    </row>
    <row r="228" spans="3:26" ht="15">
      <c r="C228" s="219"/>
      <c r="D228" s="219"/>
      <c r="E228" s="219"/>
      <c r="F228" s="219"/>
      <c r="G228" s="219"/>
      <c r="H228" s="219"/>
      <c r="I228" s="219"/>
      <c r="J228" s="219"/>
      <c r="K228" s="219"/>
      <c r="L228" s="219"/>
      <c r="M228" s="219"/>
      <c r="N228" s="292"/>
      <c r="O228" s="219"/>
      <c r="P228" s="219"/>
      <c r="Q228" s="219"/>
      <c r="R228" s="219"/>
      <c r="S228" s="219"/>
      <c r="T228" s="219"/>
      <c r="U228" s="219"/>
      <c r="V228" s="219"/>
      <c r="W228" s="219"/>
      <c r="X228" s="219"/>
      <c r="Y228" s="219"/>
      <c r="Z228" s="219"/>
    </row>
    <row r="229" spans="3:26" ht="15">
      <c r="C229" s="219"/>
      <c r="D229" s="219"/>
      <c r="E229" s="219"/>
      <c r="F229" s="219"/>
      <c r="G229" s="219"/>
      <c r="H229" s="219"/>
      <c r="I229" s="219"/>
      <c r="J229" s="219"/>
      <c r="K229" s="219"/>
      <c r="L229" s="219"/>
      <c r="M229" s="219"/>
      <c r="N229" s="292"/>
      <c r="O229" s="219"/>
      <c r="P229" s="219"/>
      <c r="Q229" s="219"/>
      <c r="R229" s="219"/>
      <c r="S229" s="219"/>
      <c r="T229" s="219"/>
      <c r="U229" s="219"/>
      <c r="V229" s="219"/>
      <c r="W229" s="219"/>
      <c r="X229" s="219"/>
      <c r="Y229" s="219"/>
      <c r="Z229" s="219"/>
    </row>
    <row r="230" spans="3:26" ht="15">
      <c r="C230" s="219"/>
      <c r="D230" s="219"/>
      <c r="E230" s="219"/>
      <c r="F230" s="219"/>
      <c r="G230" s="219"/>
      <c r="H230" s="219"/>
      <c r="I230" s="219"/>
      <c r="J230" s="219"/>
      <c r="K230" s="219"/>
      <c r="L230" s="219"/>
      <c r="M230" s="219"/>
      <c r="N230" s="292"/>
      <c r="O230" s="219"/>
      <c r="P230" s="219"/>
      <c r="Q230" s="219"/>
      <c r="R230" s="219"/>
      <c r="S230" s="219"/>
      <c r="T230" s="219"/>
      <c r="U230" s="219"/>
      <c r="V230" s="219"/>
      <c r="W230" s="219"/>
      <c r="X230" s="219"/>
      <c r="Y230" s="219"/>
      <c r="Z230" s="219"/>
    </row>
    <row r="231" spans="3:26" ht="15">
      <c r="C231" s="219"/>
      <c r="D231" s="219"/>
      <c r="E231" s="219"/>
      <c r="F231" s="219"/>
      <c r="G231" s="219"/>
      <c r="H231" s="219"/>
      <c r="I231" s="219"/>
      <c r="J231" s="219"/>
      <c r="K231" s="219"/>
      <c r="L231" s="219"/>
      <c r="M231" s="219"/>
      <c r="N231" s="292"/>
      <c r="O231" s="219"/>
      <c r="P231" s="219"/>
      <c r="Q231" s="219"/>
      <c r="R231" s="219"/>
      <c r="S231" s="219"/>
      <c r="T231" s="219"/>
      <c r="U231" s="219"/>
      <c r="V231" s="219"/>
      <c r="W231" s="219"/>
      <c r="X231" s="219"/>
      <c r="Y231" s="219"/>
      <c r="Z231" s="219"/>
    </row>
    <row r="232" spans="3:26" ht="15">
      <c r="C232" s="219"/>
      <c r="D232" s="219"/>
      <c r="E232" s="219"/>
      <c r="F232" s="219"/>
      <c r="G232" s="219"/>
      <c r="H232" s="219"/>
      <c r="I232" s="219"/>
      <c r="J232" s="219"/>
      <c r="K232" s="219"/>
      <c r="L232" s="219"/>
      <c r="M232" s="219"/>
      <c r="N232" s="292"/>
      <c r="O232" s="219"/>
      <c r="P232" s="219"/>
      <c r="Q232" s="219"/>
      <c r="R232" s="219"/>
      <c r="S232" s="219"/>
      <c r="T232" s="219"/>
      <c r="U232" s="219"/>
      <c r="V232" s="219"/>
      <c r="W232" s="219"/>
      <c r="X232" s="219"/>
      <c r="Y232" s="219"/>
      <c r="Z232" s="219"/>
    </row>
    <row r="233" spans="3:26" ht="15">
      <c r="C233" s="219"/>
      <c r="D233" s="219"/>
      <c r="E233" s="219"/>
      <c r="F233" s="219"/>
      <c r="G233" s="219"/>
      <c r="H233" s="219"/>
      <c r="I233" s="219"/>
      <c r="J233" s="219"/>
      <c r="K233" s="219"/>
      <c r="L233" s="219"/>
      <c r="M233" s="219"/>
      <c r="N233" s="292"/>
      <c r="O233" s="219"/>
      <c r="P233" s="219"/>
      <c r="Q233" s="219"/>
      <c r="R233" s="219"/>
      <c r="S233" s="219"/>
      <c r="T233" s="219"/>
      <c r="U233" s="219"/>
      <c r="V233" s="219"/>
      <c r="W233" s="219"/>
      <c r="X233" s="219"/>
      <c r="Y233" s="219"/>
      <c r="Z233" s="219"/>
    </row>
    <row r="234" spans="3:26" ht="15">
      <c r="C234" s="219"/>
      <c r="D234" s="219"/>
      <c r="E234" s="219"/>
      <c r="F234" s="219"/>
      <c r="G234" s="219"/>
      <c r="H234" s="219"/>
      <c r="I234" s="219"/>
      <c r="J234" s="219"/>
      <c r="K234" s="219"/>
      <c r="L234" s="219"/>
      <c r="M234" s="219"/>
      <c r="N234" s="292"/>
      <c r="O234" s="219"/>
      <c r="P234" s="219"/>
      <c r="Q234" s="219"/>
      <c r="R234" s="219"/>
      <c r="S234" s="219"/>
      <c r="T234" s="219"/>
      <c r="U234" s="219"/>
      <c r="V234" s="219"/>
      <c r="W234" s="219"/>
      <c r="X234" s="219"/>
      <c r="Y234" s="219"/>
      <c r="Z234" s="219"/>
    </row>
    <row r="235" spans="3:26" ht="15">
      <c r="C235" s="219"/>
      <c r="D235" s="219"/>
      <c r="E235" s="219"/>
      <c r="F235" s="219"/>
      <c r="G235" s="219"/>
      <c r="H235" s="219"/>
      <c r="I235" s="219"/>
      <c r="J235" s="219"/>
      <c r="K235" s="219"/>
      <c r="L235" s="219"/>
      <c r="M235" s="219"/>
      <c r="N235" s="292"/>
      <c r="O235" s="219"/>
      <c r="P235" s="219"/>
      <c r="Q235" s="219"/>
      <c r="R235" s="219"/>
      <c r="S235" s="219"/>
      <c r="T235" s="219"/>
      <c r="U235" s="219"/>
      <c r="V235" s="219"/>
      <c r="W235" s="219"/>
      <c r="X235" s="219"/>
      <c r="Y235" s="219"/>
      <c r="Z235" s="219"/>
    </row>
    <row r="236" spans="3:26" ht="15">
      <c r="C236" s="219"/>
      <c r="D236" s="219"/>
      <c r="E236" s="219"/>
      <c r="F236" s="219"/>
      <c r="G236" s="219"/>
      <c r="H236" s="219"/>
      <c r="I236" s="219"/>
      <c r="J236" s="219"/>
      <c r="K236" s="219"/>
      <c r="L236" s="219"/>
      <c r="M236" s="219"/>
      <c r="N236" s="292"/>
      <c r="O236" s="219"/>
      <c r="P236" s="219"/>
      <c r="Q236" s="219"/>
      <c r="R236" s="219"/>
      <c r="S236" s="219"/>
      <c r="T236" s="219"/>
      <c r="U236" s="219"/>
      <c r="V236" s="219"/>
      <c r="W236" s="219"/>
      <c r="X236" s="219"/>
      <c r="Y236" s="219"/>
      <c r="Z236" s="219"/>
    </row>
    <row r="237" spans="3:26" ht="15">
      <c r="C237" s="219"/>
      <c r="D237" s="219"/>
      <c r="E237" s="219"/>
      <c r="F237" s="219"/>
      <c r="G237" s="219"/>
      <c r="H237" s="219"/>
      <c r="I237" s="219"/>
      <c r="J237" s="219"/>
      <c r="K237" s="219"/>
      <c r="L237" s="219"/>
      <c r="M237" s="219"/>
      <c r="N237" s="292"/>
      <c r="O237" s="219"/>
      <c r="P237" s="219"/>
      <c r="Q237" s="219"/>
      <c r="R237" s="219"/>
      <c r="S237" s="219"/>
      <c r="T237" s="219"/>
      <c r="U237" s="219"/>
      <c r="V237" s="219"/>
      <c r="W237" s="219"/>
      <c r="X237" s="219"/>
      <c r="Y237" s="219"/>
      <c r="Z237" s="219"/>
    </row>
    <row r="238" spans="3:26" ht="15">
      <c r="C238" s="219"/>
      <c r="D238" s="219"/>
      <c r="E238" s="219"/>
      <c r="F238" s="219"/>
      <c r="G238" s="219"/>
      <c r="H238" s="219"/>
      <c r="I238" s="219"/>
      <c r="J238" s="219"/>
      <c r="K238" s="219"/>
      <c r="L238" s="219"/>
      <c r="M238" s="219"/>
      <c r="N238" s="292"/>
      <c r="O238" s="219"/>
      <c r="P238" s="219"/>
      <c r="Q238" s="219"/>
      <c r="R238" s="219"/>
      <c r="S238" s="219"/>
      <c r="T238" s="219"/>
      <c r="U238" s="219"/>
      <c r="V238" s="219"/>
      <c r="W238" s="219"/>
      <c r="X238" s="219"/>
      <c r="Y238" s="219"/>
      <c r="Z238" s="219"/>
    </row>
    <row r="239" spans="3:26" ht="15">
      <c r="C239" s="219"/>
      <c r="D239" s="219"/>
      <c r="E239" s="219"/>
      <c r="F239" s="219"/>
      <c r="G239" s="219"/>
      <c r="H239" s="219"/>
      <c r="I239" s="219"/>
      <c r="J239" s="219"/>
      <c r="K239" s="219"/>
      <c r="L239" s="219"/>
      <c r="M239" s="219"/>
      <c r="N239" s="292"/>
      <c r="O239" s="219"/>
      <c r="P239" s="219"/>
      <c r="Q239" s="219"/>
      <c r="R239" s="219"/>
      <c r="S239" s="219"/>
      <c r="T239" s="219"/>
      <c r="U239" s="219"/>
      <c r="V239" s="219"/>
      <c r="W239" s="219"/>
      <c r="X239" s="219"/>
      <c r="Y239" s="219"/>
      <c r="Z239" s="219"/>
    </row>
    <row r="240" spans="3:26" ht="15">
      <c r="C240" s="219"/>
      <c r="D240" s="219"/>
      <c r="E240" s="219"/>
      <c r="F240" s="219"/>
      <c r="G240" s="219"/>
      <c r="H240" s="219"/>
      <c r="I240" s="219"/>
      <c r="J240" s="219"/>
      <c r="K240" s="219"/>
      <c r="L240" s="219"/>
      <c r="M240" s="219"/>
      <c r="N240" s="292"/>
      <c r="O240" s="219"/>
      <c r="P240" s="219"/>
      <c r="Q240" s="219"/>
      <c r="R240" s="219"/>
      <c r="S240" s="219"/>
      <c r="T240" s="219"/>
      <c r="U240" s="219"/>
      <c r="V240" s="219"/>
      <c r="W240" s="219"/>
      <c r="X240" s="219"/>
      <c r="Y240" s="219"/>
      <c r="Z240" s="219"/>
    </row>
    <row r="241" spans="3:26" ht="15">
      <c r="C241" s="219"/>
      <c r="D241" s="219"/>
      <c r="E241" s="219"/>
      <c r="F241" s="219"/>
      <c r="G241" s="219"/>
      <c r="H241" s="219"/>
      <c r="I241" s="219"/>
      <c r="J241" s="219"/>
      <c r="K241" s="219"/>
      <c r="L241" s="219"/>
      <c r="M241" s="219"/>
      <c r="N241" s="292"/>
      <c r="O241" s="219"/>
      <c r="P241" s="219"/>
      <c r="Q241" s="219"/>
      <c r="R241" s="219"/>
      <c r="S241" s="219"/>
      <c r="T241" s="219"/>
      <c r="U241" s="219"/>
      <c r="V241" s="219"/>
      <c r="W241" s="219"/>
      <c r="X241" s="219"/>
      <c r="Y241" s="219"/>
      <c r="Z241" s="219"/>
    </row>
    <row r="242" spans="3:26" ht="15">
      <c r="C242" s="219"/>
      <c r="D242" s="219"/>
      <c r="E242" s="219"/>
      <c r="F242" s="219"/>
      <c r="G242" s="219"/>
      <c r="H242" s="219"/>
      <c r="I242" s="219"/>
      <c r="J242" s="219"/>
      <c r="K242" s="219"/>
      <c r="L242" s="219"/>
      <c r="M242" s="219"/>
      <c r="N242" s="292"/>
      <c r="O242" s="219"/>
      <c r="P242" s="219"/>
      <c r="Q242" s="219"/>
      <c r="R242" s="219"/>
      <c r="S242" s="219"/>
      <c r="T242" s="219"/>
      <c r="U242" s="219"/>
      <c r="V242" s="219"/>
      <c r="W242" s="219"/>
      <c r="X242" s="219"/>
      <c r="Y242" s="219"/>
      <c r="Z242" s="219"/>
    </row>
    <row r="243" spans="3:26" ht="15">
      <c r="C243" s="219"/>
      <c r="D243" s="219"/>
      <c r="E243" s="219"/>
      <c r="F243" s="219"/>
      <c r="G243" s="219"/>
      <c r="H243" s="219"/>
      <c r="I243" s="219"/>
      <c r="J243" s="219"/>
      <c r="K243" s="219"/>
      <c r="L243" s="219"/>
      <c r="M243" s="219"/>
      <c r="N243" s="292"/>
      <c r="O243" s="219"/>
      <c r="P243" s="219"/>
      <c r="Q243" s="219"/>
      <c r="R243" s="219"/>
      <c r="S243" s="219"/>
      <c r="T243" s="219"/>
      <c r="U243" s="219"/>
      <c r="V243" s="219"/>
      <c r="W243" s="219"/>
      <c r="X243" s="219"/>
      <c r="Y243" s="219"/>
      <c r="Z243" s="219"/>
    </row>
    <row r="244" spans="3:26" ht="15">
      <c r="C244" s="219"/>
      <c r="D244" s="219"/>
      <c r="E244" s="219"/>
      <c r="F244" s="219"/>
      <c r="G244" s="219"/>
      <c r="H244" s="219"/>
      <c r="I244" s="219"/>
      <c r="J244" s="219"/>
      <c r="K244" s="219"/>
      <c r="L244" s="219"/>
      <c r="M244" s="219"/>
      <c r="N244" s="292"/>
      <c r="O244" s="219"/>
      <c r="P244" s="219"/>
      <c r="Q244" s="219"/>
      <c r="R244" s="219"/>
      <c r="S244" s="219"/>
      <c r="T244" s="219"/>
      <c r="U244" s="219"/>
      <c r="V244" s="219"/>
      <c r="W244" s="219"/>
      <c r="X244" s="219"/>
      <c r="Y244" s="219"/>
      <c r="Z244" s="219"/>
    </row>
    <row r="245" spans="3:26" ht="15">
      <c r="C245" s="219"/>
      <c r="D245" s="219"/>
      <c r="E245" s="219"/>
      <c r="F245" s="219"/>
      <c r="G245" s="219"/>
      <c r="H245" s="219"/>
      <c r="I245" s="219"/>
      <c r="J245" s="219"/>
      <c r="K245" s="219"/>
      <c r="L245" s="219"/>
      <c r="M245" s="219"/>
      <c r="N245" s="292"/>
      <c r="O245" s="219"/>
      <c r="P245" s="219"/>
      <c r="Q245" s="219"/>
      <c r="R245" s="219"/>
      <c r="S245" s="219"/>
      <c r="T245" s="219"/>
      <c r="U245" s="219"/>
      <c r="V245" s="219"/>
      <c r="W245" s="219"/>
      <c r="X245" s="219"/>
      <c r="Y245" s="219"/>
      <c r="Z245" s="219"/>
    </row>
    <row r="246" spans="3:26" ht="15">
      <c r="C246" s="219"/>
      <c r="D246" s="219"/>
      <c r="E246" s="219"/>
      <c r="F246" s="219"/>
      <c r="G246" s="219"/>
      <c r="H246" s="219"/>
      <c r="I246" s="219"/>
      <c r="J246" s="219"/>
      <c r="K246" s="219"/>
      <c r="L246" s="219"/>
      <c r="M246" s="219"/>
      <c r="N246" s="292"/>
      <c r="O246" s="219"/>
      <c r="P246" s="219"/>
      <c r="Q246" s="219"/>
      <c r="R246" s="219"/>
      <c r="S246" s="219"/>
      <c r="T246" s="219"/>
      <c r="U246" s="219"/>
      <c r="V246" s="219"/>
      <c r="W246" s="219"/>
      <c r="X246" s="219"/>
      <c r="Y246" s="219"/>
      <c r="Z246" s="219"/>
    </row>
    <row r="247" spans="3:26" ht="15">
      <c r="C247" s="219"/>
      <c r="D247" s="219"/>
      <c r="E247" s="219"/>
      <c r="F247" s="219"/>
      <c r="G247" s="219"/>
      <c r="H247" s="219"/>
      <c r="I247" s="219"/>
      <c r="J247" s="219"/>
      <c r="K247" s="219"/>
      <c r="L247" s="219"/>
      <c r="M247" s="219"/>
      <c r="N247" s="292"/>
      <c r="O247" s="219"/>
      <c r="P247" s="219"/>
      <c r="Q247" s="219"/>
      <c r="R247" s="219"/>
      <c r="S247" s="219"/>
      <c r="T247" s="219"/>
      <c r="U247" s="219"/>
      <c r="V247" s="219"/>
      <c r="W247" s="219"/>
      <c r="X247" s="219"/>
      <c r="Y247" s="219"/>
      <c r="Z247" s="219"/>
    </row>
    <row r="248" spans="3:26" ht="15">
      <c r="C248" s="219"/>
      <c r="D248" s="219"/>
      <c r="E248" s="219"/>
      <c r="F248" s="219"/>
      <c r="G248" s="219"/>
      <c r="H248" s="219"/>
      <c r="I248" s="219"/>
      <c r="J248" s="219"/>
      <c r="K248" s="219"/>
      <c r="L248" s="219"/>
      <c r="M248" s="219"/>
      <c r="N248" s="292"/>
      <c r="O248" s="219"/>
      <c r="P248" s="219"/>
      <c r="Q248" s="219"/>
      <c r="R248" s="219"/>
      <c r="S248" s="219"/>
      <c r="T248" s="219"/>
      <c r="U248" s="219"/>
      <c r="V248" s="219"/>
      <c r="W248" s="219"/>
      <c r="X248" s="219"/>
      <c r="Y248" s="219"/>
      <c r="Z248" s="219"/>
    </row>
    <row r="249" spans="3:26" ht="15">
      <c r="C249" s="219"/>
      <c r="D249" s="219"/>
      <c r="E249" s="219"/>
      <c r="F249" s="219"/>
      <c r="G249" s="219"/>
      <c r="H249" s="219"/>
      <c r="I249" s="219"/>
      <c r="J249" s="219"/>
      <c r="K249" s="219"/>
      <c r="L249" s="219"/>
      <c r="M249" s="219"/>
      <c r="N249" s="292"/>
      <c r="O249" s="219"/>
      <c r="P249" s="219"/>
      <c r="Q249" s="219"/>
      <c r="R249" s="219"/>
      <c r="S249" s="219"/>
      <c r="T249" s="219"/>
      <c r="U249" s="219"/>
      <c r="V249" s="219"/>
      <c r="W249" s="219"/>
      <c r="X249" s="219"/>
      <c r="Y249" s="219"/>
      <c r="Z249" s="219"/>
    </row>
    <row r="250" spans="3:26" ht="15">
      <c r="C250" s="219"/>
      <c r="D250" s="219"/>
      <c r="E250" s="219"/>
      <c r="F250" s="219"/>
      <c r="G250" s="219"/>
      <c r="H250" s="219"/>
      <c r="I250" s="219"/>
      <c r="J250" s="219"/>
      <c r="K250" s="219"/>
      <c r="L250" s="219"/>
      <c r="M250" s="219"/>
      <c r="N250" s="292"/>
      <c r="O250" s="219"/>
      <c r="P250" s="219"/>
      <c r="Q250" s="219"/>
      <c r="R250" s="219"/>
      <c r="S250" s="219"/>
      <c r="T250" s="219"/>
      <c r="U250" s="219"/>
      <c r="V250" s="219"/>
      <c r="W250" s="219"/>
      <c r="X250" s="219"/>
      <c r="Y250" s="219"/>
      <c r="Z250" s="219"/>
    </row>
    <row r="251" spans="3:26" ht="15">
      <c r="C251" s="219"/>
      <c r="D251" s="219"/>
      <c r="E251" s="219"/>
      <c r="F251" s="219"/>
      <c r="G251" s="219"/>
      <c r="H251" s="219"/>
      <c r="I251" s="219"/>
      <c r="J251" s="219"/>
      <c r="K251" s="219"/>
      <c r="L251" s="219"/>
      <c r="M251" s="219"/>
      <c r="N251" s="292"/>
      <c r="O251" s="219"/>
      <c r="P251" s="219"/>
      <c r="Q251" s="219"/>
      <c r="R251" s="219"/>
      <c r="S251" s="219"/>
      <c r="T251" s="219"/>
      <c r="U251" s="219"/>
      <c r="V251" s="219"/>
      <c r="W251" s="219"/>
      <c r="X251" s="219"/>
      <c r="Y251" s="219"/>
      <c r="Z251" s="219"/>
    </row>
    <row r="252" spans="3:26" ht="15">
      <c r="C252" s="219"/>
      <c r="D252" s="219"/>
      <c r="E252" s="219"/>
      <c r="F252" s="219"/>
      <c r="G252" s="219"/>
      <c r="H252" s="219"/>
      <c r="I252" s="219"/>
      <c r="J252" s="219"/>
      <c r="K252" s="219"/>
      <c r="L252" s="219"/>
      <c r="M252" s="219"/>
      <c r="N252" s="292"/>
      <c r="O252" s="219"/>
      <c r="P252" s="219"/>
      <c r="Q252" s="219"/>
      <c r="R252" s="219"/>
      <c r="S252" s="219"/>
      <c r="T252" s="219"/>
      <c r="U252" s="219"/>
      <c r="V252" s="219"/>
      <c r="W252" s="219"/>
      <c r="X252" s="219"/>
      <c r="Y252" s="219"/>
      <c r="Z252" s="219"/>
    </row>
    <row r="253" spans="3:26" ht="15">
      <c r="C253" s="219"/>
      <c r="D253" s="219"/>
      <c r="E253" s="219"/>
      <c r="F253" s="219"/>
      <c r="G253" s="219"/>
      <c r="H253" s="219"/>
      <c r="I253" s="219"/>
      <c r="J253" s="219"/>
      <c r="K253" s="219"/>
      <c r="L253" s="219"/>
      <c r="M253" s="219"/>
      <c r="N253" s="292"/>
      <c r="O253" s="219"/>
      <c r="P253" s="219"/>
      <c r="Q253" s="219"/>
      <c r="R253" s="219"/>
      <c r="S253" s="219"/>
      <c r="T253" s="219"/>
      <c r="U253" s="219"/>
      <c r="V253" s="219"/>
      <c r="W253" s="219"/>
      <c r="X253" s="219"/>
      <c r="Y253" s="219"/>
      <c r="Z253" s="219"/>
    </row>
    <row r="254" spans="3:26" ht="15">
      <c r="C254" s="219"/>
      <c r="D254" s="219"/>
      <c r="E254" s="219"/>
      <c r="F254" s="219"/>
      <c r="G254" s="219"/>
      <c r="H254" s="219"/>
      <c r="I254" s="219"/>
      <c r="J254" s="219"/>
      <c r="K254" s="219"/>
      <c r="L254" s="219"/>
      <c r="M254" s="219"/>
      <c r="N254" s="292"/>
      <c r="O254" s="219"/>
      <c r="P254" s="219"/>
      <c r="Q254" s="219"/>
      <c r="R254" s="219"/>
      <c r="S254" s="219"/>
      <c r="T254" s="219"/>
      <c r="U254" s="219"/>
      <c r="V254" s="219"/>
      <c r="W254" s="219"/>
      <c r="X254" s="219"/>
      <c r="Y254" s="219"/>
      <c r="Z254" s="219"/>
    </row>
    <row r="255" spans="3:26" ht="15">
      <c r="C255" s="219"/>
      <c r="D255" s="219"/>
      <c r="E255" s="219"/>
      <c r="F255" s="219"/>
      <c r="G255" s="219"/>
      <c r="H255" s="219"/>
      <c r="I255" s="219"/>
      <c r="J255" s="219"/>
      <c r="K255" s="219"/>
      <c r="L255" s="219"/>
      <c r="M255" s="219"/>
      <c r="N255" s="292"/>
      <c r="O255" s="219"/>
      <c r="P255" s="219"/>
      <c r="Q255" s="219"/>
      <c r="R255" s="219"/>
      <c r="S255" s="219"/>
      <c r="T255" s="219"/>
      <c r="U255" s="219"/>
      <c r="V255" s="219"/>
      <c r="W255" s="219"/>
      <c r="X255" s="219"/>
      <c r="Y255" s="219"/>
      <c r="Z255" s="219"/>
    </row>
    <row r="256" spans="3:26" ht="15">
      <c r="C256" s="219"/>
      <c r="D256" s="219"/>
      <c r="E256" s="219"/>
      <c r="F256" s="219"/>
      <c r="G256" s="219"/>
      <c r="H256" s="219"/>
      <c r="I256" s="219"/>
      <c r="J256" s="219"/>
      <c r="K256" s="219"/>
      <c r="L256" s="219"/>
      <c r="M256" s="219"/>
      <c r="N256" s="292"/>
      <c r="O256" s="219"/>
      <c r="P256" s="219"/>
      <c r="Q256" s="219"/>
      <c r="R256" s="219"/>
      <c r="S256" s="219"/>
      <c r="T256" s="219"/>
      <c r="U256" s="219"/>
      <c r="V256" s="219"/>
      <c r="W256" s="219"/>
      <c r="X256" s="219"/>
      <c r="Y256" s="219"/>
      <c r="Z256" s="219"/>
    </row>
    <row r="257" spans="3:26" ht="15">
      <c r="C257" s="219"/>
      <c r="D257" s="219"/>
      <c r="E257" s="219"/>
      <c r="F257" s="219"/>
      <c r="G257" s="219"/>
      <c r="H257" s="219"/>
      <c r="I257" s="219"/>
      <c r="J257" s="219"/>
      <c r="K257" s="219"/>
      <c r="L257" s="219"/>
      <c r="M257" s="219"/>
      <c r="N257" s="292"/>
      <c r="O257" s="219"/>
      <c r="P257" s="219"/>
      <c r="Q257" s="219"/>
      <c r="R257" s="219"/>
      <c r="S257" s="219"/>
      <c r="T257" s="219"/>
      <c r="U257" s="219"/>
      <c r="V257" s="219"/>
      <c r="W257" s="219"/>
      <c r="X257" s="219"/>
      <c r="Y257" s="219"/>
      <c r="Z257" s="219"/>
    </row>
    <row r="258" spans="3:26" ht="15">
      <c r="C258" s="219"/>
      <c r="D258" s="219"/>
      <c r="E258" s="219"/>
      <c r="F258" s="219"/>
      <c r="G258" s="219"/>
      <c r="H258" s="219"/>
      <c r="I258" s="219"/>
      <c r="J258" s="219"/>
      <c r="K258" s="219"/>
      <c r="L258" s="219"/>
      <c r="M258" s="219"/>
      <c r="N258" s="292"/>
      <c r="O258" s="219"/>
      <c r="P258" s="219"/>
      <c r="Q258" s="219"/>
      <c r="R258" s="219"/>
      <c r="S258" s="219"/>
      <c r="T258" s="219"/>
      <c r="U258" s="219"/>
      <c r="V258" s="219"/>
      <c r="W258" s="219"/>
      <c r="X258" s="219"/>
      <c r="Y258" s="219"/>
      <c r="Z258" s="219"/>
    </row>
    <row r="259" spans="3:26" ht="15">
      <c r="C259" s="219"/>
      <c r="D259" s="219"/>
      <c r="E259" s="219"/>
      <c r="F259" s="219"/>
      <c r="G259" s="219"/>
      <c r="H259" s="219"/>
      <c r="I259" s="219"/>
      <c r="J259" s="219"/>
      <c r="K259" s="219"/>
      <c r="L259" s="219"/>
      <c r="M259" s="219"/>
      <c r="N259" s="292"/>
      <c r="O259" s="219"/>
      <c r="P259" s="219"/>
      <c r="Q259" s="219"/>
      <c r="R259" s="219"/>
      <c r="S259" s="219"/>
      <c r="T259" s="219"/>
      <c r="U259" s="219"/>
      <c r="V259" s="219"/>
      <c r="W259" s="219"/>
      <c r="X259" s="219"/>
      <c r="Y259" s="219"/>
      <c r="Z259" s="219"/>
    </row>
    <row r="260" spans="3:26" ht="15">
      <c r="C260" s="219"/>
      <c r="D260" s="219"/>
      <c r="E260" s="219"/>
      <c r="F260" s="219"/>
      <c r="G260" s="219"/>
      <c r="H260" s="219"/>
      <c r="I260" s="219"/>
      <c r="J260" s="219"/>
      <c r="K260" s="219"/>
      <c r="L260" s="219"/>
      <c r="M260" s="219"/>
      <c r="N260" s="292"/>
      <c r="O260" s="219"/>
      <c r="P260" s="219"/>
      <c r="Q260" s="219"/>
      <c r="R260" s="219"/>
      <c r="S260" s="219"/>
      <c r="T260" s="219"/>
      <c r="U260" s="219"/>
      <c r="V260" s="219"/>
      <c r="W260" s="219"/>
      <c r="X260" s="219"/>
      <c r="Y260" s="219"/>
      <c r="Z260" s="219"/>
    </row>
    <row r="261" spans="3:26" ht="15">
      <c r="C261" s="219"/>
      <c r="D261" s="219"/>
      <c r="E261" s="219"/>
      <c r="F261" s="219"/>
      <c r="G261" s="219"/>
      <c r="H261" s="219"/>
      <c r="I261" s="219"/>
      <c r="J261" s="219"/>
      <c r="K261" s="219"/>
      <c r="L261" s="219"/>
      <c r="M261" s="219"/>
      <c r="N261" s="292"/>
      <c r="O261" s="219"/>
      <c r="P261" s="219"/>
      <c r="Q261" s="219"/>
      <c r="R261" s="219"/>
      <c r="S261" s="219"/>
      <c r="T261" s="219"/>
      <c r="U261" s="219"/>
      <c r="V261" s="219"/>
      <c r="W261" s="219"/>
      <c r="X261" s="219"/>
      <c r="Y261" s="219"/>
      <c r="Z261" s="219"/>
    </row>
    <row r="262" spans="3:26" ht="15">
      <c r="C262" s="219"/>
      <c r="D262" s="219"/>
      <c r="E262" s="219"/>
      <c r="F262" s="219"/>
      <c r="G262" s="219"/>
      <c r="H262" s="219"/>
      <c r="I262" s="219"/>
      <c r="J262" s="219"/>
      <c r="K262" s="219"/>
      <c r="L262" s="219"/>
      <c r="M262" s="219"/>
      <c r="N262" s="292"/>
      <c r="O262" s="219"/>
      <c r="P262" s="219"/>
      <c r="Q262" s="219"/>
      <c r="R262" s="219"/>
      <c r="S262" s="219"/>
      <c r="T262" s="219"/>
      <c r="U262" s="219"/>
      <c r="V262" s="219"/>
      <c r="W262" s="219"/>
      <c r="X262" s="219"/>
      <c r="Y262" s="219"/>
      <c r="Z262" s="219"/>
    </row>
    <row r="263" spans="3:26" ht="15">
      <c r="C263" s="219"/>
      <c r="D263" s="219"/>
      <c r="E263" s="219"/>
      <c r="F263" s="219"/>
      <c r="G263" s="219"/>
      <c r="H263" s="219"/>
      <c r="I263" s="219"/>
      <c r="J263" s="219"/>
      <c r="K263" s="219"/>
      <c r="L263" s="219"/>
      <c r="M263" s="219"/>
      <c r="N263" s="292"/>
      <c r="O263" s="219"/>
      <c r="P263" s="219"/>
      <c r="Q263" s="219"/>
      <c r="R263" s="219"/>
      <c r="S263" s="219"/>
      <c r="T263" s="219"/>
      <c r="U263" s="219"/>
      <c r="V263" s="219"/>
      <c r="W263" s="219"/>
      <c r="X263" s="219"/>
      <c r="Y263" s="219"/>
      <c r="Z263" s="219"/>
    </row>
    <row r="264" spans="3:26" ht="15">
      <c r="C264" s="219"/>
      <c r="D264" s="219"/>
      <c r="E264" s="219"/>
      <c r="F264" s="219"/>
      <c r="G264" s="219"/>
      <c r="H264" s="219"/>
      <c r="I264" s="219"/>
      <c r="J264" s="219"/>
      <c r="K264" s="219"/>
      <c r="L264" s="219"/>
      <c r="M264" s="219"/>
      <c r="N264" s="292"/>
      <c r="O264" s="219"/>
      <c r="P264" s="219"/>
      <c r="Q264" s="219"/>
      <c r="R264" s="219"/>
      <c r="S264" s="219"/>
      <c r="T264" s="219"/>
      <c r="U264" s="219"/>
      <c r="V264" s="219"/>
      <c r="W264" s="219"/>
      <c r="X264" s="219"/>
      <c r="Y264" s="219"/>
      <c r="Z264" s="219"/>
    </row>
    <row r="265" spans="3:26" ht="15">
      <c r="C265" s="219"/>
      <c r="D265" s="219"/>
      <c r="E265" s="219"/>
      <c r="F265" s="219"/>
      <c r="G265" s="219"/>
      <c r="H265" s="219"/>
      <c r="I265" s="219"/>
      <c r="J265" s="219"/>
      <c r="K265" s="219"/>
      <c r="L265" s="219"/>
      <c r="M265" s="219"/>
      <c r="N265" s="292"/>
      <c r="O265" s="219"/>
      <c r="P265" s="219"/>
      <c r="Q265" s="219"/>
      <c r="R265" s="219"/>
      <c r="S265" s="219"/>
      <c r="T265" s="219"/>
      <c r="U265" s="219"/>
      <c r="V265" s="219"/>
      <c r="W265" s="219"/>
      <c r="X265" s="219"/>
      <c r="Y265" s="219"/>
      <c r="Z265" s="219"/>
    </row>
    <row r="266" spans="3:26" ht="15">
      <c r="C266" s="219"/>
      <c r="D266" s="219"/>
      <c r="E266" s="219"/>
      <c r="F266" s="219"/>
      <c r="G266" s="219"/>
      <c r="H266" s="219"/>
      <c r="I266" s="219"/>
      <c r="J266" s="219"/>
      <c r="K266" s="219"/>
      <c r="L266" s="219"/>
      <c r="M266" s="219"/>
      <c r="N266" s="292"/>
      <c r="O266" s="219"/>
      <c r="P266" s="219"/>
      <c r="Q266" s="219"/>
      <c r="R266" s="219"/>
      <c r="S266" s="219"/>
      <c r="T266" s="219"/>
      <c r="U266" s="219"/>
      <c r="V266" s="219"/>
      <c r="W266" s="219"/>
      <c r="X266" s="219"/>
      <c r="Y266" s="219"/>
      <c r="Z266" s="219"/>
    </row>
    <row r="267" spans="3:26" ht="15">
      <c r="C267" s="219"/>
      <c r="D267" s="219"/>
      <c r="E267" s="219"/>
      <c r="F267" s="219"/>
      <c r="G267" s="219"/>
      <c r="H267" s="219"/>
      <c r="I267" s="219"/>
      <c r="J267" s="219"/>
      <c r="K267" s="219"/>
      <c r="L267" s="219"/>
      <c r="M267" s="219"/>
      <c r="N267" s="292"/>
      <c r="O267" s="219"/>
      <c r="P267" s="219"/>
      <c r="Q267" s="219"/>
      <c r="R267" s="219"/>
      <c r="S267" s="219"/>
      <c r="T267" s="219"/>
      <c r="U267" s="219"/>
      <c r="V267" s="219"/>
      <c r="W267" s="219"/>
      <c r="X267" s="219"/>
      <c r="Y267" s="219"/>
      <c r="Z267" s="219"/>
    </row>
    <row r="268" spans="3:26" ht="15">
      <c r="C268" s="219"/>
      <c r="D268" s="219"/>
      <c r="E268" s="219"/>
      <c r="F268" s="219"/>
      <c r="G268" s="219"/>
      <c r="H268" s="219"/>
      <c r="I268" s="219"/>
      <c r="J268" s="219"/>
      <c r="K268" s="219"/>
      <c r="L268" s="219"/>
      <c r="M268" s="219"/>
      <c r="N268" s="292"/>
      <c r="O268" s="219"/>
      <c r="P268" s="219"/>
      <c r="Q268" s="219"/>
      <c r="R268" s="219"/>
      <c r="S268" s="219"/>
      <c r="T268" s="219"/>
      <c r="U268" s="219"/>
      <c r="V268" s="219"/>
      <c r="W268" s="219"/>
      <c r="X268" s="219"/>
      <c r="Y268" s="219"/>
      <c r="Z268" s="219"/>
    </row>
    <row r="269" spans="3:26" ht="15">
      <c r="C269" s="219"/>
      <c r="D269" s="219"/>
      <c r="E269" s="219"/>
      <c r="F269" s="219"/>
      <c r="G269" s="219"/>
      <c r="H269" s="219"/>
      <c r="I269" s="219"/>
      <c r="J269" s="219"/>
      <c r="K269" s="219"/>
      <c r="L269" s="219"/>
      <c r="M269" s="219"/>
      <c r="N269" s="292"/>
      <c r="O269" s="219"/>
      <c r="P269" s="219"/>
      <c r="Q269" s="219"/>
      <c r="R269" s="219"/>
      <c r="S269" s="219"/>
      <c r="T269" s="219"/>
      <c r="U269" s="219"/>
      <c r="V269" s="219"/>
      <c r="W269" s="219"/>
      <c r="X269" s="219"/>
      <c r="Y269" s="219"/>
      <c r="Z269" s="219"/>
    </row>
    <row r="270" spans="3:26" ht="15">
      <c r="C270" s="219"/>
      <c r="D270" s="219"/>
      <c r="E270" s="219"/>
      <c r="F270" s="219"/>
      <c r="G270" s="219"/>
      <c r="H270" s="219"/>
      <c r="I270" s="219"/>
      <c r="J270" s="219"/>
      <c r="K270" s="219"/>
      <c r="L270" s="219"/>
      <c r="M270" s="219"/>
      <c r="N270" s="292"/>
      <c r="O270" s="219"/>
      <c r="P270" s="219"/>
      <c r="Q270" s="219"/>
      <c r="R270" s="219"/>
      <c r="S270" s="219"/>
      <c r="T270" s="219"/>
      <c r="U270" s="219"/>
      <c r="V270" s="219"/>
      <c r="W270" s="219"/>
      <c r="X270" s="219"/>
      <c r="Y270" s="219"/>
      <c r="Z270" s="219"/>
    </row>
    <row r="271" spans="3:26" ht="15">
      <c r="C271" s="219"/>
      <c r="D271" s="219"/>
      <c r="E271" s="219"/>
      <c r="F271" s="219"/>
      <c r="G271" s="219"/>
      <c r="H271" s="219"/>
      <c r="I271" s="219"/>
      <c r="J271" s="219"/>
      <c r="K271" s="219"/>
      <c r="L271" s="219"/>
      <c r="M271" s="219"/>
      <c r="N271" s="292"/>
      <c r="O271" s="219"/>
      <c r="P271" s="219"/>
      <c r="Q271" s="219"/>
      <c r="R271" s="219"/>
      <c r="S271" s="219"/>
      <c r="T271" s="219"/>
      <c r="U271" s="219"/>
      <c r="V271" s="219"/>
      <c r="W271" s="219"/>
      <c r="X271" s="219"/>
      <c r="Y271" s="219"/>
      <c r="Z271" s="219"/>
    </row>
    <row r="272" spans="3:26" ht="15">
      <c r="C272" s="219"/>
      <c r="D272" s="219"/>
      <c r="E272" s="219"/>
      <c r="F272" s="219"/>
      <c r="G272" s="219"/>
      <c r="H272" s="219"/>
      <c r="I272" s="219"/>
      <c r="J272" s="219"/>
      <c r="K272" s="219"/>
      <c r="L272" s="219"/>
      <c r="M272" s="219"/>
      <c r="N272" s="292"/>
      <c r="O272" s="219"/>
      <c r="P272" s="219"/>
      <c r="Q272" s="219"/>
      <c r="R272" s="219"/>
      <c r="S272" s="219"/>
      <c r="T272" s="219"/>
      <c r="U272" s="219"/>
      <c r="V272" s="219"/>
      <c r="W272" s="219"/>
      <c r="X272" s="219"/>
      <c r="Y272" s="219"/>
      <c r="Z272" s="219"/>
    </row>
    <row r="273" spans="3:26" ht="15">
      <c r="C273" s="219"/>
      <c r="D273" s="219"/>
      <c r="E273" s="219"/>
      <c r="F273" s="219"/>
      <c r="G273" s="219"/>
      <c r="H273" s="219"/>
      <c r="I273" s="219"/>
      <c r="J273" s="219"/>
      <c r="K273" s="219"/>
      <c r="L273" s="219"/>
      <c r="M273" s="219"/>
      <c r="N273" s="292"/>
      <c r="O273" s="219"/>
      <c r="P273" s="219"/>
      <c r="Q273" s="219"/>
      <c r="R273" s="219"/>
      <c r="S273" s="219"/>
      <c r="T273" s="219"/>
      <c r="U273" s="219"/>
      <c r="V273" s="219"/>
      <c r="W273" s="219"/>
      <c r="X273" s="219"/>
      <c r="Y273" s="219"/>
      <c r="Z273" s="219"/>
    </row>
    <row r="274" spans="3:26" ht="15">
      <c r="C274" s="219"/>
      <c r="D274" s="219"/>
      <c r="E274" s="219"/>
      <c r="F274" s="219"/>
      <c r="G274" s="219"/>
      <c r="H274" s="219"/>
      <c r="I274" s="219"/>
      <c r="J274" s="219"/>
      <c r="K274" s="219"/>
      <c r="L274" s="219"/>
      <c r="M274" s="219"/>
      <c r="N274" s="292"/>
      <c r="O274" s="219"/>
      <c r="P274" s="219"/>
      <c r="Q274" s="219"/>
      <c r="R274" s="219"/>
      <c r="S274" s="219"/>
      <c r="T274" s="219"/>
      <c r="U274" s="219"/>
      <c r="V274" s="219"/>
      <c r="W274" s="219"/>
      <c r="X274" s="219"/>
      <c r="Y274" s="219"/>
      <c r="Z274" s="219"/>
    </row>
    <row r="275" spans="3:26" ht="15">
      <c r="C275" s="219"/>
      <c r="D275" s="219"/>
      <c r="E275" s="219"/>
      <c r="F275" s="219"/>
      <c r="G275" s="219"/>
      <c r="H275" s="219"/>
      <c r="I275" s="219"/>
      <c r="J275" s="219"/>
      <c r="K275" s="219"/>
      <c r="L275" s="219"/>
      <c r="M275" s="219"/>
      <c r="N275" s="292"/>
      <c r="O275" s="219"/>
      <c r="P275" s="219"/>
      <c r="Q275" s="219"/>
      <c r="R275" s="219"/>
      <c r="S275" s="219"/>
      <c r="T275" s="219"/>
      <c r="U275" s="219"/>
      <c r="V275" s="219"/>
      <c r="W275" s="219"/>
      <c r="X275" s="219"/>
      <c r="Y275" s="219"/>
      <c r="Z275" s="219"/>
    </row>
    <row r="276" spans="3:26" ht="15">
      <c r="C276" s="219"/>
      <c r="D276" s="219"/>
      <c r="E276" s="219"/>
      <c r="F276" s="219"/>
      <c r="G276" s="219"/>
      <c r="H276" s="219"/>
      <c r="I276" s="219"/>
      <c r="J276" s="219"/>
      <c r="K276" s="219"/>
      <c r="L276" s="219"/>
      <c r="M276" s="219"/>
      <c r="N276" s="292"/>
      <c r="O276" s="219"/>
      <c r="P276" s="219"/>
      <c r="Q276" s="219"/>
      <c r="R276" s="219"/>
      <c r="S276" s="219"/>
      <c r="T276" s="219"/>
      <c r="U276" s="219"/>
      <c r="V276" s="219"/>
      <c r="W276" s="219"/>
      <c r="X276" s="219"/>
      <c r="Y276" s="219"/>
      <c r="Z276" s="219"/>
    </row>
    <row r="277" spans="3:26" ht="15">
      <c r="C277" s="219"/>
      <c r="D277" s="219"/>
      <c r="E277" s="219"/>
      <c r="F277" s="219"/>
      <c r="G277" s="219"/>
      <c r="H277" s="219"/>
      <c r="I277" s="219"/>
      <c r="J277" s="219"/>
      <c r="K277" s="219"/>
      <c r="L277" s="219"/>
      <c r="M277" s="219"/>
      <c r="N277" s="292"/>
      <c r="O277" s="219"/>
      <c r="P277" s="219"/>
      <c r="Q277" s="219"/>
      <c r="R277" s="219"/>
      <c r="S277" s="219"/>
      <c r="T277" s="219"/>
      <c r="U277" s="219"/>
      <c r="V277" s="219"/>
      <c r="W277" s="219"/>
      <c r="X277" s="219"/>
      <c r="Y277" s="219"/>
      <c r="Z277" s="219"/>
    </row>
    <row r="278" spans="3:26" ht="15">
      <c r="C278" s="219"/>
      <c r="D278" s="219"/>
      <c r="E278" s="219"/>
      <c r="F278" s="219"/>
      <c r="G278" s="219"/>
      <c r="H278" s="219"/>
      <c r="I278" s="219"/>
      <c r="J278" s="219"/>
      <c r="K278" s="219"/>
      <c r="L278" s="219"/>
      <c r="M278" s="219"/>
      <c r="N278" s="292"/>
      <c r="O278" s="219"/>
      <c r="P278" s="219"/>
      <c r="Q278" s="219"/>
      <c r="R278" s="219"/>
      <c r="S278" s="219"/>
      <c r="T278" s="219"/>
      <c r="U278" s="219"/>
      <c r="V278" s="219"/>
      <c r="W278" s="219"/>
      <c r="X278" s="219"/>
      <c r="Y278" s="219"/>
      <c r="Z278" s="219"/>
    </row>
    <row r="279" spans="3:26" ht="15">
      <c r="C279" s="219"/>
      <c r="D279" s="219"/>
      <c r="E279" s="219"/>
      <c r="F279" s="219"/>
      <c r="G279" s="219"/>
      <c r="H279" s="219"/>
      <c r="I279" s="219"/>
      <c r="J279" s="219"/>
      <c r="K279" s="219"/>
      <c r="L279" s="219"/>
      <c r="M279" s="219"/>
      <c r="N279" s="292"/>
      <c r="O279" s="219"/>
      <c r="P279" s="219"/>
      <c r="Q279" s="219"/>
      <c r="R279" s="219"/>
      <c r="S279" s="219"/>
      <c r="T279" s="219"/>
      <c r="U279" s="219"/>
      <c r="V279" s="219"/>
      <c r="W279" s="219"/>
      <c r="X279" s="219"/>
      <c r="Y279" s="219"/>
      <c r="Z279" s="219"/>
    </row>
    <row r="280" spans="3:26" ht="15">
      <c r="C280" s="219"/>
      <c r="D280" s="219"/>
      <c r="E280" s="219"/>
      <c r="F280" s="219"/>
      <c r="G280" s="219"/>
      <c r="H280" s="219"/>
      <c r="I280" s="219"/>
      <c r="J280" s="219"/>
      <c r="K280" s="219"/>
      <c r="L280" s="219"/>
      <c r="M280" s="219"/>
      <c r="N280" s="292"/>
      <c r="O280" s="219"/>
      <c r="P280" s="219"/>
      <c r="Q280" s="219"/>
      <c r="R280" s="219"/>
      <c r="S280" s="219"/>
      <c r="T280" s="219"/>
      <c r="U280" s="219"/>
      <c r="V280" s="219"/>
      <c r="W280" s="219"/>
      <c r="X280" s="219"/>
      <c r="Y280" s="219"/>
      <c r="Z280" s="219"/>
    </row>
    <row r="281" spans="3:26" ht="15">
      <c r="C281" s="219"/>
      <c r="D281" s="219"/>
      <c r="E281" s="219"/>
      <c r="F281" s="219"/>
      <c r="G281" s="219"/>
      <c r="H281" s="219"/>
      <c r="I281" s="219"/>
      <c r="J281" s="219"/>
      <c r="K281" s="219"/>
      <c r="L281" s="219"/>
      <c r="M281" s="219"/>
      <c r="N281" s="292"/>
      <c r="O281" s="219"/>
      <c r="P281" s="219"/>
      <c r="Q281" s="219"/>
      <c r="R281" s="219"/>
      <c r="S281" s="219"/>
      <c r="T281" s="219"/>
      <c r="U281" s="219"/>
      <c r="V281" s="219"/>
      <c r="W281" s="219"/>
      <c r="X281" s="219"/>
      <c r="Y281" s="219"/>
      <c r="Z281" s="219"/>
    </row>
    <row r="282" spans="3:26" ht="15">
      <c r="C282" s="219"/>
      <c r="D282" s="219"/>
      <c r="E282" s="219"/>
      <c r="F282" s="219"/>
      <c r="G282" s="219"/>
      <c r="H282" s="219"/>
      <c r="I282" s="219"/>
      <c r="J282" s="219"/>
      <c r="K282" s="219"/>
      <c r="L282" s="219"/>
      <c r="M282" s="219"/>
      <c r="N282" s="292"/>
      <c r="O282" s="219"/>
      <c r="P282" s="219"/>
      <c r="Q282" s="219"/>
      <c r="R282" s="219"/>
      <c r="S282" s="219"/>
      <c r="T282" s="219"/>
      <c r="U282" s="219"/>
      <c r="V282" s="219"/>
      <c r="W282" s="219"/>
      <c r="X282" s="219"/>
      <c r="Y282" s="219"/>
      <c r="Z282" s="219"/>
    </row>
    <row r="283" spans="3:26" ht="15">
      <c r="C283" s="219"/>
      <c r="D283" s="219"/>
      <c r="E283" s="219"/>
      <c r="F283" s="219"/>
      <c r="G283" s="219"/>
      <c r="H283" s="219"/>
      <c r="I283" s="219"/>
      <c r="J283" s="219"/>
      <c r="K283" s="219"/>
      <c r="L283" s="219"/>
      <c r="M283" s="219"/>
      <c r="N283" s="292"/>
      <c r="O283" s="219"/>
      <c r="P283" s="219"/>
      <c r="Q283" s="219"/>
      <c r="R283" s="219"/>
      <c r="S283" s="219"/>
      <c r="T283" s="219"/>
      <c r="U283" s="219"/>
      <c r="V283" s="219"/>
      <c r="W283" s="219"/>
      <c r="X283" s="219"/>
      <c r="Y283" s="219"/>
      <c r="Z283" s="219"/>
    </row>
    <row r="284" spans="3:26" ht="15">
      <c r="C284" s="219"/>
      <c r="D284" s="219"/>
      <c r="E284" s="219"/>
      <c r="F284" s="219"/>
      <c r="G284" s="219"/>
      <c r="H284" s="219"/>
      <c r="I284" s="219"/>
      <c r="J284" s="219"/>
      <c r="K284" s="219"/>
      <c r="L284" s="219"/>
      <c r="M284" s="219"/>
      <c r="N284" s="292"/>
      <c r="O284" s="219"/>
      <c r="P284" s="219"/>
      <c r="Q284" s="219"/>
      <c r="R284" s="219"/>
      <c r="S284" s="219"/>
      <c r="T284" s="219"/>
      <c r="U284" s="219"/>
      <c r="V284" s="219"/>
      <c r="W284" s="219"/>
      <c r="X284" s="219"/>
      <c r="Y284" s="219"/>
      <c r="Z284" s="219"/>
    </row>
    <row r="285" spans="3:26" ht="15">
      <c r="C285" s="219"/>
      <c r="D285" s="219"/>
      <c r="E285" s="219"/>
      <c r="F285" s="219"/>
      <c r="G285" s="219"/>
      <c r="H285" s="219"/>
      <c r="I285" s="219"/>
      <c r="J285" s="219"/>
      <c r="K285" s="219"/>
      <c r="L285" s="219"/>
      <c r="M285" s="219"/>
      <c r="N285" s="292"/>
      <c r="O285" s="219"/>
      <c r="P285" s="219"/>
      <c r="Q285" s="219"/>
      <c r="R285" s="219"/>
      <c r="S285" s="219"/>
      <c r="T285" s="219"/>
      <c r="U285" s="219"/>
      <c r="V285" s="219"/>
      <c r="W285" s="219"/>
      <c r="X285" s="219"/>
      <c r="Y285" s="219"/>
      <c r="Z285" s="219"/>
    </row>
    <row r="286" spans="3:26" ht="15">
      <c r="C286" s="219"/>
      <c r="D286" s="219"/>
      <c r="E286" s="219"/>
      <c r="F286" s="219"/>
      <c r="G286" s="219"/>
      <c r="H286" s="219"/>
      <c r="I286" s="219"/>
      <c r="J286" s="219"/>
      <c r="K286" s="219"/>
      <c r="L286" s="219"/>
      <c r="M286" s="219"/>
      <c r="N286" s="292"/>
      <c r="O286" s="219"/>
      <c r="P286" s="219"/>
      <c r="Q286" s="219"/>
      <c r="R286" s="219"/>
      <c r="S286" s="219"/>
      <c r="T286" s="219"/>
      <c r="U286" s="219"/>
      <c r="V286" s="219"/>
      <c r="W286" s="219"/>
      <c r="X286" s="219"/>
      <c r="Y286" s="219"/>
      <c r="Z286" s="219"/>
    </row>
    <row r="287" spans="3:26" ht="15">
      <c r="C287" s="219"/>
      <c r="D287" s="219"/>
      <c r="E287" s="219"/>
      <c r="F287" s="219"/>
      <c r="G287" s="219"/>
      <c r="H287" s="219"/>
      <c r="I287" s="219"/>
      <c r="J287" s="219"/>
      <c r="K287" s="219"/>
      <c r="L287" s="219"/>
      <c r="M287" s="219"/>
      <c r="N287" s="292"/>
      <c r="O287" s="219"/>
      <c r="P287" s="219"/>
      <c r="Q287" s="219"/>
      <c r="R287" s="219"/>
      <c r="S287" s="219"/>
      <c r="T287" s="219"/>
      <c r="U287" s="219"/>
      <c r="V287" s="219"/>
      <c r="W287" s="219"/>
      <c r="X287" s="219"/>
      <c r="Y287" s="219"/>
      <c r="Z287" s="219"/>
    </row>
    <row r="288" spans="3:26" ht="15">
      <c r="C288" s="219"/>
      <c r="D288" s="219"/>
      <c r="E288" s="219"/>
      <c r="F288" s="219"/>
      <c r="G288" s="219"/>
      <c r="H288" s="219"/>
      <c r="I288" s="219"/>
      <c r="J288" s="219"/>
      <c r="K288" s="219"/>
      <c r="L288" s="219"/>
      <c r="M288" s="219"/>
      <c r="N288" s="292"/>
      <c r="O288" s="219"/>
      <c r="P288" s="219"/>
      <c r="Q288" s="219"/>
      <c r="R288" s="219"/>
      <c r="S288" s="219"/>
      <c r="T288" s="219"/>
      <c r="U288" s="219"/>
      <c r="V288" s="219"/>
      <c r="W288" s="219"/>
      <c r="X288" s="219"/>
      <c r="Y288" s="219"/>
      <c r="Z288" s="219"/>
    </row>
    <row r="289" spans="3:26" ht="15">
      <c r="C289" s="219"/>
      <c r="D289" s="219"/>
      <c r="E289" s="219"/>
      <c r="F289" s="219"/>
      <c r="G289" s="219"/>
      <c r="H289" s="219"/>
      <c r="I289" s="219"/>
      <c r="J289" s="219"/>
      <c r="K289" s="219"/>
      <c r="L289" s="219"/>
      <c r="M289" s="219"/>
      <c r="N289" s="292"/>
      <c r="O289" s="219"/>
      <c r="P289" s="219"/>
      <c r="Q289" s="219"/>
      <c r="R289" s="219"/>
      <c r="S289" s="219"/>
      <c r="T289" s="219"/>
      <c r="U289" s="219"/>
      <c r="V289" s="219"/>
      <c r="W289" s="219"/>
      <c r="X289" s="219"/>
      <c r="Y289" s="219"/>
      <c r="Z289" s="219"/>
    </row>
    <row r="290" spans="3:26" ht="15">
      <c r="C290" s="219"/>
      <c r="D290" s="219"/>
      <c r="E290" s="219"/>
      <c r="F290" s="219"/>
      <c r="G290" s="219"/>
      <c r="H290" s="219"/>
      <c r="I290" s="219"/>
      <c r="J290" s="219"/>
      <c r="K290" s="219"/>
      <c r="L290" s="219"/>
      <c r="M290" s="219"/>
      <c r="N290" s="292"/>
      <c r="O290" s="219"/>
      <c r="P290" s="219"/>
      <c r="Q290" s="219"/>
      <c r="R290" s="219"/>
      <c r="S290" s="219"/>
      <c r="T290" s="219"/>
      <c r="U290" s="219"/>
      <c r="V290" s="219"/>
      <c r="W290" s="219"/>
      <c r="X290" s="219"/>
      <c r="Y290" s="219"/>
      <c r="Z290" s="219"/>
    </row>
    <row r="291" spans="3:26" ht="15">
      <c r="C291" s="219"/>
      <c r="D291" s="219"/>
      <c r="E291" s="219"/>
      <c r="F291" s="219"/>
      <c r="G291" s="219"/>
      <c r="H291" s="219"/>
      <c r="I291" s="219"/>
      <c r="J291" s="219"/>
      <c r="K291" s="219"/>
      <c r="L291" s="219"/>
      <c r="M291" s="219"/>
      <c r="N291" s="292"/>
      <c r="O291" s="219"/>
      <c r="P291" s="219"/>
      <c r="Q291" s="219"/>
      <c r="R291" s="219"/>
      <c r="S291" s="219"/>
      <c r="T291" s="219"/>
      <c r="U291" s="219"/>
      <c r="V291" s="219"/>
      <c r="W291" s="219"/>
      <c r="X291" s="219"/>
      <c r="Y291" s="219"/>
      <c r="Z291" s="219"/>
    </row>
    <row r="292" spans="3:26" ht="15">
      <c r="C292" s="219"/>
      <c r="D292" s="219"/>
      <c r="E292" s="219"/>
      <c r="F292" s="219"/>
      <c r="G292" s="219"/>
      <c r="H292" s="219"/>
      <c r="I292" s="219"/>
      <c r="J292" s="219"/>
      <c r="K292" s="219"/>
      <c r="L292" s="219"/>
      <c r="M292" s="219"/>
      <c r="N292" s="292"/>
      <c r="O292" s="219"/>
      <c r="P292" s="219"/>
      <c r="Q292" s="219"/>
      <c r="R292" s="219"/>
      <c r="S292" s="219"/>
      <c r="T292" s="219"/>
      <c r="U292" s="219"/>
      <c r="V292" s="219"/>
      <c r="W292" s="219"/>
      <c r="X292" s="219"/>
      <c r="Y292" s="219"/>
      <c r="Z292" s="219"/>
    </row>
    <row r="293" spans="3:26" ht="15">
      <c r="C293" s="219"/>
      <c r="D293" s="219"/>
      <c r="E293" s="219"/>
      <c r="F293" s="219"/>
      <c r="G293" s="219"/>
      <c r="H293" s="219"/>
      <c r="I293" s="219"/>
      <c r="J293" s="219"/>
      <c r="K293" s="219"/>
      <c r="L293" s="219"/>
      <c r="M293" s="219"/>
      <c r="N293" s="292"/>
      <c r="O293" s="219"/>
      <c r="P293" s="219"/>
      <c r="Q293" s="219"/>
      <c r="R293" s="219"/>
      <c r="S293" s="219"/>
      <c r="T293" s="219"/>
      <c r="U293" s="219"/>
      <c r="V293" s="219"/>
      <c r="W293" s="219"/>
      <c r="X293" s="219"/>
      <c r="Y293" s="219"/>
      <c r="Z293" s="219"/>
    </row>
    <row r="294" spans="3:26" ht="15">
      <c r="C294" s="219"/>
      <c r="D294" s="219"/>
      <c r="E294" s="219"/>
      <c r="F294" s="219"/>
      <c r="G294" s="219"/>
      <c r="H294" s="219"/>
      <c r="I294" s="219"/>
      <c r="J294" s="219"/>
      <c r="K294" s="219"/>
      <c r="L294" s="219"/>
      <c r="M294" s="219"/>
      <c r="N294" s="292"/>
      <c r="O294" s="219"/>
      <c r="P294" s="219"/>
      <c r="Q294" s="219"/>
      <c r="R294" s="219"/>
      <c r="S294" s="219"/>
      <c r="T294" s="219"/>
      <c r="U294" s="219"/>
      <c r="V294" s="219"/>
      <c r="W294" s="219"/>
      <c r="X294" s="219"/>
      <c r="Y294" s="219"/>
      <c r="Z294" s="219"/>
    </row>
    <row r="295" spans="3:26" ht="15">
      <c r="C295" s="219"/>
      <c r="D295" s="219"/>
      <c r="E295" s="219"/>
      <c r="F295" s="219"/>
      <c r="G295" s="219"/>
      <c r="H295" s="219"/>
      <c r="I295" s="219"/>
      <c r="J295" s="219"/>
      <c r="K295" s="219"/>
      <c r="L295" s="219"/>
      <c r="M295" s="219"/>
      <c r="N295" s="292"/>
      <c r="O295" s="219"/>
      <c r="P295" s="219"/>
      <c r="Q295" s="219"/>
      <c r="R295" s="219"/>
      <c r="S295" s="219"/>
      <c r="T295" s="219"/>
      <c r="U295" s="219"/>
      <c r="V295" s="219"/>
      <c r="W295" s="219"/>
      <c r="X295" s="219"/>
      <c r="Y295" s="219"/>
      <c r="Z295" s="219"/>
    </row>
    <row r="296" spans="3:26" ht="15">
      <c r="C296" s="219"/>
      <c r="D296" s="219"/>
      <c r="E296" s="219"/>
      <c r="F296" s="219"/>
      <c r="G296" s="219"/>
      <c r="H296" s="219"/>
      <c r="I296" s="219"/>
      <c r="J296" s="219"/>
      <c r="K296" s="219"/>
      <c r="L296" s="219"/>
      <c r="M296" s="219"/>
      <c r="N296" s="292"/>
      <c r="O296" s="219"/>
      <c r="P296" s="219"/>
      <c r="Q296" s="219"/>
      <c r="R296" s="219"/>
      <c r="S296" s="219"/>
      <c r="T296" s="219"/>
      <c r="U296" s="219"/>
      <c r="V296" s="219"/>
      <c r="W296" s="219"/>
      <c r="X296" s="219"/>
      <c r="Y296" s="219"/>
      <c r="Z296" s="219"/>
    </row>
    <row r="297" spans="3:26" ht="15">
      <c r="C297" s="219"/>
      <c r="D297" s="219"/>
      <c r="E297" s="219"/>
      <c r="F297" s="219"/>
      <c r="G297" s="219"/>
      <c r="H297" s="219"/>
      <c r="I297" s="219"/>
      <c r="J297" s="219"/>
      <c r="K297" s="219"/>
      <c r="L297" s="219"/>
      <c r="M297" s="219"/>
      <c r="N297" s="292"/>
      <c r="O297" s="219"/>
      <c r="P297" s="219"/>
      <c r="Q297" s="219"/>
      <c r="R297" s="219"/>
      <c r="S297" s="219"/>
      <c r="T297" s="219"/>
      <c r="U297" s="219"/>
      <c r="V297" s="219"/>
      <c r="W297" s="219"/>
      <c r="X297" s="219"/>
      <c r="Y297" s="219"/>
      <c r="Z297" s="219"/>
    </row>
    <row r="298" spans="3:26" ht="15">
      <c r="C298" s="219"/>
      <c r="D298" s="219"/>
      <c r="E298" s="219"/>
      <c r="F298" s="219"/>
      <c r="G298" s="219"/>
      <c r="H298" s="219"/>
      <c r="I298" s="219"/>
      <c r="J298" s="219"/>
      <c r="K298" s="219"/>
      <c r="L298" s="219"/>
      <c r="M298" s="219"/>
      <c r="N298" s="292"/>
      <c r="O298" s="219"/>
      <c r="P298" s="219"/>
      <c r="Q298" s="219"/>
      <c r="R298" s="219"/>
      <c r="S298" s="219"/>
    </row>
    <row r="299" spans="3:26" ht="15">
      <c r="C299" s="219"/>
      <c r="D299" s="219"/>
      <c r="E299" s="219"/>
      <c r="F299" s="219"/>
      <c r="G299" s="219"/>
      <c r="H299" s="219"/>
      <c r="I299" s="219"/>
      <c r="J299" s="219"/>
      <c r="K299" s="219"/>
      <c r="L299" s="219"/>
      <c r="M299" s="219"/>
      <c r="N299" s="292"/>
      <c r="O299" s="219"/>
      <c r="P299" s="219"/>
      <c r="Q299" s="219"/>
      <c r="R299" s="219"/>
      <c r="S299" s="219"/>
    </row>
    <row r="300" spans="3:26" ht="15">
      <c r="C300" s="219"/>
      <c r="D300" s="219"/>
      <c r="E300" s="219"/>
      <c r="F300" s="219"/>
      <c r="G300" s="219"/>
      <c r="H300" s="219"/>
      <c r="I300" s="219"/>
      <c r="J300" s="219"/>
      <c r="K300" s="219"/>
      <c r="L300" s="219"/>
      <c r="M300" s="219"/>
      <c r="N300" s="292"/>
      <c r="O300" s="219"/>
      <c r="P300" s="219"/>
      <c r="Q300" s="219"/>
      <c r="R300" s="219"/>
      <c r="S300" s="219"/>
    </row>
    <row r="301" spans="3:26" ht="15">
      <c r="C301" s="219"/>
      <c r="D301" s="219"/>
      <c r="E301" s="219"/>
      <c r="F301" s="219"/>
      <c r="G301" s="219"/>
      <c r="H301" s="219"/>
      <c r="I301" s="219"/>
      <c r="J301" s="219"/>
      <c r="K301" s="219"/>
      <c r="L301" s="219"/>
      <c r="M301" s="219"/>
      <c r="N301" s="292"/>
      <c r="O301" s="219"/>
      <c r="P301" s="219"/>
      <c r="Q301" s="219"/>
      <c r="R301" s="219"/>
      <c r="S301" s="219"/>
    </row>
    <row r="302" spans="3:26" ht="15">
      <c r="C302" s="219"/>
      <c r="D302" s="219"/>
      <c r="E302" s="219"/>
      <c r="F302" s="219"/>
      <c r="G302" s="219"/>
      <c r="H302" s="219"/>
      <c r="I302" s="219"/>
      <c r="J302" s="219"/>
      <c r="K302" s="219"/>
      <c r="L302" s="219"/>
      <c r="M302" s="219"/>
      <c r="N302" s="292"/>
      <c r="O302" s="219"/>
      <c r="P302" s="219"/>
      <c r="Q302" s="219"/>
      <c r="R302" s="219"/>
      <c r="S302" s="219"/>
    </row>
    <row r="303" spans="3:26" ht="15">
      <c r="C303" s="219"/>
      <c r="D303" s="219"/>
      <c r="E303" s="219"/>
      <c r="F303" s="219"/>
      <c r="G303" s="219"/>
      <c r="H303" s="219"/>
      <c r="I303" s="219"/>
      <c r="J303" s="219"/>
      <c r="K303" s="219"/>
      <c r="L303" s="219"/>
      <c r="M303" s="219"/>
      <c r="N303" s="292"/>
      <c r="O303" s="219"/>
      <c r="P303" s="219"/>
      <c r="Q303" s="219"/>
      <c r="R303" s="219"/>
      <c r="S303" s="219"/>
    </row>
    <row r="304" spans="3:26" ht="15">
      <c r="C304" s="219"/>
      <c r="D304" s="219"/>
      <c r="E304" s="219"/>
      <c r="F304" s="219"/>
      <c r="G304" s="219"/>
      <c r="H304" s="219"/>
      <c r="I304" s="219"/>
      <c r="J304" s="219"/>
      <c r="K304" s="219"/>
      <c r="L304" s="219"/>
      <c r="M304" s="219"/>
      <c r="N304" s="292"/>
      <c r="O304" s="219"/>
      <c r="P304" s="219"/>
      <c r="Q304" s="219"/>
      <c r="R304" s="219"/>
      <c r="S304" s="219"/>
    </row>
    <row r="305" spans="3:19" ht="15">
      <c r="C305" s="219"/>
      <c r="D305" s="219"/>
      <c r="E305" s="219"/>
      <c r="F305" s="219"/>
      <c r="G305" s="219"/>
      <c r="H305" s="219"/>
      <c r="I305" s="219"/>
      <c r="J305" s="219"/>
      <c r="K305" s="219"/>
      <c r="L305" s="219"/>
      <c r="M305" s="219"/>
      <c r="N305" s="292"/>
      <c r="O305" s="219"/>
      <c r="P305" s="219"/>
      <c r="Q305" s="219"/>
      <c r="R305" s="219"/>
      <c r="S305" s="219"/>
    </row>
  </sheetData>
  <mergeCells count="9">
    <mergeCell ref="C104:S104"/>
    <mergeCell ref="C105:S105"/>
    <mergeCell ref="C106:S106"/>
    <mergeCell ref="C98:S98"/>
    <mergeCell ref="C99:S99"/>
    <mergeCell ref="C100:S100"/>
    <mergeCell ref="C101:S101"/>
    <mergeCell ref="C102:S102"/>
    <mergeCell ref="C103:S103"/>
  </mergeCells>
  <pageMargins left="0.17" right="0.17" top="0.75" bottom="0.75" header="0.3" footer="0.3"/>
  <pageSetup scale="47" fitToHeight="0" orientation="landscape" r:id="rId1"/>
  <rowBreaks count="1" manualBreakCount="1">
    <brk id="5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BT318"/>
  <sheetViews>
    <sheetView topLeftCell="A49" zoomScale="70" zoomScaleNormal="70" workbookViewId="0">
      <selection activeCell="U63" sqref="U63"/>
    </sheetView>
  </sheetViews>
  <sheetFormatPr defaultRowHeight="15"/>
  <cols>
    <col min="1" max="1" width="7" style="1" customWidth="1"/>
    <col min="2" max="2" width="1.85546875" style="1" customWidth="1"/>
    <col min="3" max="3" width="18.85546875" style="1" customWidth="1"/>
    <col min="4" max="4" width="11.42578125" style="1" customWidth="1"/>
    <col min="5" max="5" width="18.5703125" style="1" customWidth="1"/>
    <col min="6" max="6" width="16.28515625" style="1" customWidth="1"/>
    <col min="7" max="7" width="17" style="1" customWidth="1"/>
    <col min="8" max="8" width="17.140625" style="1" customWidth="1"/>
    <col min="9" max="9" width="17" style="1" customWidth="1"/>
    <col min="10" max="10" width="16.7109375" style="1" customWidth="1"/>
    <col min="11" max="11" width="16.140625" style="1" customWidth="1"/>
    <col min="12" max="12" width="16.28515625" style="1" bestFit="1" customWidth="1"/>
    <col min="13" max="13" width="14.42578125" style="1" customWidth="1"/>
    <col min="14" max="14" width="16.42578125" style="1" customWidth="1"/>
    <col min="15" max="15" width="15.42578125" style="1" customWidth="1"/>
    <col min="16" max="16" width="18.28515625" style="1" customWidth="1"/>
    <col min="17" max="17" width="16.42578125" style="1" customWidth="1"/>
    <col min="18" max="18" width="20" style="1" customWidth="1"/>
    <col min="19" max="19" width="19.28515625" style="1" customWidth="1"/>
    <col min="20" max="20" width="17.140625" style="1" customWidth="1"/>
    <col min="21" max="21" width="20.5703125" style="1" customWidth="1"/>
    <col min="22" max="22" width="2.7109375" style="1" customWidth="1"/>
    <col min="23" max="23" width="0" style="1" hidden="1" customWidth="1"/>
    <col min="24" max="24" width="14.42578125" style="1" bestFit="1" customWidth="1"/>
    <col min="25" max="25" width="14.28515625" style="1" bestFit="1" customWidth="1"/>
    <col min="26" max="26" width="24" style="1" customWidth="1"/>
    <col min="27" max="27" width="18.85546875" style="1" customWidth="1"/>
    <col min="28" max="16384" width="9.140625" style="1"/>
  </cols>
  <sheetData>
    <row r="1" spans="1:70" ht="15.75">
      <c r="A1" s="102"/>
      <c r="R1" s="109"/>
      <c r="S1" s="2"/>
    </row>
    <row r="2" spans="1:70" ht="15.75">
      <c r="A2" s="102"/>
      <c r="N2" s="109"/>
      <c r="S2" s="2"/>
    </row>
    <row r="3" spans="1:70">
      <c r="N3" s="440" t="s">
        <v>534</v>
      </c>
    </row>
    <row r="4" spans="1:70" ht="15.75">
      <c r="N4" s="198" t="s">
        <v>342</v>
      </c>
      <c r="S4" s="2"/>
    </row>
    <row r="5" spans="1:70" ht="15.75">
      <c r="C5" s="3" t="s">
        <v>1</v>
      </c>
      <c r="D5" s="3"/>
      <c r="E5" s="3"/>
      <c r="F5" s="3"/>
      <c r="G5" s="4" t="s">
        <v>2</v>
      </c>
      <c r="H5" s="3"/>
      <c r="I5" s="3"/>
      <c r="J5" s="3"/>
      <c r="K5" s="5"/>
      <c r="L5" s="311"/>
      <c r="M5" s="312"/>
      <c r="N5" s="310" t="s">
        <v>510</v>
      </c>
      <c r="S5" s="7"/>
      <c r="T5" s="8"/>
      <c r="U5" s="9"/>
      <c r="V5" s="8"/>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row>
    <row r="6" spans="1:70" ht="15.75">
      <c r="C6" s="3"/>
      <c r="D6" s="3"/>
      <c r="E6" s="11" t="s">
        <v>3</v>
      </c>
      <c r="F6" s="11"/>
      <c r="G6" s="11" t="s">
        <v>164</v>
      </c>
      <c r="H6" s="11"/>
      <c r="I6" s="11"/>
      <c r="J6" s="11"/>
      <c r="K6" s="5"/>
      <c r="M6" s="6"/>
      <c r="N6" s="5"/>
      <c r="S6" s="5"/>
      <c r="T6" s="8"/>
      <c r="U6" s="12"/>
      <c r="V6" s="8"/>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row>
    <row r="7" spans="1:70" ht="15.75">
      <c r="C7" s="6"/>
      <c r="D7" s="6"/>
      <c r="E7" s="6"/>
      <c r="F7" s="6"/>
      <c r="G7" s="6"/>
      <c r="H7" s="6"/>
      <c r="I7" s="6"/>
      <c r="J7" s="6"/>
      <c r="K7" s="6"/>
      <c r="M7" s="6"/>
      <c r="N7" s="6" t="s">
        <v>5</v>
      </c>
      <c r="S7" s="6"/>
      <c r="T7" s="8"/>
      <c r="U7" s="9"/>
      <c r="V7" s="8"/>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row>
    <row r="8" spans="1:70" ht="15.75">
      <c r="A8" s="13"/>
      <c r="C8" s="6"/>
      <c r="D8" s="6"/>
      <c r="E8" s="6"/>
      <c r="F8" s="6"/>
      <c r="G8" s="14" t="s">
        <v>165</v>
      </c>
      <c r="H8" s="6"/>
      <c r="I8" s="6"/>
      <c r="J8" s="6"/>
      <c r="K8" s="6"/>
      <c r="L8" s="6"/>
      <c r="M8" s="6"/>
      <c r="N8" s="6"/>
      <c r="S8" s="6"/>
      <c r="T8" s="8"/>
      <c r="U8" s="9"/>
      <c r="V8" s="8"/>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row>
    <row r="9" spans="1:70" ht="15.75">
      <c r="A9" s="13"/>
      <c r="C9" s="6"/>
      <c r="D9" s="6"/>
      <c r="E9" s="6"/>
      <c r="F9" s="6"/>
      <c r="G9" s="15"/>
      <c r="H9" s="6"/>
      <c r="I9" s="6"/>
      <c r="J9" s="6"/>
      <c r="K9" s="6"/>
      <c r="L9" s="6"/>
      <c r="M9" s="6"/>
      <c r="N9" s="6"/>
      <c r="S9" s="6"/>
      <c r="T9" s="8"/>
      <c r="U9" s="9"/>
      <c r="V9" s="8"/>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row>
    <row r="10" spans="1:70" ht="15.75">
      <c r="A10" s="13"/>
      <c r="C10" s="6" t="s">
        <v>166</v>
      </c>
      <c r="D10" s="6"/>
      <c r="E10" s="6"/>
      <c r="F10" s="6"/>
      <c r="G10" s="15"/>
      <c r="H10" s="6"/>
      <c r="I10" s="6"/>
      <c r="J10" s="6"/>
      <c r="K10" s="6"/>
      <c r="L10" s="6"/>
      <c r="M10" s="6"/>
      <c r="N10" s="6"/>
      <c r="S10" s="6"/>
      <c r="T10" s="8"/>
      <c r="U10" s="9"/>
      <c r="V10" s="8"/>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row>
    <row r="11" spans="1:70" ht="15.75">
      <c r="A11" s="13"/>
      <c r="C11" s="6" t="s">
        <v>167</v>
      </c>
      <c r="D11" s="6"/>
      <c r="E11" s="6"/>
      <c r="F11" s="6"/>
      <c r="G11" s="15"/>
      <c r="L11" s="6"/>
      <c r="M11" s="6"/>
      <c r="N11" s="6"/>
      <c r="S11" s="6"/>
      <c r="T11" s="8"/>
      <c r="U11" s="8"/>
      <c r="V11" s="8"/>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row>
    <row r="12" spans="1:70" ht="15.75">
      <c r="A12" s="13"/>
      <c r="C12" s="6"/>
      <c r="D12" s="6"/>
      <c r="E12" s="6"/>
      <c r="F12" s="6"/>
      <c r="G12" s="6"/>
      <c r="L12" s="16"/>
      <c r="M12" s="6"/>
      <c r="N12" s="6"/>
      <c r="S12" s="6"/>
      <c r="T12" s="8"/>
      <c r="U12" s="8"/>
      <c r="V12" s="8"/>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row>
    <row r="13" spans="1:70" ht="15.75">
      <c r="C13" s="17" t="s">
        <v>8</v>
      </c>
      <c r="D13" s="17"/>
      <c r="E13" s="17" t="s">
        <v>9</v>
      </c>
      <c r="F13" s="17"/>
      <c r="G13" s="17" t="s">
        <v>10</v>
      </c>
      <c r="L13" s="18" t="s">
        <v>11</v>
      </c>
      <c r="M13" s="11"/>
      <c r="N13" s="18"/>
      <c r="S13" s="18"/>
      <c r="T13" s="19"/>
      <c r="U13" s="18"/>
      <c r="V13" s="2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row>
    <row r="14" spans="1:70" ht="15.75">
      <c r="C14" s="21"/>
      <c r="D14" s="21"/>
      <c r="E14" s="22" t="s">
        <v>168</v>
      </c>
      <c r="F14" s="22"/>
      <c r="G14" s="11"/>
      <c r="M14" s="11"/>
      <c r="T14" s="19"/>
      <c r="U14" s="23"/>
      <c r="V14" s="2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row>
    <row r="15" spans="1:70" ht="15.75">
      <c r="A15" s="13" t="s">
        <v>13</v>
      </c>
      <c r="C15" s="21"/>
      <c r="D15" s="21"/>
      <c r="E15" s="24" t="s">
        <v>14</v>
      </c>
      <c r="F15" s="24"/>
      <c r="G15" s="25" t="s">
        <v>15</v>
      </c>
      <c r="L15" s="25" t="s">
        <v>16</v>
      </c>
      <c r="M15" s="11"/>
      <c r="T15" s="8"/>
      <c r="U15" s="26"/>
      <c r="V15" s="2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row>
    <row r="16" spans="1:70" ht="15.75">
      <c r="A16" s="13" t="s">
        <v>17</v>
      </c>
      <c r="C16" s="27"/>
      <c r="D16" s="27"/>
      <c r="E16" s="11"/>
      <c r="F16" s="11"/>
      <c r="G16" s="11"/>
      <c r="L16" s="11"/>
      <c r="M16" s="11"/>
      <c r="N16" s="11"/>
      <c r="S16" s="11"/>
      <c r="T16" s="8"/>
      <c r="U16" s="19"/>
      <c r="V16" s="2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row>
    <row r="17" spans="1:70" ht="15.75">
      <c r="A17" s="28"/>
      <c r="C17" s="21"/>
      <c r="D17" s="21"/>
      <c r="E17" s="11"/>
      <c r="F17" s="11"/>
      <c r="G17" s="11"/>
      <c r="L17" s="11"/>
      <c r="M17" s="11"/>
      <c r="N17" s="11"/>
      <c r="S17" s="11"/>
      <c r="T17" s="8"/>
      <c r="U17" s="19"/>
      <c r="V17" s="2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row>
    <row r="18" spans="1:70" ht="15.75">
      <c r="A18" s="29">
        <v>1</v>
      </c>
      <c r="C18" s="21" t="s">
        <v>18</v>
      </c>
      <c r="D18" s="21"/>
      <c r="E18" s="30" t="s">
        <v>169</v>
      </c>
      <c r="F18" s="30"/>
      <c r="G18" s="31">
        <f>VLOOKUP(A18,IMPORTS!$A$5:$W$17,12,FALSE)</f>
        <v>1145776133</v>
      </c>
      <c r="H18" s="179"/>
      <c r="I18" s="179"/>
      <c r="J18" s="179"/>
      <c r="K18" s="179"/>
      <c r="L18" s="179"/>
      <c r="M18" s="11"/>
      <c r="N18" s="11"/>
      <c r="S18" s="11"/>
      <c r="T18" s="8"/>
      <c r="U18" s="19"/>
      <c r="V18" s="2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row>
    <row r="19" spans="1:70" ht="15.75">
      <c r="A19" s="29" t="s">
        <v>20</v>
      </c>
      <c r="C19" s="21" t="s">
        <v>21</v>
      </c>
      <c r="D19" s="21"/>
      <c r="E19" s="30" t="s">
        <v>445</v>
      </c>
      <c r="F19" s="30"/>
      <c r="G19" s="32">
        <f>VLOOKUP(A19,IMPORTS!$A$5:$W$17,12,FALSE)</f>
        <v>364511254</v>
      </c>
      <c r="H19" s="179"/>
      <c r="I19" s="179"/>
      <c r="J19" s="179"/>
      <c r="K19" s="179"/>
      <c r="L19" s="179"/>
      <c r="M19" s="11"/>
      <c r="N19" s="11"/>
      <c r="S19" s="11"/>
      <c r="T19" s="8"/>
      <c r="U19" s="19"/>
      <c r="V19" s="2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row>
    <row r="20" spans="1:70" ht="15.75">
      <c r="A20" s="29">
        <v>2</v>
      </c>
      <c r="C20" s="21" t="s">
        <v>22</v>
      </c>
      <c r="D20" s="21"/>
      <c r="E20" s="30" t="s">
        <v>23</v>
      </c>
      <c r="F20" s="30"/>
      <c r="G20" s="329">
        <f>+G18-G19</f>
        <v>781264879</v>
      </c>
      <c r="H20" s="179"/>
      <c r="I20" s="179"/>
      <c r="J20" s="179"/>
      <c r="K20" s="179"/>
      <c r="L20" s="179"/>
      <c r="M20" s="11"/>
      <c r="N20" s="11"/>
      <c r="S20" s="11"/>
      <c r="T20" s="8"/>
      <c r="U20" s="19"/>
      <c r="V20" s="2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row>
    <row r="21" spans="1:70" ht="15.75">
      <c r="A21" s="29"/>
      <c r="E21" s="30"/>
      <c r="F21" s="30"/>
      <c r="G21" s="179"/>
      <c r="H21" s="179"/>
      <c r="I21" s="179"/>
      <c r="J21" s="179"/>
      <c r="K21" s="179"/>
      <c r="L21" s="179"/>
      <c r="M21" s="11"/>
      <c r="N21" s="11"/>
      <c r="S21" s="11"/>
      <c r="T21" s="8"/>
      <c r="U21" s="19"/>
      <c r="V21" s="2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row>
    <row r="22" spans="1:70" ht="15.75">
      <c r="A22" s="29"/>
      <c r="C22" s="21" t="s">
        <v>24</v>
      </c>
      <c r="D22" s="21"/>
      <c r="E22" s="30"/>
      <c r="F22" s="30"/>
      <c r="G22" s="11"/>
      <c r="H22" s="179"/>
      <c r="I22" s="179"/>
      <c r="J22" s="179"/>
      <c r="K22" s="179"/>
      <c r="L22" s="11"/>
      <c r="M22" s="11"/>
      <c r="N22" s="11"/>
      <c r="S22" s="11"/>
      <c r="T22" s="19"/>
      <c r="U22" s="19"/>
      <c r="V22" s="2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row>
    <row r="23" spans="1:70" ht="15.75">
      <c r="A23" s="29">
        <v>3</v>
      </c>
      <c r="C23" s="21" t="s">
        <v>25</v>
      </c>
      <c r="D23" s="21"/>
      <c r="E23" s="30" t="s">
        <v>170</v>
      </c>
      <c r="F23" s="30"/>
      <c r="G23" s="31">
        <f>VLOOKUP(A23,IMPORTS!$A$5:$W$17,12,FALSE)</f>
        <v>64097654</v>
      </c>
      <c r="H23" s="179"/>
      <c r="I23" s="179"/>
      <c r="J23" s="179"/>
      <c r="K23" s="179"/>
      <c r="L23" s="179"/>
      <c r="M23" s="11"/>
      <c r="N23" s="11"/>
      <c r="S23" s="11"/>
      <c r="T23" s="19"/>
      <c r="U23" s="19"/>
      <c r="V23" s="2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row>
    <row r="24" spans="1:70" ht="15.75">
      <c r="A24" s="29" t="s">
        <v>27</v>
      </c>
      <c r="C24" s="21" t="s">
        <v>28</v>
      </c>
      <c r="D24" s="21"/>
      <c r="E24" s="30" t="s">
        <v>171</v>
      </c>
      <c r="F24" s="30"/>
      <c r="G24" s="31">
        <f>VLOOKUP(A24,IMPORTS!$A$5:$W$17,12,FALSE)</f>
        <v>98782908</v>
      </c>
      <c r="H24" s="179"/>
      <c r="I24" s="179"/>
      <c r="J24" s="179"/>
      <c r="K24" s="179"/>
      <c r="L24" s="179"/>
      <c r="M24" s="11"/>
      <c r="N24" s="11"/>
      <c r="S24" s="11"/>
      <c r="T24" s="19"/>
      <c r="U24" s="19"/>
      <c r="V24" s="2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row>
    <row r="25" spans="1:70" ht="15.75">
      <c r="A25" s="29" t="s">
        <v>30</v>
      </c>
      <c r="C25" s="21" t="s">
        <v>31</v>
      </c>
      <c r="D25" s="21"/>
      <c r="E25" s="30" t="s">
        <v>172</v>
      </c>
      <c r="F25" s="30"/>
      <c r="G25" s="31">
        <f>VLOOKUP(A25,IMPORTS!$A$5:$W$17,12,FALSE)</f>
        <v>0</v>
      </c>
      <c r="H25" s="179"/>
      <c r="I25" s="179"/>
      <c r="J25" s="179"/>
      <c r="K25" s="179"/>
      <c r="L25" s="179"/>
      <c r="M25" s="11"/>
      <c r="N25" s="11"/>
      <c r="S25" s="11"/>
      <c r="T25" s="19"/>
      <c r="U25" s="19"/>
      <c r="V25" s="2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row>
    <row r="26" spans="1:70" ht="15.75">
      <c r="A26" s="29" t="s">
        <v>33</v>
      </c>
      <c r="C26" s="21" t="s">
        <v>34</v>
      </c>
      <c r="D26" s="21"/>
      <c r="E26" s="30" t="s">
        <v>173</v>
      </c>
      <c r="F26" s="30"/>
      <c r="G26" s="32">
        <f>VLOOKUP(A26,IMPORTS!$A$5:$W$17,12,FALSE)</f>
        <v>49920069</v>
      </c>
      <c r="H26" s="179"/>
      <c r="I26" s="179"/>
      <c r="J26" s="179"/>
      <c r="K26" s="179"/>
      <c r="L26" s="179"/>
      <c r="M26" s="11"/>
      <c r="N26" s="11"/>
      <c r="S26" s="11"/>
      <c r="T26" s="19"/>
      <c r="U26" s="19"/>
      <c r="V26" s="2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row>
    <row r="27" spans="1:70" ht="15.75">
      <c r="A27" s="29" t="s">
        <v>36</v>
      </c>
      <c r="C27" s="21" t="s">
        <v>37</v>
      </c>
      <c r="D27" s="21"/>
      <c r="E27" s="30" t="s">
        <v>38</v>
      </c>
      <c r="F27" s="30"/>
      <c r="G27" s="110">
        <f>+G24-G25-G26</f>
        <v>48862839</v>
      </c>
      <c r="H27" s="179"/>
      <c r="I27" s="179"/>
      <c r="J27" s="179"/>
      <c r="K27" s="179"/>
      <c r="L27" s="179"/>
      <c r="M27" s="11"/>
      <c r="N27" s="11"/>
      <c r="S27" s="11"/>
      <c r="T27" s="19"/>
      <c r="U27" s="19"/>
      <c r="V27" s="2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row>
    <row r="28" spans="1:70" ht="15.75">
      <c r="A28" s="29">
        <v>4</v>
      </c>
      <c r="C28" s="21" t="s">
        <v>39</v>
      </c>
      <c r="D28" s="21"/>
      <c r="E28" s="30" t="s">
        <v>174</v>
      </c>
      <c r="F28" s="30"/>
      <c r="G28" s="38">
        <f>IF(G27=0,0,G27/G19)</f>
        <v>0.13405028915787603</v>
      </c>
      <c r="H28" s="179"/>
      <c r="I28" s="179"/>
      <c r="J28" s="179"/>
      <c r="K28" s="179"/>
      <c r="L28" s="182">
        <f>G28</f>
        <v>0.13405028915787603</v>
      </c>
      <c r="M28" s="11"/>
      <c r="N28" s="36"/>
      <c r="S28" s="36"/>
      <c r="T28" s="40"/>
      <c r="U28" s="41"/>
      <c r="V28" s="2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row>
    <row r="29" spans="1:70" ht="15.75">
      <c r="A29" s="29"/>
      <c r="C29" s="21"/>
      <c r="D29" s="21"/>
      <c r="E29" s="30"/>
      <c r="F29" s="30"/>
      <c r="G29" s="38"/>
      <c r="H29" s="179"/>
      <c r="I29" s="179"/>
      <c r="J29" s="179"/>
      <c r="K29" s="179"/>
      <c r="L29" s="182"/>
      <c r="M29" s="11"/>
      <c r="N29" s="36"/>
      <c r="S29" s="36"/>
      <c r="T29" s="40"/>
      <c r="U29" s="41"/>
      <c r="V29" s="2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row>
    <row r="30" spans="1:70" ht="15.75">
      <c r="A30" s="29"/>
      <c r="C30" s="21" t="s">
        <v>175</v>
      </c>
      <c r="D30" s="21"/>
      <c r="E30" s="30"/>
      <c r="F30" s="30"/>
      <c r="G30" s="38"/>
      <c r="H30" s="179"/>
      <c r="I30" s="179"/>
      <c r="J30" s="179"/>
      <c r="K30" s="179"/>
      <c r="L30" s="182"/>
      <c r="M30" s="11"/>
      <c r="N30" s="36"/>
      <c r="S30" s="36"/>
      <c r="T30" s="40"/>
      <c r="U30" s="41"/>
      <c r="V30" s="2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row>
    <row r="31" spans="1:70" ht="15.75">
      <c r="A31" s="29" t="s">
        <v>42</v>
      </c>
      <c r="C31" s="21" t="s">
        <v>43</v>
      </c>
      <c r="D31" s="21"/>
      <c r="E31" s="30" t="s">
        <v>44</v>
      </c>
      <c r="F31" s="30"/>
      <c r="G31" s="34">
        <f>G23-G27</f>
        <v>15234815</v>
      </c>
      <c r="H31" s="179"/>
      <c r="I31" s="179"/>
      <c r="J31" s="179"/>
      <c r="K31" s="179"/>
      <c r="L31" s="182"/>
      <c r="M31" s="11"/>
      <c r="N31" s="36"/>
      <c r="S31" s="36"/>
      <c r="T31" s="40"/>
      <c r="U31" s="41"/>
      <c r="V31" s="2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row>
    <row r="32" spans="1:70" ht="15.75">
      <c r="A32" s="29" t="s">
        <v>45</v>
      </c>
      <c r="C32" s="21" t="s">
        <v>46</v>
      </c>
      <c r="D32" s="21"/>
      <c r="E32" s="30" t="s">
        <v>47</v>
      </c>
      <c r="F32" s="30"/>
      <c r="G32" s="38">
        <f>IF(G31=0,0,G31/G18)</f>
        <v>1.329650231071797E-2</v>
      </c>
      <c r="H32" s="179"/>
      <c r="I32" s="179"/>
      <c r="J32" s="179"/>
      <c r="K32" s="179"/>
      <c r="L32" s="182">
        <f>G32</f>
        <v>1.329650231071797E-2</v>
      </c>
      <c r="M32" s="11"/>
      <c r="N32" s="36"/>
      <c r="S32" s="36"/>
      <c r="T32" s="40"/>
      <c r="U32" s="41"/>
      <c r="V32" s="2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row>
    <row r="33" spans="1:70" ht="15.75">
      <c r="A33" s="29"/>
      <c r="C33" s="21"/>
      <c r="D33" s="21"/>
      <c r="E33" s="30"/>
      <c r="F33" s="30"/>
      <c r="G33" s="38"/>
      <c r="H33" s="179"/>
      <c r="I33" s="179"/>
      <c r="J33" s="179"/>
      <c r="K33" s="179"/>
      <c r="L33" s="182"/>
      <c r="M33" s="11"/>
      <c r="N33" s="36"/>
      <c r="S33" s="36"/>
      <c r="T33" s="40"/>
      <c r="U33" s="41"/>
      <c r="V33" s="2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row>
    <row r="34" spans="1:70" ht="15.75">
      <c r="A34" s="29"/>
      <c r="B34" s="10"/>
      <c r="C34" s="21" t="s">
        <v>176</v>
      </c>
      <c r="D34" s="21"/>
      <c r="E34" s="43"/>
      <c r="F34" s="43"/>
      <c r="G34" s="11"/>
      <c r="H34" s="179"/>
      <c r="I34" s="179"/>
      <c r="J34" s="179"/>
      <c r="K34" s="179"/>
      <c r="L34" s="11"/>
      <c r="M34" s="11"/>
      <c r="N34" s="36"/>
      <c r="S34" s="36"/>
      <c r="T34" s="40"/>
      <c r="U34" s="41"/>
      <c r="V34" s="2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row>
    <row r="35" spans="1:70" ht="15.75">
      <c r="A35" s="29">
        <v>5</v>
      </c>
      <c r="B35" s="10"/>
      <c r="C35" s="21" t="s">
        <v>49</v>
      </c>
      <c r="D35" s="21"/>
      <c r="E35" s="30" t="s">
        <v>177</v>
      </c>
      <c r="F35" s="30"/>
      <c r="G35" s="31">
        <f>VLOOKUP(A35,IMPORTS!$A$5:$W$17,12,FALSE)</f>
        <v>4343492</v>
      </c>
      <c r="H35" s="179"/>
      <c r="I35" s="179"/>
      <c r="J35" s="179"/>
      <c r="K35" s="179"/>
      <c r="L35" s="179"/>
      <c r="M35" s="11"/>
      <c r="N35" s="36"/>
      <c r="S35" s="36"/>
      <c r="T35" s="40"/>
      <c r="U35" s="41"/>
      <c r="V35" s="2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row>
    <row r="36" spans="1:70" ht="15.75">
      <c r="A36" s="29" t="s">
        <v>51</v>
      </c>
      <c r="B36" s="10"/>
      <c r="C36" s="21" t="s">
        <v>52</v>
      </c>
      <c r="D36" s="21"/>
      <c r="E36" s="30" t="s">
        <v>53</v>
      </c>
      <c r="F36" s="30"/>
      <c r="G36" s="38">
        <f>IF(G35=0,0,G35/G18)</f>
        <v>3.7908731687641114E-3</v>
      </c>
      <c r="H36" s="179"/>
      <c r="I36" s="179"/>
      <c r="J36" s="179"/>
      <c r="K36" s="179"/>
      <c r="L36" s="182">
        <f>G36</f>
        <v>3.7908731687641114E-3</v>
      </c>
      <c r="M36" s="11"/>
      <c r="N36" s="36"/>
      <c r="S36" s="36"/>
      <c r="T36" s="40"/>
      <c r="U36" s="41"/>
      <c r="V36" s="2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row>
    <row r="37" spans="1:70" ht="15.75">
      <c r="A37" s="29"/>
      <c r="C37" s="21"/>
      <c r="D37" s="21"/>
      <c r="E37" s="30"/>
      <c r="F37" s="30"/>
      <c r="G37" s="38"/>
      <c r="H37" s="179"/>
      <c r="I37" s="179"/>
      <c r="J37" s="179"/>
      <c r="K37" s="179"/>
      <c r="L37" s="182"/>
      <c r="M37" s="11"/>
      <c r="N37" s="36"/>
      <c r="S37" s="36"/>
      <c r="T37" s="40"/>
      <c r="U37" s="41"/>
      <c r="V37" s="2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row>
    <row r="38" spans="1:70" ht="15.75">
      <c r="A38" s="29"/>
      <c r="C38" s="21" t="s">
        <v>54</v>
      </c>
      <c r="D38" s="21"/>
      <c r="E38" s="43"/>
      <c r="F38" s="43"/>
      <c r="G38" s="11"/>
      <c r="H38" s="179"/>
      <c r="I38" s="179"/>
      <c r="J38" s="179"/>
      <c r="K38" s="179"/>
      <c r="L38" s="11"/>
      <c r="M38" s="11"/>
      <c r="N38" s="11"/>
      <c r="S38" s="11"/>
      <c r="T38" s="19"/>
      <c r="U38" s="11"/>
      <c r="V38" s="2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row>
    <row r="39" spans="1:70" ht="15.75">
      <c r="A39" s="29">
        <v>7</v>
      </c>
      <c r="C39" s="21" t="s">
        <v>55</v>
      </c>
      <c r="D39" s="21"/>
      <c r="E39" s="30" t="s">
        <v>56</v>
      </c>
      <c r="F39" s="30"/>
      <c r="G39" s="31">
        <f>VLOOKUP(A39,IMPORTS!$A$5:$W$17,12,FALSE)</f>
        <v>2672602</v>
      </c>
      <c r="H39" s="179"/>
      <c r="I39" s="179"/>
      <c r="J39" s="179"/>
      <c r="K39" s="179"/>
      <c r="L39" s="179"/>
      <c r="M39" s="11"/>
      <c r="N39" s="45"/>
      <c r="S39" s="45"/>
      <c r="T39" s="19"/>
      <c r="U39" s="46"/>
      <c r="V39" s="2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row>
    <row r="40" spans="1:70" ht="15.75">
      <c r="A40" s="29" t="s">
        <v>57</v>
      </c>
      <c r="C40" s="21" t="s">
        <v>58</v>
      </c>
      <c r="D40" s="21"/>
      <c r="E40" s="30" t="s">
        <v>59</v>
      </c>
      <c r="F40" s="30"/>
      <c r="G40" s="38">
        <f>IF(G39=0,0,G39/G18)</f>
        <v>2.3325690970733459E-3</v>
      </c>
      <c r="H40" s="179"/>
      <c r="I40" s="179"/>
      <c r="J40" s="179"/>
      <c r="K40" s="179"/>
      <c r="L40" s="182">
        <f>G40</f>
        <v>2.3325690970733459E-3</v>
      </c>
      <c r="M40" s="11"/>
      <c r="N40" s="36"/>
      <c r="S40" s="36"/>
      <c r="T40" s="19"/>
      <c r="U40" s="41"/>
      <c r="V40" s="2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row>
    <row r="41" spans="1:70" ht="15.75">
      <c r="A41" s="29"/>
      <c r="C41" s="21"/>
      <c r="D41" s="21"/>
      <c r="E41" s="30"/>
      <c r="F41" s="30"/>
      <c r="G41" s="11"/>
      <c r="H41" s="179"/>
      <c r="I41" s="179"/>
      <c r="J41" s="179"/>
      <c r="K41" s="179"/>
      <c r="L41" s="11"/>
      <c r="M41" s="11"/>
      <c r="V41" s="2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row>
    <row r="42" spans="1:70" ht="15.75">
      <c r="A42" s="29" t="s">
        <v>60</v>
      </c>
      <c r="B42" s="47"/>
      <c r="C42" s="27" t="s">
        <v>61</v>
      </c>
      <c r="D42" s="27"/>
      <c r="E42" s="22" t="s">
        <v>178</v>
      </c>
      <c r="F42" s="22"/>
      <c r="G42" s="55"/>
      <c r="H42" s="179"/>
      <c r="I42" s="179"/>
      <c r="J42" s="179"/>
      <c r="K42" s="179"/>
      <c r="L42" s="48">
        <f>L32+L36+L40</f>
        <v>1.9419944576555426E-2</v>
      </c>
      <c r="M42" s="11"/>
      <c r="V42" s="2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row>
    <row r="43" spans="1:70" ht="15.75">
      <c r="A43" s="29"/>
      <c r="C43" s="21"/>
      <c r="D43" s="21"/>
      <c r="E43" s="30"/>
      <c r="F43" s="30"/>
      <c r="G43" s="11"/>
      <c r="H43" s="179"/>
      <c r="I43" s="179"/>
      <c r="J43" s="179"/>
      <c r="K43" s="179"/>
      <c r="L43" s="11"/>
      <c r="M43" s="11"/>
      <c r="N43" s="11"/>
      <c r="S43" s="11"/>
      <c r="T43" s="19"/>
      <c r="U43" s="49"/>
      <c r="V43" s="2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row>
    <row r="44" spans="1:70" ht="15.75">
      <c r="A44" s="29"/>
      <c r="B44" s="50"/>
      <c r="C44" s="11" t="s">
        <v>63</v>
      </c>
      <c r="D44" s="11"/>
      <c r="E44" s="30"/>
      <c r="F44" s="30"/>
      <c r="G44" s="11"/>
      <c r="H44" s="179"/>
      <c r="I44" s="179"/>
      <c r="J44" s="179"/>
      <c r="K44" s="179"/>
      <c r="L44" s="11"/>
      <c r="M44" s="51"/>
      <c r="N44" s="50"/>
      <c r="S44" s="50"/>
      <c r="V44" s="19" t="s">
        <v>3</v>
      </c>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row>
    <row r="45" spans="1:70" ht="15.75">
      <c r="A45" s="29">
        <v>10</v>
      </c>
      <c r="B45" s="50"/>
      <c r="C45" s="11" t="s">
        <v>64</v>
      </c>
      <c r="D45" s="11"/>
      <c r="E45" s="30" t="s">
        <v>65</v>
      </c>
      <c r="F45" s="30"/>
      <c r="G45" s="31">
        <f>VLOOKUP(A45,IMPORTS!$A$5:$W$17,12,FALSE)</f>
        <v>0</v>
      </c>
      <c r="H45" s="179"/>
      <c r="I45" s="179"/>
      <c r="J45" s="179"/>
      <c r="K45" s="179"/>
      <c r="L45" s="11"/>
      <c r="M45" s="51"/>
      <c r="N45" s="50"/>
      <c r="S45" s="50"/>
      <c r="V45" s="19"/>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row>
    <row r="46" spans="1:70" ht="15.75">
      <c r="A46" s="29" t="s">
        <v>66</v>
      </c>
      <c r="B46" s="50"/>
      <c r="C46" s="11" t="s">
        <v>67</v>
      </c>
      <c r="D46" s="11"/>
      <c r="E46" s="30" t="s">
        <v>68</v>
      </c>
      <c r="F46" s="30"/>
      <c r="G46" s="38">
        <f>IF(G45=0,0,G45/G20)</f>
        <v>0</v>
      </c>
      <c r="H46" s="179"/>
      <c r="I46" s="179"/>
      <c r="J46" s="179"/>
      <c r="K46" s="179"/>
      <c r="L46" s="182">
        <f>G46</f>
        <v>0</v>
      </c>
      <c r="M46" s="51"/>
      <c r="N46" s="50"/>
      <c r="S46" s="50"/>
      <c r="T46" s="19"/>
      <c r="U46" s="19"/>
      <c r="V46" s="19"/>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row>
    <row r="47" spans="1:70" ht="15.75">
      <c r="A47" s="29"/>
      <c r="C47" s="11"/>
      <c r="D47" s="11"/>
      <c r="E47" s="30"/>
      <c r="F47" s="30"/>
      <c r="G47" s="11"/>
      <c r="H47" s="179"/>
      <c r="I47" s="179"/>
      <c r="J47" s="179"/>
      <c r="K47" s="179"/>
      <c r="L47" s="11"/>
      <c r="M47" s="11"/>
      <c r="T47" s="8"/>
      <c r="U47" s="19"/>
      <c r="V47" s="2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row>
    <row r="48" spans="1:70" ht="15.75">
      <c r="A48" s="29"/>
      <c r="C48" s="21" t="s">
        <v>69</v>
      </c>
      <c r="D48" s="21"/>
      <c r="E48" s="52"/>
      <c r="F48" s="52"/>
      <c r="G48" s="179"/>
      <c r="H48" s="179"/>
      <c r="I48" s="179"/>
      <c r="J48" s="179"/>
      <c r="K48" s="179"/>
      <c r="L48" s="179"/>
      <c r="M48" s="11"/>
      <c r="T48" s="19"/>
      <c r="U48" s="19"/>
      <c r="V48" s="2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row>
    <row r="49" spans="1:70" ht="15.75">
      <c r="A49" s="29">
        <v>12</v>
      </c>
      <c r="C49" s="21" t="s">
        <v>70</v>
      </c>
      <c r="D49" s="21"/>
      <c r="E49" s="30" t="s">
        <v>71</v>
      </c>
      <c r="F49" s="30"/>
      <c r="G49" s="31">
        <f>VLOOKUP(A49,IMPORTS!$A$5:$W$17,12,FALSE)</f>
        <v>52464313</v>
      </c>
      <c r="H49" s="179"/>
      <c r="I49" s="179"/>
      <c r="J49" s="179"/>
      <c r="K49" s="179"/>
      <c r="L49" s="11"/>
      <c r="M49" s="11"/>
      <c r="T49" s="19"/>
      <c r="U49" s="19"/>
      <c r="V49" s="2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row>
    <row r="50" spans="1:70" ht="15.75">
      <c r="A50" s="29" t="s">
        <v>72</v>
      </c>
      <c r="B50" s="50"/>
      <c r="C50" s="11" t="s">
        <v>73</v>
      </c>
      <c r="D50" s="11"/>
      <c r="E50" s="30" t="s">
        <v>74</v>
      </c>
      <c r="F50" s="30"/>
      <c r="G50" s="53">
        <f>IF(G49=0,0,G49/G20)</f>
        <v>6.7153041702262412E-2</v>
      </c>
      <c r="H50" s="179"/>
      <c r="I50" s="179"/>
      <c r="J50" s="179"/>
      <c r="K50" s="179"/>
      <c r="L50" s="182">
        <f>G50</f>
        <v>6.7153041702262412E-2</v>
      </c>
      <c r="M50" s="11"/>
      <c r="U50" s="54"/>
      <c r="V50" s="19"/>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row>
    <row r="51" spans="1:70" ht="15.75">
      <c r="A51" s="29"/>
      <c r="C51" s="21"/>
      <c r="D51" s="21"/>
      <c r="E51" s="30"/>
      <c r="F51" s="30"/>
      <c r="G51" s="11"/>
      <c r="H51" s="179"/>
      <c r="I51" s="179"/>
      <c r="J51" s="179"/>
      <c r="K51" s="179"/>
      <c r="L51" s="11"/>
      <c r="M51" s="11"/>
      <c r="N51" s="52"/>
      <c r="S51" s="52"/>
      <c r="T51" s="19"/>
      <c r="U51" s="19"/>
      <c r="V51" s="2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row>
    <row r="52" spans="1:70" ht="15.75">
      <c r="A52" s="29">
        <v>14</v>
      </c>
      <c r="B52" s="47"/>
      <c r="C52" s="27" t="s">
        <v>76</v>
      </c>
      <c r="D52" s="27"/>
      <c r="E52" s="22" t="s">
        <v>179</v>
      </c>
      <c r="F52" s="22"/>
      <c r="G52" s="55"/>
      <c r="H52" s="179"/>
      <c r="I52" s="179"/>
      <c r="J52" s="179"/>
      <c r="K52" s="179"/>
      <c r="L52" s="48">
        <f>L46+L50</f>
        <v>6.7153041702262412E-2</v>
      </c>
      <c r="M52" s="11"/>
      <c r="N52" s="52"/>
      <c r="S52" s="52"/>
      <c r="T52" s="19"/>
      <c r="U52" s="19"/>
      <c r="V52" s="2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row>
    <row r="53" spans="1:70" ht="15.75">
      <c r="A53" s="29"/>
      <c r="G53" s="179"/>
      <c r="H53" s="179"/>
      <c r="I53" s="179"/>
      <c r="J53" s="179"/>
      <c r="K53" s="179"/>
      <c r="L53" s="179"/>
      <c r="M53" s="56"/>
      <c r="N53" s="56"/>
      <c r="S53" s="56"/>
      <c r="T53" s="19"/>
      <c r="U53" s="19"/>
      <c r="V53" s="2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row>
    <row r="54" spans="1:70" ht="15.75">
      <c r="A54" s="29" t="s">
        <v>180</v>
      </c>
      <c r="B54" s="47"/>
      <c r="C54" s="55" t="s">
        <v>181</v>
      </c>
      <c r="D54" s="97"/>
      <c r="E54" s="30" t="s">
        <v>182</v>
      </c>
      <c r="F54" s="30"/>
      <c r="G54" s="326">
        <f>VLOOKUP(A54,IMPORTS!$A$5:$W$17,12,FALSE)</f>
        <v>1.1999999999999999E-3</v>
      </c>
      <c r="H54" s="179"/>
      <c r="I54" s="179"/>
      <c r="J54" s="179"/>
      <c r="K54" s="179"/>
      <c r="L54" s="112">
        <f>G54</f>
        <v>1.1999999999999999E-3</v>
      </c>
      <c r="M54" s="56"/>
      <c r="N54" s="56"/>
      <c r="S54" s="56"/>
      <c r="T54" s="19"/>
      <c r="U54" s="19"/>
      <c r="V54" s="2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row>
    <row r="55" spans="1:70" ht="15.75">
      <c r="A55" s="29"/>
      <c r="B55" s="47"/>
      <c r="C55" s="113"/>
      <c r="G55" s="179"/>
      <c r="H55" s="179"/>
      <c r="I55" s="179"/>
      <c r="J55" s="179"/>
      <c r="K55" s="179"/>
      <c r="L55" s="179"/>
      <c r="M55" s="56"/>
      <c r="N55" s="56"/>
      <c r="S55" s="56"/>
      <c r="T55" s="19"/>
      <c r="U55" s="19"/>
      <c r="V55" s="2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row>
    <row r="56" spans="1:70" ht="15.75">
      <c r="M56" s="6"/>
      <c r="N56" s="6"/>
      <c r="S56" s="6"/>
      <c r="T56" s="20"/>
      <c r="U56" s="20"/>
      <c r="V56" s="2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row>
    <row r="57" spans="1:70" ht="15.75">
      <c r="A57" s="101"/>
      <c r="B57" s="10"/>
      <c r="C57" s="42"/>
      <c r="D57" s="42"/>
      <c r="E57" s="43"/>
      <c r="F57" s="43"/>
      <c r="G57" s="43"/>
      <c r="H57" s="43"/>
      <c r="I57" s="43"/>
      <c r="J57" s="43"/>
      <c r="K57" s="11"/>
      <c r="L57" s="57"/>
      <c r="M57" s="57"/>
      <c r="N57" s="38"/>
      <c r="O57" s="57"/>
      <c r="Q57" s="11"/>
      <c r="R57" s="104"/>
      <c r="S57" s="114"/>
      <c r="T57" s="115"/>
      <c r="U57" s="19"/>
      <c r="V57" s="19"/>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row>
    <row r="58" spans="1:70" ht="15.75">
      <c r="A58" s="101"/>
      <c r="B58" s="10"/>
      <c r="C58" s="42"/>
      <c r="D58" s="42"/>
      <c r="E58" s="43"/>
      <c r="F58" s="43"/>
      <c r="G58" s="43"/>
      <c r="H58" s="43"/>
      <c r="I58" s="43"/>
      <c r="J58" s="43"/>
      <c r="K58" s="11"/>
      <c r="L58" s="57"/>
      <c r="M58" s="57"/>
      <c r="N58" s="38"/>
      <c r="O58" s="57"/>
      <c r="Q58" s="11"/>
      <c r="R58" s="36"/>
      <c r="S58" s="36"/>
      <c r="T58" s="115"/>
      <c r="U58" s="19"/>
      <c r="V58" s="19"/>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row>
    <row r="59" spans="1:70" ht="15.75">
      <c r="A59" s="116"/>
      <c r="B59" s="10"/>
      <c r="C59" s="42"/>
      <c r="D59" s="42"/>
      <c r="E59" s="43"/>
      <c r="F59" s="43"/>
      <c r="G59" s="43"/>
      <c r="H59" s="43"/>
      <c r="I59" s="43"/>
      <c r="J59" s="43"/>
      <c r="K59" s="11"/>
      <c r="L59" s="57"/>
      <c r="M59" s="57"/>
      <c r="N59" s="38"/>
      <c r="O59" s="57"/>
      <c r="Q59" s="11"/>
      <c r="R59" s="36"/>
      <c r="S59" s="36"/>
      <c r="T59" s="115"/>
      <c r="U59" s="19"/>
      <c r="V59" s="19"/>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row>
    <row r="60" spans="1:70" ht="15.75">
      <c r="A60" s="13"/>
      <c r="C60" s="57"/>
      <c r="D60" s="57"/>
      <c r="E60" s="57"/>
      <c r="F60" s="57"/>
      <c r="G60" s="57"/>
      <c r="H60" s="57"/>
      <c r="I60" s="57"/>
      <c r="J60" s="57"/>
      <c r="K60" s="11"/>
      <c r="L60" s="57"/>
      <c r="M60" s="57"/>
      <c r="N60" s="57"/>
      <c r="O60" s="57"/>
      <c r="Q60" s="11"/>
      <c r="R60" s="11"/>
      <c r="S60" s="11"/>
      <c r="T60" s="19"/>
      <c r="U60" s="19"/>
      <c r="V60" s="19" t="s">
        <v>3</v>
      </c>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row>
    <row r="61" spans="1:70" ht="15.75">
      <c r="A61" s="102"/>
      <c r="R61" s="109"/>
      <c r="S61" s="2"/>
    </row>
    <row r="62" spans="1:70" ht="15.75">
      <c r="A62" s="102"/>
      <c r="R62" s="109"/>
      <c r="S62" s="2"/>
    </row>
    <row r="63" spans="1:70">
      <c r="U63" s="440" t="s">
        <v>534</v>
      </c>
    </row>
    <row r="64" spans="1:70" ht="15.75">
      <c r="A64" s="13"/>
      <c r="C64" s="57"/>
      <c r="D64" s="57"/>
      <c r="E64" s="57"/>
      <c r="F64" s="57"/>
      <c r="G64" s="57"/>
      <c r="H64" s="57"/>
      <c r="I64" s="57"/>
      <c r="J64" s="57"/>
      <c r="K64" s="11"/>
      <c r="L64" s="57"/>
      <c r="M64" s="57"/>
      <c r="N64" s="57"/>
      <c r="O64" s="57"/>
      <c r="Q64" s="11"/>
      <c r="S64" s="2"/>
      <c r="T64" s="19"/>
      <c r="U64" s="198" t="s">
        <v>342</v>
      </c>
      <c r="V64" s="2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row>
    <row r="65" spans="1:72" ht="15.75">
      <c r="A65" s="13"/>
      <c r="C65" s="21" t="str">
        <f>C5</f>
        <v>Formula Rate calculation</v>
      </c>
      <c r="D65" s="21"/>
      <c r="E65" s="57"/>
      <c r="F65" s="57"/>
      <c r="G65" s="57"/>
      <c r="H65" s="57"/>
      <c r="I65" s="57"/>
      <c r="J65" s="57"/>
      <c r="K65" s="57" t="str">
        <f>G5</f>
        <v xml:space="preserve">     Rate Formula Template</v>
      </c>
      <c r="L65" s="57"/>
      <c r="M65" s="57"/>
      <c r="N65" s="57"/>
      <c r="O65" s="57"/>
      <c r="Q65" s="11"/>
      <c r="S65" s="58"/>
      <c r="T65" s="19"/>
      <c r="U65" s="58" t="str">
        <f>N5</f>
        <v>For the 12 months ended 12/31/2018</v>
      </c>
      <c r="V65" s="2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row>
    <row r="66" spans="1:72" ht="15.75">
      <c r="A66" s="13"/>
      <c r="C66" s="21"/>
      <c r="D66" s="21"/>
      <c r="E66" s="57"/>
      <c r="F66" s="57"/>
      <c r="G66" s="57"/>
      <c r="H66" s="57"/>
      <c r="I66" s="57"/>
      <c r="J66" s="57"/>
      <c r="K66" s="57" t="str">
        <f>G6</f>
        <v xml:space="preserve"> Utilizing Attachment O-GRE Data</v>
      </c>
      <c r="L66" s="57"/>
      <c r="M66" s="57"/>
      <c r="N66" s="57"/>
      <c r="O66" s="57"/>
      <c r="P66" s="11"/>
      <c r="Q66" s="11"/>
      <c r="T66" s="19"/>
      <c r="V66" s="2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row>
    <row r="67" spans="1:72" ht="14.25" customHeight="1">
      <c r="A67" s="13"/>
      <c r="C67" s="57"/>
      <c r="D67" s="57"/>
      <c r="E67" s="57"/>
      <c r="F67" s="57"/>
      <c r="G67" s="57"/>
      <c r="H67" s="57"/>
      <c r="I67" s="57"/>
      <c r="J67" s="57"/>
      <c r="K67" s="57"/>
      <c r="L67" s="57"/>
      <c r="M67" s="57"/>
      <c r="N67" s="57"/>
      <c r="O67" s="57"/>
      <c r="Q67" s="11"/>
      <c r="S67" s="57"/>
      <c r="T67" s="19"/>
      <c r="U67" s="57" t="s">
        <v>78</v>
      </c>
      <c r="V67" s="2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row>
    <row r="68" spans="1:72" ht="15.75">
      <c r="A68" s="13"/>
      <c r="E68" s="57"/>
      <c r="F68" s="57"/>
      <c r="G68" s="57"/>
      <c r="H68" s="57"/>
      <c r="I68" s="57"/>
      <c r="J68" s="57"/>
      <c r="K68" s="57" t="str">
        <f>G8</f>
        <v>Great River Energy</v>
      </c>
      <c r="L68" s="57"/>
      <c r="M68" s="57"/>
      <c r="N68" s="57"/>
      <c r="O68" s="57"/>
      <c r="P68" s="57"/>
      <c r="Q68" s="11"/>
      <c r="R68" s="11"/>
      <c r="S68" s="11"/>
      <c r="T68" s="19"/>
      <c r="U68" s="8"/>
      <c r="V68" s="2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row>
    <row r="69" spans="1:72" ht="15.75">
      <c r="A69" s="13"/>
      <c r="E69" s="21"/>
      <c r="F69" s="21"/>
      <c r="G69" s="21"/>
      <c r="H69" s="21"/>
      <c r="I69" s="21"/>
      <c r="J69" s="21"/>
      <c r="K69" s="21"/>
      <c r="L69" s="21"/>
      <c r="M69" s="21"/>
      <c r="N69" s="21"/>
      <c r="O69" s="21"/>
      <c r="P69" s="21"/>
      <c r="Q69" s="21"/>
      <c r="R69" s="21"/>
      <c r="S69" s="21"/>
      <c r="T69" s="19"/>
      <c r="U69" s="8"/>
      <c r="V69" s="2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row>
    <row r="70" spans="1:72" ht="15.75">
      <c r="A70" s="13"/>
      <c r="C70" s="57"/>
      <c r="D70" s="57"/>
      <c r="E70" s="27"/>
      <c r="F70" s="27"/>
      <c r="G70" s="27"/>
      <c r="H70" s="27"/>
      <c r="I70" s="27"/>
      <c r="J70" s="27"/>
      <c r="K70" s="45" t="s">
        <v>79</v>
      </c>
      <c r="L70" s="6"/>
      <c r="M70" s="6"/>
      <c r="N70" s="6"/>
      <c r="O70" s="6"/>
      <c r="P70" s="6"/>
      <c r="Q70" s="11"/>
      <c r="R70" s="11"/>
      <c r="S70" s="11"/>
      <c r="T70" s="19"/>
      <c r="U70" s="8"/>
      <c r="V70" s="2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row>
    <row r="71" spans="1:72" ht="51">
      <c r="A71" s="13"/>
      <c r="C71" s="57"/>
      <c r="D71" s="57"/>
      <c r="E71" s="27"/>
      <c r="F71" s="27"/>
      <c r="G71" s="27"/>
      <c r="H71" s="27"/>
      <c r="I71" s="27"/>
      <c r="J71" s="27"/>
      <c r="L71" s="6"/>
      <c r="M71" s="6"/>
      <c r="N71" s="6"/>
      <c r="O71" s="6"/>
      <c r="P71" s="6"/>
      <c r="Q71" s="11"/>
      <c r="R71" s="11"/>
      <c r="S71" s="11"/>
      <c r="T71" s="19"/>
      <c r="U71" s="8"/>
      <c r="V71" s="20"/>
      <c r="W71" s="10"/>
      <c r="X71" s="10"/>
      <c r="Y71" s="10"/>
      <c r="Z71" s="264" t="s">
        <v>410</v>
      </c>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row>
    <row r="72" spans="1:72" ht="15.75">
      <c r="A72" s="13"/>
      <c r="C72" s="117">
        <v>-1</v>
      </c>
      <c r="D72" s="117">
        <v>-2</v>
      </c>
      <c r="E72" s="117">
        <v>-3</v>
      </c>
      <c r="F72" s="117">
        <v>-4</v>
      </c>
      <c r="G72" s="60" t="s">
        <v>80</v>
      </c>
      <c r="H72" s="60" t="s">
        <v>81</v>
      </c>
      <c r="I72" s="60" t="s">
        <v>82</v>
      </c>
      <c r="J72" s="117">
        <v>-8</v>
      </c>
      <c r="K72" s="117">
        <v>-9</v>
      </c>
      <c r="L72" s="117">
        <v>-10</v>
      </c>
      <c r="M72" s="117">
        <v>-11</v>
      </c>
      <c r="N72" s="117">
        <v>-12</v>
      </c>
      <c r="O72" s="117" t="s">
        <v>183</v>
      </c>
      <c r="P72" s="117" t="s">
        <v>184</v>
      </c>
      <c r="Q72" s="117">
        <v>-13</v>
      </c>
      <c r="R72" s="117">
        <v>-14</v>
      </c>
      <c r="S72" s="117" t="s">
        <v>185</v>
      </c>
      <c r="T72" s="117">
        <v>-15</v>
      </c>
      <c r="U72" s="117">
        <v>-16</v>
      </c>
      <c r="V72" s="8"/>
      <c r="W72" s="19"/>
      <c r="X72" s="20"/>
      <c r="Y72" s="2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row>
    <row r="73" spans="1:72" ht="99.75" customHeight="1">
      <c r="A73" s="61" t="s">
        <v>92</v>
      </c>
      <c r="B73" s="62"/>
      <c r="C73" s="62" t="s">
        <v>93</v>
      </c>
      <c r="D73" s="63" t="s">
        <v>94</v>
      </c>
      <c r="E73" s="64" t="s">
        <v>186</v>
      </c>
      <c r="F73" s="63" t="s">
        <v>96</v>
      </c>
      <c r="G73" s="63" t="s">
        <v>97</v>
      </c>
      <c r="H73" s="64" t="s">
        <v>98</v>
      </c>
      <c r="I73" s="64" t="s">
        <v>99</v>
      </c>
      <c r="J73" s="64" t="s">
        <v>61</v>
      </c>
      <c r="K73" s="66" t="s">
        <v>101</v>
      </c>
      <c r="L73" s="64" t="s">
        <v>102</v>
      </c>
      <c r="M73" s="64" t="s">
        <v>76</v>
      </c>
      <c r="N73" s="66" t="s">
        <v>103</v>
      </c>
      <c r="O73" s="67" t="s">
        <v>181</v>
      </c>
      <c r="P73" s="66" t="s">
        <v>187</v>
      </c>
      <c r="Q73" s="64" t="s">
        <v>104</v>
      </c>
      <c r="R73" s="67" t="s">
        <v>105</v>
      </c>
      <c r="S73" s="67" t="s">
        <v>188</v>
      </c>
      <c r="T73" s="68" t="s">
        <v>106</v>
      </c>
      <c r="U73" s="67" t="s">
        <v>107</v>
      </c>
      <c r="V73" s="8"/>
      <c r="W73" s="19"/>
      <c r="X73" s="416" t="s">
        <v>508</v>
      </c>
      <c r="Y73" s="416" t="s">
        <v>409</v>
      </c>
      <c r="Z73" s="417" t="s">
        <v>509</v>
      </c>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row>
    <row r="74" spans="1:72" s="126" customFormat="1" ht="48" customHeight="1">
      <c r="A74" s="118"/>
      <c r="B74" s="119"/>
      <c r="C74" s="119"/>
      <c r="D74" s="119"/>
      <c r="E74" s="120" t="s">
        <v>108</v>
      </c>
      <c r="F74" s="120" t="s">
        <v>437</v>
      </c>
      <c r="G74" s="70" t="s">
        <v>109</v>
      </c>
      <c r="H74" s="71" t="s">
        <v>110</v>
      </c>
      <c r="I74" s="72" t="s">
        <v>111</v>
      </c>
      <c r="J74" s="71" t="s">
        <v>112</v>
      </c>
      <c r="K74" s="73" t="s">
        <v>113</v>
      </c>
      <c r="L74" s="71" t="s">
        <v>114</v>
      </c>
      <c r="M74" s="120" t="s">
        <v>115</v>
      </c>
      <c r="N74" s="74" t="s">
        <v>116</v>
      </c>
      <c r="O74" s="121" t="s">
        <v>189</v>
      </c>
      <c r="P74" s="121" t="s">
        <v>190</v>
      </c>
      <c r="Q74" s="120" t="s">
        <v>117</v>
      </c>
      <c r="R74" s="121" t="s">
        <v>191</v>
      </c>
      <c r="S74" s="121" t="s">
        <v>192</v>
      </c>
      <c r="T74" s="122" t="s">
        <v>119</v>
      </c>
      <c r="U74" s="76" t="s">
        <v>120</v>
      </c>
      <c r="V74" s="123"/>
      <c r="W74" s="124"/>
      <c r="X74" s="123"/>
      <c r="Y74" s="123"/>
      <c r="Z74" s="123"/>
      <c r="AA74" s="10"/>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125"/>
      <c r="AZ74" s="125"/>
      <c r="BA74" s="125"/>
      <c r="BB74" s="125"/>
      <c r="BC74" s="125"/>
      <c r="BD74" s="125"/>
      <c r="BE74" s="125"/>
      <c r="BF74" s="125"/>
      <c r="BG74" s="125"/>
      <c r="BH74" s="125"/>
      <c r="BI74" s="125"/>
      <c r="BJ74" s="125"/>
      <c r="BK74" s="125"/>
      <c r="BL74" s="125"/>
      <c r="BM74" s="125"/>
      <c r="BN74" s="125"/>
      <c r="BO74" s="125"/>
      <c r="BP74" s="125"/>
      <c r="BQ74" s="125"/>
      <c r="BR74" s="125"/>
      <c r="BS74" s="125"/>
      <c r="BT74" s="125"/>
    </row>
    <row r="75" spans="1:72" ht="15.75">
      <c r="A75" s="77"/>
      <c r="B75" s="6"/>
      <c r="C75" s="6"/>
      <c r="D75" s="6"/>
      <c r="E75" s="6"/>
      <c r="F75" s="6"/>
      <c r="G75" s="6"/>
      <c r="H75" s="6"/>
      <c r="I75" s="6"/>
      <c r="J75" s="6"/>
      <c r="K75" s="78"/>
      <c r="L75" s="6"/>
      <c r="M75" s="6"/>
      <c r="N75" s="78"/>
      <c r="O75" s="78"/>
      <c r="P75" s="78"/>
      <c r="Q75" s="6"/>
      <c r="R75" s="78"/>
      <c r="S75" s="78"/>
      <c r="T75" s="11"/>
      <c r="U75" s="79"/>
      <c r="V75" s="8"/>
      <c r="W75" s="19"/>
      <c r="X75" s="20"/>
      <c r="Y75" s="20"/>
      <c r="Z75" s="2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row>
    <row r="76" spans="1:72" ht="15.75">
      <c r="A76" s="178" t="s">
        <v>20</v>
      </c>
      <c r="B76" s="179"/>
      <c r="C76" s="179" t="s">
        <v>216</v>
      </c>
      <c r="D76" s="180">
        <v>1203</v>
      </c>
      <c r="E76" s="181">
        <v>120352003</v>
      </c>
      <c r="F76" s="181">
        <v>11495060</v>
      </c>
      <c r="G76" s="182">
        <f>$L$28</f>
        <v>0.13405028915787603</v>
      </c>
      <c r="H76" s="183">
        <f>ROUND(F76*G76,0)</f>
        <v>1540916</v>
      </c>
      <c r="I76" s="182">
        <f>$L$42</f>
        <v>1.9419944576555426E-2</v>
      </c>
      <c r="J76" s="191">
        <f>ROUND(E76*I76,0)</f>
        <v>2337229</v>
      </c>
      <c r="K76" s="185">
        <f>+H76+J76</f>
        <v>3878145</v>
      </c>
      <c r="L76" s="183">
        <f>+E76-F76</f>
        <v>108856943</v>
      </c>
      <c r="M76" s="182">
        <f>$L$52</f>
        <v>6.7153041702262412E-2</v>
      </c>
      <c r="N76" s="185">
        <f>ROUND(L76*M76,0)</f>
        <v>7310075</v>
      </c>
      <c r="O76" s="186">
        <f>L$54</f>
        <v>1.1999999999999999E-3</v>
      </c>
      <c r="P76" s="185">
        <f>ROUND(O76*L76,0)</f>
        <v>130628</v>
      </c>
      <c r="Q76" s="187">
        <v>3274941</v>
      </c>
      <c r="R76" s="184">
        <f>K76+N76+P76+Q76</f>
        <v>14593789</v>
      </c>
      <c r="S76" s="184">
        <f>+R76-P76</f>
        <v>14463161</v>
      </c>
      <c r="T76" s="188">
        <v>565048</v>
      </c>
      <c r="U76" s="189">
        <f>R76+T76</f>
        <v>15158837</v>
      </c>
      <c r="V76" s="85"/>
      <c r="W76" s="85"/>
      <c r="X76" s="367">
        <v>0</v>
      </c>
      <c r="Y76" s="367">
        <v>5770613</v>
      </c>
      <c r="Z76" s="221">
        <f>+E76-X76+Y76</f>
        <v>126122616</v>
      </c>
      <c r="AA76" s="85" t="s">
        <v>157</v>
      </c>
    </row>
    <row r="77" spans="1:72" ht="15.75">
      <c r="A77" s="178" t="s">
        <v>122</v>
      </c>
      <c r="B77" s="179"/>
      <c r="C77" s="179"/>
      <c r="D77" s="180"/>
      <c r="E77" s="181">
        <v>0</v>
      </c>
      <c r="F77" s="181">
        <v>0</v>
      </c>
      <c r="G77" s="182">
        <f>$L$28</f>
        <v>0.13405028915787603</v>
      </c>
      <c r="H77" s="183">
        <f t="shared" ref="H77:H78" si="0">ROUND(F77*G77,0)</f>
        <v>0</v>
      </c>
      <c r="I77" s="182">
        <f>$L$42</f>
        <v>1.9419944576555426E-2</v>
      </c>
      <c r="J77" s="191">
        <f t="shared" ref="J77:J78" si="1">ROUND(E77*I77,0)</f>
        <v>0</v>
      </c>
      <c r="K77" s="185">
        <f t="shared" ref="K77:K78" si="2">+H77+J77</f>
        <v>0</v>
      </c>
      <c r="L77" s="183">
        <v>0</v>
      </c>
      <c r="M77" s="182">
        <f>$L$52</f>
        <v>6.7153041702262412E-2</v>
      </c>
      <c r="N77" s="185">
        <f t="shared" ref="N77:N78" si="3">ROUND(L77*M77,0)</f>
        <v>0</v>
      </c>
      <c r="O77" s="186">
        <f>L$54</f>
        <v>1.1999999999999999E-3</v>
      </c>
      <c r="P77" s="185">
        <f t="shared" ref="P77:P78" si="4">ROUND(O77*L77,0)</f>
        <v>0</v>
      </c>
      <c r="Q77" s="187">
        <v>0</v>
      </c>
      <c r="R77" s="184">
        <f>K77+N77+P77+Q77</f>
        <v>0</v>
      </c>
      <c r="S77" s="184">
        <f>+R77-P77</f>
        <v>0</v>
      </c>
      <c r="T77" s="188">
        <v>0</v>
      </c>
      <c r="U77" s="189">
        <f>R77+T77</f>
        <v>0</v>
      </c>
      <c r="V77" s="85"/>
      <c r="W77" s="85"/>
      <c r="X77" s="367">
        <v>0</v>
      </c>
      <c r="Y77" s="367">
        <v>0</v>
      </c>
      <c r="Z77" s="221">
        <f t="shared" ref="Z77:Z78" si="5">+E77</f>
        <v>0</v>
      </c>
      <c r="AA77" s="10"/>
      <c r="AB77" s="85"/>
    </row>
    <row r="78" spans="1:72" ht="15.75">
      <c r="A78" s="178" t="s">
        <v>123</v>
      </c>
      <c r="B78" s="179"/>
      <c r="C78" s="179"/>
      <c r="D78" s="180"/>
      <c r="E78" s="181">
        <v>0</v>
      </c>
      <c r="F78" s="181">
        <v>0</v>
      </c>
      <c r="G78" s="182">
        <f>$L$28</f>
        <v>0.13405028915787603</v>
      </c>
      <c r="H78" s="183">
        <f t="shared" si="0"/>
        <v>0</v>
      </c>
      <c r="I78" s="182">
        <f>$L$42</f>
        <v>1.9419944576555426E-2</v>
      </c>
      <c r="J78" s="191">
        <f t="shared" si="1"/>
        <v>0</v>
      </c>
      <c r="K78" s="185">
        <f t="shared" si="2"/>
        <v>0</v>
      </c>
      <c r="L78" s="183">
        <v>0</v>
      </c>
      <c r="M78" s="182">
        <f>$L$52</f>
        <v>6.7153041702262412E-2</v>
      </c>
      <c r="N78" s="185">
        <f t="shared" si="3"/>
        <v>0</v>
      </c>
      <c r="O78" s="186">
        <f>L$54</f>
        <v>1.1999999999999999E-3</v>
      </c>
      <c r="P78" s="185">
        <f t="shared" si="4"/>
        <v>0</v>
      </c>
      <c r="Q78" s="187">
        <v>0</v>
      </c>
      <c r="R78" s="184">
        <f>K78+N78+P78+Q78</f>
        <v>0</v>
      </c>
      <c r="S78" s="184">
        <f>+R78-P78</f>
        <v>0</v>
      </c>
      <c r="T78" s="190">
        <v>0</v>
      </c>
      <c r="U78" s="189">
        <f>R78+T78</f>
        <v>0</v>
      </c>
      <c r="V78" s="85"/>
      <c r="W78" s="85"/>
      <c r="X78" s="367">
        <v>0</v>
      </c>
      <c r="Y78" s="367">
        <v>0</v>
      </c>
      <c r="Z78" s="221">
        <f t="shared" si="5"/>
        <v>0</v>
      </c>
      <c r="AA78" s="10"/>
      <c r="AB78" s="85"/>
    </row>
    <row r="79" spans="1:72" ht="15.75">
      <c r="A79" s="80"/>
      <c r="J79" s="54"/>
      <c r="K79" s="127"/>
      <c r="N79" s="127"/>
      <c r="O79" s="128"/>
      <c r="P79" s="129"/>
      <c r="Q79" s="54"/>
      <c r="R79" s="127"/>
      <c r="S79" s="129"/>
      <c r="T79" s="54"/>
      <c r="U79" s="127"/>
      <c r="V79" s="85"/>
      <c r="W79" s="85"/>
      <c r="X79" s="85"/>
      <c r="Y79" s="85"/>
      <c r="Z79" s="221"/>
      <c r="AA79" s="10"/>
      <c r="AB79" s="85"/>
    </row>
    <row r="80" spans="1:72" ht="15.75">
      <c r="A80" s="80"/>
      <c r="K80" s="82"/>
      <c r="N80" s="127"/>
      <c r="O80" s="128"/>
      <c r="P80" s="129"/>
      <c r="Q80" s="54"/>
      <c r="R80" s="127"/>
      <c r="S80" s="129"/>
      <c r="T80" s="54"/>
      <c r="U80" s="127"/>
      <c r="V80" s="85"/>
      <c r="W80" s="85"/>
      <c r="X80" s="85"/>
      <c r="Y80" s="85"/>
      <c r="Z80" s="221"/>
      <c r="AA80" s="10"/>
      <c r="AB80" s="85"/>
    </row>
    <row r="81" spans="1:28" ht="15.75">
      <c r="A81" s="80"/>
      <c r="K81" s="82"/>
      <c r="N81" s="127"/>
      <c r="O81" s="128"/>
      <c r="P81" s="129"/>
      <c r="Q81" s="54"/>
      <c r="R81" s="127"/>
      <c r="S81" s="129"/>
      <c r="T81" s="54"/>
      <c r="U81" s="127"/>
      <c r="V81" s="85"/>
      <c r="W81" s="85"/>
      <c r="X81" s="85"/>
      <c r="Y81" s="85"/>
      <c r="Z81" s="221"/>
      <c r="AA81" s="10"/>
      <c r="AB81" s="85"/>
    </row>
    <row r="82" spans="1:28" ht="15.75">
      <c r="A82" s="80"/>
      <c r="K82" s="82"/>
      <c r="N82" s="127"/>
      <c r="O82" s="128"/>
      <c r="P82" s="129"/>
      <c r="Q82" s="54"/>
      <c r="R82" s="127"/>
      <c r="S82" s="129"/>
      <c r="T82" s="54"/>
      <c r="U82" s="127"/>
      <c r="V82" s="85"/>
      <c r="W82" s="85"/>
      <c r="X82" s="85"/>
      <c r="Y82" s="85"/>
      <c r="Z82" s="221"/>
      <c r="AA82" s="10"/>
      <c r="AB82" s="85"/>
    </row>
    <row r="83" spans="1:28" ht="15.75">
      <c r="A83" s="80"/>
      <c r="K83" s="82"/>
      <c r="N83" s="127"/>
      <c r="O83" s="128"/>
      <c r="P83" s="129"/>
      <c r="Q83" s="54"/>
      <c r="R83" s="127"/>
      <c r="S83" s="129"/>
      <c r="T83" s="54"/>
      <c r="U83" s="127"/>
      <c r="V83" s="85"/>
      <c r="W83" s="85"/>
      <c r="X83" s="85"/>
      <c r="Y83" s="85"/>
      <c r="Z83" s="221"/>
      <c r="AA83" s="10"/>
      <c r="AB83" s="85"/>
    </row>
    <row r="84" spans="1:28">
      <c r="A84" s="80"/>
      <c r="C84" s="85"/>
      <c r="D84" s="85"/>
      <c r="E84" s="85"/>
      <c r="F84" s="85"/>
      <c r="G84" s="85"/>
      <c r="H84" s="85"/>
      <c r="I84" s="85"/>
      <c r="J84" s="85"/>
      <c r="K84" s="87"/>
      <c r="L84" s="85"/>
      <c r="M84" s="85"/>
      <c r="N84" s="130"/>
      <c r="O84" s="131"/>
      <c r="P84" s="132"/>
      <c r="Q84" s="133"/>
      <c r="R84" s="130"/>
      <c r="S84" s="132"/>
      <c r="T84" s="133"/>
      <c r="U84" s="130"/>
      <c r="V84" s="85"/>
      <c r="W84" s="85"/>
      <c r="X84" s="85"/>
      <c r="Y84" s="85"/>
      <c r="Z84" s="219"/>
      <c r="AA84" s="10"/>
      <c r="AB84" s="85"/>
    </row>
    <row r="85" spans="1:28">
      <c r="A85" s="80"/>
      <c r="C85" s="85"/>
      <c r="D85" s="85"/>
      <c r="E85" s="85"/>
      <c r="F85" s="85"/>
      <c r="G85" s="85"/>
      <c r="H85" s="85"/>
      <c r="I85" s="85"/>
      <c r="J85" s="85"/>
      <c r="K85" s="87"/>
      <c r="L85" s="85"/>
      <c r="M85" s="85"/>
      <c r="N85" s="130"/>
      <c r="O85" s="131"/>
      <c r="P85" s="132"/>
      <c r="Q85" s="133"/>
      <c r="R85" s="130"/>
      <c r="S85" s="132"/>
      <c r="T85" s="133"/>
      <c r="U85" s="130"/>
      <c r="V85" s="85"/>
      <c r="W85" s="85"/>
      <c r="X85" s="85"/>
      <c r="Y85" s="85"/>
      <c r="Z85" s="219"/>
      <c r="AA85" s="10"/>
      <c r="AB85" s="85"/>
    </row>
    <row r="86" spans="1:28">
      <c r="A86" s="80"/>
      <c r="C86" s="85"/>
      <c r="D86" s="85"/>
      <c r="E86" s="85"/>
      <c r="F86" s="85"/>
      <c r="G86" s="85"/>
      <c r="H86" s="85"/>
      <c r="I86" s="85"/>
      <c r="J86" s="85"/>
      <c r="K86" s="87"/>
      <c r="L86" s="85"/>
      <c r="M86" s="85"/>
      <c r="N86" s="130"/>
      <c r="O86" s="131"/>
      <c r="P86" s="132"/>
      <c r="Q86" s="133"/>
      <c r="R86" s="130"/>
      <c r="S86" s="132"/>
      <c r="T86" s="133"/>
      <c r="U86" s="130"/>
      <c r="V86" s="85"/>
      <c r="W86" s="85"/>
      <c r="X86" s="85"/>
      <c r="Y86" s="85"/>
      <c r="Z86" s="219"/>
      <c r="AA86" s="10"/>
      <c r="AB86" s="85"/>
    </row>
    <row r="87" spans="1:28">
      <c r="A87" s="80"/>
      <c r="C87" s="85"/>
      <c r="D87" s="85"/>
      <c r="E87" s="85"/>
      <c r="F87" s="85"/>
      <c r="G87" s="85"/>
      <c r="H87" s="85"/>
      <c r="I87" s="85"/>
      <c r="J87" s="85"/>
      <c r="K87" s="87"/>
      <c r="L87" s="85"/>
      <c r="M87" s="85"/>
      <c r="N87" s="130"/>
      <c r="O87" s="131"/>
      <c r="P87" s="132"/>
      <c r="Q87" s="133"/>
      <c r="R87" s="130"/>
      <c r="S87" s="132"/>
      <c r="T87" s="133"/>
      <c r="U87" s="130"/>
      <c r="V87" s="85"/>
      <c r="W87" s="85"/>
      <c r="X87" s="85"/>
      <c r="Y87" s="85"/>
      <c r="Z87" s="219"/>
      <c r="AA87" s="10"/>
      <c r="AB87" s="85"/>
    </row>
    <row r="88" spans="1:28">
      <c r="A88" s="80"/>
      <c r="C88" s="85"/>
      <c r="D88" s="85"/>
      <c r="E88" s="85"/>
      <c r="F88" s="85"/>
      <c r="G88" s="85"/>
      <c r="H88" s="85"/>
      <c r="I88" s="85"/>
      <c r="J88" s="85"/>
      <c r="K88" s="87"/>
      <c r="L88" s="85"/>
      <c r="M88" s="85"/>
      <c r="N88" s="130"/>
      <c r="O88" s="131"/>
      <c r="P88" s="132"/>
      <c r="Q88" s="133"/>
      <c r="R88" s="130"/>
      <c r="S88" s="132"/>
      <c r="T88" s="133"/>
      <c r="U88" s="130"/>
      <c r="V88" s="85"/>
      <c r="W88" s="85"/>
      <c r="X88" s="85"/>
      <c r="Y88" s="85"/>
      <c r="Z88" s="219"/>
      <c r="AA88" s="10"/>
      <c r="AB88" s="85"/>
    </row>
    <row r="89" spans="1:28">
      <c r="A89" s="80"/>
      <c r="C89" s="85"/>
      <c r="D89" s="85"/>
      <c r="E89" s="85"/>
      <c r="F89" s="85"/>
      <c r="G89" s="85"/>
      <c r="H89" s="85"/>
      <c r="I89" s="85"/>
      <c r="J89" s="85"/>
      <c r="K89" s="87"/>
      <c r="L89" s="85"/>
      <c r="M89" s="85"/>
      <c r="N89" s="130"/>
      <c r="O89" s="131"/>
      <c r="P89" s="132"/>
      <c r="Q89" s="133"/>
      <c r="R89" s="130"/>
      <c r="S89" s="132"/>
      <c r="T89" s="133"/>
      <c r="U89" s="130"/>
      <c r="V89" s="85"/>
      <c r="W89" s="85"/>
      <c r="X89" s="85"/>
      <c r="Y89" s="85"/>
      <c r="Z89" s="219"/>
      <c r="AA89" s="10"/>
      <c r="AB89" s="85"/>
    </row>
    <row r="90" spans="1:28">
      <c r="A90" s="80"/>
      <c r="C90" s="85"/>
      <c r="D90" s="85"/>
      <c r="E90" s="85"/>
      <c r="F90" s="85"/>
      <c r="G90" s="85"/>
      <c r="H90" s="85"/>
      <c r="I90" s="85"/>
      <c r="J90" s="85"/>
      <c r="K90" s="87"/>
      <c r="L90" s="85"/>
      <c r="M90" s="85"/>
      <c r="N90" s="130"/>
      <c r="O90" s="131"/>
      <c r="P90" s="132"/>
      <c r="Q90" s="133"/>
      <c r="R90" s="130"/>
      <c r="S90" s="132"/>
      <c r="T90" s="133"/>
      <c r="U90" s="130"/>
      <c r="V90" s="85"/>
      <c r="W90" s="85"/>
      <c r="X90" s="85"/>
      <c r="Y90" s="85"/>
      <c r="Z90" s="219"/>
      <c r="AA90" s="10"/>
      <c r="AB90" s="85"/>
    </row>
    <row r="91" spans="1:28">
      <c r="A91" s="80"/>
      <c r="C91" s="85"/>
      <c r="D91" s="85"/>
      <c r="E91" s="85"/>
      <c r="F91" s="85"/>
      <c r="G91" s="85"/>
      <c r="H91" s="85"/>
      <c r="I91" s="85"/>
      <c r="J91" s="85"/>
      <c r="K91" s="87"/>
      <c r="L91" s="85"/>
      <c r="M91" s="85"/>
      <c r="N91" s="130"/>
      <c r="O91" s="131"/>
      <c r="P91" s="132"/>
      <c r="Q91" s="133"/>
      <c r="R91" s="130"/>
      <c r="S91" s="132"/>
      <c r="T91" s="133"/>
      <c r="U91" s="130"/>
      <c r="V91" s="85"/>
      <c r="W91" s="85"/>
      <c r="X91" s="85"/>
      <c r="Y91" s="85"/>
      <c r="Z91" s="219"/>
      <c r="AA91" s="10"/>
      <c r="AB91" s="85"/>
    </row>
    <row r="92" spans="1:28">
      <c r="A92" s="80"/>
      <c r="C92" s="85"/>
      <c r="D92" s="85"/>
      <c r="E92" s="85"/>
      <c r="F92" s="85"/>
      <c r="G92" s="85"/>
      <c r="H92" s="85"/>
      <c r="I92" s="85"/>
      <c r="J92" s="85"/>
      <c r="K92" s="87"/>
      <c r="L92" s="85"/>
      <c r="M92" s="85"/>
      <c r="N92" s="130"/>
      <c r="O92" s="131"/>
      <c r="P92" s="132"/>
      <c r="Q92" s="133"/>
      <c r="R92" s="130"/>
      <c r="S92" s="132"/>
      <c r="T92" s="133"/>
      <c r="U92" s="130"/>
      <c r="V92" s="85"/>
      <c r="W92" s="85"/>
      <c r="X92" s="85"/>
      <c r="Y92" s="85"/>
      <c r="Z92" s="219"/>
      <c r="AA92" s="10"/>
      <c r="AB92" s="85"/>
    </row>
    <row r="93" spans="1:28">
      <c r="A93" s="80"/>
      <c r="C93" s="85"/>
      <c r="D93" s="85"/>
      <c r="E93" s="85"/>
      <c r="F93" s="85"/>
      <c r="G93" s="85"/>
      <c r="H93" s="85"/>
      <c r="I93" s="85"/>
      <c r="J93" s="85"/>
      <c r="K93" s="87"/>
      <c r="L93" s="85"/>
      <c r="M93" s="85"/>
      <c r="N93" s="130"/>
      <c r="O93" s="131"/>
      <c r="P93" s="132"/>
      <c r="Q93" s="133"/>
      <c r="R93" s="130"/>
      <c r="S93" s="132"/>
      <c r="T93" s="133"/>
      <c r="U93" s="130"/>
      <c r="V93" s="85"/>
      <c r="W93" s="85"/>
      <c r="X93" s="85"/>
      <c r="Y93" s="85"/>
      <c r="Z93" s="219"/>
      <c r="AA93" s="10"/>
      <c r="AB93" s="85"/>
    </row>
    <row r="94" spans="1:28">
      <c r="A94" s="80"/>
      <c r="C94" s="85"/>
      <c r="D94" s="85"/>
      <c r="E94" s="85"/>
      <c r="F94" s="85"/>
      <c r="G94" s="85"/>
      <c r="H94" s="85"/>
      <c r="I94" s="85"/>
      <c r="J94" s="85"/>
      <c r="K94" s="87"/>
      <c r="L94" s="85"/>
      <c r="M94" s="85"/>
      <c r="N94" s="130"/>
      <c r="O94" s="131"/>
      <c r="P94" s="132"/>
      <c r="Q94" s="133"/>
      <c r="R94" s="130"/>
      <c r="S94" s="132"/>
      <c r="T94" s="133"/>
      <c r="U94" s="130"/>
      <c r="V94" s="85"/>
      <c r="W94" s="85"/>
      <c r="X94" s="85"/>
      <c r="Y94" s="85"/>
      <c r="Z94" s="219"/>
      <c r="AA94" s="10"/>
      <c r="AB94" s="85"/>
    </row>
    <row r="95" spans="1:28">
      <c r="A95" s="88"/>
      <c r="B95" s="89"/>
      <c r="C95" s="90"/>
      <c r="D95" s="90"/>
      <c r="E95" s="90"/>
      <c r="F95" s="90"/>
      <c r="G95" s="90"/>
      <c r="H95" s="90"/>
      <c r="I95" s="90"/>
      <c r="J95" s="90"/>
      <c r="K95" s="91"/>
      <c r="L95" s="90"/>
      <c r="M95" s="90"/>
      <c r="N95" s="134"/>
      <c r="O95" s="135"/>
      <c r="P95" s="136"/>
      <c r="Q95" s="137"/>
      <c r="R95" s="134"/>
      <c r="S95" s="136"/>
      <c r="T95" s="137"/>
      <c r="U95" s="134"/>
      <c r="V95" s="85"/>
      <c r="W95" s="85"/>
      <c r="X95" s="85"/>
      <c r="Y95" s="85"/>
      <c r="Z95" s="219"/>
      <c r="AA95" s="10"/>
      <c r="AB95" s="85"/>
    </row>
    <row r="96" spans="1:28" ht="16.5" thickBot="1">
      <c r="A96" s="44" t="s">
        <v>124</v>
      </c>
      <c r="B96" s="50"/>
      <c r="C96" s="21" t="s">
        <v>125</v>
      </c>
      <c r="D96" s="21"/>
      <c r="E96" s="43"/>
      <c r="F96" s="43"/>
      <c r="G96" s="43"/>
      <c r="H96" s="43"/>
      <c r="I96" s="43"/>
      <c r="J96" s="43"/>
      <c r="K96" s="11"/>
      <c r="L96" s="11"/>
      <c r="M96" s="11"/>
      <c r="N96" s="11"/>
      <c r="O96" s="11"/>
      <c r="P96" s="92">
        <f>SUM(P76:P95)</f>
        <v>130628</v>
      </c>
      <c r="Q96" s="11"/>
      <c r="R96" s="211">
        <f>SUM(R76:R95)</f>
        <v>14593789</v>
      </c>
      <c r="S96" s="211">
        <f>SUM(S76:S95)</f>
        <v>14463161</v>
      </c>
      <c r="T96" s="211">
        <f>SUM(T76:T95)</f>
        <v>565048</v>
      </c>
      <c r="U96" s="211">
        <f>ROUND(SUM(U76:U95),2)</f>
        <v>15158837</v>
      </c>
      <c r="V96" s="85"/>
      <c r="W96" s="85"/>
      <c r="X96" s="366">
        <f t="shared" ref="X96:Y96" si="6">SUM(X76:X95)</f>
        <v>0</v>
      </c>
      <c r="Y96" s="366">
        <f t="shared" si="6"/>
        <v>5770613</v>
      </c>
      <c r="Z96" s="366">
        <f>SUM(Z76:Z95)</f>
        <v>126122616</v>
      </c>
      <c r="AA96" s="10"/>
      <c r="AB96" s="85"/>
    </row>
    <row r="97" spans="1:28" ht="16.5" thickTop="1">
      <c r="A97" s="85"/>
      <c r="B97" s="85"/>
      <c r="C97" s="85"/>
      <c r="D97" s="85"/>
      <c r="E97" s="133">
        <f>SUM(E76:E94)</f>
        <v>120352003</v>
      </c>
      <c r="F97" s="85"/>
      <c r="G97" s="85"/>
      <c r="H97" s="85"/>
      <c r="I97" s="85"/>
      <c r="J97" s="85"/>
      <c r="K97" s="85"/>
      <c r="L97" s="85"/>
      <c r="M97" s="85"/>
      <c r="N97" s="85"/>
      <c r="O97" s="85"/>
      <c r="P97" s="85"/>
      <c r="Q97" s="85"/>
      <c r="R97" s="85"/>
      <c r="S97" s="85"/>
      <c r="T97" s="85"/>
      <c r="U97" s="85"/>
      <c r="V97" s="85"/>
      <c r="W97" s="85"/>
      <c r="X97" s="85"/>
      <c r="Y97" s="85"/>
      <c r="Z97" s="253">
        <f>+E97-Z96+Y96</f>
        <v>0</v>
      </c>
      <c r="AA97" s="253" t="s">
        <v>229</v>
      </c>
      <c r="AB97" s="85"/>
    </row>
    <row r="98" spans="1:28" ht="15.75">
      <c r="A98" s="94">
        <v>3</v>
      </c>
      <c r="B98" s="57"/>
      <c r="C98" s="57" t="s">
        <v>126</v>
      </c>
      <c r="D98" s="85"/>
      <c r="E98" s="85"/>
      <c r="F98" s="85"/>
      <c r="G98" s="85"/>
      <c r="H98" s="85"/>
      <c r="I98" s="85"/>
      <c r="J98" s="85"/>
      <c r="K98" s="85"/>
      <c r="L98" s="85"/>
      <c r="M98" s="85"/>
      <c r="N98" s="85"/>
      <c r="O98" s="85"/>
      <c r="P98" s="85"/>
      <c r="Q98" s="85"/>
      <c r="R98" s="57"/>
      <c r="S98" s="57">
        <f>S96</f>
        <v>14463161</v>
      </c>
      <c r="T98" s="85"/>
      <c r="U98" s="85"/>
      <c r="V98" s="85"/>
      <c r="W98" s="85"/>
      <c r="X98" s="85"/>
      <c r="Y98" s="85"/>
      <c r="Z98" s="254" t="s">
        <v>378</v>
      </c>
      <c r="AA98" s="255"/>
      <c r="AB98" s="85"/>
    </row>
    <row r="99" spans="1:28">
      <c r="A99" s="85"/>
      <c r="B99" s="85"/>
      <c r="C99" s="85"/>
      <c r="D99" s="85"/>
      <c r="E99" s="85"/>
      <c r="F99" s="85"/>
      <c r="G99" s="85"/>
      <c r="H99" s="85"/>
      <c r="I99" s="85"/>
      <c r="J99" s="85"/>
      <c r="K99" s="85"/>
      <c r="L99" s="85"/>
      <c r="M99" s="85"/>
      <c r="N99" s="85"/>
      <c r="O99" s="85"/>
      <c r="P99" s="85"/>
      <c r="Q99" s="85"/>
      <c r="R99" s="85"/>
      <c r="S99" s="85"/>
      <c r="T99" s="85"/>
      <c r="U99" s="85"/>
      <c r="V99" s="85"/>
      <c r="W99" s="85"/>
      <c r="X99" s="85"/>
      <c r="Y99" s="85"/>
      <c r="Z99" s="85"/>
      <c r="AA99" s="85"/>
    </row>
    <row r="100" spans="1:28">
      <c r="A100" s="85"/>
      <c r="B100" s="85"/>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row>
    <row r="101" spans="1:28">
      <c r="A101" s="85" t="s">
        <v>127</v>
      </c>
      <c r="B101" s="85"/>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row>
    <row r="102" spans="1:28" ht="15.75" thickBot="1">
      <c r="A102" s="138" t="s">
        <v>128</v>
      </c>
      <c r="B102" s="85"/>
      <c r="C102" s="85"/>
      <c r="D102" s="85"/>
      <c r="E102" s="85"/>
      <c r="F102" s="85"/>
      <c r="G102" s="85"/>
      <c r="H102" s="85"/>
      <c r="I102" s="85"/>
      <c r="J102" s="85"/>
      <c r="K102" s="85"/>
      <c r="L102" s="85"/>
      <c r="M102" s="85"/>
      <c r="N102" s="85"/>
      <c r="O102" s="85"/>
      <c r="P102" s="85"/>
      <c r="Q102" s="85"/>
      <c r="R102" s="85"/>
      <c r="S102" s="85"/>
      <c r="T102" s="85"/>
      <c r="U102" s="85"/>
      <c r="V102" s="85"/>
      <c r="W102" s="85"/>
      <c r="X102" s="85"/>
      <c r="Y102" s="85"/>
      <c r="Z102" s="85"/>
    </row>
    <row r="103" spans="1:28" ht="33" customHeight="1">
      <c r="A103" s="96" t="s">
        <v>129</v>
      </c>
      <c r="B103" s="97"/>
      <c r="C103" s="421" t="s">
        <v>446</v>
      </c>
      <c r="D103" s="421"/>
      <c r="E103" s="421"/>
      <c r="F103" s="421"/>
      <c r="G103" s="421"/>
      <c r="H103" s="421"/>
      <c r="I103" s="421"/>
      <c r="J103" s="421"/>
      <c r="K103" s="421"/>
      <c r="L103" s="421"/>
      <c r="M103" s="421"/>
      <c r="N103" s="421"/>
      <c r="O103" s="421"/>
      <c r="P103" s="421"/>
      <c r="Q103" s="421"/>
      <c r="R103" s="421"/>
      <c r="S103" s="139"/>
      <c r="T103" s="85"/>
      <c r="U103" s="85"/>
      <c r="V103" s="85"/>
      <c r="W103" s="85"/>
      <c r="X103" s="85"/>
      <c r="Y103" s="85"/>
      <c r="Z103" s="85"/>
    </row>
    <row r="104" spans="1:28" ht="15.75" customHeight="1">
      <c r="A104" s="96" t="s">
        <v>130</v>
      </c>
      <c r="B104" s="97"/>
      <c r="C104" s="421" t="s">
        <v>193</v>
      </c>
      <c r="D104" s="421"/>
      <c r="E104" s="421"/>
      <c r="F104" s="421"/>
      <c r="G104" s="421"/>
      <c r="H104" s="421"/>
      <c r="I104" s="421"/>
      <c r="J104" s="421"/>
      <c r="K104" s="421"/>
      <c r="L104" s="421"/>
      <c r="M104" s="421"/>
      <c r="N104" s="421"/>
      <c r="O104" s="421"/>
      <c r="P104" s="421"/>
      <c r="Q104" s="421"/>
      <c r="R104" s="421"/>
      <c r="S104" s="139"/>
      <c r="T104" s="85"/>
      <c r="U104" s="85"/>
      <c r="V104" s="85"/>
      <c r="W104" s="85"/>
      <c r="X104" s="85"/>
      <c r="Y104" s="85"/>
      <c r="Z104" s="85"/>
    </row>
    <row r="105" spans="1:28" ht="33" customHeight="1">
      <c r="A105" s="96" t="s">
        <v>131</v>
      </c>
      <c r="B105" s="97"/>
      <c r="C105" s="421" t="s">
        <v>194</v>
      </c>
      <c r="D105" s="421"/>
      <c r="E105" s="421"/>
      <c r="F105" s="421"/>
      <c r="G105" s="421"/>
      <c r="H105" s="421"/>
      <c r="I105" s="421"/>
      <c r="J105" s="421"/>
      <c r="K105" s="421"/>
      <c r="L105" s="421"/>
      <c r="M105" s="421"/>
      <c r="N105" s="421"/>
      <c r="O105" s="421"/>
      <c r="P105" s="421"/>
      <c r="Q105" s="421"/>
      <c r="R105" s="421"/>
      <c r="S105" s="140"/>
      <c r="T105" s="85"/>
      <c r="U105" s="85"/>
      <c r="V105" s="85"/>
      <c r="W105" s="85"/>
      <c r="X105" s="85"/>
      <c r="Y105" s="85"/>
      <c r="Z105" s="85"/>
    </row>
    <row r="106" spans="1:28" ht="15.75">
      <c r="A106" s="96" t="s">
        <v>134</v>
      </c>
      <c r="B106" s="97"/>
      <c r="C106" s="421" t="s">
        <v>135</v>
      </c>
      <c r="D106" s="421"/>
      <c r="E106" s="421"/>
      <c r="F106" s="421"/>
      <c r="G106" s="421"/>
      <c r="H106" s="421"/>
      <c r="I106" s="421"/>
      <c r="J106" s="421"/>
      <c r="K106" s="421"/>
      <c r="L106" s="421"/>
      <c r="M106" s="421"/>
      <c r="N106" s="421"/>
      <c r="O106" s="421"/>
      <c r="P106" s="421"/>
      <c r="Q106" s="421"/>
      <c r="R106" s="421"/>
      <c r="S106" s="140"/>
      <c r="T106" s="85"/>
      <c r="U106" s="85"/>
      <c r="V106" s="85"/>
      <c r="W106" s="85"/>
      <c r="X106" s="85"/>
      <c r="Y106" s="85"/>
      <c r="Z106" s="85"/>
    </row>
    <row r="107" spans="1:28" ht="15.75">
      <c r="A107" s="96" t="s">
        <v>136</v>
      </c>
      <c r="B107" s="97"/>
      <c r="C107" s="434" t="s">
        <v>447</v>
      </c>
      <c r="D107" s="434"/>
      <c r="E107" s="434"/>
      <c r="F107" s="434"/>
      <c r="G107" s="434"/>
      <c r="H107" s="434"/>
      <c r="I107" s="434"/>
      <c r="J107" s="434"/>
      <c r="K107" s="434"/>
      <c r="L107" s="434"/>
      <c r="M107" s="434"/>
      <c r="N107" s="434"/>
      <c r="O107" s="434"/>
      <c r="P107" s="434"/>
      <c r="Q107" s="434"/>
      <c r="R107" s="434"/>
      <c r="S107" s="139"/>
      <c r="T107" s="85"/>
      <c r="U107" s="85"/>
      <c r="V107" s="85"/>
      <c r="W107" s="85"/>
      <c r="X107" s="85"/>
      <c r="Y107" s="85"/>
      <c r="Z107" s="85"/>
    </row>
    <row r="108" spans="1:28" ht="15.75">
      <c r="A108" s="96" t="s">
        <v>137</v>
      </c>
      <c r="B108" s="97"/>
      <c r="C108" s="434" t="s">
        <v>138</v>
      </c>
      <c r="D108" s="434"/>
      <c r="E108" s="434"/>
      <c r="F108" s="434"/>
      <c r="G108" s="434"/>
      <c r="H108" s="434"/>
      <c r="I108" s="434"/>
      <c r="J108" s="434"/>
      <c r="K108" s="434"/>
      <c r="L108" s="434"/>
      <c r="M108" s="434"/>
      <c r="N108" s="434"/>
      <c r="O108" s="434"/>
      <c r="P108" s="434"/>
      <c r="Q108" s="434"/>
      <c r="R108" s="434"/>
      <c r="S108" s="139"/>
      <c r="T108" s="85"/>
      <c r="U108" s="85"/>
      <c r="V108" s="85"/>
      <c r="W108" s="85"/>
      <c r="X108" s="85"/>
      <c r="Y108" s="85"/>
      <c r="Z108" s="85"/>
    </row>
    <row r="109" spans="1:28" ht="15.75">
      <c r="A109" s="96" t="s">
        <v>139</v>
      </c>
      <c r="B109" s="97"/>
      <c r="C109" s="434" t="s">
        <v>355</v>
      </c>
      <c r="D109" s="434"/>
      <c r="E109" s="434"/>
      <c r="F109" s="434"/>
      <c r="G109" s="434"/>
      <c r="H109" s="434"/>
      <c r="I109" s="434"/>
      <c r="J109" s="434"/>
      <c r="K109" s="434"/>
      <c r="L109" s="434"/>
      <c r="M109" s="434"/>
      <c r="N109" s="434"/>
      <c r="O109" s="434"/>
      <c r="P109" s="434"/>
      <c r="Q109" s="434"/>
      <c r="R109" s="434"/>
      <c r="S109" s="139"/>
      <c r="T109" s="85"/>
      <c r="U109" s="85"/>
      <c r="V109" s="85"/>
      <c r="W109" s="85"/>
      <c r="X109" s="85"/>
      <c r="Y109" s="85"/>
      <c r="Z109" s="85"/>
    </row>
    <row r="110" spans="1:28" ht="15.75">
      <c r="A110" s="96" t="s">
        <v>141</v>
      </c>
      <c r="B110" s="97"/>
      <c r="C110" s="434" t="s">
        <v>142</v>
      </c>
      <c r="D110" s="434"/>
      <c r="E110" s="434"/>
      <c r="F110" s="434"/>
      <c r="G110" s="434"/>
      <c r="H110" s="434"/>
      <c r="I110" s="434"/>
      <c r="J110" s="434"/>
      <c r="K110" s="434"/>
      <c r="L110" s="434"/>
      <c r="M110" s="434"/>
      <c r="N110" s="434"/>
      <c r="O110" s="434"/>
      <c r="P110" s="434"/>
      <c r="Q110" s="434"/>
      <c r="R110" s="434"/>
      <c r="S110" s="85"/>
      <c r="T110" s="85"/>
      <c r="U110" s="85"/>
      <c r="V110" s="85"/>
      <c r="W110" s="85"/>
      <c r="X110" s="85"/>
      <c r="Y110" s="85"/>
      <c r="Z110" s="85"/>
    </row>
    <row r="111" spans="1:28">
      <c r="A111" s="96" t="s">
        <v>195</v>
      </c>
      <c r="B111" s="10"/>
      <c r="C111" s="434" t="s">
        <v>196</v>
      </c>
      <c r="D111" s="434"/>
      <c r="E111" s="434"/>
      <c r="F111" s="434"/>
      <c r="G111" s="434"/>
      <c r="H111" s="434"/>
      <c r="I111" s="434"/>
      <c r="J111" s="434"/>
      <c r="K111" s="434"/>
      <c r="L111" s="434"/>
      <c r="M111" s="434"/>
      <c r="N111" s="434"/>
      <c r="O111" s="434"/>
      <c r="P111" s="434"/>
      <c r="Q111" s="434"/>
      <c r="R111" s="434"/>
      <c r="S111" s="114"/>
      <c r="T111" s="85"/>
      <c r="U111" s="85"/>
      <c r="V111" s="85"/>
      <c r="W111" s="85"/>
      <c r="X111" s="85"/>
      <c r="Y111" s="85"/>
      <c r="Z111" s="85"/>
    </row>
    <row r="112" spans="1:28" ht="15.75">
      <c r="A112" s="294" t="s">
        <v>201</v>
      </c>
      <c r="B112" s="295"/>
      <c r="C112" s="171" t="s">
        <v>438</v>
      </c>
      <c r="D112" s="301"/>
      <c r="E112" s="43"/>
      <c r="F112" s="43"/>
      <c r="G112" s="43"/>
      <c r="H112" s="43"/>
      <c r="I112" s="43"/>
      <c r="J112" s="43"/>
      <c r="K112" s="11"/>
      <c r="L112" s="57"/>
      <c r="M112" s="57"/>
      <c r="N112" s="38"/>
      <c r="O112" s="57"/>
      <c r="P112" s="300"/>
      <c r="Q112" s="11"/>
      <c r="R112" s="303"/>
      <c r="S112" s="114"/>
      <c r="T112" s="85"/>
      <c r="U112" s="85"/>
      <c r="V112" s="85"/>
      <c r="W112" s="85"/>
      <c r="X112" s="85"/>
      <c r="Y112" s="85"/>
      <c r="Z112" s="85"/>
    </row>
    <row r="113" spans="1:26" ht="15.75">
      <c r="A113" s="294" t="s">
        <v>203</v>
      </c>
      <c r="B113" s="295"/>
      <c r="C113" s="57" t="s">
        <v>436</v>
      </c>
      <c r="D113" s="301"/>
      <c r="E113" s="43"/>
      <c r="F113" s="43"/>
      <c r="G113" s="43"/>
      <c r="H113" s="43"/>
      <c r="I113" s="43"/>
      <c r="J113" s="43"/>
      <c r="K113" s="11"/>
      <c r="L113" s="57"/>
      <c r="M113" s="57"/>
      <c r="N113" s="38"/>
      <c r="O113" s="57"/>
      <c r="P113" s="300"/>
      <c r="Q113" s="11"/>
      <c r="R113" s="303"/>
      <c r="S113" s="114"/>
      <c r="T113" s="85"/>
      <c r="U113" s="85"/>
      <c r="V113" s="85"/>
      <c r="W113" s="85"/>
      <c r="X113" s="85"/>
      <c r="Y113" s="85"/>
      <c r="Z113" s="85"/>
    </row>
    <row r="114" spans="1:26" ht="15.75">
      <c r="B114" s="10"/>
      <c r="C114" s="42"/>
      <c r="D114" s="42"/>
      <c r="E114" s="43"/>
      <c r="F114" s="43"/>
      <c r="G114" s="43"/>
      <c r="H114" s="43"/>
      <c r="I114" s="43"/>
      <c r="J114" s="43"/>
      <c r="K114" s="11"/>
      <c r="L114" s="57"/>
      <c r="M114" s="57"/>
      <c r="N114" s="38"/>
      <c r="O114" s="57"/>
      <c r="Q114" s="11"/>
      <c r="R114" s="114"/>
      <c r="S114" s="114"/>
      <c r="T114" s="85"/>
      <c r="U114" s="85"/>
      <c r="V114" s="85"/>
      <c r="W114" s="85"/>
      <c r="X114" s="85"/>
      <c r="Y114" s="85"/>
      <c r="Z114" s="85"/>
    </row>
    <row r="115" spans="1:26" ht="15.75">
      <c r="B115" s="10"/>
      <c r="C115" s="42"/>
      <c r="D115" s="42"/>
      <c r="E115" s="43"/>
      <c r="F115" s="43"/>
      <c r="G115" s="43"/>
      <c r="H115" s="43"/>
      <c r="I115" s="43"/>
      <c r="J115" s="43"/>
      <c r="K115" s="11"/>
      <c r="L115" s="57"/>
      <c r="M115" s="57"/>
      <c r="N115" s="38"/>
      <c r="O115" s="57"/>
      <c r="Q115" s="11"/>
      <c r="R115" s="114"/>
      <c r="S115" s="114"/>
      <c r="T115" s="85"/>
      <c r="U115" s="85"/>
      <c r="V115" s="85"/>
      <c r="W115" s="85"/>
      <c r="X115" s="85"/>
      <c r="Y115" s="85"/>
      <c r="Z115" s="85"/>
    </row>
    <row r="116" spans="1:26" ht="15.75">
      <c r="B116" s="10"/>
      <c r="C116" s="42"/>
      <c r="D116" s="42"/>
      <c r="E116" s="43"/>
      <c r="F116" s="43"/>
      <c r="G116" s="43"/>
      <c r="H116" s="43"/>
      <c r="I116" s="43"/>
      <c r="J116" s="43"/>
      <c r="K116" s="11"/>
      <c r="L116" s="57"/>
      <c r="M116" s="57"/>
      <c r="N116" s="38"/>
      <c r="O116" s="57"/>
      <c r="Q116" s="11"/>
      <c r="R116" s="114"/>
      <c r="S116" s="114"/>
      <c r="T116" s="85"/>
      <c r="U116" s="85"/>
      <c r="V116" s="85"/>
      <c r="W116" s="85"/>
      <c r="X116" s="85"/>
      <c r="Y116" s="85"/>
      <c r="Z116" s="85"/>
    </row>
    <row r="117" spans="1:26" ht="15.75">
      <c r="B117" s="10"/>
      <c r="C117" s="42"/>
      <c r="D117" s="42"/>
      <c r="E117" s="43"/>
      <c r="F117" s="43"/>
      <c r="G117" s="43"/>
      <c r="H117" s="43"/>
      <c r="I117" s="43"/>
      <c r="J117" s="43"/>
      <c r="K117" s="11"/>
      <c r="L117" s="57"/>
      <c r="M117" s="57"/>
      <c r="N117" s="38"/>
      <c r="O117" s="57"/>
      <c r="Q117" s="11"/>
      <c r="R117" s="114"/>
      <c r="S117" s="114"/>
      <c r="T117" s="85"/>
      <c r="U117" s="85"/>
      <c r="V117" s="85"/>
      <c r="W117" s="85"/>
      <c r="X117" s="85"/>
      <c r="Y117" s="85"/>
      <c r="Z117" s="85"/>
    </row>
    <row r="118" spans="1:26" ht="15.75">
      <c r="B118" s="10"/>
      <c r="C118" s="42"/>
      <c r="D118" s="42"/>
      <c r="E118" s="43"/>
      <c r="F118" s="43"/>
      <c r="G118" s="43"/>
      <c r="H118" s="43"/>
      <c r="I118" s="43"/>
      <c r="J118" s="43"/>
      <c r="K118" s="11"/>
      <c r="L118" s="57"/>
      <c r="M118" s="57"/>
      <c r="N118" s="38"/>
      <c r="O118" s="57"/>
      <c r="Q118" s="11"/>
      <c r="R118" s="114"/>
      <c r="S118" s="114"/>
      <c r="T118" s="85"/>
      <c r="U118" s="85"/>
      <c r="V118" s="85"/>
      <c r="W118" s="85"/>
      <c r="X118" s="85"/>
      <c r="Y118" s="85"/>
      <c r="Z118" s="85"/>
    </row>
    <row r="119" spans="1:26" ht="15.75">
      <c r="B119" s="10"/>
      <c r="C119" s="42"/>
      <c r="D119" s="42"/>
      <c r="E119" s="43"/>
      <c r="F119" s="43"/>
      <c r="G119" s="43"/>
      <c r="H119" s="43"/>
      <c r="I119" s="43"/>
      <c r="J119" s="43"/>
      <c r="K119" s="11"/>
      <c r="L119" s="57"/>
      <c r="M119" s="57"/>
      <c r="N119" s="38"/>
      <c r="O119" s="57"/>
      <c r="Q119" s="11"/>
      <c r="R119" s="114"/>
      <c r="S119" s="114"/>
      <c r="T119" s="85"/>
      <c r="U119" s="85"/>
      <c r="V119" s="85"/>
      <c r="W119" s="85"/>
      <c r="X119" s="85"/>
      <c r="Y119" s="85"/>
      <c r="Z119" s="85"/>
    </row>
    <row r="120" spans="1:26" ht="15.75">
      <c r="B120" s="10"/>
      <c r="C120" s="42"/>
      <c r="D120" s="42"/>
      <c r="E120" s="43"/>
      <c r="F120" s="43"/>
      <c r="G120" s="43"/>
      <c r="H120" s="43"/>
      <c r="I120" s="43"/>
      <c r="J120" s="43"/>
      <c r="K120" s="11"/>
      <c r="L120" s="57"/>
      <c r="M120" s="57"/>
      <c r="N120" s="38"/>
      <c r="O120" s="57"/>
      <c r="Q120" s="11"/>
      <c r="R120" s="114"/>
      <c r="S120" s="114"/>
      <c r="T120" s="85"/>
      <c r="U120" s="85"/>
      <c r="V120" s="85"/>
      <c r="W120" s="85"/>
      <c r="X120" s="85"/>
      <c r="Y120" s="85"/>
      <c r="Z120" s="85"/>
    </row>
    <row r="121" spans="1:26" ht="15.75">
      <c r="B121" s="10"/>
      <c r="C121" s="42"/>
      <c r="D121" s="42"/>
      <c r="E121" s="43"/>
      <c r="F121" s="43"/>
      <c r="G121" s="43"/>
      <c r="H121" s="43"/>
      <c r="I121" s="43"/>
      <c r="J121" s="43"/>
      <c r="K121" s="11"/>
      <c r="L121" s="57"/>
      <c r="M121" s="57"/>
      <c r="N121" s="38"/>
      <c r="O121" s="57"/>
      <c r="Q121" s="11"/>
      <c r="R121" s="114"/>
      <c r="S121" s="114"/>
      <c r="T121" s="85"/>
      <c r="U121" s="85"/>
      <c r="V121" s="85"/>
      <c r="W121" s="85"/>
      <c r="X121" s="85"/>
      <c r="Y121" s="85"/>
      <c r="Z121" s="85"/>
    </row>
    <row r="122" spans="1:26" ht="15.75">
      <c r="A122" s="101"/>
      <c r="B122" s="10"/>
      <c r="C122" s="42"/>
      <c r="D122" s="42"/>
      <c r="E122" s="43"/>
      <c r="F122" s="43"/>
      <c r="G122" s="43"/>
      <c r="H122" s="43"/>
      <c r="I122" s="43"/>
      <c r="J122" s="43"/>
      <c r="K122" s="11"/>
      <c r="L122" s="57"/>
      <c r="M122" s="57"/>
      <c r="N122" s="38"/>
      <c r="O122" s="57"/>
      <c r="Q122" s="11"/>
      <c r="R122" s="104"/>
      <c r="S122" s="36"/>
      <c r="T122" s="85"/>
      <c r="U122" s="85"/>
      <c r="V122" s="85"/>
      <c r="W122" s="85"/>
      <c r="X122" s="85"/>
      <c r="Y122" s="85"/>
      <c r="Z122" s="85"/>
    </row>
    <row r="123" spans="1:26" ht="15.75">
      <c r="A123" s="101"/>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row>
    <row r="124" spans="1:26">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row>
    <row r="125" spans="1:26">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row>
    <row r="126" spans="1:26">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row>
    <row r="127" spans="1:26">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row>
    <row r="128" spans="1:26">
      <c r="C128" s="85"/>
      <c r="D128" s="85"/>
      <c r="E128" s="85"/>
      <c r="F128" s="85"/>
      <c r="G128" s="85"/>
      <c r="H128" s="85"/>
      <c r="I128" s="85"/>
      <c r="J128" s="85"/>
      <c r="K128" s="85"/>
      <c r="L128" s="85"/>
      <c r="M128" s="85"/>
      <c r="N128" s="85"/>
      <c r="O128" s="85"/>
      <c r="P128" s="85"/>
      <c r="Q128" s="85"/>
      <c r="R128" s="85"/>
      <c r="S128" s="85"/>
      <c r="T128" s="85"/>
      <c r="U128" s="85"/>
      <c r="V128" s="85"/>
      <c r="W128" s="85"/>
      <c r="X128" s="85"/>
      <c r="Y128" s="85"/>
      <c r="Z128" s="85"/>
    </row>
    <row r="129" spans="3:26">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row>
    <row r="130" spans="3:26">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row>
    <row r="131" spans="3:26">
      <c r="C131" s="85"/>
      <c r="D131" s="85"/>
      <c r="E131" s="85"/>
      <c r="F131" s="85"/>
      <c r="G131" s="85"/>
      <c r="H131" s="85"/>
      <c r="I131" s="85"/>
      <c r="J131" s="85"/>
      <c r="K131" s="85"/>
      <c r="L131" s="85"/>
      <c r="M131" s="85"/>
      <c r="N131" s="85"/>
      <c r="O131" s="85"/>
      <c r="P131" s="85"/>
      <c r="Q131" s="85"/>
      <c r="R131" s="85"/>
      <c r="S131" s="85"/>
      <c r="T131" s="85"/>
      <c r="U131" s="85"/>
      <c r="V131" s="85"/>
      <c r="W131" s="85"/>
      <c r="X131" s="85"/>
      <c r="Y131" s="85"/>
      <c r="Z131" s="85"/>
    </row>
    <row r="132" spans="3:26">
      <c r="C132" s="85"/>
      <c r="D132" s="85"/>
      <c r="E132" s="85"/>
      <c r="F132" s="85"/>
      <c r="G132" s="85"/>
      <c r="H132" s="85"/>
      <c r="I132" s="85"/>
      <c r="J132" s="85"/>
      <c r="K132" s="85"/>
      <c r="L132" s="85"/>
      <c r="M132" s="85"/>
      <c r="N132" s="85"/>
      <c r="O132" s="85"/>
      <c r="P132" s="85"/>
      <c r="Q132" s="85"/>
      <c r="R132" s="85"/>
      <c r="S132" s="85"/>
      <c r="T132" s="85"/>
      <c r="U132" s="85"/>
      <c r="V132" s="85"/>
      <c r="W132" s="85"/>
      <c r="X132" s="85"/>
      <c r="Y132" s="85"/>
      <c r="Z132" s="85"/>
    </row>
    <row r="133" spans="3:26">
      <c r="C133" s="85"/>
      <c r="D133" s="85"/>
      <c r="E133" s="85"/>
      <c r="F133" s="85"/>
      <c r="G133" s="85"/>
      <c r="H133" s="85"/>
      <c r="I133" s="85"/>
      <c r="J133" s="85"/>
      <c r="K133" s="85"/>
      <c r="L133" s="85"/>
      <c r="M133" s="85"/>
      <c r="N133" s="85"/>
      <c r="O133" s="85"/>
      <c r="P133" s="85"/>
      <c r="Q133" s="85"/>
      <c r="R133" s="85"/>
      <c r="S133" s="85"/>
      <c r="T133" s="85"/>
      <c r="U133" s="85"/>
      <c r="V133" s="85"/>
      <c r="W133" s="85"/>
      <c r="X133" s="85"/>
      <c r="Y133" s="85"/>
      <c r="Z133" s="85"/>
    </row>
    <row r="134" spans="3:26">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row>
    <row r="135" spans="3:26">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row>
    <row r="136" spans="3:26">
      <c r="C136" s="85"/>
      <c r="D136" s="85"/>
      <c r="E136" s="85"/>
      <c r="F136" s="85"/>
      <c r="G136" s="85"/>
      <c r="H136" s="85"/>
      <c r="I136" s="85"/>
      <c r="J136" s="85"/>
      <c r="K136" s="85"/>
      <c r="L136" s="85"/>
      <c r="M136" s="85"/>
      <c r="N136" s="85"/>
      <c r="O136" s="85"/>
      <c r="P136" s="85"/>
      <c r="Q136" s="85"/>
      <c r="R136" s="85"/>
      <c r="S136" s="85"/>
      <c r="T136" s="85"/>
      <c r="U136" s="85"/>
      <c r="V136" s="85"/>
      <c r="W136" s="85"/>
      <c r="X136" s="85"/>
      <c r="Y136" s="85"/>
      <c r="Z136" s="85"/>
    </row>
    <row r="137" spans="3:26">
      <c r="C137" s="85"/>
      <c r="D137" s="85"/>
      <c r="E137" s="85"/>
      <c r="F137" s="85"/>
      <c r="G137" s="85"/>
      <c r="H137" s="85"/>
      <c r="I137" s="85"/>
      <c r="J137" s="85"/>
      <c r="K137" s="85"/>
      <c r="L137" s="85"/>
      <c r="M137" s="85"/>
      <c r="N137" s="85"/>
      <c r="O137" s="85"/>
      <c r="P137" s="85"/>
      <c r="Q137" s="85"/>
      <c r="R137" s="85"/>
      <c r="S137" s="85"/>
      <c r="T137" s="85"/>
      <c r="U137" s="85"/>
      <c r="V137" s="85"/>
      <c r="W137" s="85"/>
      <c r="X137" s="85"/>
      <c r="Y137" s="85"/>
      <c r="Z137" s="85"/>
    </row>
    <row r="138" spans="3:26">
      <c r="C138" s="85"/>
      <c r="D138" s="85"/>
      <c r="E138" s="85"/>
      <c r="F138" s="85"/>
      <c r="G138" s="85"/>
      <c r="H138" s="85"/>
      <c r="I138" s="85"/>
      <c r="J138" s="85"/>
      <c r="K138" s="85"/>
      <c r="L138" s="85"/>
      <c r="M138" s="85"/>
      <c r="N138" s="85"/>
      <c r="O138" s="85"/>
      <c r="P138" s="85"/>
      <c r="Q138" s="85"/>
      <c r="R138" s="85"/>
      <c r="S138" s="85"/>
      <c r="T138" s="85"/>
      <c r="U138" s="85"/>
      <c r="V138" s="85"/>
      <c r="W138" s="85"/>
      <c r="X138" s="85"/>
      <c r="Y138" s="85"/>
      <c r="Z138" s="85"/>
    </row>
    <row r="139" spans="3:26">
      <c r="C139" s="85"/>
      <c r="D139" s="85"/>
      <c r="E139" s="85"/>
      <c r="F139" s="85"/>
      <c r="G139" s="85"/>
      <c r="H139" s="85"/>
      <c r="I139" s="85"/>
      <c r="J139" s="85"/>
      <c r="K139" s="85"/>
      <c r="L139" s="85"/>
      <c r="M139" s="85"/>
      <c r="N139" s="85"/>
      <c r="O139" s="85"/>
      <c r="P139" s="85"/>
      <c r="Q139" s="85"/>
      <c r="R139" s="85"/>
      <c r="S139" s="85"/>
      <c r="T139" s="85"/>
      <c r="U139" s="85"/>
      <c r="V139" s="85"/>
      <c r="W139" s="85"/>
      <c r="X139" s="85"/>
      <c r="Y139" s="85"/>
      <c r="Z139" s="85"/>
    </row>
    <row r="140" spans="3:26">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row>
    <row r="141" spans="3:26">
      <c r="C141" s="85"/>
      <c r="D141" s="85"/>
      <c r="E141" s="85"/>
      <c r="F141" s="85"/>
      <c r="G141" s="85"/>
      <c r="H141" s="85"/>
      <c r="I141" s="85"/>
      <c r="J141" s="85"/>
      <c r="K141" s="85"/>
      <c r="L141" s="85"/>
      <c r="M141" s="85"/>
      <c r="N141" s="85"/>
      <c r="O141" s="85"/>
      <c r="P141" s="85"/>
      <c r="Q141" s="85"/>
      <c r="R141" s="85"/>
      <c r="S141" s="85"/>
      <c r="T141" s="85"/>
      <c r="U141" s="85"/>
      <c r="V141" s="85"/>
      <c r="W141" s="85"/>
      <c r="X141" s="85"/>
      <c r="Y141" s="85"/>
      <c r="Z141" s="85"/>
    </row>
    <row r="142" spans="3:26">
      <c r="C142" s="85"/>
      <c r="D142" s="85"/>
      <c r="E142" s="85"/>
      <c r="F142" s="85"/>
      <c r="G142" s="85"/>
      <c r="H142" s="85"/>
      <c r="I142" s="85"/>
      <c r="J142" s="85"/>
      <c r="K142" s="85"/>
      <c r="L142" s="85"/>
      <c r="M142" s="85"/>
      <c r="N142" s="85"/>
      <c r="O142" s="85"/>
      <c r="P142" s="85"/>
      <c r="Q142" s="85"/>
      <c r="R142" s="85"/>
      <c r="S142" s="85"/>
      <c r="T142" s="85"/>
      <c r="U142" s="85"/>
      <c r="V142" s="85"/>
      <c r="W142" s="85"/>
      <c r="X142" s="85"/>
      <c r="Y142" s="85"/>
      <c r="Z142" s="85"/>
    </row>
    <row r="143" spans="3:26">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row>
    <row r="144" spans="3:26">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row>
    <row r="145" spans="3:26">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row>
    <row r="146" spans="3:26">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row>
    <row r="147" spans="3:26">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row>
    <row r="148" spans="3:26">
      <c r="C148" s="85"/>
      <c r="D148" s="85"/>
      <c r="E148" s="85"/>
      <c r="F148" s="85"/>
      <c r="G148" s="85"/>
      <c r="H148" s="85"/>
      <c r="I148" s="85"/>
      <c r="J148" s="85"/>
      <c r="K148" s="85"/>
      <c r="L148" s="85"/>
      <c r="M148" s="85"/>
      <c r="N148" s="85"/>
      <c r="O148" s="85"/>
      <c r="P148" s="85"/>
      <c r="Q148" s="85"/>
      <c r="R148" s="85"/>
      <c r="S148" s="85"/>
      <c r="T148" s="85"/>
      <c r="U148" s="85"/>
      <c r="V148" s="85"/>
      <c r="W148" s="85"/>
      <c r="X148" s="85"/>
      <c r="Y148" s="85"/>
      <c r="Z148" s="85"/>
    </row>
    <row r="149" spans="3:26">
      <c r="C149" s="85"/>
      <c r="D149" s="85"/>
      <c r="E149" s="85"/>
      <c r="F149" s="85"/>
      <c r="G149" s="85"/>
      <c r="H149" s="85"/>
      <c r="I149" s="85"/>
      <c r="J149" s="85"/>
      <c r="K149" s="85"/>
      <c r="L149" s="85"/>
      <c r="M149" s="85"/>
      <c r="N149" s="85"/>
      <c r="O149" s="85"/>
      <c r="P149" s="85"/>
      <c r="Q149" s="85"/>
      <c r="R149" s="85"/>
      <c r="S149" s="85"/>
      <c r="T149" s="85"/>
      <c r="U149" s="85"/>
      <c r="V149" s="85"/>
      <c r="W149" s="85"/>
      <c r="X149" s="85"/>
      <c r="Y149" s="85"/>
      <c r="Z149" s="85"/>
    </row>
    <row r="150" spans="3:26">
      <c r="C150" s="85"/>
      <c r="D150" s="85"/>
      <c r="E150" s="85"/>
      <c r="F150" s="85"/>
      <c r="G150" s="85"/>
      <c r="H150" s="85"/>
      <c r="I150" s="85"/>
      <c r="J150" s="85"/>
      <c r="K150" s="85"/>
      <c r="L150" s="85"/>
      <c r="M150" s="85"/>
      <c r="N150" s="85"/>
      <c r="O150" s="85"/>
      <c r="P150" s="85"/>
      <c r="Q150" s="85"/>
      <c r="R150" s="85"/>
      <c r="S150" s="85"/>
      <c r="T150" s="85"/>
      <c r="U150" s="85"/>
      <c r="V150" s="85"/>
      <c r="W150" s="85"/>
      <c r="X150" s="85"/>
      <c r="Y150" s="85"/>
      <c r="Z150" s="85"/>
    </row>
    <row r="151" spans="3:26">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row>
    <row r="152" spans="3:26">
      <c r="C152" s="85"/>
      <c r="D152" s="85"/>
      <c r="E152" s="85"/>
      <c r="F152" s="85"/>
      <c r="G152" s="85"/>
      <c r="H152" s="85"/>
      <c r="I152" s="85"/>
      <c r="J152" s="85"/>
      <c r="K152" s="85"/>
      <c r="L152" s="85"/>
      <c r="M152" s="85"/>
      <c r="N152" s="85"/>
      <c r="O152" s="85"/>
      <c r="P152" s="85"/>
      <c r="Q152" s="85"/>
      <c r="R152" s="85"/>
      <c r="S152" s="85"/>
      <c r="T152" s="85"/>
      <c r="U152" s="85"/>
      <c r="V152" s="85"/>
      <c r="W152" s="85"/>
      <c r="X152" s="85"/>
      <c r="Y152" s="85"/>
      <c r="Z152" s="85"/>
    </row>
    <row r="153" spans="3:26">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row>
    <row r="154" spans="3:26">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row>
    <row r="155" spans="3:26">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row>
    <row r="156" spans="3:26">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row>
    <row r="157" spans="3:26">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row>
    <row r="158" spans="3:26">
      <c r="C158" s="85"/>
      <c r="D158" s="85"/>
      <c r="E158" s="85"/>
      <c r="F158" s="85"/>
      <c r="G158" s="85"/>
      <c r="H158" s="85"/>
      <c r="I158" s="85"/>
      <c r="J158" s="85"/>
      <c r="K158" s="85"/>
      <c r="L158" s="85"/>
      <c r="M158" s="85"/>
      <c r="N158" s="85"/>
      <c r="O158" s="85"/>
      <c r="P158" s="85"/>
      <c r="Q158" s="85"/>
      <c r="R158" s="85"/>
      <c r="S158" s="85"/>
      <c r="T158" s="85"/>
      <c r="U158" s="85"/>
      <c r="V158" s="85"/>
      <c r="W158" s="85"/>
      <c r="X158" s="85"/>
      <c r="Y158" s="85"/>
      <c r="Z158" s="85"/>
    </row>
    <row r="159" spans="3:26">
      <c r="C159" s="85"/>
      <c r="D159" s="85"/>
      <c r="E159" s="85"/>
      <c r="F159" s="85"/>
      <c r="G159" s="85"/>
      <c r="H159" s="85"/>
      <c r="I159" s="85"/>
      <c r="J159" s="85"/>
      <c r="K159" s="85"/>
      <c r="L159" s="85"/>
      <c r="M159" s="85"/>
      <c r="N159" s="85"/>
      <c r="O159" s="85"/>
      <c r="P159" s="85"/>
      <c r="Q159" s="85"/>
      <c r="R159" s="85"/>
      <c r="S159" s="85"/>
      <c r="T159" s="85"/>
      <c r="U159" s="85"/>
      <c r="V159" s="85"/>
      <c r="W159" s="85"/>
      <c r="X159" s="85"/>
      <c r="Y159" s="85"/>
      <c r="Z159" s="85"/>
    </row>
    <row r="160" spans="3:26">
      <c r="C160" s="85"/>
      <c r="D160" s="85"/>
      <c r="E160" s="85"/>
      <c r="F160" s="85"/>
      <c r="G160" s="85"/>
      <c r="H160" s="85"/>
      <c r="I160" s="85"/>
      <c r="J160" s="85"/>
      <c r="K160" s="85"/>
      <c r="L160" s="85"/>
      <c r="M160" s="85"/>
      <c r="N160" s="85"/>
      <c r="O160" s="85"/>
      <c r="P160" s="85"/>
      <c r="Q160" s="85"/>
      <c r="R160" s="85"/>
      <c r="S160" s="85"/>
      <c r="T160" s="85"/>
      <c r="U160" s="85"/>
      <c r="V160" s="85"/>
      <c r="W160" s="85"/>
      <c r="X160" s="85"/>
      <c r="Y160" s="85"/>
      <c r="Z160" s="85"/>
    </row>
    <row r="161" spans="3:26">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row>
    <row r="162" spans="3:26">
      <c r="C162" s="85"/>
      <c r="D162" s="85"/>
      <c r="E162" s="85"/>
      <c r="F162" s="85"/>
      <c r="G162" s="85"/>
      <c r="H162" s="85"/>
      <c r="I162" s="85"/>
      <c r="J162" s="85"/>
      <c r="K162" s="85"/>
      <c r="L162" s="85"/>
      <c r="M162" s="85"/>
      <c r="N162" s="85"/>
      <c r="O162" s="85"/>
      <c r="P162" s="85"/>
      <c r="Q162" s="85"/>
      <c r="R162" s="85"/>
      <c r="S162" s="85"/>
      <c r="T162" s="85"/>
      <c r="U162" s="85"/>
      <c r="V162" s="85"/>
      <c r="W162" s="85"/>
      <c r="X162" s="85"/>
      <c r="Y162" s="85"/>
      <c r="Z162" s="85"/>
    </row>
    <row r="163" spans="3:26">
      <c r="C163" s="85"/>
      <c r="D163" s="85"/>
      <c r="E163" s="85"/>
      <c r="F163" s="85"/>
      <c r="G163" s="85"/>
      <c r="H163" s="85"/>
      <c r="I163" s="85"/>
      <c r="J163" s="85"/>
      <c r="K163" s="85"/>
      <c r="L163" s="85"/>
      <c r="M163" s="85"/>
      <c r="N163" s="85"/>
      <c r="O163" s="85"/>
      <c r="P163" s="85"/>
      <c r="Q163" s="85"/>
      <c r="R163" s="85"/>
      <c r="S163" s="85"/>
      <c r="T163" s="85"/>
      <c r="U163" s="85"/>
      <c r="V163" s="85"/>
      <c r="W163" s="85"/>
      <c r="X163" s="85"/>
      <c r="Y163" s="85"/>
      <c r="Z163" s="85"/>
    </row>
    <row r="164" spans="3:26">
      <c r="C164" s="85"/>
      <c r="D164" s="85"/>
      <c r="E164" s="85"/>
      <c r="F164" s="85"/>
      <c r="G164" s="85"/>
      <c r="H164" s="85"/>
      <c r="I164" s="85"/>
      <c r="J164" s="85"/>
      <c r="K164" s="85"/>
      <c r="L164" s="85"/>
      <c r="M164" s="85"/>
      <c r="N164" s="85"/>
      <c r="O164" s="85"/>
      <c r="P164" s="85"/>
      <c r="Q164" s="85"/>
      <c r="R164" s="85"/>
      <c r="S164" s="85"/>
      <c r="T164" s="85"/>
      <c r="U164" s="85"/>
      <c r="V164" s="85"/>
      <c r="W164" s="85"/>
      <c r="X164" s="85"/>
      <c r="Y164" s="85"/>
      <c r="Z164" s="85"/>
    </row>
    <row r="165" spans="3:26">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row>
    <row r="166" spans="3:26">
      <c r="C166" s="85"/>
      <c r="D166" s="85"/>
      <c r="E166" s="85"/>
      <c r="F166" s="85"/>
      <c r="G166" s="85"/>
      <c r="H166" s="85"/>
      <c r="I166" s="85"/>
      <c r="J166" s="85"/>
      <c r="K166" s="85"/>
      <c r="L166" s="85"/>
      <c r="M166" s="85"/>
      <c r="N166" s="85"/>
      <c r="O166" s="85"/>
      <c r="P166" s="85"/>
      <c r="Q166" s="85"/>
      <c r="R166" s="85"/>
      <c r="S166" s="85"/>
      <c r="T166" s="85"/>
      <c r="U166" s="85"/>
      <c r="V166" s="85"/>
      <c r="W166" s="85"/>
      <c r="X166" s="85"/>
      <c r="Y166" s="85"/>
      <c r="Z166" s="85"/>
    </row>
    <row r="167" spans="3:26">
      <c r="C167" s="85"/>
      <c r="D167" s="85"/>
      <c r="E167" s="85"/>
      <c r="F167" s="85"/>
      <c r="G167" s="85"/>
      <c r="H167" s="85"/>
      <c r="I167" s="85"/>
      <c r="J167" s="85"/>
      <c r="K167" s="85"/>
      <c r="L167" s="85"/>
      <c r="M167" s="85"/>
      <c r="N167" s="85"/>
      <c r="O167" s="85"/>
      <c r="P167" s="85"/>
      <c r="Q167" s="85"/>
      <c r="R167" s="85"/>
      <c r="S167" s="85"/>
      <c r="T167" s="85"/>
      <c r="U167" s="85"/>
      <c r="V167" s="85"/>
      <c r="W167" s="85"/>
      <c r="X167" s="85"/>
      <c r="Y167" s="85"/>
      <c r="Z167" s="85"/>
    </row>
    <row r="168" spans="3:26">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row>
    <row r="169" spans="3:26">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row>
    <row r="170" spans="3:26">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row>
    <row r="171" spans="3:26">
      <c r="C171" s="85"/>
      <c r="D171" s="85"/>
      <c r="E171" s="85"/>
      <c r="F171" s="85"/>
      <c r="G171" s="85"/>
      <c r="H171" s="85"/>
      <c r="I171" s="85"/>
      <c r="J171" s="85"/>
      <c r="K171" s="85"/>
      <c r="L171" s="85"/>
      <c r="M171" s="85"/>
      <c r="N171" s="85"/>
      <c r="O171" s="85"/>
      <c r="P171" s="85"/>
      <c r="Q171" s="85"/>
      <c r="R171" s="85"/>
      <c r="S171" s="85"/>
      <c r="T171" s="85"/>
      <c r="U171" s="85"/>
      <c r="V171" s="85"/>
      <c r="W171" s="85"/>
      <c r="X171" s="85"/>
      <c r="Y171" s="85"/>
      <c r="Z171" s="85"/>
    </row>
    <row r="172" spans="3:26">
      <c r="C172" s="85"/>
      <c r="D172" s="85"/>
      <c r="E172" s="85"/>
      <c r="F172" s="85"/>
      <c r="G172" s="85"/>
      <c r="H172" s="85"/>
      <c r="I172" s="85"/>
      <c r="J172" s="85"/>
      <c r="K172" s="85"/>
      <c r="L172" s="85"/>
      <c r="M172" s="85"/>
      <c r="N172" s="85"/>
      <c r="O172" s="85"/>
      <c r="P172" s="85"/>
      <c r="Q172" s="85"/>
      <c r="R172" s="85"/>
      <c r="S172" s="85"/>
      <c r="T172" s="85"/>
      <c r="U172" s="85"/>
      <c r="V172" s="85"/>
      <c r="W172" s="85"/>
      <c r="X172" s="85"/>
      <c r="Y172" s="85"/>
      <c r="Z172" s="85"/>
    </row>
    <row r="173" spans="3:26">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row>
    <row r="174" spans="3:26">
      <c r="C174" s="85"/>
      <c r="D174" s="85"/>
      <c r="E174" s="85"/>
      <c r="F174" s="85"/>
      <c r="G174" s="85"/>
      <c r="H174" s="85"/>
      <c r="I174" s="85"/>
      <c r="J174" s="85"/>
      <c r="K174" s="85"/>
      <c r="L174" s="85"/>
      <c r="M174" s="85"/>
      <c r="N174" s="85"/>
      <c r="O174" s="85"/>
      <c r="P174" s="85"/>
      <c r="Q174" s="85"/>
      <c r="R174" s="85"/>
      <c r="S174" s="85"/>
      <c r="T174" s="85"/>
      <c r="U174" s="85"/>
      <c r="V174" s="85"/>
      <c r="W174" s="85"/>
      <c r="X174" s="85"/>
      <c r="Y174" s="85"/>
      <c r="Z174" s="85"/>
    </row>
    <row r="175" spans="3:26">
      <c r="C175" s="85"/>
      <c r="D175" s="85"/>
      <c r="E175" s="85"/>
      <c r="F175" s="85"/>
      <c r="G175" s="85"/>
      <c r="H175" s="85"/>
      <c r="I175" s="85"/>
      <c r="J175" s="85"/>
      <c r="K175" s="85"/>
      <c r="L175" s="85"/>
      <c r="M175" s="85"/>
      <c r="N175" s="85"/>
      <c r="O175" s="85"/>
      <c r="P175" s="85"/>
      <c r="Q175" s="85"/>
      <c r="R175" s="85"/>
      <c r="S175" s="85"/>
      <c r="T175" s="85"/>
      <c r="U175" s="85"/>
      <c r="V175" s="85"/>
      <c r="W175" s="85"/>
      <c r="X175" s="85"/>
      <c r="Y175" s="85"/>
      <c r="Z175" s="85"/>
    </row>
    <row r="176" spans="3:26">
      <c r="C176" s="85"/>
      <c r="D176" s="85"/>
      <c r="E176" s="85"/>
      <c r="F176" s="85"/>
      <c r="G176" s="85"/>
      <c r="H176" s="85"/>
      <c r="I176" s="85"/>
      <c r="J176" s="85"/>
      <c r="K176" s="85"/>
      <c r="L176" s="85"/>
      <c r="M176" s="85"/>
      <c r="N176" s="85"/>
      <c r="O176" s="85"/>
      <c r="P176" s="85"/>
      <c r="Q176" s="85"/>
      <c r="R176" s="85"/>
      <c r="S176" s="85"/>
      <c r="T176" s="85"/>
      <c r="U176" s="85"/>
      <c r="V176" s="85"/>
      <c r="W176" s="85"/>
      <c r="X176" s="85"/>
      <c r="Y176" s="85"/>
      <c r="Z176" s="85"/>
    </row>
    <row r="177" spans="3:26">
      <c r="C177" s="85"/>
      <c r="D177" s="85"/>
      <c r="E177" s="85"/>
      <c r="F177" s="85"/>
      <c r="G177" s="85"/>
      <c r="H177" s="85"/>
      <c r="I177" s="85"/>
      <c r="J177" s="85"/>
      <c r="K177" s="85"/>
      <c r="L177" s="85"/>
      <c r="M177" s="85"/>
      <c r="N177" s="85"/>
      <c r="O177" s="85"/>
      <c r="P177" s="85"/>
      <c r="Q177" s="85"/>
      <c r="R177" s="85"/>
      <c r="S177" s="85"/>
      <c r="T177" s="85"/>
      <c r="U177" s="85"/>
      <c r="V177" s="85"/>
      <c r="W177" s="85"/>
      <c r="X177" s="85"/>
      <c r="Y177" s="85"/>
      <c r="Z177" s="85"/>
    </row>
    <row r="178" spans="3:26">
      <c r="C178" s="85"/>
      <c r="D178" s="85"/>
      <c r="E178" s="85"/>
      <c r="F178" s="85"/>
      <c r="G178" s="85"/>
      <c r="H178" s="85"/>
      <c r="I178" s="85"/>
      <c r="J178" s="85"/>
      <c r="K178" s="85"/>
      <c r="L178" s="85"/>
      <c r="M178" s="85"/>
      <c r="N178" s="85"/>
      <c r="O178" s="85"/>
      <c r="P178" s="85"/>
      <c r="Q178" s="85"/>
      <c r="R178" s="85"/>
      <c r="S178" s="85"/>
      <c r="T178" s="85"/>
      <c r="U178" s="85"/>
      <c r="V178" s="85"/>
      <c r="W178" s="85"/>
      <c r="X178" s="85"/>
      <c r="Y178" s="85"/>
      <c r="Z178" s="85"/>
    </row>
    <row r="179" spans="3:26">
      <c r="C179" s="85"/>
      <c r="D179" s="85"/>
      <c r="E179" s="85"/>
      <c r="F179" s="85"/>
      <c r="G179" s="85"/>
      <c r="H179" s="85"/>
      <c r="I179" s="85"/>
      <c r="J179" s="85"/>
      <c r="K179" s="85"/>
      <c r="L179" s="85"/>
      <c r="M179" s="85"/>
      <c r="N179" s="85"/>
      <c r="O179" s="85"/>
      <c r="P179" s="85"/>
      <c r="Q179" s="85"/>
      <c r="R179" s="85"/>
      <c r="S179" s="85"/>
      <c r="T179" s="85"/>
      <c r="U179" s="85"/>
      <c r="V179" s="85"/>
      <c r="W179" s="85"/>
      <c r="X179" s="85"/>
      <c r="Y179" s="85"/>
      <c r="Z179" s="85"/>
    </row>
    <row r="180" spans="3:26">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row>
    <row r="181" spans="3:26">
      <c r="C181" s="85"/>
      <c r="D181" s="85"/>
      <c r="E181" s="85"/>
      <c r="F181" s="85"/>
      <c r="G181" s="85"/>
      <c r="H181" s="85"/>
      <c r="I181" s="85"/>
      <c r="J181" s="85"/>
      <c r="K181" s="85"/>
      <c r="L181" s="85"/>
      <c r="M181" s="85"/>
      <c r="N181" s="85"/>
      <c r="O181" s="85"/>
      <c r="P181" s="85"/>
      <c r="Q181" s="85"/>
      <c r="R181" s="85"/>
      <c r="S181" s="85"/>
      <c r="T181" s="85"/>
      <c r="U181" s="85"/>
      <c r="V181" s="85"/>
      <c r="W181" s="85"/>
      <c r="X181" s="85"/>
      <c r="Y181" s="85"/>
      <c r="Z181" s="85"/>
    </row>
    <row r="182" spans="3:26">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row>
    <row r="183" spans="3:26">
      <c r="C183" s="85"/>
      <c r="D183" s="85"/>
      <c r="E183" s="85"/>
      <c r="F183" s="85"/>
      <c r="G183" s="85"/>
      <c r="H183" s="85"/>
      <c r="I183" s="85"/>
      <c r="J183" s="85"/>
      <c r="K183" s="85"/>
      <c r="L183" s="85"/>
      <c r="M183" s="85"/>
      <c r="N183" s="85"/>
      <c r="O183" s="85"/>
      <c r="P183" s="85"/>
      <c r="Q183" s="85"/>
      <c r="R183" s="85"/>
      <c r="S183" s="85"/>
      <c r="T183" s="85"/>
      <c r="U183" s="85"/>
      <c r="V183" s="85"/>
      <c r="W183" s="85"/>
      <c r="X183" s="85"/>
      <c r="Y183" s="85"/>
      <c r="Z183" s="85"/>
    </row>
    <row r="184" spans="3:26">
      <c r="C184" s="85"/>
      <c r="D184" s="85"/>
      <c r="E184" s="85"/>
      <c r="F184" s="85"/>
      <c r="G184" s="85"/>
      <c r="H184" s="85"/>
      <c r="I184" s="85"/>
      <c r="J184" s="85"/>
      <c r="K184" s="85"/>
      <c r="L184" s="85"/>
      <c r="M184" s="85"/>
      <c r="N184" s="85"/>
      <c r="O184" s="85"/>
      <c r="P184" s="85"/>
      <c r="Q184" s="85"/>
      <c r="R184" s="85"/>
      <c r="S184" s="85"/>
      <c r="T184" s="85"/>
      <c r="U184" s="85"/>
      <c r="V184" s="85"/>
      <c r="W184" s="85"/>
      <c r="X184" s="85"/>
      <c r="Y184" s="85"/>
      <c r="Z184" s="85"/>
    </row>
    <row r="185" spans="3:26">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row>
    <row r="186" spans="3:26">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row>
    <row r="187" spans="3:26">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row>
    <row r="188" spans="3:26">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row>
    <row r="189" spans="3:26">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row>
    <row r="190" spans="3:26">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row>
    <row r="191" spans="3:26">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row>
    <row r="192" spans="3:26">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row>
    <row r="193" spans="3:26">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row>
    <row r="194" spans="3:26">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row>
    <row r="195" spans="3:26">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row>
    <row r="196" spans="3:26">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row>
    <row r="197" spans="3:26">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row>
    <row r="198" spans="3:26">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row>
    <row r="199" spans="3:26">
      <c r="C199" s="85"/>
      <c r="D199" s="85"/>
      <c r="E199" s="85"/>
      <c r="F199" s="85"/>
      <c r="G199" s="85"/>
      <c r="H199" s="85"/>
      <c r="I199" s="85"/>
      <c r="J199" s="85"/>
      <c r="K199" s="85"/>
      <c r="L199" s="85"/>
      <c r="M199" s="85"/>
      <c r="N199" s="85"/>
      <c r="O199" s="85"/>
      <c r="P199" s="85"/>
      <c r="Q199" s="85"/>
      <c r="R199" s="85"/>
      <c r="S199" s="85"/>
      <c r="T199" s="85"/>
      <c r="U199" s="85"/>
      <c r="V199" s="85"/>
      <c r="W199" s="85"/>
      <c r="X199" s="85"/>
      <c r="Y199" s="85"/>
      <c r="Z199" s="85"/>
    </row>
    <row r="200" spans="3:26">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row>
    <row r="201" spans="3:26">
      <c r="C201" s="85"/>
      <c r="D201" s="85"/>
      <c r="E201" s="85"/>
      <c r="F201" s="85"/>
      <c r="G201" s="85"/>
      <c r="H201" s="85"/>
      <c r="I201" s="85"/>
      <c r="J201" s="85"/>
      <c r="K201" s="85"/>
      <c r="L201" s="85"/>
      <c r="M201" s="85"/>
      <c r="N201" s="85"/>
      <c r="O201" s="85"/>
      <c r="P201" s="85"/>
      <c r="Q201" s="85"/>
      <c r="R201" s="85"/>
      <c r="S201" s="85"/>
      <c r="T201" s="85"/>
      <c r="U201" s="85"/>
      <c r="V201" s="85"/>
      <c r="W201" s="85"/>
      <c r="X201" s="85"/>
      <c r="Y201" s="85"/>
      <c r="Z201" s="85"/>
    </row>
    <row r="202" spans="3:26">
      <c r="C202" s="85"/>
      <c r="D202" s="85"/>
      <c r="E202" s="85"/>
      <c r="F202" s="85"/>
      <c r="G202" s="85"/>
      <c r="H202" s="85"/>
      <c r="I202" s="85"/>
      <c r="J202" s="85"/>
      <c r="K202" s="85"/>
      <c r="L202" s="85"/>
      <c r="M202" s="85"/>
      <c r="N202" s="85"/>
      <c r="O202" s="85"/>
      <c r="P202" s="85"/>
      <c r="Q202" s="85"/>
      <c r="R202" s="85"/>
      <c r="S202" s="85"/>
      <c r="T202" s="85"/>
      <c r="U202" s="85"/>
      <c r="V202" s="85"/>
      <c r="W202" s="85"/>
      <c r="X202" s="85"/>
      <c r="Y202" s="85"/>
      <c r="Z202" s="85"/>
    </row>
    <row r="203" spans="3:26">
      <c r="C203" s="85"/>
      <c r="D203" s="85"/>
      <c r="E203" s="85"/>
      <c r="F203" s="85"/>
      <c r="G203" s="85"/>
      <c r="H203" s="85"/>
      <c r="I203" s="85"/>
      <c r="J203" s="85"/>
      <c r="K203" s="85"/>
      <c r="L203" s="85"/>
      <c r="M203" s="85"/>
      <c r="N203" s="85"/>
      <c r="O203" s="85"/>
      <c r="P203" s="85"/>
      <c r="Q203" s="85"/>
      <c r="R203" s="85"/>
      <c r="S203" s="85"/>
      <c r="T203" s="85"/>
      <c r="U203" s="85"/>
      <c r="V203" s="85"/>
      <c r="W203" s="85"/>
      <c r="X203" s="85"/>
      <c r="Y203" s="85"/>
      <c r="Z203" s="85"/>
    </row>
    <row r="204" spans="3:26">
      <c r="C204" s="85"/>
      <c r="D204" s="85"/>
      <c r="E204" s="85"/>
      <c r="F204" s="85"/>
      <c r="G204" s="85"/>
      <c r="H204" s="85"/>
      <c r="I204" s="85"/>
      <c r="J204" s="85"/>
      <c r="K204" s="85"/>
      <c r="L204" s="85"/>
      <c r="M204" s="85"/>
      <c r="N204" s="85"/>
      <c r="O204" s="85"/>
      <c r="P204" s="85"/>
      <c r="Q204" s="85"/>
      <c r="R204" s="85"/>
      <c r="S204" s="85"/>
      <c r="T204" s="85"/>
      <c r="U204" s="85"/>
      <c r="V204" s="85"/>
      <c r="W204" s="85"/>
      <c r="X204" s="85"/>
      <c r="Y204" s="85"/>
      <c r="Z204" s="85"/>
    </row>
    <row r="205" spans="3:26">
      <c r="C205" s="85"/>
      <c r="D205" s="85"/>
      <c r="E205" s="85"/>
      <c r="F205" s="85"/>
      <c r="G205" s="85"/>
      <c r="H205" s="85"/>
      <c r="I205" s="85"/>
      <c r="J205" s="85"/>
      <c r="K205" s="85"/>
      <c r="L205" s="85"/>
      <c r="M205" s="85"/>
      <c r="N205" s="85"/>
      <c r="O205" s="85"/>
      <c r="P205" s="85"/>
      <c r="Q205" s="85"/>
      <c r="R205" s="85"/>
      <c r="S205" s="85"/>
      <c r="T205" s="85"/>
      <c r="U205" s="85"/>
      <c r="V205" s="85"/>
      <c r="W205" s="85"/>
      <c r="X205" s="85"/>
      <c r="Y205" s="85"/>
      <c r="Z205" s="85"/>
    </row>
    <row r="206" spans="3:26">
      <c r="C206" s="85"/>
      <c r="D206" s="85"/>
      <c r="E206" s="85"/>
      <c r="F206" s="85"/>
      <c r="G206" s="85"/>
      <c r="H206" s="85"/>
      <c r="I206" s="85"/>
      <c r="J206" s="85"/>
      <c r="K206" s="85"/>
      <c r="L206" s="85"/>
      <c r="M206" s="85"/>
      <c r="N206" s="85"/>
      <c r="O206" s="85"/>
      <c r="P206" s="85"/>
      <c r="Q206" s="85"/>
      <c r="R206" s="85"/>
      <c r="S206" s="85"/>
      <c r="T206" s="85"/>
      <c r="U206" s="85"/>
      <c r="V206" s="85"/>
      <c r="W206" s="85"/>
      <c r="X206" s="85"/>
      <c r="Y206" s="85"/>
      <c r="Z206" s="85"/>
    </row>
    <row r="207" spans="3:26">
      <c r="C207" s="85"/>
      <c r="D207" s="85"/>
      <c r="E207" s="85"/>
      <c r="F207" s="85"/>
      <c r="G207" s="85"/>
      <c r="H207" s="85"/>
      <c r="I207" s="85"/>
      <c r="J207" s="85"/>
      <c r="K207" s="85"/>
      <c r="L207" s="85"/>
      <c r="M207" s="85"/>
      <c r="N207" s="85"/>
      <c r="O207" s="85"/>
      <c r="P207" s="85"/>
      <c r="Q207" s="85"/>
      <c r="R207" s="85"/>
      <c r="S207" s="85"/>
      <c r="T207" s="85"/>
      <c r="U207" s="85"/>
      <c r="V207" s="85"/>
      <c r="W207" s="85"/>
      <c r="X207" s="85"/>
      <c r="Y207" s="85"/>
      <c r="Z207" s="85"/>
    </row>
    <row r="208" spans="3:26">
      <c r="C208" s="85"/>
      <c r="D208" s="85"/>
      <c r="E208" s="85"/>
      <c r="F208" s="85"/>
      <c r="G208" s="85"/>
      <c r="H208" s="85"/>
      <c r="I208" s="85"/>
      <c r="J208" s="85"/>
      <c r="K208" s="85"/>
      <c r="L208" s="85"/>
      <c r="M208" s="85"/>
      <c r="N208" s="85"/>
      <c r="O208" s="85"/>
      <c r="P208" s="85"/>
      <c r="Q208" s="85"/>
      <c r="R208" s="85"/>
      <c r="S208" s="85"/>
      <c r="T208" s="85"/>
      <c r="U208" s="85"/>
      <c r="V208" s="85"/>
      <c r="W208" s="85"/>
      <c r="X208" s="85"/>
      <c r="Y208" s="85"/>
      <c r="Z208" s="85"/>
    </row>
    <row r="209" spans="3:26">
      <c r="C209" s="85"/>
      <c r="D209" s="85"/>
      <c r="E209" s="85"/>
      <c r="F209" s="85"/>
      <c r="G209" s="85"/>
      <c r="H209" s="85"/>
      <c r="I209" s="85"/>
      <c r="J209" s="85"/>
      <c r="K209" s="85"/>
      <c r="L209" s="85"/>
      <c r="M209" s="85"/>
      <c r="N209" s="85"/>
      <c r="O209" s="85"/>
      <c r="P209" s="85"/>
      <c r="Q209" s="85"/>
      <c r="R209" s="85"/>
      <c r="S209" s="85"/>
      <c r="T209" s="85"/>
      <c r="U209" s="85"/>
      <c r="V209" s="85"/>
      <c r="W209" s="85"/>
      <c r="X209" s="85"/>
      <c r="Y209" s="85"/>
      <c r="Z209" s="85"/>
    </row>
    <row r="210" spans="3:26">
      <c r="C210" s="85"/>
      <c r="D210" s="85"/>
      <c r="E210" s="85"/>
      <c r="F210" s="85"/>
      <c r="G210" s="85"/>
      <c r="H210" s="85"/>
      <c r="I210" s="85"/>
      <c r="J210" s="85"/>
      <c r="K210" s="85"/>
      <c r="L210" s="85"/>
      <c r="M210" s="85"/>
      <c r="N210" s="85"/>
      <c r="O210" s="85"/>
      <c r="P210" s="85"/>
      <c r="Q210" s="85"/>
      <c r="R210" s="85"/>
      <c r="S210" s="85"/>
      <c r="T210" s="85"/>
      <c r="U210" s="85"/>
      <c r="V210" s="85"/>
      <c r="W210" s="85"/>
      <c r="X210" s="85"/>
      <c r="Y210" s="85"/>
      <c r="Z210" s="85"/>
    </row>
    <row r="211" spans="3:26">
      <c r="C211" s="85"/>
      <c r="D211" s="85"/>
      <c r="E211" s="85"/>
      <c r="F211" s="85"/>
      <c r="G211" s="85"/>
      <c r="H211" s="85"/>
      <c r="I211" s="85"/>
      <c r="J211" s="85"/>
      <c r="K211" s="85"/>
      <c r="L211" s="85"/>
      <c r="M211" s="85"/>
      <c r="N211" s="85"/>
      <c r="O211" s="85"/>
      <c r="P211" s="85"/>
      <c r="Q211" s="85"/>
      <c r="R211" s="85"/>
      <c r="S211" s="85"/>
      <c r="T211" s="85"/>
      <c r="U211" s="85"/>
      <c r="V211" s="85"/>
      <c r="W211" s="85"/>
      <c r="X211" s="85"/>
      <c r="Y211" s="85"/>
      <c r="Z211" s="85"/>
    </row>
    <row r="212" spans="3:26">
      <c r="C212" s="85"/>
      <c r="D212" s="85"/>
      <c r="E212" s="85"/>
      <c r="F212" s="85"/>
      <c r="G212" s="85"/>
      <c r="H212" s="85"/>
      <c r="I212" s="85"/>
      <c r="J212" s="85"/>
      <c r="K212" s="85"/>
      <c r="L212" s="85"/>
      <c r="M212" s="85"/>
      <c r="N212" s="85"/>
      <c r="O212" s="85"/>
      <c r="P212" s="85"/>
      <c r="Q212" s="85"/>
      <c r="R212" s="85"/>
      <c r="S212" s="85"/>
      <c r="T212" s="85"/>
      <c r="U212" s="85"/>
      <c r="V212" s="85"/>
      <c r="W212" s="85"/>
      <c r="X212" s="85"/>
      <c r="Y212" s="85"/>
      <c r="Z212" s="85"/>
    </row>
    <row r="213" spans="3:26">
      <c r="C213" s="85"/>
      <c r="D213" s="85"/>
      <c r="E213" s="85"/>
      <c r="F213" s="85"/>
      <c r="G213" s="85"/>
      <c r="H213" s="85"/>
      <c r="I213" s="85"/>
      <c r="J213" s="85"/>
      <c r="K213" s="85"/>
      <c r="L213" s="85"/>
      <c r="M213" s="85"/>
      <c r="N213" s="85"/>
      <c r="O213" s="85"/>
      <c r="P213" s="85"/>
      <c r="Q213" s="85"/>
      <c r="R213" s="85"/>
      <c r="S213" s="85"/>
      <c r="T213" s="85"/>
      <c r="U213" s="85"/>
      <c r="V213" s="85"/>
      <c r="W213" s="85"/>
      <c r="X213" s="85"/>
      <c r="Y213" s="85"/>
      <c r="Z213" s="85"/>
    </row>
    <row r="214" spans="3:26">
      <c r="C214" s="85"/>
      <c r="D214" s="85"/>
      <c r="E214" s="85"/>
      <c r="F214" s="85"/>
      <c r="G214" s="85"/>
      <c r="H214" s="85"/>
      <c r="I214" s="85"/>
      <c r="J214" s="85"/>
      <c r="K214" s="85"/>
      <c r="L214" s="85"/>
      <c r="M214" s="85"/>
      <c r="N214" s="85"/>
      <c r="O214" s="85"/>
      <c r="P214" s="85"/>
      <c r="Q214" s="85"/>
      <c r="R214" s="85"/>
      <c r="S214" s="85"/>
      <c r="T214" s="85"/>
      <c r="U214" s="85"/>
      <c r="V214" s="85"/>
      <c r="W214" s="85"/>
      <c r="X214" s="85"/>
      <c r="Y214" s="85"/>
      <c r="Z214" s="85"/>
    </row>
    <row r="215" spans="3:26">
      <c r="C215" s="85"/>
      <c r="D215" s="85"/>
      <c r="E215" s="85"/>
      <c r="F215" s="85"/>
      <c r="G215" s="85"/>
      <c r="H215" s="85"/>
      <c r="I215" s="85"/>
      <c r="J215" s="85"/>
      <c r="K215" s="85"/>
      <c r="L215" s="85"/>
      <c r="M215" s="85"/>
      <c r="N215" s="85"/>
      <c r="O215" s="85"/>
      <c r="P215" s="85"/>
      <c r="Q215" s="85"/>
      <c r="R215" s="85"/>
      <c r="S215" s="85"/>
      <c r="T215" s="85"/>
      <c r="U215" s="85"/>
      <c r="V215" s="85"/>
      <c r="W215" s="85"/>
      <c r="X215" s="85"/>
      <c r="Y215" s="85"/>
      <c r="Z215" s="85"/>
    </row>
    <row r="216" spans="3:26">
      <c r="C216" s="85"/>
      <c r="D216" s="85"/>
      <c r="E216" s="85"/>
      <c r="F216" s="85"/>
      <c r="G216" s="85"/>
      <c r="H216" s="85"/>
      <c r="I216" s="85"/>
      <c r="J216" s="85"/>
      <c r="K216" s="85"/>
      <c r="L216" s="85"/>
      <c r="M216" s="85"/>
      <c r="N216" s="85"/>
      <c r="O216" s="85"/>
      <c r="P216" s="85"/>
      <c r="Q216" s="85"/>
      <c r="R216" s="85"/>
      <c r="S216" s="85"/>
      <c r="T216" s="85"/>
      <c r="U216" s="85"/>
      <c r="V216" s="85"/>
      <c r="W216" s="85"/>
      <c r="X216" s="85"/>
      <c r="Y216" s="85"/>
      <c r="Z216" s="85"/>
    </row>
    <row r="217" spans="3:26">
      <c r="C217" s="85"/>
      <c r="D217" s="85"/>
      <c r="E217" s="85"/>
      <c r="F217" s="85"/>
      <c r="G217" s="85"/>
      <c r="H217" s="85"/>
      <c r="I217" s="85"/>
      <c r="J217" s="85"/>
      <c r="K217" s="85"/>
      <c r="L217" s="85"/>
      <c r="M217" s="85"/>
      <c r="N217" s="85"/>
      <c r="O217" s="85"/>
      <c r="P217" s="85"/>
      <c r="Q217" s="85"/>
      <c r="R217" s="85"/>
      <c r="S217" s="85"/>
      <c r="T217" s="85"/>
      <c r="U217" s="85"/>
      <c r="V217" s="85"/>
      <c r="W217" s="85"/>
      <c r="X217" s="85"/>
      <c r="Y217" s="85"/>
      <c r="Z217" s="85"/>
    </row>
    <row r="218" spans="3:26">
      <c r="C218" s="85"/>
      <c r="D218" s="85"/>
      <c r="E218" s="85"/>
      <c r="F218" s="85"/>
      <c r="G218" s="85"/>
      <c r="H218" s="85"/>
      <c r="I218" s="85"/>
      <c r="J218" s="85"/>
      <c r="K218" s="85"/>
      <c r="L218" s="85"/>
      <c r="M218" s="85"/>
      <c r="N218" s="85"/>
      <c r="O218" s="85"/>
      <c r="P218" s="85"/>
      <c r="Q218" s="85"/>
      <c r="R218" s="85"/>
      <c r="S218" s="85"/>
      <c r="T218" s="85"/>
      <c r="U218" s="85"/>
      <c r="V218" s="85"/>
      <c r="W218" s="85"/>
      <c r="X218" s="85"/>
      <c r="Y218" s="85"/>
      <c r="Z218" s="85"/>
    </row>
    <row r="219" spans="3:26">
      <c r="C219" s="85"/>
      <c r="D219" s="85"/>
      <c r="E219" s="85"/>
      <c r="F219" s="85"/>
      <c r="G219" s="85"/>
      <c r="H219" s="85"/>
      <c r="I219" s="85"/>
      <c r="J219" s="85"/>
      <c r="K219" s="85"/>
      <c r="L219" s="85"/>
      <c r="M219" s="85"/>
      <c r="N219" s="85"/>
      <c r="O219" s="85"/>
      <c r="P219" s="85"/>
      <c r="Q219" s="85"/>
      <c r="R219" s="85"/>
      <c r="S219" s="85"/>
      <c r="T219" s="85"/>
      <c r="U219" s="85"/>
      <c r="V219" s="85"/>
      <c r="W219" s="85"/>
      <c r="X219" s="85"/>
      <c r="Y219" s="85"/>
      <c r="Z219" s="85"/>
    </row>
    <row r="220" spans="3:26">
      <c r="C220" s="85"/>
      <c r="D220" s="85"/>
      <c r="E220" s="85"/>
      <c r="F220" s="85"/>
      <c r="G220" s="85"/>
      <c r="H220" s="85"/>
      <c r="I220" s="85"/>
      <c r="J220" s="85"/>
      <c r="K220" s="85"/>
      <c r="L220" s="85"/>
      <c r="M220" s="85"/>
      <c r="N220" s="85"/>
      <c r="O220" s="85"/>
      <c r="P220" s="85"/>
      <c r="Q220" s="85"/>
      <c r="R220" s="85"/>
      <c r="S220" s="85"/>
      <c r="T220" s="85"/>
      <c r="U220" s="85"/>
      <c r="V220" s="85"/>
      <c r="W220" s="85"/>
      <c r="X220" s="85"/>
      <c r="Y220" s="85"/>
      <c r="Z220" s="85"/>
    </row>
    <row r="221" spans="3:26">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row>
    <row r="222" spans="3:26">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row>
    <row r="223" spans="3:26">
      <c r="C223" s="85"/>
      <c r="D223" s="85"/>
      <c r="E223" s="85"/>
      <c r="F223" s="85"/>
      <c r="G223" s="85"/>
      <c r="H223" s="85"/>
      <c r="I223" s="85"/>
      <c r="J223" s="85"/>
      <c r="K223" s="85"/>
      <c r="L223" s="85"/>
      <c r="M223" s="85"/>
      <c r="N223" s="85"/>
      <c r="O223" s="85"/>
      <c r="P223" s="85"/>
      <c r="Q223" s="85"/>
      <c r="R223" s="85"/>
      <c r="S223" s="85"/>
      <c r="T223" s="85"/>
      <c r="U223" s="85"/>
      <c r="V223" s="85"/>
      <c r="W223" s="85"/>
      <c r="X223" s="85"/>
      <c r="Y223" s="85"/>
      <c r="Z223" s="85"/>
    </row>
    <row r="224" spans="3:26">
      <c r="C224" s="85"/>
      <c r="D224" s="85"/>
      <c r="E224" s="85"/>
      <c r="F224" s="85"/>
      <c r="G224" s="85"/>
      <c r="H224" s="85"/>
      <c r="I224" s="85"/>
      <c r="J224" s="85"/>
      <c r="K224" s="85"/>
      <c r="L224" s="85"/>
      <c r="M224" s="85"/>
      <c r="N224" s="85"/>
      <c r="O224" s="85"/>
      <c r="P224" s="85"/>
      <c r="Q224" s="85"/>
      <c r="R224" s="85"/>
      <c r="S224" s="85"/>
      <c r="T224" s="85"/>
      <c r="U224" s="85"/>
      <c r="V224" s="85"/>
      <c r="W224" s="85"/>
      <c r="X224" s="85"/>
      <c r="Y224" s="85"/>
      <c r="Z224" s="85"/>
    </row>
    <row r="225" spans="3:26">
      <c r="C225" s="85"/>
      <c r="D225" s="85"/>
      <c r="E225" s="85"/>
      <c r="F225" s="85"/>
      <c r="G225" s="85"/>
      <c r="H225" s="85"/>
      <c r="I225" s="85"/>
      <c r="J225" s="85"/>
      <c r="K225" s="85"/>
      <c r="L225" s="85"/>
      <c r="M225" s="85"/>
      <c r="N225" s="85"/>
      <c r="O225" s="85"/>
      <c r="P225" s="85"/>
      <c r="Q225" s="85"/>
      <c r="R225" s="85"/>
      <c r="S225" s="85"/>
      <c r="T225" s="85"/>
      <c r="U225" s="85"/>
      <c r="V225" s="85"/>
      <c r="W225" s="85"/>
      <c r="X225" s="85"/>
      <c r="Y225" s="85"/>
      <c r="Z225" s="85"/>
    </row>
    <row r="226" spans="3:26">
      <c r="C226" s="85"/>
      <c r="D226" s="85"/>
      <c r="E226" s="85"/>
      <c r="F226" s="85"/>
      <c r="G226" s="85"/>
      <c r="H226" s="85"/>
      <c r="I226" s="85"/>
      <c r="J226" s="85"/>
      <c r="K226" s="85"/>
      <c r="L226" s="85"/>
      <c r="M226" s="85"/>
      <c r="N226" s="85"/>
      <c r="O226" s="85"/>
      <c r="P226" s="85"/>
      <c r="Q226" s="85"/>
      <c r="R226" s="85"/>
      <c r="S226" s="85"/>
      <c r="T226" s="85"/>
      <c r="U226" s="85"/>
      <c r="V226" s="85"/>
      <c r="W226" s="85"/>
      <c r="X226" s="85"/>
      <c r="Y226" s="85"/>
      <c r="Z226" s="85"/>
    </row>
    <row r="227" spans="3:26">
      <c r="C227" s="85"/>
      <c r="D227" s="85"/>
      <c r="E227" s="85"/>
      <c r="F227" s="85"/>
      <c r="G227" s="85"/>
      <c r="H227" s="85"/>
      <c r="I227" s="85"/>
      <c r="J227" s="85"/>
      <c r="K227" s="85"/>
      <c r="L227" s="85"/>
      <c r="M227" s="85"/>
      <c r="N227" s="85"/>
      <c r="O227" s="85"/>
      <c r="P227" s="85"/>
      <c r="Q227" s="85"/>
      <c r="R227" s="85"/>
      <c r="S227" s="85"/>
      <c r="T227" s="85"/>
      <c r="U227" s="85"/>
      <c r="V227" s="85"/>
      <c r="W227" s="85"/>
      <c r="X227" s="85"/>
      <c r="Y227" s="85"/>
      <c r="Z227" s="85"/>
    </row>
    <row r="228" spans="3:26">
      <c r="C228" s="85"/>
      <c r="D228" s="85"/>
      <c r="E228" s="85"/>
      <c r="F228" s="85"/>
      <c r="G228" s="85"/>
      <c r="H228" s="85"/>
      <c r="I228" s="85"/>
      <c r="J228" s="85"/>
      <c r="K228" s="85"/>
      <c r="L228" s="85"/>
      <c r="M228" s="85"/>
      <c r="N228" s="85"/>
      <c r="O228" s="85"/>
      <c r="P228" s="85"/>
      <c r="Q228" s="85"/>
      <c r="R228" s="85"/>
      <c r="S228" s="85"/>
      <c r="T228" s="85"/>
      <c r="U228" s="85"/>
      <c r="V228" s="85"/>
      <c r="W228" s="85"/>
      <c r="X228" s="85"/>
      <c r="Y228" s="85"/>
      <c r="Z228" s="85"/>
    </row>
    <row r="229" spans="3:26">
      <c r="C229" s="85"/>
      <c r="D229" s="85"/>
      <c r="E229" s="85"/>
      <c r="F229" s="85"/>
      <c r="G229" s="85"/>
      <c r="H229" s="85"/>
      <c r="I229" s="85"/>
      <c r="J229" s="85"/>
      <c r="K229" s="85"/>
      <c r="L229" s="85"/>
      <c r="M229" s="85"/>
      <c r="N229" s="85"/>
      <c r="O229" s="85"/>
      <c r="P229" s="85"/>
      <c r="Q229" s="85"/>
      <c r="R229" s="85"/>
      <c r="S229" s="85"/>
      <c r="T229" s="85"/>
      <c r="U229" s="85"/>
      <c r="V229" s="85"/>
      <c r="W229" s="85"/>
      <c r="X229" s="85"/>
      <c r="Y229" s="85"/>
      <c r="Z229" s="85"/>
    </row>
    <row r="230" spans="3:26">
      <c r="C230" s="85"/>
      <c r="D230" s="85"/>
      <c r="E230" s="85"/>
      <c r="F230" s="85"/>
      <c r="G230" s="85"/>
      <c r="H230" s="85"/>
      <c r="I230" s="85"/>
      <c r="J230" s="85"/>
      <c r="K230" s="85"/>
      <c r="L230" s="85"/>
      <c r="M230" s="85"/>
      <c r="N230" s="85"/>
      <c r="O230" s="85"/>
      <c r="P230" s="85"/>
      <c r="Q230" s="85"/>
      <c r="R230" s="85"/>
      <c r="S230" s="85"/>
      <c r="T230" s="85"/>
      <c r="U230" s="85"/>
      <c r="V230" s="85"/>
      <c r="W230" s="85"/>
      <c r="X230" s="85"/>
      <c r="Y230" s="85"/>
      <c r="Z230" s="85"/>
    </row>
    <row r="231" spans="3:26">
      <c r="C231" s="85"/>
      <c r="D231" s="85"/>
      <c r="E231" s="85"/>
      <c r="F231" s="85"/>
      <c r="G231" s="85"/>
      <c r="H231" s="85"/>
      <c r="I231" s="85"/>
      <c r="J231" s="85"/>
      <c r="K231" s="85"/>
      <c r="L231" s="85"/>
      <c r="M231" s="85"/>
      <c r="N231" s="85"/>
      <c r="O231" s="85"/>
      <c r="P231" s="85"/>
      <c r="Q231" s="85"/>
      <c r="R231" s="85"/>
      <c r="S231" s="85"/>
      <c r="T231" s="85"/>
      <c r="U231" s="85"/>
      <c r="V231" s="85"/>
      <c r="W231" s="85"/>
      <c r="X231" s="85"/>
      <c r="Y231" s="85"/>
      <c r="Z231" s="85"/>
    </row>
    <row r="232" spans="3:26">
      <c r="C232" s="85"/>
      <c r="D232" s="85"/>
      <c r="E232" s="85"/>
      <c r="F232" s="85"/>
      <c r="G232" s="85"/>
      <c r="H232" s="85"/>
      <c r="I232" s="85"/>
      <c r="J232" s="85"/>
      <c r="K232" s="85"/>
      <c r="L232" s="85"/>
      <c r="M232" s="85"/>
      <c r="N232" s="85"/>
      <c r="O232" s="85"/>
      <c r="P232" s="85"/>
      <c r="Q232" s="85"/>
      <c r="R232" s="85"/>
      <c r="S232" s="85"/>
      <c r="T232" s="85"/>
      <c r="U232" s="85"/>
      <c r="V232" s="85"/>
      <c r="W232" s="85"/>
      <c r="X232" s="85"/>
      <c r="Y232" s="85"/>
      <c r="Z232" s="85"/>
    </row>
    <row r="233" spans="3:26">
      <c r="C233" s="85"/>
      <c r="D233" s="85"/>
      <c r="E233" s="85"/>
      <c r="F233" s="85"/>
      <c r="G233" s="85"/>
      <c r="H233" s="85"/>
      <c r="I233" s="85"/>
      <c r="J233" s="85"/>
      <c r="K233" s="85"/>
      <c r="L233" s="85"/>
      <c r="M233" s="85"/>
      <c r="N233" s="85"/>
      <c r="O233" s="85"/>
      <c r="P233" s="85"/>
      <c r="Q233" s="85"/>
      <c r="R233" s="85"/>
      <c r="S233" s="85"/>
      <c r="T233" s="85"/>
      <c r="U233" s="85"/>
      <c r="V233" s="85"/>
      <c r="W233" s="85"/>
      <c r="X233" s="85"/>
      <c r="Y233" s="85"/>
      <c r="Z233" s="85"/>
    </row>
    <row r="234" spans="3:26">
      <c r="C234" s="85"/>
      <c r="D234" s="85"/>
      <c r="E234" s="85"/>
      <c r="F234" s="85"/>
      <c r="G234" s="85"/>
      <c r="H234" s="85"/>
      <c r="I234" s="85"/>
      <c r="J234" s="85"/>
      <c r="K234" s="85"/>
      <c r="L234" s="85"/>
      <c r="M234" s="85"/>
      <c r="N234" s="85"/>
      <c r="O234" s="85"/>
      <c r="P234" s="85"/>
      <c r="Q234" s="85"/>
      <c r="R234" s="85"/>
      <c r="S234" s="85"/>
      <c r="T234" s="85"/>
      <c r="U234" s="85"/>
      <c r="V234" s="85"/>
      <c r="W234" s="85"/>
      <c r="X234" s="85"/>
      <c r="Y234" s="85"/>
      <c r="Z234" s="85"/>
    </row>
    <row r="235" spans="3:26">
      <c r="C235" s="85"/>
      <c r="D235" s="85"/>
      <c r="E235" s="85"/>
      <c r="F235" s="85"/>
      <c r="G235" s="85"/>
      <c r="H235" s="85"/>
      <c r="I235" s="85"/>
      <c r="J235" s="85"/>
      <c r="K235" s="85"/>
      <c r="L235" s="85"/>
      <c r="M235" s="85"/>
      <c r="N235" s="85"/>
      <c r="O235" s="85"/>
      <c r="P235" s="85"/>
      <c r="Q235" s="85"/>
      <c r="R235" s="85"/>
      <c r="S235" s="85"/>
      <c r="T235" s="85"/>
      <c r="U235" s="85"/>
      <c r="V235" s="85"/>
      <c r="W235" s="85"/>
      <c r="X235" s="85"/>
      <c r="Y235" s="85"/>
      <c r="Z235" s="85"/>
    </row>
    <row r="236" spans="3:26">
      <c r="C236" s="85"/>
      <c r="D236" s="85"/>
      <c r="E236" s="85"/>
      <c r="F236" s="85"/>
      <c r="G236" s="85"/>
      <c r="H236" s="85"/>
      <c r="I236" s="85"/>
      <c r="J236" s="85"/>
      <c r="K236" s="85"/>
      <c r="L236" s="85"/>
      <c r="M236" s="85"/>
      <c r="N236" s="85"/>
      <c r="O236" s="85"/>
      <c r="P236" s="85"/>
      <c r="Q236" s="85"/>
      <c r="R236" s="85"/>
      <c r="S236" s="85"/>
      <c r="T236" s="85"/>
      <c r="U236" s="85"/>
      <c r="V236" s="85"/>
      <c r="W236" s="85"/>
      <c r="X236" s="85"/>
      <c r="Y236" s="85"/>
      <c r="Z236" s="85"/>
    </row>
    <row r="237" spans="3:26">
      <c r="C237" s="85"/>
      <c r="D237" s="85"/>
      <c r="E237" s="85"/>
      <c r="F237" s="85"/>
      <c r="G237" s="85"/>
      <c r="H237" s="85"/>
      <c r="I237" s="85"/>
      <c r="J237" s="85"/>
      <c r="K237" s="85"/>
      <c r="L237" s="85"/>
      <c r="M237" s="85"/>
      <c r="N237" s="85"/>
      <c r="O237" s="85"/>
      <c r="P237" s="85"/>
      <c r="Q237" s="85"/>
      <c r="R237" s="85"/>
      <c r="S237" s="85"/>
      <c r="T237" s="85"/>
      <c r="U237" s="85"/>
      <c r="V237" s="85"/>
      <c r="W237" s="85"/>
      <c r="X237" s="85"/>
      <c r="Y237" s="85"/>
      <c r="Z237" s="85"/>
    </row>
    <row r="238" spans="3:26">
      <c r="C238" s="85"/>
      <c r="D238" s="85"/>
      <c r="E238" s="85"/>
      <c r="F238" s="85"/>
      <c r="G238" s="85"/>
      <c r="H238" s="85"/>
      <c r="I238" s="85"/>
      <c r="J238" s="85"/>
      <c r="K238" s="85"/>
      <c r="L238" s="85"/>
      <c r="M238" s="85"/>
      <c r="N238" s="85"/>
      <c r="O238" s="85"/>
      <c r="P238" s="85"/>
      <c r="Q238" s="85"/>
      <c r="R238" s="85"/>
      <c r="S238" s="85"/>
      <c r="T238" s="85"/>
      <c r="U238" s="85"/>
      <c r="V238" s="85"/>
      <c r="W238" s="85"/>
      <c r="X238" s="85"/>
      <c r="Y238" s="85"/>
      <c r="Z238" s="85"/>
    </row>
    <row r="239" spans="3:26">
      <c r="C239" s="85"/>
      <c r="D239" s="85"/>
      <c r="E239" s="85"/>
      <c r="F239" s="85"/>
      <c r="G239" s="85"/>
      <c r="H239" s="85"/>
      <c r="I239" s="85"/>
      <c r="J239" s="85"/>
      <c r="K239" s="85"/>
      <c r="L239" s="85"/>
      <c r="M239" s="85"/>
      <c r="N239" s="85"/>
      <c r="O239" s="85"/>
      <c r="P239" s="85"/>
      <c r="Q239" s="85"/>
      <c r="R239" s="85"/>
      <c r="S239" s="85"/>
      <c r="T239" s="85"/>
      <c r="U239" s="85"/>
      <c r="V239" s="85"/>
      <c r="W239" s="85"/>
      <c r="X239" s="85"/>
      <c r="Y239" s="85"/>
      <c r="Z239" s="85"/>
    </row>
    <row r="240" spans="3:26">
      <c r="C240" s="85"/>
      <c r="D240" s="85"/>
      <c r="E240" s="85"/>
      <c r="F240" s="85"/>
      <c r="G240" s="85"/>
      <c r="H240" s="85"/>
      <c r="I240" s="85"/>
      <c r="J240" s="85"/>
      <c r="K240" s="85"/>
      <c r="L240" s="85"/>
      <c r="M240" s="85"/>
      <c r="N240" s="85"/>
      <c r="O240" s="85"/>
      <c r="P240" s="85"/>
      <c r="Q240" s="85"/>
      <c r="R240" s="85"/>
      <c r="S240" s="85"/>
      <c r="T240" s="85"/>
      <c r="U240" s="85"/>
      <c r="V240" s="85"/>
      <c r="W240" s="85"/>
      <c r="X240" s="85"/>
      <c r="Y240" s="85"/>
      <c r="Z240" s="85"/>
    </row>
    <row r="241" spans="3:26">
      <c r="C241" s="85"/>
      <c r="D241" s="85"/>
      <c r="E241" s="85"/>
      <c r="F241" s="85"/>
      <c r="G241" s="85"/>
      <c r="H241" s="85"/>
      <c r="I241" s="85"/>
      <c r="J241" s="85"/>
      <c r="K241" s="85"/>
      <c r="L241" s="85"/>
      <c r="M241" s="85"/>
      <c r="N241" s="85"/>
      <c r="O241" s="85"/>
      <c r="P241" s="85"/>
      <c r="Q241" s="85"/>
      <c r="R241" s="85"/>
      <c r="S241" s="85"/>
      <c r="T241" s="85"/>
      <c r="U241" s="85"/>
      <c r="V241" s="85"/>
      <c r="W241" s="85"/>
      <c r="X241" s="85"/>
      <c r="Y241" s="85"/>
      <c r="Z241" s="85"/>
    </row>
    <row r="242" spans="3:26">
      <c r="C242" s="85"/>
      <c r="D242" s="85"/>
      <c r="E242" s="85"/>
      <c r="F242" s="85"/>
      <c r="G242" s="85"/>
      <c r="H242" s="85"/>
      <c r="I242" s="85"/>
      <c r="J242" s="85"/>
      <c r="K242" s="85"/>
      <c r="L242" s="85"/>
      <c r="M242" s="85"/>
      <c r="N242" s="85"/>
      <c r="O242" s="85"/>
      <c r="P242" s="85"/>
      <c r="Q242" s="85"/>
      <c r="R242" s="85"/>
      <c r="S242" s="85"/>
      <c r="T242" s="85"/>
      <c r="U242" s="85"/>
      <c r="V242" s="85"/>
      <c r="W242" s="85"/>
      <c r="X242" s="85"/>
      <c r="Y242" s="85"/>
      <c r="Z242" s="85"/>
    </row>
    <row r="243" spans="3:26">
      <c r="C243" s="85"/>
      <c r="D243" s="85"/>
      <c r="E243" s="85"/>
      <c r="F243" s="85"/>
      <c r="G243" s="85"/>
      <c r="H243" s="85"/>
      <c r="I243" s="85"/>
      <c r="J243" s="85"/>
      <c r="K243" s="85"/>
      <c r="L243" s="85"/>
      <c r="M243" s="85"/>
      <c r="N243" s="85"/>
      <c r="O243" s="85"/>
      <c r="P243" s="85"/>
      <c r="Q243" s="85"/>
      <c r="R243" s="85"/>
      <c r="S243" s="85"/>
      <c r="T243" s="85"/>
      <c r="U243" s="85"/>
      <c r="V243" s="85"/>
      <c r="W243" s="85"/>
      <c r="X243" s="85"/>
      <c r="Y243" s="85"/>
      <c r="Z243" s="85"/>
    </row>
    <row r="244" spans="3:26">
      <c r="C244" s="85"/>
      <c r="D244" s="85"/>
      <c r="E244" s="85"/>
      <c r="F244" s="85"/>
      <c r="G244" s="85"/>
      <c r="H244" s="85"/>
      <c r="I244" s="85"/>
      <c r="J244" s="85"/>
      <c r="K244" s="85"/>
      <c r="L244" s="85"/>
      <c r="M244" s="85"/>
      <c r="N244" s="85"/>
      <c r="O244" s="85"/>
      <c r="P244" s="85"/>
      <c r="Q244" s="85"/>
      <c r="R244" s="85"/>
      <c r="S244" s="85"/>
      <c r="T244" s="85"/>
      <c r="U244" s="85"/>
      <c r="V244" s="85"/>
      <c r="W244" s="85"/>
      <c r="X244" s="85"/>
      <c r="Y244" s="85"/>
      <c r="Z244" s="85"/>
    </row>
    <row r="245" spans="3:26">
      <c r="C245" s="85"/>
      <c r="D245" s="85"/>
      <c r="E245" s="85"/>
      <c r="F245" s="85"/>
      <c r="G245" s="85"/>
      <c r="H245" s="85"/>
      <c r="I245" s="85"/>
      <c r="J245" s="85"/>
      <c r="K245" s="85"/>
      <c r="L245" s="85"/>
      <c r="M245" s="85"/>
      <c r="N245" s="85"/>
      <c r="O245" s="85"/>
      <c r="P245" s="85"/>
      <c r="Q245" s="85"/>
      <c r="R245" s="85"/>
      <c r="S245" s="85"/>
      <c r="T245" s="85"/>
      <c r="U245" s="85"/>
      <c r="V245" s="85"/>
      <c r="W245" s="85"/>
      <c r="X245" s="85"/>
      <c r="Y245" s="85"/>
      <c r="Z245" s="85"/>
    </row>
    <row r="246" spans="3:26">
      <c r="C246" s="85"/>
      <c r="D246" s="85"/>
      <c r="E246" s="85"/>
      <c r="F246" s="85"/>
      <c r="G246" s="85"/>
      <c r="H246" s="85"/>
      <c r="I246" s="85"/>
      <c r="J246" s="85"/>
      <c r="K246" s="85"/>
      <c r="L246" s="85"/>
      <c r="M246" s="85"/>
      <c r="N246" s="85"/>
      <c r="O246" s="85"/>
      <c r="P246" s="85"/>
      <c r="Q246" s="85"/>
      <c r="R246" s="85"/>
      <c r="S246" s="85"/>
      <c r="T246" s="85"/>
      <c r="U246" s="85"/>
      <c r="V246" s="85"/>
      <c r="W246" s="85"/>
      <c r="X246" s="85"/>
      <c r="Y246" s="85"/>
      <c r="Z246" s="85"/>
    </row>
    <row r="247" spans="3:26">
      <c r="C247" s="85"/>
      <c r="D247" s="85"/>
      <c r="E247" s="85"/>
      <c r="F247" s="85"/>
      <c r="G247" s="85"/>
      <c r="H247" s="85"/>
      <c r="I247" s="85"/>
      <c r="J247" s="85"/>
      <c r="K247" s="85"/>
      <c r="L247" s="85"/>
      <c r="M247" s="85"/>
      <c r="N247" s="85"/>
      <c r="O247" s="85"/>
      <c r="P247" s="85"/>
      <c r="Q247" s="85"/>
      <c r="R247" s="85"/>
      <c r="S247" s="85"/>
      <c r="T247" s="85"/>
      <c r="U247" s="85"/>
      <c r="V247" s="85"/>
      <c r="W247" s="85"/>
      <c r="X247" s="85"/>
      <c r="Y247" s="85"/>
      <c r="Z247" s="85"/>
    </row>
    <row r="248" spans="3:26">
      <c r="C248" s="85"/>
      <c r="D248" s="85"/>
      <c r="E248" s="85"/>
      <c r="F248" s="85"/>
      <c r="G248" s="85"/>
      <c r="H248" s="85"/>
      <c r="I248" s="85"/>
      <c r="J248" s="85"/>
      <c r="K248" s="85"/>
      <c r="L248" s="85"/>
      <c r="M248" s="85"/>
      <c r="N248" s="85"/>
      <c r="O248" s="85"/>
      <c r="P248" s="85"/>
      <c r="Q248" s="85"/>
      <c r="R248" s="85"/>
      <c r="S248" s="85"/>
      <c r="T248" s="85"/>
      <c r="U248" s="85"/>
      <c r="V248" s="85"/>
      <c r="W248" s="85"/>
      <c r="X248" s="85"/>
      <c r="Y248" s="85"/>
      <c r="Z248" s="85"/>
    </row>
    <row r="249" spans="3:26">
      <c r="C249" s="85"/>
      <c r="D249" s="85"/>
      <c r="E249" s="85"/>
      <c r="F249" s="85"/>
      <c r="G249" s="85"/>
      <c r="H249" s="85"/>
      <c r="I249" s="85"/>
      <c r="J249" s="85"/>
      <c r="K249" s="85"/>
      <c r="L249" s="85"/>
      <c r="M249" s="85"/>
      <c r="N249" s="85"/>
      <c r="O249" s="85"/>
      <c r="P249" s="85"/>
      <c r="Q249" s="85"/>
      <c r="R249" s="85"/>
      <c r="S249" s="85"/>
      <c r="T249" s="85"/>
      <c r="U249" s="85"/>
      <c r="V249" s="85"/>
      <c r="W249" s="85"/>
      <c r="X249" s="85"/>
      <c r="Y249" s="85"/>
      <c r="Z249" s="85"/>
    </row>
    <row r="250" spans="3:26">
      <c r="C250" s="85"/>
      <c r="D250" s="85"/>
      <c r="E250" s="85"/>
      <c r="F250" s="85"/>
      <c r="G250" s="85"/>
      <c r="H250" s="85"/>
      <c r="I250" s="85"/>
      <c r="J250" s="85"/>
      <c r="K250" s="85"/>
      <c r="L250" s="85"/>
      <c r="M250" s="85"/>
      <c r="N250" s="85"/>
      <c r="O250" s="85"/>
      <c r="P250" s="85"/>
      <c r="Q250" s="85"/>
      <c r="R250" s="85"/>
      <c r="S250" s="85"/>
      <c r="T250" s="85"/>
      <c r="U250" s="85"/>
      <c r="V250" s="85"/>
      <c r="W250" s="85"/>
      <c r="X250" s="85"/>
      <c r="Y250" s="85"/>
      <c r="Z250" s="85"/>
    </row>
    <row r="251" spans="3:26">
      <c r="C251" s="85"/>
      <c r="D251" s="85"/>
      <c r="E251" s="85"/>
      <c r="F251" s="85"/>
      <c r="G251" s="85"/>
      <c r="H251" s="85"/>
      <c r="I251" s="85"/>
      <c r="J251" s="85"/>
      <c r="K251" s="85"/>
      <c r="L251" s="85"/>
      <c r="M251" s="85"/>
      <c r="N251" s="85"/>
      <c r="O251" s="85"/>
      <c r="P251" s="85"/>
      <c r="Q251" s="85"/>
      <c r="R251" s="85"/>
      <c r="S251" s="85"/>
      <c r="T251" s="85"/>
      <c r="U251" s="85"/>
      <c r="V251" s="85"/>
      <c r="W251" s="85"/>
      <c r="X251" s="85"/>
      <c r="Y251" s="85"/>
      <c r="Z251" s="85"/>
    </row>
    <row r="252" spans="3:26">
      <c r="C252" s="85"/>
      <c r="D252" s="85"/>
      <c r="E252" s="85"/>
      <c r="F252" s="85"/>
      <c r="G252" s="85"/>
      <c r="H252" s="85"/>
      <c r="I252" s="85"/>
      <c r="J252" s="85"/>
      <c r="K252" s="85"/>
      <c r="L252" s="85"/>
      <c r="M252" s="85"/>
      <c r="N252" s="85"/>
      <c r="O252" s="85"/>
      <c r="P252" s="85"/>
      <c r="Q252" s="85"/>
      <c r="R252" s="85"/>
      <c r="S252" s="85"/>
      <c r="T252" s="85"/>
      <c r="U252" s="85"/>
      <c r="V252" s="85"/>
      <c r="W252" s="85"/>
      <c r="X252" s="85"/>
      <c r="Y252" s="85"/>
      <c r="Z252" s="85"/>
    </row>
    <row r="253" spans="3:26">
      <c r="C253" s="85"/>
      <c r="D253" s="85"/>
      <c r="E253" s="85"/>
      <c r="F253" s="85"/>
      <c r="G253" s="85"/>
      <c r="H253" s="85"/>
      <c r="I253" s="85"/>
      <c r="J253" s="85"/>
      <c r="K253" s="85"/>
      <c r="L253" s="85"/>
      <c r="M253" s="85"/>
      <c r="N253" s="85"/>
      <c r="O253" s="85"/>
      <c r="P253" s="85"/>
      <c r="Q253" s="85"/>
      <c r="R253" s="85"/>
      <c r="S253" s="85"/>
      <c r="T253" s="85"/>
      <c r="U253" s="85"/>
      <c r="V253" s="85"/>
      <c r="W253" s="85"/>
      <c r="X253" s="85"/>
      <c r="Y253" s="85"/>
      <c r="Z253" s="85"/>
    </row>
    <row r="254" spans="3:26">
      <c r="C254" s="85"/>
      <c r="D254" s="85"/>
      <c r="E254" s="85"/>
      <c r="F254" s="85"/>
      <c r="G254" s="85"/>
      <c r="H254" s="85"/>
      <c r="I254" s="85"/>
      <c r="J254" s="85"/>
      <c r="K254" s="85"/>
      <c r="L254" s="85"/>
      <c r="M254" s="85"/>
      <c r="N254" s="85"/>
      <c r="O254" s="85"/>
      <c r="P254" s="85"/>
      <c r="Q254" s="85"/>
      <c r="R254" s="85"/>
      <c r="S254" s="85"/>
      <c r="T254" s="85"/>
      <c r="U254" s="85"/>
      <c r="V254" s="85"/>
      <c r="W254" s="85"/>
      <c r="X254" s="85"/>
      <c r="Y254" s="85"/>
      <c r="Z254" s="85"/>
    </row>
    <row r="255" spans="3:26">
      <c r="C255" s="85"/>
      <c r="D255" s="85"/>
      <c r="E255" s="85"/>
      <c r="F255" s="85"/>
      <c r="G255" s="85"/>
      <c r="H255" s="85"/>
      <c r="I255" s="85"/>
      <c r="J255" s="85"/>
      <c r="K255" s="85"/>
      <c r="L255" s="85"/>
      <c r="M255" s="85"/>
      <c r="N255" s="85"/>
      <c r="O255" s="85"/>
      <c r="P255" s="85"/>
      <c r="Q255" s="85"/>
      <c r="R255" s="85"/>
      <c r="S255" s="85"/>
      <c r="T255" s="85"/>
      <c r="U255" s="85"/>
      <c r="V255" s="85"/>
      <c r="W255" s="85"/>
      <c r="X255" s="85"/>
      <c r="Y255" s="85"/>
      <c r="Z255" s="85"/>
    </row>
    <row r="256" spans="3:26">
      <c r="C256" s="85"/>
      <c r="D256" s="85"/>
      <c r="E256" s="85"/>
      <c r="F256" s="85"/>
      <c r="G256" s="85"/>
      <c r="H256" s="85"/>
      <c r="I256" s="85"/>
      <c r="J256" s="85"/>
      <c r="K256" s="85"/>
      <c r="L256" s="85"/>
      <c r="M256" s="85"/>
      <c r="N256" s="85"/>
      <c r="O256" s="85"/>
      <c r="P256" s="85"/>
      <c r="Q256" s="85"/>
      <c r="R256" s="85"/>
      <c r="S256" s="85"/>
      <c r="T256" s="85"/>
      <c r="U256" s="85"/>
      <c r="V256" s="85"/>
      <c r="W256" s="85"/>
      <c r="X256" s="85"/>
      <c r="Y256" s="85"/>
      <c r="Z256" s="85"/>
    </row>
    <row r="257" spans="3:26">
      <c r="C257" s="85"/>
      <c r="D257" s="85"/>
      <c r="E257" s="85"/>
      <c r="F257" s="85"/>
      <c r="G257" s="85"/>
      <c r="H257" s="85"/>
      <c r="I257" s="85"/>
      <c r="J257" s="85"/>
      <c r="K257" s="85"/>
      <c r="L257" s="85"/>
      <c r="M257" s="85"/>
      <c r="N257" s="85"/>
      <c r="O257" s="85"/>
      <c r="P257" s="85"/>
      <c r="Q257" s="85"/>
      <c r="R257" s="85"/>
      <c r="S257" s="85"/>
      <c r="T257" s="85"/>
      <c r="U257" s="85"/>
      <c r="V257" s="85"/>
      <c r="W257" s="85"/>
      <c r="X257" s="85"/>
      <c r="Y257" s="85"/>
      <c r="Z257" s="85"/>
    </row>
    <row r="258" spans="3:26">
      <c r="C258" s="85"/>
      <c r="D258" s="85"/>
      <c r="E258" s="85"/>
      <c r="F258" s="85"/>
      <c r="G258" s="85"/>
      <c r="H258" s="85"/>
      <c r="I258" s="85"/>
      <c r="J258" s="85"/>
      <c r="K258" s="85"/>
      <c r="L258" s="85"/>
      <c r="M258" s="85"/>
      <c r="N258" s="85"/>
      <c r="O258" s="85"/>
      <c r="P258" s="85"/>
      <c r="Q258" s="85"/>
      <c r="R258" s="85"/>
      <c r="S258" s="85"/>
      <c r="T258" s="85"/>
      <c r="U258" s="85"/>
      <c r="V258" s="85"/>
      <c r="W258" s="85"/>
      <c r="X258" s="85"/>
      <c r="Y258" s="85"/>
      <c r="Z258" s="85"/>
    </row>
    <row r="259" spans="3:26">
      <c r="C259" s="85"/>
      <c r="D259" s="85"/>
      <c r="E259" s="85"/>
      <c r="F259" s="85"/>
      <c r="G259" s="85"/>
      <c r="H259" s="85"/>
      <c r="I259" s="85"/>
      <c r="J259" s="85"/>
      <c r="K259" s="85"/>
      <c r="L259" s="85"/>
      <c r="M259" s="85"/>
      <c r="N259" s="85"/>
      <c r="O259" s="85"/>
      <c r="P259" s="85"/>
      <c r="Q259" s="85"/>
      <c r="R259" s="85"/>
      <c r="S259" s="85"/>
      <c r="T259" s="85"/>
      <c r="U259" s="85"/>
      <c r="V259" s="85"/>
      <c r="W259" s="85"/>
      <c r="X259" s="85"/>
      <c r="Y259" s="85"/>
      <c r="Z259" s="85"/>
    </row>
    <row r="260" spans="3:26">
      <c r="C260" s="85"/>
      <c r="D260" s="85"/>
      <c r="E260" s="85"/>
      <c r="F260" s="85"/>
      <c r="G260" s="85"/>
      <c r="H260" s="85"/>
      <c r="I260" s="85"/>
      <c r="J260" s="85"/>
      <c r="K260" s="85"/>
      <c r="L260" s="85"/>
      <c r="M260" s="85"/>
      <c r="N260" s="85"/>
      <c r="O260" s="85"/>
      <c r="P260" s="85"/>
      <c r="Q260" s="85"/>
      <c r="R260" s="85"/>
      <c r="S260" s="85"/>
      <c r="T260" s="85"/>
      <c r="U260" s="85"/>
      <c r="V260" s="85"/>
      <c r="W260" s="85"/>
      <c r="X260" s="85"/>
      <c r="Y260" s="85"/>
      <c r="Z260" s="85"/>
    </row>
    <row r="261" spans="3:26">
      <c r="C261" s="85"/>
      <c r="D261" s="85"/>
      <c r="E261" s="85"/>
      <c r="F261" s="85"/>
      <c r="G261" s="85"/>
      <c r="H261" s="85"/>
      <c r="I261" s="85"/>
      <c r="J261" s="85"/>
      <c r="K261" s="85"/>
      <c r="L261" s="85"/>
      <c r="M261" s="85"/>
      <c r="N261" s="85"/>
      <c r="O261" s="85"/>
      <c r="P261" s="85"/>
      <c r="Q261" s="85"/>
      <c r="R261" s="85"/>
      <c r="S261" s="85"/>
      <c r="T261" s="85"/>
      <c r="U261" s="85"/>
      <c r="V261" s="85"/>
      <c r="W261" s="85"/>
      <c r="X261" s="85"/>
      <c r="Y261" s="85"/>
      <c r="Z261" s="85"/>
    </row>
    <row r="262" spans="3:26">
      <c r="C262" s="85"/>
      <c r="D262" s="85"/>
      <c r="E262" s="85"/>
      <c r="F262" s="85"/>
      <c r="G262" s="85"/>
      <c r="H262" s="85"/>
      <c r="I262" s="85"/>
      <c r="J262" s="85"/>
      <c r="K262" s="85"/>
      <c r="L262" s="85"/>
      <c r="M262" s="85"/>
      <c r="N262" s="85"/>
      <c r="O262" s="85"/>
      <c r="P262" s="85"/>
      <c r="Q262" s="85"/>
      <c r="R262" s="85"/>
      <c r="S262" s="85"/>
      <c r="T262" s="85"/>
      <c r="U262" s="85"/>
      <c r="V262" s="85"/>
      <c r="W262" s="85"/>
      <c r="X262" s="85"/>
      <c r="Y262" s="85"/>
      <c r="Z262" s="85"/>
    </row>
    <row r="263" spans="3:26">
      <c r="C263" s="85"/>
      <c r="D263" s="85"/>
      <c r="E263" s="85"/>
      <c r="F263" s="85"/>
      <c r="G263" s="85"/>
      <c r="H263" s="85"/>
      <c r="I263" s="85"/>
      <c r="J263" s="85"/>
      <c r="K263" s="85"/>
      <c r="L263" s="85"/>
      <c r="M263" s="85"/>
      <c r="N263" s="85"/>
      <c r="O263" s="85"/>
      <c r="P263" s="85"/>
      <c r="Q263" s="85"/>
      <c r="R263" s="85"/>
      <c r="S263" s="85"/>
      <c r="T263" s="85"/>
      <c r="U263" s="85"/>
      <c r="V263" s="85"/>
      <c r="W263" s="85"/>
      <c r="X263" s="85"/>
      <c r="Y263" s="85"/>
      <c r="Z263" s="85"/>
    </row>
    <row r="264" spans="3:26">
      <c r="C264" s="85"/>
      <c r="D264" s="85"/>
      <c r="E264" s="85"/>
      <c r="F264" s="85"/>
      <c r="G264" s="85"/>
      <c r="H264" s="85"/>
      <c r="I264" s="85"/>
      <c r="J264" s="85"/>
      <c r="K264" s="85"/>
      <c r="L264" s="85"/>
      <c r="M264" s="85"/>
      <c r="N264" s="85"/>
      <c r="O264" s="85"/>
      <c r="P264" s="85"/>
      <c r="Q264" s="85"/>
      <c r="R264" s="85"/>
      <c r="S264" s="85"/>
      <c r="T264" s="85"/>
      <c r="U264" s="85"/>
      <c r="V264" s="85"/>
      <c r="W264" s="85"/>
      <c r="X264" s="85"/>
      <c r="Y264" s="85"/>
      <c r="Z264" s="85"/>
    </row>
    <row r="265" spans="3:26">
      <c r="C265" s="85"/>
      <c r="D265" s="85"/>
      <c r="E265" s="85"/>
      <c r="F265" s="85"/>
      <c r="G265" s="85"/>
      <c r="H265" s="85"/>
      <c r="I265" s="85"/>
      <c r="J265" s="85"/>
      <c r="K265" s="85"/>
      <c r="L265" s="85"/>
      <c r="M265" s="85"/>
      <c r="N265" s="85"/>
      <c r="O265" s="85"/>
      <c r="P265" s="85"/>
      <c r="Q265" s="85"/>
      <c r="R265" s="85"/>
      <c r="S265" s="85"/>
      <c r="T265" s="85"/>
      <c r="U265" s="85"/>
      <c r="V265" s="85"/>
      <c r="W265" s="85"/>
      <c r="X265" s="85"/>
      <c r="Y265" s="85"/>
      <c r="Z265" s="85"/>
    </row>
    <row r="266" spans="3:26">
      <c r="C266" s="85"/>
      <c r="D266" s="85"/>
      <c r="E266" s="85"/>
      <c r="F266" s="85"/>
      <c r="G266" s="85"/>
      <c r="H266" s="85"/>
      <c r="I266" s="85"/>
      <c r="J266" s="85"/>
      <c r="K266" s="85"/>
      <c r="L266" s="85"/>
      <c r="M266" s="85"/>
      <c r="N266" s="85"/>
      <c r="O266" s="85"/>
      <c r="P266" s="85"/>
      <c r="Q266" s="85"/>
      <c r="R266" s="85"/>
      <c r="S266" s="85"/>
      <c r="T266" s="85"/>
      <c r="U266" s="85"/>
      <c r="V266" s="85"/>
      <c r="W266" s="85"/>
      <c r="X266" s="85"/>
      <c r="Y266" s="85"/>
      <c r="Z266" s="85"/>
    </row>
    <row r="267" spans="3:26">
      <c r="C267" s="85"/>
      <c r="D267" s="85"/>
      <c r="E267" s="85"/>
      <c r="F267" s="85"/>
      <c r="G267" s="85"/>
      <c r="H267" s="85"/>
      <c r="I267" s="85"/>
      <c r="J267" s="85"/>
      <c r="K267" s="85"/>
      <c r="L267" s="85"/>
      <c r="M267" s="85"/>
      <c r="N267" s="85"/>
      <c r="O267" s="85"/>
      <c r="P267" s="85"/>
      <c r="Q267" s="85"/>
      <c r="R267" s="85"/>
      <c r="S267" s="85"/>
      <c r="T267" s="85"/>
      <c r="U267" s="85"/>
      <c r="V267" s="85"/>
      <c r="W267" s="85"/>
      <c r="X267" s="85"/>
      <c r="Y267" s="85"/>
      <c r="Z267" s="85"/>
    </row>
    <row r="268" spans="3:26">
      <c r="C268" s="85"/>
      <c r="D268" s="85"/>
      <c r="E268" s="85"/>
      <c r="F268" s="85"/>
      <c r="G268" s="85"/>
      <c r="H268" s="85"/>
      <c r="I268" s="85"/>
      <c r="J268" s="85"/>
      <c r="K268" s="85"/>
      <c r="L268" s="85"/>
      <c r="M268" s="85"/>
      <c r="N268" s="85"/>
      <c r="O268" s="85"/>
      <c r="P268" s="85"/>
      <c r="Q268" s="85"/>
      <c r="R268" s="85"/>
      <c r="S268" s="85"/>
      <c r="T268" s="85"/>
      <c r="U268" s="85"/>
      <c r="V268" s="85"/>
      <c r="W268" s="85"/>
      <c r="X268" s="85"/>
      <c r="Y268" s="85"/>
      <c r="Z268" s="85"/>
    </row>
    <row r="269" spans="3:26">
      <c r="C269" s="85"/>
      <c r="D269" s="85"/>
      <c r="E269" s="85"/>
      <c r="F269" s="85"/>
      <c r="G269" s="85"/>
      <c r="H269" s="85"/>
      <c r="I269" s="85"/>
      <c r="J269" s="85"/>
      <c r="K269" s="85"/>
      <c r="L269" s="85"/>
      <c r="M269" s="85"/>
      <c r="N269" s="85"/>
      <c r="O269" s="85"/>
      <c r="P269" s="85"/>
      <c r="Q269" s="85"/>
      <c r="R269" s="85"/>
      <c r="S269" s="85"/>
      <c r="T269" s="85"/>
      <c r="U269" s="85"/>
      <c r="V269" s="85"/>
      <c r="W269" s="85"/>
      <c r="X269" s="85"/>
      <c r="Y269" s="85"/>
      <c r="Z269" s="85"/>
    </row>
    <row r="270" spans="3:26">
      <c r="C270" s="85"/>
      <c r="D270" s="85"/>
      <c r="E270" s="85"/>
      <c r="F270" s="85"/>
      <c r="G270" s="85"/>
      <c r="H270" s="85"/>
      <c r="I270" s="85"/>
      <c r="J270" s="85"/>
      <c r="K270" s="85"/>
      <c r="L270" s="85"/>
      <c r="M270" s="85"/>
      <c r="N270" s="85"/>
      <c r="O270" s="85"/>
      <c r="P270" s="85"/>
      <c r="Q270" s="85"/>
      <c r="R270" s="85"/>
      <c r="S270" s="85"/>
      <c r="T270" s="85"/>
      <c r="U270" s="85"/>
      <c r="V270" s="85"/>
      <c r="W270" s="85"/>
      <c r="X270" s="85"/>
      <c r="Y270" s="85"/>
      <c r="Z270" s="85"/>
    </row>
    <row r="271" spans="3:26">
      <c r="C271" s="85"/>
      <c r="D271" s="85"/>
      <c r="E271" s="85"/>
      <c r="F271" s="85"/>
      <c r="G271" s="85"/>
      <c r="H271" s="85"/>
      <c r="I271" s="85"/>
      <c r="J271" s="85"/>
      <c r="K271" s="85"/>
      <c r="L271" s="85"/>
      <c r="M271" s="85"/>
      <c r="N271" s="85"/>
      <c r="O271" s="85"/>
      <c r="P271" s="85"/>
      <c r="Q271" s="85"/>
      <c r="R271" s="85"/>
      <c r="S271" s="85"/>
      <c r="T271" s="85"/>
      <c r="U271" s="85"/>
      <c r="V271" s="85"/>
      <c r="W271" s="85"/>
      <c r="X271" s="85"/>
      <c r="Y271" s="85"/>
      <c r="Z271" s="85"/>
    </row>
    <row r="272" spans="3:26">
      <c r="C272" s="85"/>
      <c r="D272" s="85"/>
      <c r="E272" s="85"/>
      <c r="F272" s="85"/>
      <c r="G272" s="85"/>
      <c r="H272" s="85"/>
      <c r="I272" s="85"/>
      <c r="J272" s="85"/>
      <c r="K272" s="85"/>
      <c r="L272" s="85"/>
      <c r="M272" s="85"/>
      <c r="N272" s="85"/>
      <c r="O272" s="85"/>
      <c r="P272" s="85"/>
      <c r="Q272" s="85"/>
      <c r="R272" s="85"/>
      <c r="S272" s="85"/>
      <c r="T272" s="85"/>
      <c r="U272" s="85"/>
      <c r="V272" s="85"/>
      <c r="W272" s="85"/>
      <c r="X272" s="85"/>
      <c r="Y272" s="85"/>
      <c r="Z272" s="85"/>
    </row>
    <row r="273" spans="3:26">
      <c r="C273" s="85"/>
      <c r="D273" s="85"/>
      <c r="E273" s="85"/>
      <c r="F273" s="85"/>
      <c r="G273" s="85"/>
      <c r="H273" s="85"/>
      <c r="I273" s="85"/>
      <c r="J273" s="85"/>
      <c r="K273" s="85"/>
      <c r="L273" s="85"/>
      <c r="M273" s="85"/>
      <c r="N273" s="85"/>
      <c r="O273" s="85"/>
      <c r="P273" s="85"/>
      <c r="Q273" s="85"/>
      <c r="R273" s="85"/>
      <c r="S273" s="85"/>
      <c r="T273" s="85"/>
      <c r="U273" s="85"/>
      <c r="V273" s="85"/>
      <c r="W273" s="85"/>
      <c r="X273" s="85"/>
      <c r="Y273" s="85"/>
      <c r="Z273" s="85"/>
    </row>
    <row r="274" spans="3:26">
      <c r="C274" s="85"/>
      <c r="D274" s="85"/>
      <c r="E274" s="85"/>
      <c r="F274" s="85"/>
      <c r="G274" s="85"/>
      <c r="H274" s="85"/>
      <c r="I274" s="85"/>
      <c r="J274" s="85"/>
      <c r="K274" s="85"/>
      <c r="L274" s="85"/>
      <c r="M274" s="85"/>
      <c r="N274" s="85"/>
      <c r="O274" s="85"/>
      <c r="P274" s="85"/>
      <c r="Q274" s="85"/>
      <c r="R274" s="85"/>
      <c r="S274" s="85"/>
      <c r="T274" s="85"/>
      <c r="U274" s="85"/>
      <c r="V274" s="85"/>
      <c r="W274" s="85"/>
      <c r="X274" s="85"/>
      <c r="Y274" s="85"/>
      <c r="Z274" s="85"/>
    </row>
    <row r="275" spans="3:26">
      <c r="C275" s="85"/>
      <c r="D275" s="85"/>
      <c r="E275" s="85"/>
      <c r="F275" s="85"/>
      <c r="G275" s="85"/>
      <c r="H275" s="85"/>
      <c r="I275" s="85"/>
      <c r="J275" s="85"/>
      <c r="K275" s="85"/>
      <c r="L275" s="85"/>
      <c r="M275" s="85"/>
      <c r="N275" s="85"/>
      <c r="O275" s="85"/>
      <c r="P275" s="85"/>
      <c r="Q275" s="85"/>
      <c r="R275" s="85"/>
      <c r="S275" s="85"/>
      <c r="T275" s="85"/>
      <c r="U275" s="85"/>
      <c r="V275" s="85"/>
      <c r="W275" s="85"/>
      <c r="X275" s="85"/>
      <c r="Y275" s="85"/>
      <c r="Z275" s="85"/>
    </row>
    <row r="276" spans="3:26">
      <c r="C276" s="85"/>
      <c r="D276" s="85"/>
      <c r="E276" s="85"/>
      <c r="F276" s="85"/>
      <c r="G276" s="85"/>
      <c r="H276" s="85"/>
      <c r="I276" s="85"/>
      <c r="J276" s="85"/>
      <c r="K276" s="85"/>
      <c r="L276" s="85"/>
      <c r="M276" s="85"/>
      <c r="N276" s="85"/>
      <c r="O276" s="85"/>
      <c r="P276" s="85"/>
      <c r="Q276" s="85"/>
      <c r="R276" s="85"/>
      <c r="S276" s="85"/>
      <c r="T276" s="85"/>
      <c r="U276" s="85"/>
      <c r="V276" s="85"/>
      <c r="W276" s="85"/>
      <c r="X276" s="85"/>
      <c r="Y276" s="85"/>
      <c r="Z276" s="85"/>
    </row>
    <row r="277" spans="3:26">
      <c r="C277" s="85"/>
      <c r="D277" s="85"/>
      <c r="E277" s="85"/>
      <c r="F277" s="85"/>
      <c r="G277" s="85"/>
      <c r="H277" s="85"/>
      <c r="I277" s="85"/>
      <c r="J277" s="85"/>
      <c r="K277" s="85"/>
      <c r="L277" s="85"/>
      <c r="M277" s="85"/>
      <c r="N277" s="85"/>
      <c r="O277" s="85"/>
      <c r="P277" s="85"/>
      <c r="Q277" s="85"/>
      <c r="R277" s="85"/>
      <c r="S277" s="85"/>
      <c r="T277" s="85"/>
      <c r="U277" s="85"/>
      <c r="V277" s="85"/>
      <c r="W277" s="85"/>
      <c r="X277" s="85"/>
      <c r="Y277" s="85"/>
      <c r="Z277" s="85"/>
    </row>
    <row r="278" spans="3:26">
      <c r="C278" s="85"/>
      <c r="D278" s="85"/>
      <c r="E278" s="85"/>
      <c r="F278" s="85"/>
      <c r="G278" s="85"/>
      <c r="H278" s="85"/>
      <c r="I278" s="85"/>
      <c r="J278" s="85"/>
      <c r="K278" s="85"/>
      <c r="L278" s="85"/>
      <c r="M278" s="85"/>
      <c r="N278" s="85"/>
      <c r="O278" s="85"/>
      <c r="P278" s="85"/>
      <c r="Q278" s="85"/>
      <c r="R278" s="85"/>
      <c r="S278" s="85"/>
      <c r="T278" s="85"/>
      <c r="U278" s="85"/>
      <c r="V278" s="85"/>
      <c r="W278" s="85"/>
      <c r="X278" s="85"/>
      <c r="Y278" s="85"/>
      <c r="Z278" s="85"/>
    </row>
    <row r="279" spans="3:26">
      <c r="C279" s="85"/>
      <c r="D279" s="85"/>
      <c r="E279" s="85"/>
      <c r="F279" s="85"/>
      <c r="G279" s="85"/>
      <c r="H279" s="85"/>
      <c r="I279" s="85"/>
      <c r="J279" s="85"/>
      <c r="K279" s="85"/>
      <c r="L279" s="85"/>
      <c r="M279" s="85"/>
      <c r="N279" s="85"/>
      <c r="O279" s="85"/>
      <c r="P279" s="85"/>
      <c r="Q279" s="85"/>
      <c r="R279" s="85"/>
      <c r="S279" s="85"/>
      <c r="T279" s="85"/>
      <c r="U279" s="85"/>
      <c r="V279" s="85"/>
      <c r="W279" s="85"/>
      <c r="X279" s="85"/>
      <c r="Y279" s="85"/>
      <c r="Z279" s="85"/>
    </row>
    <row r="280" spans="3:26">
      <c r="C280" s="85"/>
      <c r="D280" s="85"/>
      <c r="E280" s="85"/>
      <c r="F280" s="85"/>
      <c r="G280" s="85"/>
      <c r="H280" s="85"/>
      <c r="I280" s="85"/>
      <c r="J280" s="85"/>
      <c r="K280" s="85"/>
      <c r="L280" s="85"/>
      <c r="M280" s="85"/>
      <c r="N280" s="85"/>
      <c r="O280" s="85"/>
      <c r="P280" s="85"/>
      <c r="Q280" s="85"/>
      <c r="R280" s="85"/>
      <c r="S280" s="85"/>
      <c r="T280" s="85"/>
      <c r="U280" s="85"/>
      <c r="V280" s="85"/>
      <c r="W280" s="85"/>
      <c r="X280" s="85"/>
      <c r="Y280" s="85"/>
      <c r="Z280" s="85"/>
    </row>
    <row r="281" spans="3:26">
      <c r="C281" s="85"/>
      <c r="D281" s="85"/>
      <c r="E281" s="85"/>
      <c r="F281" s="85"/>
      <c r="G281" s="85"/>
      <c r="H281" s="85"/>
      <c r="I281" s="85"/>
      <c r="J281" s="85"/>
      <c r="K281" s="85"/>
      <c r="L281" s="85"/>
      <c r="M281" s="85"/>
      <c r="N281" s="85"/>
      <c r="O281" s="85"/>
      <c r="P281" s="85"/>
      <c r="Q281" s="85"/>
      <c r="R281" s="85"/>
      <c r="S281" s="85"/>
      <c r="T281" s="85"/>
      <c r="U281" s="85"/>
      <c r="V281" s="85"/>
      <c r="W281" s="85"/>
      <c r="X281" s="85"/>
      <c r="Y281" s="85"/>
      <c r="Z281" s="85"/>
    </row>
    <row r="282" spans="3:26">
      <c r="C282" s="85"/>
      <c r="D282" s="85"/>
      <c r="E282" s="85"/>
      <c r="F282" s="85"/>
      <c r="G282" s="85"/>
      <c r="H282" s="85"/>
      <c r="I282" s="85"/>
      <c r="J282" s="85"/>
      <c r="K282" s="85"/>
      <c r="L282" s="85"/>
      <c r="M282" s="85"/>
      <c r="N282" s="85"/>
      <c r="O282" s="85"/>
      <c r="P282" s="85"/>
      <c r="Q282" s="85"/>
      <c r="R282" s="85"/>
      <c r="S282" s="85"/>
      <c r="T282" s="85"/>
      <c r="U282" s="85"/>
      <c r="V282" s="85"/>
      <c r="W282" s="85"/>
      <c r="X282" s="85"/>
      <c r="Y282" s="85"/>
      <c r="Z282" s="85"/>
    </row>
    <row r="283" spans="3:26">
      <c r="C283" s="85"/>
      <c r="D283" s="85"/>
      <c r="E283" s="85"/>
      <c r="F283" s="85"/>
      <c r="G283" s="85"/>
      <c r="H283" s="85"/>
      <c r="I283" s="85"/>
      <c r="J283" s="85"/>
      <c r="K283" s="85"/>
      <c r="L283" s="85"/>
      <c r="M283" s="85"/>
      <c r="N283" s="85"/>
      <c r="O283" s="85"/>
      <c r="P283" s="85"/>
      <c r="Q283" s="85"/>
      <c r="R283" s="85"/>
      <c r="S283" s="85"/>
      <c r="T283" s="85"/>
      <c r="U283" s="85"/>
      <c r="V283" s="85"/>
      <c r="W283" s="85"/>
      <c r="X283" s="85"/>
      <c r="Y283" s="85"/>
      <c r="Z283" s="85"/>
    </row>
    <row r="284" spans="3:26">
      <c r="C284" s="85"/>
      <c r="D284" s="85"/>
      <c r="E284" s="85"/>
      <c r="F284" s="85"/>
      <c r="G284" s="85"/>
      <c r="H284" s="85"/>
      <c r="I284" s="85"/>
      <c r="J284" s="85"/>
      <c r="K284" s="85"/>
      <c r="L284" s="85"/>
      <c r="M284" s="85"/>
      <c r="N284" s="85"/>
      <c r="O284" s="85"/>
      <c r="P284" s="85"/>
      <c r="Q284" s="85"/>
      <c r="R284" s="85"/>
      <c r="S284" s="85"/>
      <c r="T284" s="85"/>
      <c r="U284" s="85"/>
      <c r="V284" s="85"/>
      <c r="W284" s="85"/>
      <c r="X284" s="85"/>
      <c r="Y284" s="85"/>
      <c r="Z284" s="85"/>
    </row>
    <row r="285" spans="3:26">
      <c r="C285" s="85"/>
      <c r="D285" s="85"/>
      <c r="E285" s="85"/>
      <c r="F285" s="85"/>
      <c r="G285" s="85"/>
      <c r="H285" s="85"/>
      <c r="I285" s="85"/>
      <c r="J285" s="85"/>
      <c r="K285" s="85"/>
      <c r="L285" s="85"/>
      <c r="M285" s="85"/>
      <c r="N285" s="85"/>
      <c r="O285" s="85"/>
      <c r="P285" s="85"/>
      <c r="Q285" s="85"/>
      <c r="R285" s="85"/>
      <c r="S285" s="85"/>
      <c r="T285" s="85"/>
      <c r="U285" s="85"/>
      <c r="V285" s="85"/>
      <c r="W285" s="85"/>
      <c r="X285" s="85"/>
      <c r="Y285" s="85"/>
      <c r="Z285" s="85"/>
    </row>
    <row r="286" spans="3:26">
      <c r="C286" s="85"/>
      <c r="D286" s="85"/>
      <c r="E286" s="85"/>
      <c r="F286" s="85"/>
      <c r="G286" s="85"/>
      <c r="H286" s="85"/>
      <c r="I286" s="85"/>
      <c r="J286" s="85"/>
      <c r="K286" s="85"/>
      <c r="L286" s="85"/>
      <c r="M286" s="85"/>
      <c r="N286" s="85"/>
      <c r="O286" s="85"/>
      <c r="P286" s="85"/>
      <c r="Q286" s="85"/>
      <c r="R286" s="85"/>
      <c r="S286" s="85"/>
      <c r="T286" s="85"/>
      <c r="U286" s="85"/>
      <c r="V286" s="85"/>
      <c r="W286" s="85"/>
      <c r="X286" s="85"/>
      <c r="Y286" s="85"/>
      <c r="Z286" s="85"/>
    </row>
    <row r="287" spans="3:26">
      <c r="C287" s="85"/>
      <c r="D287" s="85"/>
      <c r="E287" s="85"/>
      <c r="F287" s="85"/>
      <c r="G287" s="85"/>
      <c r="H287" s="85"/>
      <c r="I287" s="85"/>
      <c r="J287" s="85"/>
      <c r="K287" s="85"/>
      <c r="L287" s="85"/>
      <c r="M287" s="85"/>
      <c r="N287" s="85"/>
      <c r="O287" s="85"/>
      <c r="P287" s="85"/>
      <c r="Q287" s="85"/>
      <c r="R287" s="85"/>
      <c r="S287" s="85"/>
      <c r="T287" s="85"/>
      <c r="U287" s="85"/>
      <c r="V287" s="85"/>
      <c r="W287" s="85"/>
      <c r="X287" s="85"/>
      <c r="Y287" s="85"/>
      <c r="Z287" s="85"/>
    </row>
    <row r="288" spans="3:26">
      <c r="C288" s="85"/>
      <c r="D288" s="85"/>
      <c r="E288" s="85"/>
      <c r="F288" s="85"/>
      <c r="G288" s="85"/>
      <c r="H288" s="85"/>
      <c r="I288" s="85"/>
      <c r="J288" s="85"/>
      <c r="K288" s="85"/>
      <c r="L288" s="85"/>
      <c r="M288" s="85"/>
      <c r="N288" s="85"/>
      <c r="O288" s="85"/>
      <c r="P288" s="85"/>
      <c r="Q288" s="85"/>
      <c r="R288" s="85"/>
      <c r="S288" s="85"/>
      <c r="T288" s="85"/>
      <c r="U288" s="85"/>
      <c r="V288" s="85"/>
      <c r="W288" s="85"/>
      <c r="X288" s="85"/>
      <c r="Y288" s="85"/>
      <c r="Z288" s="85"/>
    </row>
    <row r="289" spans="3:26">
      <c r="C289" s="85"/>
      <c r="D289" s="85"/>
      <c r="E289" s="85"/>
      <c r="F289" s="85"/>
      <c r="G289" s="85"/>
      <c r="H289" s="85"/>
      <c r="I289" s="85"/>
      <c r="J289" s="85"/>
      <c r="K289" s="85"/>
      <c r="L289" s="85"/>
      <c r="M289" s="85"/>
      <c r="N289" s="85"/>
      <c r="O289" s="85"/>
      <c r="P289" s="85"/>
      <c r="Q289" s="85"/>
      <c r="R289" s="85"/>
      <c r="S289" s="85"/>
      <c r="T289" s="85"/>
      <c r="U289" s="85"/>
      <c r="V289" s="85"/>
      <c r="W289" s="85"/>
      <c r="X289" s="85"/>
      <c r="Y289" s="85"/>
      <c r="Z289" s="85"/>
    </row>
    <row r="290" spans="3:26">
      <c r="C290" s="85"/>
      <c r="D290" s="85"/>
      <c r="E290" s="85"/>
      <c r="F290" s="85"/>
      <c r="G290" s="85"/>
      <c r="H290" s="85"/>
      <c r="I290" s="85"/>
      <c r="J290" s="85"/>
      <c r="K290" s="85"/>
      <c r="L290" s="85"/>
      <c r="M290" s="85"/>
      <c r="N290" s="85"/>
      <c r="O290" s="85"/>
      <c r="P290" s="85"/>
      <c r="Q290" s="85"/>
      <c r="R290" s="85"/>
      <c r="S290" s="85"/>
      <c r="T290" s="85"/>
      <c r="U290" s="85"/>
      <c r="V290" s="85"/>
      <c r="W290" s="85"/>
      <c r="X290" s="85"/>
      <c r="Y290" s="85"/>
      <c r="Z290" s="85"/>
    </row>
    <row r="291" spans="3:26">
      <c r="C291" s="85"/>
      <c r="D291" s="85"/>
      <c r="E291" s="85"/>
      <c r="F291" s="85"/>
      <c r="G291" s="85"/>
      <c r="H291" s="85"/>
      <c r="I291" s="85"/>
      <c r="J291" s="85"/>
      <c r="K291" s="85"/>
      <c r="L291" s="85"/>
      <c r="M291" s="85"/>
      <c r="N291" s="85"/>
      <c r="O291" s="85"/>
      <c r="P291" s="85"/>
      <c r="Q291" s="85"/>
      <c r="R291" s="85"/>
      <c r="S291" s="85"/>
      <c r="T291" s="85"/>
      <c r="U291" s="85"/>
      <c r="V291" s="85"/>
      <c r="W291" s="85"/>
      <c r="X291" s="85"/>
      <c r="Y291" s="85"/>
      <c r="Z291" s="85"/>
    </row>
    <row r="292" spans="3:26">
      <c r="C292" s="85"/>
      <c r="D292" s="85"/>
      <c r="E292" s="85"/>
      <c r="F292" s="85"/>
      <c r="G292" s="85"/>
      <c r="H292" s="85"/>
      <c r="I292" s="85"/>
      <c r="J292" s="85"/>
      <c r="K292" s="85"/>
      <c r="L292" s="85"/>
      <c r="M292" s="85"/>
      <c r="N292" s="85"/>
      <c r="O292" s="85"/>
      <c r="P292" s="85"/>
      <c r="Q292" s="85"/>
      <c r="R292" s="85"/>
      <c r="S292" s="85"/>
      <c r="T292" s="85"/>
      <c r="U292" s="85"/>
      <c r="V292" s="85"/>
      <c r="W292" s="85"/>
      <c r="X292" s="85"/>
      <c r="Y292" s="85"/>
      <c r="Z292" s="85"/>
    </row>
    <row r="293" spans="3:26">
      <c r="C293" s="85"/>
      <c r="D293" s="85"/>
      <c r="E293" s="85"/>
      <c r="F293" s="85"/>
      <c r="G293" s="85"/>
      <c r="H293" s="85"/>
      <c r="I293" s="85"/>
      <c r="J293" s="85"/>
      <c r="K293" s="85"/>
      <c r="L293" s="85"/>
      <c r="M293" s="85"/>
      <c r="N293" s="85"/>
      <c r="O293" s="85"/>
      <c r="P293" s="85"/>
      <c r="Q293" s="85"/>
      <c r="R293" s="85"/>
      <c r="S293" s="85"/>
      <c r="T293" s="85"/>
      <c r="U293" s="85"/>
      <c r="V293" s="85"/>
      <c r="W293" s="85"/>
      <c r="X293" s="85"/>
      <c r="Y293" s="85"/>
      <c r="Z293" s="85"/>
    </row>
    <row r="294" spans="3:26">
      <c r="C294" s="85"/>
      <c r="D294" s="85"/>
      <c r="E294" s="85"/>
      <c r="F294" s="85"/>
      <c r="G294" s="85"/>
      <c r="H294" s="85"/>
      <c r="I294" s="85"/>
      <c r="J294" s="85"/>
      <c r="K294" s="85"/>
      <c r="L294" s="85"/>
      <c r="M294" s="85"/>
      <c r="N294" s="85"/>
      <c r="O294" s="85"/>
      <c r="P294" s="85"/>
      <c r="Q294" s="85"/>
      <c r="R294" s="85"/>
      <c r="S294" s="85"/>
      <c r="T294" s="85"/>
      <c r="U294" s="85"/>
      <c r="V294" s="85"/>
      <c r="W294" s="85"/>
      <c r="X294" s="85"/>
      <c r="Y294" s="85"/>
      <c r="Z294" s="85"/>
    </row>
    <row r="295" spans="3:26">
      <c r="C295" s="85"/>
      <c r="D295" s="85"/>
      <c r="E295" s="85"/>
      <c r="F295" s="85"/>
      <c r="G295" s="85"/>
      <c r="H295" s="85"/>
      <c r="I295" s="85"/>
      <c r="J295" s="85"/>
      <c r="K295" s="85"/>
      <c r="L295" s="85"/>
      <c r="M295" s="85"/>
      <c r="N295" s="85"/>
      <c r="O295" s="85"/>
      <c r="P295" s="85"/>
      <c r="Q295" s="85"/>
      <c r="R295" s="85"/>
      <c r="S295" s="85"/>
      <c r="T295" s="85"/>
      <c r="U295" s="85"/>
      <c r="V295" s="85"/>
      <c r="W295" s="85"/>
      <c r="X295" s="85"/>
      <c r="Y295" s="85"/>
      <c r="Z295" s="85"/>
    </row>
    <row r="296" spans="3:26">
      <c r="C296" s="85"/>
      <c r="D296" s="85"/>
      <c r="E296" s="85"/>
      <c r="F296" s="85"/>
      <c r="G296" s="85"/>
      <c r="H296" s="85"/>
      <c r="I296" s="85"/>
      <c r="J296" s="85"/>
      <c r="K296" s="85"/>
      <c r="L296" s="85"/>
      <c r="M296" s="85"/>
      <c r="N296" s="85"/>
      <c r="O296" s="85"/>
      <c r="P296" s="85"/>
      <c r="Q296" s="85"/>
      <c r="R296" s="85"/>
      <c r="S296" s="85"/>
      <c r="T296" s="85"/>
      <c r="U296" s="85"/>
      <c r="V296" s="85"/>
      <c r="W296" s="85"/>
      <c r="X296" s="85"/>
      <c r="Y296" s="85"/>
      <c r="Z296" s="85"/>
    </row>
    <row r="297" spans="3:26">
      <c r="C297" s="85"/>
      <c r="D297" s="85"/>
      <c r="E297" s="85"/>
      <c r="F297" s="85"/>
      <c r="G297" s="85"/>
      <c r="H297" s="85"/>
      <c r="I297" s="85"/>
      <c r="J297" s="85"/>
      <c r="K297" s="85"/>
      <c r="L297" s="85"/>
      <c r="M297" s="85"/>
      <c r="N297" s="85"/>
      <c r="O297" s="85"/>
      <c r="P297" s="85"/>
      <c r="Q297" s="85"/>
      <c r="R297" s="85"/>
      <c r="S297" s="85"/>
      <c r="T297" s="85"/>
      <c r="U297" s="85"/>
      <c r="V297" s="85"/>
      <c r="W297" s="85"/>
      <c r="X297" s="85"/>
      <c r="Y297" s="85"/>
      <c r="Z297" s="85"/>
    </row>
    <row r="298" spans="3:26">
      <c r="C298" s="85"/>
      <c r="D298" s="85"/>
      <c r="E298" s="85"/>
      <c r="F298" s="85"/>
      <c r="G298" s="85"/>
      <c r="H298" s="85"/>
      <c r="I298" s="85"/>
      <c r="J298" s="85"/>
      <c r="K298" s="85"/>
      <c r="L298" s="85"/>
      <c r="M298" s="85"/>
      <c r="N298" s="85"/>
      <c r="O298" s="85"/>
      <c r="P298" s="85"/>
      <c r="Q298" s="85"/>
      <c r="R298" s="85"/>
      <c r="S298" s="85"/>
      <c r="T298" s="85"/>
      <c r="U298" s="85"/>
      <c r="V298" s="85"/>
      <c r="W298" s="85"/>
      <c r="X298" s="85"/>
      <c r="Y298" s="85"/>
      <c r="Z298" s="85"/>
    </row>
    <row r="299" spans="3:26">
      <c r="C299" s="85"/>
      <c r="D299" s="85"/>
      <c r="E299" s="85"/>
      <c r="F299" s="85"/>
      <c r="G299" s="85"/>
      <c r="H299" s="85"/>
      <c r="I299" s="85"/>
      <c r="J299" s="85"/>
      <c r="K299" s="85"/>
      <c r="L299" s="85"/>
      <c r="M299" s="85"/>
      <c r="N299" s="85"/>
      <c r="O299" s="85"/>
      <c r="P299" s="85"/>
      <c r="Q299" s="85"/>
      <c r="R299" s="85"/>
      <c r="S299" s="85"/>
      <c r="T299" s="85"/>
      <c r="U299" s="85"/>
      <c r="V299" s="85"/>
      <c r="W299" s="85"/>
      <c r="X299" s="85"/>
      <c r="Y299" s="85"/>
      <c r="Z299" s="85"/>
    </row>
    <row r="300" spans="3:26">
      <c r="C300" s="85"/>
      <c r="D300" s="85"/>
      <c r="E300" s="85"/>
      <c r="F300" s="85"/>
      <c r="G300" s="85"/>
      <c r="H300" s="85"/>
      <c r="I300" s="85"/>
      <c r="J300" s="85"/>
      <c r="K300" s="85"/>
      <c r="L300" s="85"/>
      <c r="M300" s="85"/>
      <c r="N300" s="85"/>
      <c r="O300" s="85"/>
      <c r="P300" s="85"/>
      <c r="Q300" s="85"/>
      <c r="R300" s="85"/>
      <c r="S300" s="85"/>
      <c r="T300" s="85"/>
      <c r="U300" s="85"/>
      <c r="V300" s="85"/>
      <c r="W300" s="85"/>
      <c r="X300" s="85"/>
      <c r="Y300" s="85"/>
      <c r="Z300" s="85"/>
    </row>
    <row r="301" spans="3:26">
      <c r="C301" s="85"/>
      <c r="D301" s="85"/>
      <c r="E301" s="85"/>
      <c r="F301" s="85"/>
      <c r="G301" s="85"/>
      <c r="H301" s="85"/>
      <c r="I301" s="85"/>
      <c r="J301" s="85"/>
      <c r="K301" s="85"/>
      <c r="L301" s="85"/>
      <c r="M301" s="85"/>
      <c r="N301" s="85"/>
      <c r="O301" s="85"/>
      <c r="P301" s="85"/>
      <c r="Q301" s="85"/>
      <c r="R301" s="85"/>
      <c r="S301" s="85"/>
      <c r="T301" s="85"/>
      <c r="U301" s="85"/>
      <c r="V301" s="85"/>
      <c r="W301" s="85"/>
      <c r="X301" s="85"/>
      <c r="Y301" s="85"/>
      <c r="Z301" s="85"/>
    </row>
    <row r="302" spans="3:26">
      <c r="C302" s="85"/>
      <c r="D302" s="85"/>
      <c r="E302" s="85"/>
      <c r="F302" s="85"/>
      <c r="G302" s="85"/>
      <c r="H302" s="85"/>
      <c r="I302" s="85"/>
      <c r="J302" s="85"/>
      <c r="K302" s="85"/>
      <c r="L302" s="85"/>
      <c r="M302" s="85"/>
      <c r="N302" s="85"/>
      <c r="O302" s="85"/>
      <c r="P302" s="85"/>
      <c r="Q302" s="85"/>
      <c r="R302" s="85"/>
      <c r="S302" s="85"/>
      <c r="T302" s="85"/>
      <c r="U302" s="85"/>
      <c r="V302" s="85"/>
      <c r="W302" s="85"/>
      <c r="X302" s="85"/>
      <c r="Y302" s="85"/>
      <c r="Z302" s="85"/>
    </row>
    <row r="303" spans="3:26">
      <c r="C303" s="85"/>
      <c r="D303" s="85"/>
      <c r="E303" s="85"/>
      <c r="F303" s="85"/>
      <c r="G303" s="85"/>
      <c r="H303" s="85"/>
      <c r="I303" s="85"/>
      <c r="J303" s="85"/>
      <c r="K303" s="85"/>
      <c r="L303" s="85"/>
      <c r="M303" s="85"/>
      <c r="N303" s="85"/>
      <c r="O303" s="85"/>
      <c r="P303" s="85"/>
      <c r="Q303" s="85"/>
      <c r="R303" s="85"/>
      <c r="S303" s="85"/>
      <c r="T303" s="85"/>
      <c r="U303" s="85"/>
      <c r="V303" s="85"/>
      <c r="W303" s="85"/>
      <c r="X303" s="85"/>
      <c r="Y303" s="85"/>
      <c r="Z303" s="85"/>
    </row>
    <row r="304" spans="3:26">
      <c r="C304" s="85"/>
      <c r="D304" s="85"/>
      <c r="E304" s="85"/>
      <c r="F304" s="85"/>
      <c r="G304" s="85"/>
      <c r="H304" s="85"/>
      <c r="I304" s="85"/>
      <c r="J304" s="85"/>
      <c r="K304" s="85"/>
      <c r="L304" s="85"/>
      <c r="M304" s="85"/>
      <c r="N304" s="85"/>
      <c r="O304" s="85"/>
      <c r="P304" s="85"/>
      <c r="Q304" s="85"/>
      <c r="R304" s="85"/>
      <c r="S304" s="85"/>
      <c r="T304" s="85"/>
      <c r="U304" s="85"/>
      <c r="V304" s="85"/>
      <c r="W304" s="85"/>
      <c r="X304" s="85"/>
      <c r="Y304" s="85"/>
      <c r="Z304" s="85"/>
    </row>
    <row r="305" spans="3:26">
      <c r="C305" s="85"/>
      <c r="D305" s="85"/>
      <c r="E305" s="85"/>
      <c r="F305" s="85"/>
      <c r="G305" s="85"/>
      <c r="H305" s="85"/>
      <c r="I305" s="85"/>
      <c r="J305" s="85"/>
      <c r="K305" s="85"/>
      <c r="L305" s="85"/>
      <c r="M305" s="85"/>
      <c r="N305" s="85"/>
      <c r="O305" s="85"/>
      <c r="P305" s="85"/>
      <c r="Q305" s="85"/>
      <c r="R305" s="85"/>
      <c r="S305" s="85"/>
      <c r="T305" s="85"/>
      <c r="U305" s="85"/>
      <c r="V305" s="85"/>
      <c r="W305" s="85"/>
      <c r="X305" s="85"/>
      <c r="Y305" s="85"/>
      <c r="Z305" s="85"/>
    </row>
    <row r="306" spans="3:26">
      <c r="C306" s="85"/>
      <c r="D306" s="85"/>
      <c r="E306" s="85"/>
      <c r="F306" s="85"/>
      <c r="G306" s="85"/>
      <c r="H306" s="85"/>
      <c r="I306" s="85"/>
      <c r="J306" s="85"/>
      <c r="K306" s="85"/>
      <c r="L306" s="85"/>
      <c r="M306" s="85"/>
      <c r="N306" s="85"/>
      <c r="O306" s="85"/>
      <c r="P306" s="85"/>
      <c r="Q306" s="85"/>
      <c r="R306" s="85"/>
      <c r="S306" s="85"/>
      <c r="T306" s="85"/>
      <c r="U306" s="85"/>
      <c r="V306" s="85"/>
      <c r="W306" s="85"/>
      <c r="X306" s="85"/>
      <c r="Y306" s="85"/>
      <c r="Z306" s="85"/>
    </row>
    <row r="307" spans="3:26">
      <c r="C307" s="85"/>
      <c r="D307" s="85"/>
      <c r="E307" s="85"/>
      <c r="F307" s="85"/>
      <c r="G307" s="85"/>
      <c r="H307" s="85"/>
      <c r="I307" s="85"/>
      <c r="J307" s="85"/>
      <c r="K307" s="85"/>
      <c r="L307" s="85"/>
      <c r="M307" s="85"/>
      <c r="N307" s="85"/>
      <c r="O307" s="85"/>
      <c r="P307" s="85"/>
      <c r="Q307" s="85"/>
      <c r="R307" s="85"/>
      <c r="S307" s="85"/>
      <c r="T307" s="85"/>
      <c r="U307" s="85"/>
      <c r="V307" s="85"/>
      <c r="W307" s="85"/>
      <c r="X307" s="85"/>
      <c r="Y307" s="85"/>
      <c r="Z307" s="85"/>
    </row>
    <row r="308" spans="3:26">
      <c r="C308" s="85"/>
      <c r="D308" s="85"/>
      <c r="E308" s="85"/>
      <c r="F308" s="85"/>
      <c r="G308" s="85"/>
      <c r="H308" s="85"/>
      <c r="I308" s="85"/>
      <c r="J308" s="85"/>
      <c r="K308" s="85"/>
      <c r="L308" s="85"/>
      <c r="M308" s="85"/>
      <c r="N308" s="85"/>
      <c r="O308" s="85"/>
      <c r="P308" s="85"/>
      <c r="Q308" s="85"/>
      <c r="R308" s="85"/>
      <c r="S308" s="85"/>
      <c r="T308" s="85"/>
      <c r="U308" s="85"/>
      <c r="V308" s="85"/>
      <c r="W308" s="85"/>
      <c r="X308" s="85"/>
      <c r="Y308" s="85"/>
      <c r="Z308" s="85"/>
    </row>
    <row r="309" spans="3:26">
      <c r="C309" s="85"/>
      <c r="D309" s="85"/>
      <c r="E309" s="85"/>
      <c r="F309" s="85"/>
      <c r="G309" s="85"/>
      <c r="H309" s="85"/>
      <c r="I309" s="85"/>
      <c r="J309" s="85"/>
      <c r="K309" s="85"/>
      <c r="L309" s="85"/>
      <c r="M309" s="85"/>
      <c r="N309" s="85"/>
      <c r="O309" s="85"/>
      <c r="P309" s="85"/>
      <c r="Q309" s="85"/>
      <c r="R309" s="85"/>
      <c r="S309" s="85"/>
      <c r="T309" s="85"/>
      <c r="U309" s="85"/>
      <c r="V309" s="85"/>
      <c r="W309" s="85"/>
      <c r="X309" s="85"/>
      <c r="Y309" s="85"/>
      <c r="Z309" s="85"/>
    </row>
    <row r="310" spans="3:26">
      <c r="C310" s="85"/>
      <c r="D310" s="85"/>
      <c r="E310" s="85"/>
      <c r="F310" s="85"/>
      <c r="G310" s="85"/>
      <c r="H310" s="85"/>
      <c r="I310" s="85"/>
      <c r="J310" s="85"/>
      <c r="K310" s="85"/>
      <c r="L310" s="85"/>
      <c r="M310" s="85"/>
      <c r="N310" s="85"/>
      <c r="O310" s="85"/>
      <c r="P310" s="85"/>
      <c r="Q310" s="85"/>
      <c r="R310" s="85"/>
      <c r="S310" s="85"/>
      <c r="T310" s="85"/>
      <c r="U310" s="85"/>
      <c r="V310" s="85"/>
      <c r="W310" s="85"/>
      <c r="X310" s="85"/>
      <c r="Y310" s="85"/>
      <c r="Z310" s="85"/>
    </row>
    <row r="311" spans="3:26">
      <c r="C311" s="85"/>
      <c r="D311" s="85"/>
      <c r="E311" s="85"/>
      <c r="F311" s="85"/>
      <c r="G311" s="85"/>
      <c r="H311" s="85"/>
      <c r="I311" s="85"/>
      <c r="J311" s="85"/>
      <c r="K311" s="85"/>
      <c r="L311" s="85"/>
      <c r="M311" s="85"/>
      <c r="N311" s="85"/>
      <c r="O311" s="85"/>
      <c r="P311" s="85"/>
      <c r="Q311" s="85"/>
      <c r="R311" s="85"/>
      <c r="S311" s="85"/>
    </row>
    <row r="312" spans="3:26">
      <c r="C312" s="85"/>
      <c r="D312" s="85"/>
      <c r="E312" s="85"/>
      <c r="F312" s="85"/>
      <c r="G312" s="85"/>
      <c r="H312" s="85"/>
      <c r="I312" s="85"/>
      <c r="J312" s="85"/>
      <c r="K312" s="85"/>
      <c r="L312" s="85"/>
      <c r="M312" s="85"/>
      <c r="N312" s="85"/>
      <c r="O312" s="85"/>
      <c r="P312" s="85"/>
      <c r="Q312" s="85"/>
      <c r="R312" s="85"/>
      <c r="S312" s="85"/>
    </row>
    <row r="313" spans="3:26">
      <c r="C313" s="85"/>
      <c r="D313" s="85"/>
      <c r="E313" s="85"/>
      <c r="F313" s="85"/>
      <c r="G313" s="85"/>
      <c r="H313" s="85"/>
      <c r="I313" s="85"/>
      <c r="J313" s="85"/>
      <c r="K313" s="85"/>
      <c r="L313" s="85"/>
      <c r="M313" s="85"/>
      <c r="N313" s="85"/>
      <c r="O313" s="85"/>
      <c r="P313" s="85"/>
      <c r="Q313" s="85"/>
      <c r="R313" s="85"/>
      <c r="S313" s="85"/>
    </row>
    <row r="314" spans="3:26">
      <c r="C314" s="85"/>
      <c r="D314" s="85"/>
      <c r="E314" s="85"/>
      <c r="F314" s="85"/>
      <c r="G314" s="85"/>
      <c r="H314" s="85"/>
      <c r="I314" s="85"/>
      <c r="J314" s="85"/>
      <c r="K314" s="85"/>
      <c r="L314" s="85"/>
      <c r="M314" s="85"/>
      <c r="N314" s="85"/>
      <c r="O314" s="85"/>
      <c r="P314" s="85"/>
      <c r="Q314" s="85"/>
      <c r="R314" s="85"/>
      <c r="S314" s="85"/>
    </row>
    <row r="315" spans="3:26">
      <c r="C315" s="85"/>
      <c r="D315" s="85"/>
      <c r="E315" s="85"/>
      <c r="F315" s="85"/>
      <c r="G315" s="85"/>
      <c r="H315" s="85"/>
      <c r="I315" s="85"/>
      <c r="J315" s="85"/>
      <c r="K315" s="85"/>
      <c r="L315" s="85"/>
      <c r="M315" s="85"/>
      <c r="N315" s="85"/>
      <c r="O315" s="85"/>
      <c r="P315" s="85"/>
      <c r="Q315" s="85"/>
      <c r="R315" s="85"/>
      <c r="S315" s="85"/>
    </row>
    <row r="316" spans="3:26">
      <c r="C316" s="85"/>
      <c r="D316" s="85"/>
      <c r="E316" s="85"/>
      <c r="F316" s="85"/>
      <c r="G316" s="85"/>
      <c r="H316" s="85"/>
      <c r="I316" s="85"/>
      <c r="J316" s="85"/>
      <c r="K316" s="85"/>
      <c r="L316" s="85"/>
      <c r="M316" s="85"/>
      <c r="N316" s="85"/>
      <c r="O316" s="85"/>
      <c r="P316" s="85"/>
      <c r="Q316" s="85"/>
      <c r="R316" s="85"/>
      <c r="S316" s="85"/>
    </row>
    <row r="317" spans="3:26">
      <c r="C317" s="85"/>
      <c r="D317" s="85"/>
      <c r="E317" s="85"/>
      <c r="F317" s="85"/>
      <c r="G317" s="85"/>
      <c r="H317" s="85"/>
      <c r="I317" s="85"/>
      <c r="J317" s="85"/>
      <c r="K317" s="85"/>
      <c r="L317" s="85"/>
      <c r="M317" s="85"/>
      <c r="N317" s="85"/>
      <c r="O317" s="85"/>
      <c r="P317" s="85"/>
      <c r="Q317" s="85"/>
      <c r="R317" s="85"/>
      <c r="S317" s="85"/>
    </row>
    <row r="318" spans="3:26">
      <c r="C318" s="85"/>
      <c r="D318" s="85"/>
      <c r="E318" s="85"/>
      <c r="F318" s="85"/>
      <c r="G318" s="85"/>
      <c r="H318" s="85"/>
      <c r="I318" s="85"/>
      <c r="J318" s="85"/>
      <c r="K318" s="85"/>
      <c r="L318" s="85"/>
      <c r="M318" s="85"/>
      <c r="N318" s="85"/>
      <c r="O318" s="85"/>
      <c r="P318" s="85"/>
      <c r="Q318" s="85"/>
      <c r="R318" s="85"/>
      <c r="S318" s="85"/>
    </row>
  </sheetData>
  <mergeCells count="9">
    <mergeCell ref="C109:R109"/>
    <mergeCell ref="C110:R110"/>
    <mergeCell ref="C111:R111"/>
    <mergeCell ref="C103:R103"/>
    <mergeCell ref="C104:R104"/>
    <mergeCell ref="C105:R105"/>
    <mergeCell ref="C106:R106"/>
    <mergeCell ref="C107:R107"/>
    <mergeCell ref="C108:R108"/>
  </mergeCells>
  <printOptions horizontalCentered="1"/>
  <pageMargins left="0.2" right="0.2" top="0.75" bottom="0.75" header="0.3" footer="0.3"/>
  <pageSetup scale="35" orientation="landscape" r:id="rId1"/>
  <rowBreaks count="1" manualBreakCount="1">
    <brk id="6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BP307"/>
  <sheetViews>
    <sheetView topLeftCell="A28" zoomScale="70" zoomScaleNormal="70" workbookViewId="0">
      <selection activeCell="R59" sqref="R59"/>
    </sheetView>
  </sheetViews>
  <sheetFormatPr defaultRowHeight="15"/>
  <cols>
    <col min="1" max="1" width="7.7109375" style="1" customWidth="1"/>
    <col min="2" max="2" width="1.85546875" style="1" customWidth="1"/>
    <col min="3" max="3" width="13.5703125" style="1" customWidth="1"/>
    <col min="4" max="4" width="13.140625" style="1" customWidth="1"/>
    <col min="5" max="5" width="15.85546875" style="1" customWidth="1"/>
    <col min="6" max="6" width="16.5703125" style="1" customWidth="1"/>
    <col min="7" max="7" width="17.42578125" style="1" customWidth="1"/>
    <col min="8" max="8" width="18.5703125" style="1" customWidth="1"/>
    <col min="9" max="9" width="15.85546875" style="1" customWidth="1"/>
    <col min="10" max="10" width="18.140625" style="1" customWidth="1"/>
    <col min="11" max="11" width="17" style="1" customWidth="1"/>
    <col min="12" max="12" width="15.85546875" style="1" customWidth="1"/>
    <col min="13" max="13" width="16.28515625" style="1" customWidth="1"/>
    <col min="14" max="14" width="16.42578125" style="1" customWidth="1"/>
    <col min="15" max="15" width="16" style="1" customWidth="1"/>
    <col min="16" max="16" width="20.5703125" style="1" customWidth="1"/>
    <col min="17" max="17" width="17.28515625" style="1" customWidth="1"/>
    <col min="18" max="18" width="19.7109375" style="1" customWidth="1"/>
    <col min="19" max="19" width="2.42578125" style="1" customWidth="1"/>
    <col min="20" max="20" width="16.7109375" style="1" customWidth="1"/>
    <col min="21" max="21" width="24.42578125" style="1" bestFit="1" customWidth="1"/>
    <col min="22" max="16384" width="9.140625" style="1"/>
  </cols>
  <sheetData>
    <row r="1" spans="1:68">
      <c r="R1" s="2"/>
    </row>
    <row r="2" spans="1:68">
      <c r="R2" s="2"/>
    </row>
    <row r="3" spans="1:68">
      <c r="R3" s="440" t="s">
        <v>534</v>
      </c>
    </row>
    <row r="4" spans="1:68" ht="15.75">
      <c r="R4" s="198" t="s">
        <v>0</v>
      </c>
    </row>
    <row r="5" spans="1:68" ht="15.75">
      <c r="C5" s="3" t="s">
        <v>1</v>
      </c>
      <c r="D5" s="3"/>
      <c r="E5" s="3"/>
      <c r="F5" s="3"/>
      <c r="G5" s="3"/>
      <c r="H5" s="3"/>
      <c r="I5" s="3"/>
      <c r="J5" s="4" t="s">
        <v>2</v>
      </c>
      <c r="K5" s="4"/>
      <c r="L5" s="3"/>
      <c r="M5" s="3"/>
      <c r="N5" s="3"/>
      <c r="O5" s="5"/>
      <c r="Q5" s="312"/>
      <c r="R5" s="310" t="s">
        <v>507</v>
      </c>
      <c r="S5" s="8"/>
      <c r="T5" s="9"/>
      <c r="U5" s="8"/>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row>
    <row r="6" spans="1:68" ht="15.75">
      <c r="C6" s="3"/>
      <c r="D6" s="3"/>
      <c r="E6" s="3"/>
      <c r="F6" s="3"/>
      <c r="G6" s="3"/>
      <c r="H6" s="11" t="s">
        <v>3</v>
      </c>
      <c r="I6" s="11"/>
      <c r="J6" s="11" t="s">
        <v>4</v>
      </c>
      <c r="K6" s="11"/>
      <c r="L6" s="11"/>
      <c r="M6" s="11"/>
      <c r="N6" s="11"/>
      <c r="O6" s="5"/>
      <c r="Q6" s="6"/>
      <c r="R6" s="5"/>
      <c r="S6" s="8"/>
      <c r="T6" s="12"/>
      <c r="U6" s="8"/>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row>
    <row r="7" spans="1:68" ht="15.75">
      <c r="C7" s="6"/>
      <c r="D7" s="6"/>
      <c r="E7" s="6"/>
      <c r="F7" s="6"/>
      <c r="G7" s="6"/>
      <c r="H7" s="6"/>
      <c r="I7" s="6"/>
      <c r="J7" s="6"/>
      <c r="K7" s="6"/>
      <c r="L7" s="6"/>
      <c r="M7" s="6"/>
      <c r="N7" s="6"/>
      <c r="O7" s="6"/>
      <c r="Q7" s="6"/>
      <c r="R7" s="6" t="s">
        <v>5</v>
      </c>
      <c r="S7" s="8"/>
      <c r="T7" s="9"/>
      <c r="U7" s="8"/>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row>
    <row r="8" spans="1:68" ht="15.75">
      <c r="A8" s="13"/>
      <c r="C8" s="6"/>
      <c r="D8" s="6"/>
      <c r="E8" s="6"/>
      <c r="F8" s="6"/>
      <c r="G8" s="6"/>
      <c r="H8" s="6"/>
      <c r="I8" s="6"/>
      <c r="J8" s="14" t="s">
        <v>151</v>
      </c>
      <c r="K8" s="14"/>
      <c r="L8" s="6"/>
      <c r="M8" s="6"/>
      <c r="N8" s="6"/>
      <c r="O8" s="6"/>
      <c r="P8" s="6"/>
      <c r="Q8" s="6"/>
      <c r="R8" s="6"/>
      <c r="S8" s="8"/>
      <c r="T8" s="9"/>
      <c r="U8" s="8"/>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row>
    <row r="9" spans="1:68" ht="15.75">
      <c r="A9" s="13"/>
      <c r="C9" s="6"/>
      <c r="D9" s="6"/>
      <c r="E9" s="6"/>
      <c r="F9" s="6"/>
      <c r="G9" s="6"/>
      <c r="H9" s="6"/>
      <c r="I9" s="6"/>
      <c r="J9" s="15"/>
      <c r="K9" s="15"/>
      <c r="L9" s="6"/>
      <c r="M9" s="6"/>
      <c r="N9" s="6"/>
      <c r="O9" s="6"/>
      <c r="P9" s="6"/>
      <c r="Q9" s="6"/>
      <c r="R9" s="6"/>
      <c r="S9" s="8"/>
      <c r="T9" s="9"/>
      <c r="U9" s="8"/>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row>
    <row r="10" spans="1:68" ht="15.75">
      <c r="A10" s="13"/>
      <c r="C10" s="6" t="s">
        <v>6</v>
      </c>
      <c r="D10" s="6"/>
      <c r="E10" s="6"/>
      <c r="F10" s="6"/>
      <c r="G10" s="6"/>
      <c r="H10" s="6"/>
      <c r="I10" s="6"/>
      <c r="J10" s="15"/>
      <c r="K10" s="15"/>
      <c r="L10" s="6"/>
      <c r="M10" s="6"/>
      <c r="N10" s="6"/>
      <c r="O10" s="6"/>
      <c r="P10" s="6"/>
      <c r="Q10" s="6"/>
      <c r="R10" s="6"/>
      <c r="S10" s="8"/>
      <c r="T10" s="9"/>
      <c r="U10" s="8"/>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row>
    <row r="11" spans="1:68" ht="15.75">
      <c r="A11" s="13"/>
      <c r="C11" s="6" t="s">
        <v>7</v>
      </c>
      <c r="D11" s="6"/>
      <c r="E11" s="6"/>
      <c r="F11" s="6"/>
      <c r="G11" s="6"/>
      <c r="H11" s="6"/>
      <c r="I11" s="6"/>
      <c r="J11" s="15"/>
      <c r="K11" s="15"/>
      <c r="P11" s="6"/>
      <c r="Q11" s="6"/>
      <c r="R11" s="6"/>
      <c r="S11" s="8"/>
      <c r="T11" s="8"/>
      <c r="U11" s="8"/>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row>
    <row r="12" spans="1:68" ht="15.75">
      <c r="A12" s="13"/>
      <c r="C12" s="6"/>
      <c r="D12" s="6"/>
      <c r="E12" s="6"/>
      <c r="F12" s="6"/>
      <c r="G12" s="6"/>
      <c r="H12" s="6"/>
      <c r="I12" s="6"/>
      <c r="J12" s="6"/>
      <c r="K12" s="6"/>
      <c r="P12" s="16"/>
      <c r="Q12" s="6"/>
      <c r="R12" s="6"/>
      <c r="S12" s="8"/>
      <c r="T12" s="8"/>
      <c r="U12" s="8"/>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row>
    <row r="13" spans="1:68" ht="15.75">
      <c r="C13" s="17" t="s">
        <v>8</v>
      </c>
      <c r="D13" s="17"/>
      <c r="E13" s="17"/>
      <c r="F13" s="17"/>
      <c r="G13" s="17"/>
      <c r="H13" s="17" t="s">
        <v>9</v>
      </c>
      <c r="I13" s="17"/>
      <c r="J13" s="17" t="s">
        <v>10</v>
      </c>
      <c r="K13" s="17"/>
      <c r="L13" s="18" t="s">
        <v>11</v>
      </c>
      <c r="Q13" s="11"/>
      <c r="R13" s="18"/>
      <c r="S13" s="19"/>
      <c r="T13" s="18"/>
      <c r="U13" s="2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row>
    <row r="14" spans="1:68" ht="15.75">
      <c r="C14" s="21"/>
      <c r="D14" s="21"/>
      <c r="E14" s="21"/>
      <c r="F14" s="21"/>
      <c r="G14" s="21"/>
      <c r="H14" s="22" t="s">
        <v>12</v>
      </c>
      <c r="I14" s="22"/>
      <c r="J14" s="11"/>
      <c r="K14" s="11"/>
      <c r="Q14" s="11"/>
      <c r="S14" s="19"/>
      <c r="T14" s="23"/>
      <c r="U14" s="2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row>
    <row r="15" spans="1:68" ht="15.75">
      <c r="A15" s="13" t="s">
        <v>13</v>
      </c>
      <c r="C15" s="21"/>
      <c r="D15" s="21"/>
      <c r="E15" s="21"/>
      <c r="F15" s="21"/>
      <c r="G15" s="21"/>
      <c r="H15" s="24" t="s">
        <v>14</v>
      </c>
      <c r="I15" s="24"/>
      <c r="J15" s="25" t="s">
        <v>15</v>
      </c>
      <c r="K15" s="25"/>
      <c r="L15" s="25" t="s">
        <v>16</v>
      </c>
      <c r="Q15" s="11"/>
      <c r="S15" s="8"/>
      <c r="T15" s="26"/>
      <c r="U15" s="2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row>
    <row r="16" spans="1:68" ht="15.75">
      <c r="A16" s="13" t="s">
        <v>17</v>
      </c>
      <c r="C16" s="27"/>
      <c r="D16" s="27"/>
      <c r="E16" s="27"/>
      <c r="F16" s="27"/>
      <c r="G16" s="27"/>
      <c r="H16" s="11"/>
      <c r="I16" s="11"/>
      <c r="J16" s="11"/>
      <c r="K16" s="11"/>
      <c r="L16" s="11"/>
      <c r="Q16" s="11"/>
      <c r="R16" s="11"/>
      <c r="S16" s="8"/>
      <c r="T16" s="19"/>
      <c r="U16" s="2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row>
    <row r="17" spans="1:68" ht="15.75">
      <c r="A17" s="28"/>
      <c r="C17" s="21"/>
      <c r="D17" s="21"/>
      <c r="E17" s="21"/>
      <c r="F17" s="21"/>
      <c r="G17" s="21"/>
      <c r="H17" s="11"/>
      <c r="I17" s="11"/>
      <c r="J17" s="11"/>
      <c r="K17" s="11"/>
      <c r="L17" s="11"/>
      <c r="Q17" s="11"/>
      <c r="R17" s="11"/>
      <c r="S17" s="8"/>
      <c r="T17" s="19"/>
      <c r="U17" s="2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row>
    <row r="18" spans="1:68" ht="15.75">
      <c r="A18" s="29">
        <v>1</v>
      </c>
      <c r="C18" s="21" t="s">
        <v>18</v>
      </c>
      <c r="D18" s="21"/>
      <c r="E18" s="21"/>
      <c r="F18" s="21"/>
      <c r="G18" s="21"/>
      <c r="H18" s="30" t="s">
        <v>19</v>
      </c>
      <c r="I18" s="30"/>
      <c r="J18" s="31">
        <f>VLOOKUP(A18,IMPORTS!$A$5:$W$17,13,FALSE)</f>
        <v>2557959356</v>
      </c>
      <c r="K18" s="11"/>
      <c r="Q18" s="11"/>
      <c r="R18" s="11"/>
      <c r="S18" s="8"/>
      <c r="T18" s="19"/>
      <c r="U18" s="2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row>
    <row r="19" spans="1:68" ht="15.75">
      <c r="A19" s="29" t="s">
        <v>20</v>
      </c>
      <c r="C19" s="21" t="s">
        <v>21</v>
      </c>
      <c r="D19" s="21"/>
      <c r="E19" s="21"/>
      <c r="F19" s="21"/>
      <c r="G19" s="21"/>
      <c r="H19" s="30" t="s">
        <v>440</v>
      </c>
      <c r="I19" s="30"/>
      <c r="J19" s="32">
        <f>VLOOKUP(A19,IMPORTS!$A$5:$W$17,13,FALSE)</f>
        <v>718456130</v>
      </c>
      <c r="K19" s="33"/>
      <c r="Q19" s="11"/>
      <c r="R19" s="11"/>
      <c r="S19" s="8"/>
      <c r="T19" s="19"/>
      <c r="U19" s="2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row>
    <row r="20" spans="1:68" ht="15.75">
      <c r="A20" s="29">
        <v>2</v>
      </c>
      <c r="C20" s="21" t="s">
        <v>22</v>
      </c>
      <c r="D20" s="21"/>
      <c r="E20" s="21"/>
      <c r="F20" s="21"/>
      <c r="G20" s="21"/>
      <c r="H20" s="30" t="s">
        <v>23</v>
      </c>
      <c r="I20" s="30"/>
      <c r="J20" s="34">
        <f>J18-J19</f>
        <v>1839503226</v>
      </c>
      <c r="K20" s="35"/>
      <c r="Q20" s="11"/>
      <c r="R20" s="11"/>
      <c r="S20" s="8"/>
      <c r="T20" s="19"/>
      <c r="U20" s="2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row>
    <row r="21" spans="1:68" ht="15.75">
      <c r="A21" s="29"/>
      <c r="H21" s="30"/>
      <c r="I21" s="30"/>
      <c r="Q21" s="11"/>
      <c r="R21" s="11"/>
      <c r="S21" s="8"/>
      <c r="T21" s="19"/>
      <c r="U21" s="2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row>
    <row r="22" spans="1:68" ht="15.75">
      <c r="A22" s="29"/>
      <c r="C22" s="21" t="s">
        <v>24</v>
      </c>
      <c r="D22" s="21"/>
      <c r="E22" s="21"/>
      <c r="F22" s="21"/>
      <c r="G22" s="21"/>
      <c r="H22" s="30"/>
      <c r="I22" s="30"/>
      <c r="J22" s="11"/>
      <c r="K22" s="11"/>
      <c r="L22" s="11"/>
      <c r="Q22" s="11"/>
      <c r="R22" s="11"/>
      <c r="S22" s="19"/>
      <c r="T22" s="19"/>
      <c r="U22" s="2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row>
    <row r="23" spans="1:68" ht="15.75">
      <c r="A23" s="29">
        <v>3</v>
      </c>
      <c r="C23" s="21" t="s">
        <v>25</v>
      </c>
      <c r="D23" s="21"/>
      <c r="E23" s="21"/>
      <c r="F23" s="21"/>
      <c r="G23" s="21"/>
      <c r="H23" s="30" t="s">
        <v>26</v>
      </c>
      <c r="I23" s="30"/>
      <c r="J23" s="31">
        <f>VLOOKUP(A23,IMPORTS!$A$5:$W$17,13,FALSE)</f>
        <v>65917947</v>
      </c>
      <c r="K23" s="11"/>
      <c r="Q23" s="11"/>
      <c r="R23" s="11"/>
      <c r="S23" s="19"/>
      <c r="T23" s="19"/>
      <c r="U23" s="2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row>
    <row r="24" spans="1:68" ht="15.75">
      <c r="A24" s="29" t="s">
        <v>27</v>
      </c>
      <c r="C24" s="21" t="s">
        <v>28</v>
      </c>
      <c r="D24" s="21"/>
      <c r="E24" s="21"/>
      <c r="F24" s="21"/>
      <c r="G24" s="21"/>
      <c r="H24" s="30" t="s">
        <v>29</v>
      </c>
      <c r="I24" s="30"/>
      <c r="J24" s="31">
        <f>VLOOKUP(A24,IMPORTS!$A$5:$W$17,13,FALSE)</f>
        <v>30639279</v>
      </c>
      <c r="K24" s="11"/>
      <c r="Q24" s="11"/>
      <c r="R24" s="11"/>
      <c r="S24" s="19"/>
      <c r="T24" s="19"/>
      <c r="U24" s="2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row>
    <row r="25" spans="1:68" ht="15.75">
      <c r="A25" s="29" t="s">
        <v>30</v>
      </c>
      <c r="C25" s="21" t="s">
        <v>31</v>
      </c>
      <c r="D25" s="21"/>
      <c r="E25" s="21"/>
      <c r="F25" s="21"/>
      <c r="G25" s="21"/>
      <c r="H25" s="30" t="s">
        <v>32</v>
      </c>
      <c r="I25" s="30"/>
      <c r="J25" s="31">
        <f>VLOOKUP(A25,IMPORTS!$A$5:$W$17,13,FALSE)</f>
        <v>0</v>
      </c>
      <c r="K25" s="11"/>
      <c r="Q25" s="11"/>
      <c r="R25" s="11"/>
      <c r="S25" s="19"/>
      <c r="T25" s="19"/>
      <c r="U25" s="2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row>
    <row r="26" spans="1:68" ht="15.75">
      <c r="A26" s="29" t="s">
        <v>33</v>
      </c>
      <c r="C26" s="21" t="s">
        <v>34</v>
      </c>
      <c r="D26" s="21"/>
      <c r="E26" s="21"/>
      <c r="F26" s="21"/>
      <c r="G26" s="21"/>
      <c r="H26" s="30" t="s">
        <v>35</v>
      </c>
      <c r="I26" s="30"/>
      <c r="J26" s="32">
        <f>VLOOKUP(A26,IMPORTS!$A$5:$W$17,13,FALSE)</f>
        <v>0</v>
      </c>
      <c r="K26" s="33"/>
      <c r="Q26" s="11"/>
      <c r="R26" s="11"/>
      <c r="S26" s="19"/>
      <c r="T26" s="19"/>
      <c r="U26" s="2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row>
    <row r="27" spans="1:68" ht="15.75">
      <c r="A27" s="29" t="s">
        <v>36</v>
      </c>
      <c r="C27" s="21" t="s">
        <v>37</v>
      </c>
      <c r="D27" s="21"/>
      <c r="E27" s="21"/>
      <c r="F27" s="21"/>
      <c r="G27" s="21"/>
      <c r="H27" s="30" t="s">
        <v>38</v>
      </c>
      <c r="I27" s="30"/>
      <c r="J27" s="34">
        <f>J24-(J25+J26)</f>
        <v>30639279</v>
      </c>
      <c r="K27" s="11"/>
      <c r="Q27" s="11"/>
      <c r="R27" s="11"/>
      <c r="S27" s="19"/>
      <c r="T27" s="19"/>
      <c r="U27" s="2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row>
    <row r="28" spans="1:68" ht="15.75">
      <c r="A28" s="29"/>
      <c r="C28" s="21"/>
      <c r="D28" s="21"/>
      <c r="E28" s="21"/>
      <c r="F28" s="21"/>
      <c r="G28" s="21"/>
      <c r="H28" s="30"/>
      <c r="I28" s="30"/>
      <c r="J28" s="11"/>
      <c r="K28" s="11"/>
      <c r="Q28" s="11"/>
      <c r="R28" s="11"/>
      <c r="S28" s="19"/>
      <c r="T28" s="19"/>
      <c r="U28" s="2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row>
    <row r="29" spans="1:68" ht="15.75">
      <c r="A29" s="45">
        <v>4</v>
      </c>
      <c r="C29" s="27" t="s">
        <v>39</v>
      </c>
      <c r="D29" s="27"/>
      <c r="E29" s="27"/>
      <c r="F29" s="27"/>
      <c r="G29" s="21"/>
      <c r="H29" s="30" t="s">
        <v>40</v>
      </c>
      <c r="I29" s="30"/>
      <c r="J29" s="36">
        <f>IF(J27=0,0,J27/J19)</f>
        <v>4.2645998441129596E-2</v>
      </c>
      <c r="K29" s="36"/>
      <c r="L29" s="37">
        <f>J29</f>
        <v>4.2645998441129596E-2</v>
      </c>
      <c r="Q29" s="11"/>
      <c r="R29" s="11"/>
      <c r="S29" s="19"/>
      <c r="T29" s="19"/>
      <c r="U29" s="2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row>
    <row r="30" spans="1:68" ht="15.75">
      <c r="A30" s="29"/>
      <c r="C30" s="21"/>
      <c r="D30" s="21"/>
      <c r="E30" s="21"/>
      <c r="F30" s="21"/>
      <c r="G30" s="21"/>
      <c r="H30" s="30"/>
      <c r="I30" s="30"/>
      <c r="J30" s="11"/>
      <c r="K30" s="11"/>
      <c r="Q30" s="11"/>
      <c r="R30" s="11"/>
      <c r="S30" s="19"/>
      <c r="T30" s="19"/>
      <c r="U30" s="2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row>
    <row r="31" spans="1:68" ht="15.75">
      <c r="A31" s="29"/>
      <c r="C31" s="21"/>
      <c r="D31" s="21"/>
      <c r="E31" s="21"/>
      <c r="F31" s="21"/>
      <c r="G31" s="21"/>
      <c r="H31" s="30"/>
      <c r="I31" s="30"/>
      <c r="J31" s="11"/>
      <c r="K31" s="11"/>
      <c r="Q31" s="11"/>
      <c r="R31" s="11"/>
      <c r="S31" s="19"/>
      <c r="T31" s="19"/>
      <c r="U31" s="2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row>
    <row r="32" spans="1:68" ht="15.75">
      <c r="A32" s="29"/>
      <c r="C32" s="21" t="s">
        <v>41</v>
      </c>
      <c r="D32" s="21"/>
      <c r="E32" s="21"/>
      <c r="F32" s="21"/>
      <c r="G32" s="21"/>
      <c r="H32" s="30"/>
      <c r="I32" s="30"/>
      <c r="J32" s="38"/>
      <c r="K32" s="38"/>
      <c r="L32" s="39"/>
      <c r="Q32" s="11"/>
      <c r="R32" s="36"/>
      <c r="S32" s="40"/>
      <c r="T32" s="41"/>
      <c r="U32" s="2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row>
    <row r="33" spans="1:68" ht="15.75">
      <c r="A33" s="29" t="s">
        <v>42</v>
      </c>
      <c r="C33" s="21" t="s">
        <v>43</v>
      </c>
      <c r="D33" s="21"/>
      <c r="E33" s="21"/>
      <c r="F33" s="21"/>
      <c r="G33" s="21"/>
      <c r="H33" s="30" t="s">
        <v>44</v>
      </c>
      <c r="I33" s="30"/>
      <c r="J33" s="34">
        <f>J23-J27</f>
        <v>35278668</v>
      </c>
      <c r="K33" s="38"/>
      <c r="L33" s="39"/>
      <c r="Q33" s="11"/>
      <c r="R33" s="36"/>
      <c r="S33" s="40"/>
      <c r="T33" s="41"/>
      <c r="U33" s="2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row>
    <row r="34" spans="1:68" ht="15.75">
      <c r="A34" s="29" t="s">
        <v>45</v>
      </c>
      <c r="C34" s="21" t="s">
        <v>46</v>
      </c>
      <c r="D34" s="21"/>
      <c r="E34" s="21"/>
      <c r="F34" s="21"/>
      <c r="G34" s="21"/>
      <c r="H34" s="30" t="s">
        <v>47</v>
      </c>
      <c r="I34" s="30"/>
      <c r="J34" s="38">
        <f>IF(J33=0,0,J33/J18)</f>
        <v>1.3791723436593963E-2</v>
      </c>
      <c r="K34" s="38"/>
      <c r="L34" s="39">
        <f>J34</f>
        <v>1.3791723436593963E-2</v>
      </c>
      <c r="Q34" s="11"/>
      <c r="R34" s="36"/>
      <c r="S34" s="40"/>
      <c r="T34" s="41"/>
      <c r="U34" s="2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row>
    <row r="35" spans="1:68" ht="15.75">
      <c r="A35" s="29"/>
      <c r="C35" s="21"/>
      <c r="D35" s="21"/>
      <c r="E35" s="21"/>
      <c r="F35" s="21"/>
      <c r="G35" s="21"/>
      <c r="H35" s="30"/>
      <c r="I35" s="30"/>
      <c r="J35" s="38"/>
      <c r="K35" s="38"/>
      <c r="L35" s="39"/>
      <c r="Q35" s="11"/>
      <c r="R35" s="36"/>
      <c r="S35" s="40"/>
      <c r="T35" s="41"/>
      <c r="U35" s="2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row>
    <row r="36" spans="1:68" ht="15.75">
      <c r="A36" s="42"/>
      <c r="B36" s="10"/>
      <c r="C36" s="21" t="s">
        <v>48</v>
      </c>
      <c r="D36" s="21"/>
      <c r="E36" s="21"/>
      <c r="F36" s="21"/>
      <c r="G36" s="21"/>
      <c r="H36" s="43"/>
      <c r="I36" s="43"/>
      <c r="J36" s="11"/>
      <c r="K36" s="11"/>
      <c r="L36" s="11"/>
      <c r="N36" s="10"/>
      <c r="O36" s="10"/>
      <c r="Q36" s="11"/>
      <c r="R36" s="36"/>
      <c r="S36" s="40"/>
      <c r="T36" s="41"/>
      <c r="U36" s="2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row>
    <row r="37" spans="1:68" ht="15.75">
      <c r="A37" s="29">
        <v>5</v>
      </c>
      <c r="B37" s="10"/>
      <c r="C37" s="21" t="s">
        <v>49</v>
      </c>
      <c r="D37" s="21"/>
      <c r="E37" s="21"/>
      <c r="F37" s="21"/>
      <c r="G37" s="21"/>
      <c r="H37" s="30" t="s">
        <v>50</v>
      </c>
      <c r="I37" s="30"/>
      <c r="J37" s="31">
        <f>VLOOKUP(A37,IMPORTS!$A$5:$W$17,13,FALSE)</f>
        <v>24084271</v>
      </c>
      <c r="K37" s="11"/>
      <c r="L37" s="10"/>
      <c r="N37" s="10"/>
      <c r="O37" s="10"/>
      <c r="Q37" s="11"/>
      <c r="R37" s="36"/>
      <c r="S37" s="40"/>
      <c r="T37" s="41"/>
      <c r="U37" s="2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row>
    <row r="38" spans="1:68" ht="15.75">
      <c r="A38" s="29">
        <v>6</v>
      </c>
      <c r="B38" s="10"/>
      <c r="C38" s="21" t="s">
        <v>52</v>
      </c>
      <c r="D38" s="21"/>
      <c r="E38" s="21"/>
      <c r="F38" s="21"/>
      <c r="G38" s="21"/>
      <c r="H38" s="30" t="s">
        <v>53</v>
      </c>
      <c r="I38" s="30"/>
      <c r="J38" s="38">
        <f>IF(J37=0,0,J37/J18)</f>
        <v>9.415423643658551E-3</v>
      </c>
      <c r="K38" s="38"/>
      <c r="L38" s="39">
        <f>J38</f>
        <v>9.415423643658551E-3</v>
      </c>
      <c r="N38" s="10"/>
      <c r="O38" s="10"/>
      <c r="Q38" s="11"/>
      <c r="R38" s="36"/>
      <c r="S38" s="40"/>
      <c r="T38" s="41"/>
      <c r="U38" s="2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row>
    <row r="39" spans="1:68" ht="15.75">
      <c r="A39" s="29"/>
      <c r="C39" s="21"/>
      <c r="D39" s="21"/>
      <c r="E39" s="21"/>
      <c r="F39" s="21"/>
      <c r="G39" s="21"/>
      <c r="H39" s="30"/>
      <c r="I39" s="30"/>
      <c r="J39" s="38"/>
      <c r="K39" s="38"/>
      <c r="L39" s="39"/>
      <c r="Q39" s="11"/>
      <c r="R39" s="36"/>
      <c r="S39" s="40"/>
      <c r="T39" s="41"/>
      <c r="U39" s="2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row>
    <row r="40" spans="1:68" ht="15.75">
      <c r="A40" s="29"/>
      <c r="C40" s="21" t="s">
        <v>54</v>
      </c>
      <c r="D40" s="21"/>
      <c r="E40" s="21"/>
      <c r="F40" s="21"/>
      <c r="G40" s="21"/>
      <c r="H40" s="43"/>
      <c r="I40" s="43"/>
      <c r="J40" s="11"/>
      <c r="K40" s="11"/>
      <c r="L40" s="11"/>
      <c r="Q40" s="11"/>
      <c r="R40" s="11"/>
      <c r="S40" s="19"/>
      <c r="T40" s="11"/>
      <c r="U40" s="2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row>
    <row r="41" spans="1:68" ht="15.75">
      <c r="A41" s="29">
        <v>7</v>
      </c>
      <c r="C41" s="21" t="s">
        <v>55</v>
      </c>
      <c r="D41" s="21"/>
      <c r="E41" s="21"/>
      <c r="F41" s="21"/>
      <c r="G41" s="21"/>
      <c r="H41" s="30" t="s">
        <v>56</v>
      </c>
      <c r="I41" s="30"/>
      <c r="J41" s="31">
        <f>VLOOKUP(A41,IMPORTS!$A$5:$W$17,13,FALSE)</f>
        <v>52797000</v>
      </c>
      <c r="K41" s="11"/>
      <c r="Q41" s="11"/>
      <c r="R41" s="45"/>
      <c r="S41" s="19"/>
      <c r="T41" s="46"/>
      <c r="U41" s="2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row>
    <row r="42" spans="1:68" ht="15.75">
      <c r="A42" s="29">
        <v>8</v>
      </c>
      <c r="C42" s="21" t="s">
        <v>58</v>
      </c>
      <c r="D42" s="21"/>
      <c r="E42" s="21"/>
      <c r="F42" s="21"/>
      <c r="G42" s="21"/>
      <c r="H42" s="30" t="s">
        <v>59</v>
      </c>
      <c r="I42" s="30"/>
      <c r="J42" s="38">
        <f>IF(J41=0,0,J41/J18)</f>
        <v>2.0640281041275466E-2</v>
      </c>
      <c r="K42" s="38"/>
      <c r="L42" s="39">
        <f>J42</f>
        <v>2.0640281041275466E-2</v>
      </c>
      <c r="Q42" s="11"/>
      <c r="R42" s="36"/>
      <c r="S42" s="19"/>
      <c r="T42" s="41"/>
      <c r="U42" s="2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row>
    <row r="43" spans="1:68" ht="15.75">
      <c r="A43" s="29"/>
      <c r="C43" s="21"/>
      <c r="D43" s="21"/>
      <c r="E43" s="21"/>
      <c r="F43" s="21"/>
      <c r="G43" s="21"/>
      <c r="H43" s="30"/>
      <c r="I43" s="30"/>
      <c r="J43" s="11"/>
      <c r="K43" s="11"/>
      <c r="L43" s="11"/>
      <c r="Q43" s="11"/>
      <c r="U43" s="2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row>
    <row r="44" spans="1:68" ht="15.75">
      <c r="A44" s="325">
        <v>9</v>
      </c>
      <c r="B44" s="47"/>
      <c r="C44" s="27" t="s">
        <v>61</v>
      </c>
      <c r="D44" s="27"/>
      <c r="E44" s="27"/>
      <c r="F44" s="27"/>
      <c r="G44" s="27"/>
      <c r="H44" s="22" t="s">
        <v>62</v>
      </c>
      <c r="I44" s="22"/>
      <c r="J44" s="48">
        <f>J34+J38+J42</f>
        <v>4.3847428121527976E-2</v>
      </c>
      <c r="K44" s="48"/>
      <c r="L44" s="48">
        <f>L34+L38+L42</f>
        <v>4.3847428121527976E-2</v>
      </c>
      <c r="Q44" s="11"/>
      <c r="U44" s="2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row>
    <row r="45" spans="1:68" ht="15.75">
      <c r="A45" s="29"/>
      <c r="C45" s="21"/>
      <c r="D45" s="21"/>
      <c r="E45" s="21"/>
      <c r="F45" s="21"/>
      <c r="G45" s="21"/>
      <c r="H45" s="30"/>
      <c r="I45" s="30"/>
      <c r="J45" s="11"/>
      <c r="K45" s="11"/>
      <c r="L45" s="11"/>
      <c r="Q45" s="11"/>
      <c r="R45" s="11"/>
      <c r="S45" s="19"/>
      <c r="T45" s="49"/>
      <c r="U45" s="2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row>
    <row r="46" spans="1:68" ht="15.75">
      <c r="A46" s="29"/>
      <c r="B46" s="50"/>
      <c r="C46" s="11" t="s">
        <v>63</v>
      </c>
      <c r="D46" s="11"/>
      <c r="E46" s="11"/>
      <c r="F46" s="11"/>
      <c r="G46" s="11"/>
      <c r="H46" s="30"/>
      <c r="I46" s="30"/>
      <c r="J46" s="11"/>
      <c r="K46" s="11"/>
      <c r="L46" s="11"/>
      <c r="Q46" s="51"/>
      <c r="R46" s="50"/>
      <c r="U46" s="19" t="s">
        <v>3</v>
      </c>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row>
    <row r="47" spans="1:68" ht="15.75">
      <c r="A47" s="29">
        <v>10</v>
      </c>
      <c r="B47" s="50"/>
      <c r="C47" s="11" t="s">
        <v>64</v>
      </c>
      <c r="D47" s="11"/>
      <c r="E47" s="11"/>
      <c r="F47" s="11"/>
      <c r="G47" s="11"/>
      <c r="H47" s="30" t="s">
        <v>65</v>
      </c>
      <c r="I47" s="30"/>
      <c r="J47" s="31">
        <f>VLOOKUP(A47,IMPORTS!$A$5:$W$17,13,FALSE)</f>
        <v>42180393.013622791</v>
      </c>
      <c r="K47" s="11"/>
      <c r="L47" s="11"/>
      <c r="Q47" s="51"/>
      <c r="R47" s="50"/>
      <c r="U47" s="19"/>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row>
    <row r="48" spans="1:68" ht="15.75">
      <c r="A48" s="29">
        <v>11</v>
      </c>
      <c r="B48" s="50"/>
      <c r="C48" s="11" t="s">
        <v>67</v>
      </c>
      <c r="D48" s="11"/>
      <c r="E48" s="11"/>
      <c r="F48" s="11"/>
      <c r="G48" s="11"/>
      <c r="H48" s="30" t="s">
        <v>68</v>
      </c>
      <c r="I48" s="30"/>
      <c r="J48" s="38">
        <f>IF(J47=0,0,J47/J20)</f>
        <v>2.2930317499547995E-2</v>
      </c>
      <c r="K48" s="38"/>
      <c r="L48" s="39">
        <f>J48</f>
        <v>2.2930317499547995E-2</v>
      </c>
      <c r="Q48" s="51"/>
      <c r="R48" s="50"/>
      <c r="S48" s="19"/>
      <c r="T48" s="19"/>
      <c r="U48" s="19"/>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row>
    <row r="49" spans="1:68" ht="15.75">
      <c r="A49" s="29"/>
      <c r="C49" s="11"/>
      <c r="D49" s="11"/>
      <c r="E49" s="11"/>
      <c r="F49" s="11"/>
      <c r="G49" s="11"/>
      <c r="H49" s="30"/>
      <c r="I49" s="30"/>
      <c r="J49" s="11"/>
      <c r="K49" s="11"/>
      <c r="L49" s="11"/>
      <c r="Q49" s="11"/>
      <c r="S49" s="8"/>
      <c r="T49" s="19"/>
      <c r="U49" s="2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row>
    <row r="50" spans="1:68" ht="15.75">
      <c r="A50" s="29"/>
      <c r="C50" s="21" t="s">
        <v>69</v>
      </c>
      <c r="D50" s="21"/>
      <c r="E50" s="21"/>
      <c r="F50" s="21"/>
      <c r="G50" s="21"/>
      <c r="H50" s="52"/>
      <c r="I50" s="52"/>
      <c r="Q50" s="11"/>
      <c r="S50" s="19"/>
      <c r="T50" s="19"/>
      <c r="U50" s="2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row>
    <row r="51" spans="1:68" ht="15.75">
      <c r="A51" s="29">
        <v>12</v>
      </c>
      <c r="C51" s="21" t="s">
        <v>70</v>
      </c>
      <c r="D51" s="21"/>
      <c r="E51" s="21"/>
      <c r="F51" s="21"/>
      <c r="G51" s="21"/>
      <c r="H51" s="30" t="s">
        <v>71</v>
      </c>
      <c r="I51" s="30"/>
      <c r="J51" s="31">
        <f>VLOOKUP(A51,IMPORTS!$A$5:$W$17,13,FALSE)</f>
        <v>151840572</v>
      </c>
      <c r="K51" s="11"/>
      <c r="L51" s="11"/>
      <c r="Q51" s="11"/>
      <c r="S51" s="19"/>
      <c r="T51" s="19"/>
      <c r="U51" s="2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row>
    <row r="52" spans="1:68" ht="15.75">
      <c r="A52" s="29">
        <v>13</v>
      </c>
      <c r="B52" s="50"/>
      <c r="C52" s="11" t="s">
        <v>73</v>
      </c>
      <c r="D52" s="11"/>
      <c r="E52" s="11"/>
      <c r="F52" s="11"/>
      <c r="G52" s="11"/>
      <c r="H52" s="30" t="s">
        <v>74</v>
      </c>
      <c r="I52" s="30"/>
      <c r="J52" s="53">
        <f>IF(J51=0,0,J51/J20)</f>
        <v>8.2544335804279806E-2</v>
      </c>
      <c r="K52" s="53"/>
      <c r="L52" s="39">
        <f>J52</f>
        <v>8.2544335804279806E-2</v>
      </c>
      <c r="Q52" s="11"/>
      <c r="T52" s="54"/>
      <c r="U52" s="19"/>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row>
    <row r="53" spans="1:68" ht="15.75">
      <c r="A53" s="29"/>
      <c r="C53" s="21"/>
      <c r="D53" s="21"/>
      <c r="E53" s="21"/>
      <c r="F53" s="21"/>
      <c r="G53" s="21"/>
      <c r="H53" s="30"/>
      <c r="I53" s="30"/>
      <c r="J53" s="11"/>
      <c r="K53" s="11"/>
      <c r="L53" s="11"/>
      <c r="Q53" s="11"/>
      <c r="R53" s="52"/>
      <c r="S53" s="19"/>
      <c r="T53" s="19"/>
      <c r="U53" s="2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row>
    <row r="54" spans="1:68" ht="15.75">
      <c r="A54" s="325">
        <v>14</v>
      </c>
      <c r="B54" s="47"/>
      <c r="C54" s="27" t="s">
        <v>76</v>
      </c>
      <c r="D54" s="27"/>
      <c r="E54" s="27"/>
      <c r="F54" s="27"/>
      <c r="G54" s="27"/>
      <c r="H54" s="22" t="s">
        <v>77</v>
      </c>
      <c r="I54" s="22"/>
      <c r="J54" s="55"/>
      <c r="K54" s="55"/>
      <c r="L54" s="48">
        <f>L48+L52</f>
        <v>0.1054746533038278</v>
      </c>
      <c r="Q54" s="11"/>
      <c r="R54" s="52"/>
      <c r="S54" s="19"/>
      <c r="T54" s="19"/>
      <c r="U54" s="2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row>
    <row r="55" spans="1:68" ht="15.75">
      <c r="Q55" s="56"/>
      <c r="R55" s="56"/>
      <c r="S55" s="19"/>
      <c r="T55" s="19"/>
      <c r="U55" s="2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row>
    <row r="56" spans="1:68" ht="15.75">
      <c r="A56" s="13"/>
      <c r="C56" s="57"/>
      <c r="D56" s="57"/>
      <c r="E56" s="57"/>
      <c r="F56" s="57"/>
      <c r="G56" s="57"/>
      <c r="H56" s="57"/>
      <c r="I56" s="57"/>
      <c r="J56" s="11"/>
      <c r="K56" s="11"/>
      <c r="L56" s="57"/>
      <c r="M56" s="57"/>
      <c r="N56" s="57"/>
      <c r="O56" s="57"/>
      <c r="Q56" s="11"/>
      <c r="R56" s="11"/>
      <c r="S56" s="19"/>
      <c r="T56" s="19"/>
      <c r="U56" s="19" t="s">
        <v>3</v>
      </c>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row>
    <row r="57" spans="1:68">
      <c r="R57" s="2"/>
    </row>
    <row r="58" spans="1:68">
      <c r="R58" s="2"/>
    </row>
    <row r="59" spans="1:68">
      <c r="R59" s="440" t="s">
        <v>534</v>
      </c>
    </row>
    <row r="60" spans="1:68" ht="15.75">
      <c r="A60" s="13"/>
      <c r="C60" s="57"/>
      <c r="D60" s="57"/>
      <c r="E60" s="57"/>
      <c r="F60" s="57"/>
      <c r="G60" s="57"/>
      <c r="H60" s="57"/>
      <c r="I60" s="57"/>
      <c r="J60" s="11"/>
      <c r="K60" s="11"/>
      <c r="L60" s="57"/>
      <c r="M60" s="57"/>
      <c r="N60" s="57"/>
      <c r="O60" s="57"/>
      <c r="Q60" s="11"/>
      <c r="R60" s="198" t="s">
        <v>0</v>
      </c>
      <c r="S60" s="19"/>
      <c r="T60" s="8"/>
      <c r="U60" s="2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row>
    <row r="61" spans="1:68" ht="15.75">
      <c r="A61" s="13"/>
      <c r="C61" s="21" t="str">
        <f>C5</f>
        <v>Formula Rate calculation</v>
      </c>
      <c r="D61" s="21"/>
      <c r="E61" s="21"/>
      <c r="F61" s="21"/>
      <c r="G61" s="21"/>
      <c r="H61" s="57"/>
      <c r="I61" s="57"/>
      <c r="J61" s="57" t="str">
        <f>J5</f>
        <v xml:space="preserve">     Rate Formula Template</v>
      </c>
      <c r="K61" s="57"/>
      <c r="L61" s="57"/>
      <c r="M61" s="57"/>
      <c r="N61" s="57"/>
      <c r="O61" s="57"/>
      <c r="Q61" s="11"/>
      <c r="R61" s="58" t="str">
        <f>R5</f>
        <v>For  the 12 months ended 12/31/2018</v>
      </c>
      <c r="S61" s="19"/>
      <c r="T61" s="8"/>
      <c r="U61" s="2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row>
    <row r="62" spans="1:68" ht="15.75">
      <c r="A62" s="13"/>
      <c r="C62" s="21"/>
      <c r="D62" s="21"/>
      <c r="E62" s="21"/>
      <c r="F62" s="21"/>
      <c r="G62" s="21"/>
      <c r="H62" s="57"/>
      <c r="I62" s="57"/>
      <c r="J62" s="57" t="str">
        <f>J6</f>
        <v xml:space="preserve"> Utilizing Attachment O Data</v>
      </c>
      <c r="K62" s="57"/>
      <c r="L62" s="57"/>
      <c r="M62" s="57"/>
      <c r="N62" s="57"/>
      <c r="O62" s="57"/>
      <c r="P62" s="11"/>
      <c r="Q62" s="11"/>
      <c r="S62" s="19"/>
      <c r="T62" s="8"/>
      <c r="U62" s="2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row>
    <row r="63" spans="1:68" ht="14.25" customHeight="1">
      <c r="A63" s="13"/>
      <c r="C63" s="57"/>
      <c r="D63" s="57"/>
      <c r="E63" s="57"/>
      <c r="F63" s="57"/>
      <c r="G63" s="57"/>
      <c r="H63" s="57"/>
      <c r="I63" s="57"/>
      <c r="J63" s="57"/>
      <c r="K63" s="57"/>
      <c r="L63" s="57"/>
      <c r="M63" s="57"/>
      <c r="N63" s="57"/>
      <c r="O63" s="57"/>
      <c r="Q63" s="11"/>
      <c r="R63" s="57" t="s">
        <v>78</v>
      </c>
      <c r="S63" s="19"/>
      <c r="T63" s="8"/>
      <c r="U63" s="2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row>
    <row r="64" spans="1:68" ht="15.75">
      <c r="A64" s="13"/>
      <c r="H64" s="57"/>
      <c r="I64" s="57"/>
      <c r="J64" s="57" t="str">
        <f>J8</f>
        <v>ITC</v>
      </c>
      <c r="K64" s="57"/>
      <c r="L64" s="57"/>
      <c r="M64" s="57"/>
      <c r="N64" s="57"/>
      <c r="O64" s="57"/>
      <c r="P64" s="57"/>
      <c r="Q64" s="11"/>
      <c r="R64" s="11"/>
      <c r="S64" s="19"/>
      <c r="T64" s="8"/>
      <c r="U64" s="2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row>
    <row r="65" spans="1:68" ht="15.75">
      <c r="A65" s="13"/>
      <c r="H65" s="21"/>
      <c r="I65" s="21"/>
      <c r="J65" s="21"/>
      <c r="K65" s="21"/>
      <c r="L65" s="21"/>
      <c r="M65" s="21"/>
      <c r="N65" s="21"/>
      <c r="O65" s="21"/>
      <c r="P65" s="21"/>
      <c r="Q65" s="21"/>
      <c r="R65" s="21"/>
      <c r="S65" s="19"/>
      <c r="T65" s="8"/>
      <c r="U65" s="2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row>
    <row r="66" spans="1:68" ht="15.75">
      <c r="A66" s="13"/>
      <c r="C66" s="57"/>
      <c r="D66" s="57"/>
      <c r="E66" s="57"/>
      <c r="F66" s="57"/>
      <c r="G66" s="57"/>
      <c r="H66" s="27" t="s">
        <v>79</v>
      </c>
      <c r="I66" s="27"/>
      <c r="L66" s="6"/>
      <c r="M66" s="6"/>
      <c r="N66" s="6"/>
      <c r="O66" s="6"/>
      <c r="P66" s="6"/>
      <c r="Q66" s="11"/>
      <c r="R66" s="11"/>
      <c r="S66" s="19"/>
      <c r="T66" s="8"/>
      <c r="U66" s="2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row>
    <row r="67" spans="1:68" ht="51">
      <c r="A67" s="13"/>
      <c r="C67" s="57"/>
      <c r="D67" s="57"/>
      <c r="E67" s="57"/>
      <c r="F67" s="57"/>
      <c r="G67" s="57"/>
      <c r="H67" s="27"/>
      <c r="I67" s="27"/>
      <c r="L67" s="6"/>
      <c r="M67" s="6"/>
      <c r="N67" s="6"/>
      <c r="O67" s="6"/>
      <c r="P67" s="6"/>
      <c r="Q67" s="11"/>
      <c r="R67" s="11"/>
      <c r="S67" s="19"/>
      <c r="T67" s="8"/>
      <c r="U67" s="264" t="s">
        <v>410</v>
      </c>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row>
    <row r="68" spans="1:68" ht="15.75">
      <c r="A68" s="59"/>
      <c r="C68" s="60" t="s">
        <v>8</v>
      </c>
      <c r="D68" s="60" t="s">
        <v>9</v>
      </c>
      <c r="E68" s="60" t="s">
        <v>10</v>
      </c>
      <c r="F68" s="60" t="s">
        <v>11</v>
      </c>
      <c r="G68" s="60" t="s">
        <v>80</v>
      </c>
      <c r="H68" s="60" t="s">
        <v>81</v>
      </c>
      <c r="I68" s="60" t="s">
        <v>82</v>
      </c>
      <c r="J68" s="60" t="s">
        <v>83</v>
      </c>
      <c r="K68" s="60" t="s">
        <v>84</v>
      </c>
      <c r="L68" s="60" t="s">
        <v>85</v>
      </c>
      <c r="M68" s="60" t="s">
        <v>86</v>
      </c>
      <c r="N68" s="60" t="s">
        <v>87</v>
      </c>
      <c r="O68" s="60" t="s">
        <v>88</v>
      </c>
      <c r="P68" s="60" t="s">
        <v>89</v>
      </c>
      <c r="Q68" s="60" t="s">
        <v>90</v>
      </c>
      <c r="R68" s="60" t="s">
        <v>91</v>
      </c>
      <c r="S68" s="19"/>
      <c r="T68" s="8"/>
      <c r="U68" s="2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row>
    <row r="69" spans="1:68" ht="65.25" customHeight="1">
      <c r="A69" s="61" t="s">
        <v>92</v>
      </c>
      <c r="B69" s="62"/>
      <c r="C69" s="63" t="s">
        <v>93</v>
      </c>
      <c r="D69" s="63" t="s">
        <v>94</v>
      </c>
      <c r="E69" s="63" t="s">
        <v>95</v>
      </c>
      <c r="F69" s="63" t="s">
        <v>96</v>
      </c>
      <c r="G69" s="63" t="s">
        <v>97</v>
      </c>
      <c r="H69" s="64" t="s">
        <v>98</v>
      </c>
      <c r="I69" s="64" t="s">
        <v>99</v>
      </c>
      <c r="J69" s="65" t="s">
        <v>100</v>
      </c>
      <c r="K69" s="66" t="s">
        <v>101</v>
      </c>
      <c r="L69" s="64" t="s">
        <v>102</v>
      </c>
      <c r="M69" s="64" t="s">
        <v>76</v>
      </c>
      <c r="N69" s="66" t="s">
        <v>103</v>
      </c>
      <c r="O69" s="64" t="s">
        <v>104</v>
      </c>
      <c r="P69" s="67" t="s">
        <v>105</v>
      </c>
      <c r="Q69" s="68" t="s">
        <v>106</v>
      </c>
      <c r="R69" s="67" t="s">
        <v>107</v>
      </c>
      <c r="S69" s="40"/>
      <c r="T69" s="8"/>
      <c r="U69" s="417" t="s">
        <v>509</v>
      </c>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row>
    <row r="70" spans="1:68" ht="46.5" customHeight="1">
      <c r="A70" s="69"/>
      <c r="B70" s="70"/>
      <c r="C70" s="70"/>
      <c r="D70" s="70"/>
      <c r="E70" s="71" t="s">
        <v>108</v>
      </c>
      <c r="F70" s="71" t="s">
        <v>437</v>
      </c>
      <c r="G70" s="70" t="s">
        <v>109</v>
      </c>
      <c r="H70" s="71" t="s">
        <v>110</v>
      </c>
      <c r="I70" s="72" t="s">
        <v>111</v>
      </c>
      <c r="J70" s="71" t="s">
        <v>112</v>
      </c>
      <c r="K70" s="73" t="s">
        <v>113</v>
      </c>
      <c r="L70" s="71" t="s">
        <v>114</v>
      </c>
      <c r="M70" s="72" t="s">
        <v>115</v>
      </c>
      <c r="N70" s="74" t="s">
        <v>116</v>
      </c>
      <c r="O70" s="72" t="s">
        <v>117</v>
      </c>
      <c r="P70" s="74" t="s">
        <v>118</v>
      </c>
      <c r="Q70" s="75" t="s">
        <v>119</v>
      </c>
      <c r="R70" s="76" t="s">
        <v>120</v>
      </c>
      <c r="S70" s="19"/>
      <c r="T70" s="8"/>
      <c r="U70" s="123"/>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row>
    <row r="71" spans="1:68" ht="15.75">
      <c r="A71" s="77" t="s">
        <v>121</v>
      </c>
      <c r="B71" s="6"/>
      <c r="C71" s="6"/>
      <c r="D71" s="6"/>
      <c r="E71" s="6"/>
      <c r="F71" s="6"/>
      <c r="G71" s="6"/>
      <c r="H71" s="6"/>
      <c r="I71" s="6"/>
      <c r="J71" s="6"/>
      <c r="K71" s="78"/>
      <c r="L71" s="6"/>
      <c r="M71" s="6"/>
      <c r="N71" s="78"/>
      <c r="O71" s="6"/>
      <c r="P71" s="78"/>
      <c r="Q71" s="11"/>
      <c r="R71" s="79"/>
      <c r="S71" s="19"/>
      <c r="T71" s="8"/>
      <c r="U71" s="2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row>
    <row r="72" spans="1:68" ht="15.75">
      <c r="A72" s="178" t="s">
        <v>20</v>
      </c>
      <c r="B72" s="179"/>
      <c r="C72" s="179" t="s">
        <v>217</v>
      </c>
      <c r="D72" s="192">
        <v>3168</v>
      </c>
      <c r="E72" s="181">
        <v>500396956</v>
      </c>
      <c r="F72" s="181">
        <v>31251619</v>
      </c>
      <c r="G72" s="182">
        <f>$L$29</f>
        <v>4.2645998441129596E-2</v>
      </c>
      <c r="H72" s="183">
        <f>ROUND(F72*G72,0)</f>
        <v>1332756</v>
      </c>
      <c r="I72" s="182">
        <f>$L$44</f>
        <v>4.3847428121527976E-2</v>
      </c>
      <c r="J72" s="179">
        <f>ROUND(E72*I72,0)</f>
        <v>21941120</v>
      </c>
      <c r="K72" s="184">
        <f>H72+J72</f>
        <v>23273876</v>
      </c>
      <c r="L72" s="183">
        <f>E72-F72</f>
        <v>469145337</v>
      </c>
      <c r="M72" s="182">
        <f>$L$54</f>
        <v>0.1054746533038278</v>
      </c>
      <c r="N72" s="193">
        <f>ROUND(L72*M72,0)</f>
        <v>49482942</v>
      </c>
      <c r="O72" s="181">
        <v>7455270</v>
      </c>
      <c r="P72" s="194">
        <f>K72+N72+O72</f>
        <v>80212088</v>
      </c>
      <c r="Q72" s="195">
        <v>8734377</v>
      </c>
      <c r="R72" s="196">
        <f>P72+Q72</f>
        <v>88946465</v>
      </c>
      <c r="S72" s="85"/>
      <c r="T72" s="85"/>
      <c r="U72" s="221">
        <f>+E72</f>
        <v>500396956</v>
      </c>
      <c r="V72" s="85"/>
      <c r="W72" s="85"/>
      <c r="X72" s="85"/>
    </row>
    <row r="73" spans="1:68" ht="15.75">
      <c r="A73" s="178" t="s">
        <v>122</v>
      </c>
      <c r="B73" s="179"/>
      <c r="C73" s="179"/>
      <c r="D73" s="192"/>
      <c r="E73" s="181">
        <v>0</v>
      </c>
      <c r="F73" s="181">
        <v>0</v>
      </c>
      <c r="G73" s="182">
        <f t="shared" ref="G73:G74" si="0">$L$29</f>
        <v>4.2645998441129596E-2</v>
      </c>
      <c r="H73" s="183">
        <f t="shared" ref="H73:H74" si="1">ROUND(F73*G73,0)</f>
        <v>0</v>
      </c>
      <c r="I73" s="182">
        <f t="shared" ref="I73:I74" si="2">$L$44</f>
        <v>4.3847428121527976E-2</v>
      </c>
      <c r="J73" s="179">
        <f t="shared" ref="J73:J74" si="3">ROUND(E73*I73,0)</f>
        <v>0</v>
      </c>
      <c r="K73" s="184">
        <f>H73+J73</f>
        <v>0</v>
      </c>
      <c r="L73" s="183">
        <f>E73-F73</f>
        <v>0</v>
      </c>
      <c r="M73" s="182">
        <f t="shared" ref="M73:M74" si="4">$L$54</f>
        <v>0.1054746533038278</v>
      </c>
      <c r="N73" s="193">
        <f t="shared" ref="N73:N74" si="5">ROUND(L73*M73,0)</f>
        <v>0</v>
      </c>
      <c r="O73" s="181">
        <v>0</v>
      </c>
      <c r="P73" s="194">
        <f>K73+N73+O73</f>
        <v>0</v>
      </c>
      <c r="Q73" s="195">
        <v>0</v>
      </c>
      <c r="R73" s="196">
        <f>P73+Q73</f>
        <v>0</v>
      </c>
      <c r="S73" s="85"/>
      <c r="T73" s="85"/>
      <c r="U73" s="221">
        <f t="shared" ref="U73:U79" si="6">+E73</f>
        <v>0</v>
      </c>
      <c r="V73" s="85"/>
      <c r="W73" s="85"/>
      <c r="X73" s="85"/>
    </row>
    <row r="74" spans="1:68" ht="15.75">
      <c r="A74" s="178" t="s">
        <v>123</v>
      </c>
      <c r="B74" s="179"/>
      <c r="C74" s="179"/>
      <c r="D74" s="192"/>
      <c r="E74" s="181">
        <v>0</v>
      </c>
      <c r="F74" s="181">
        <v>0</v>
      </c>
      <c r="G74" s="182">
        <f t="shared" si="0"/>
        <v>4.2645998441129596E-2</v>
      </c>
      <c r="H74" s="183">
        <f t="shared" si="1"/>
        <v>0</v>
      </c>
      <c r="I74" s="182">
        <f t="shared" si="2"/>
        <v>4.3847428121527976E-2</v>
      </c>
      <c r="J74" s="179">
        <f t="shared" si="3"/>
        <v>0</v>
      </c>
      <c r="K74" s="184">
        <f>H74+J74</f>
        <v>0</v>
      </c>
      <c r="L74" s="183">
        <f>E74-F74</f>
        <v>0</v>
      </c>
      <c r="M74" s="182">
        <f t="shared" si="4"/>
        <v>0.1054746533038278</v>
      </c>
      <c r="N74" s="193">
        <f t="shared" si="5"/>
        <v>0</v>
      </c>
      <c r="O74" s="181">
        <v>0</v>
      </c>
      <c r="P74" s="194">
        <f>K74+N74+O74</f>
        <v>0</v>
      </c>
      <c r="Q74" s="197">
        <v>0</v>
      </c>
      <c r="R74" s="196">
        <f>P74+Q74</f>
        <v>0</v>
      </c>
      <c r="S74" s="85"/>
      <c r="T74" s="85"/>
      <c r="U74" s="221">
        <f t="shared" si="6"/>
        <v>0</v>
      </c>
      <c r="V74" s="85"/>
      <c r="W74" s="85"/>
      <c r="X74" s="85"/>
    </row>
    <row r="75" spans="1:68" ht="15.75">
      <c r="A75" s="178"/>
      <c r="B75" s="179"/>
      <c r="C75" s="179"/>
      <c r="D75" s="192"/>
      <c r="E75" s="179"/>
      <c r="F75" s="179"/>
      <c r="G75" s="179"/>
      <c r="H75" s="179"/>
      <c r="I75" s="179"/>
      <c r="J75" s="179"/>
      <c r="K75" s="184"/>
      <c r="L75" s="179"/>
      <c r="M75" s="179"/>
      <c r="N75" s="184"/>
      <c r="O75" s="179"/>
      <c r="P75" s="184"/>
      <c r="Q75" s="179"/>
      <c r="R75" s="184"/>
      <c r="S75" s="85"/>
      <c r="T75" s="85"/>
      <c r="U75" s="221">
        <f t="shared" si="6"/>
        <v>0</v>
      </c>
      <c r="V75" s="85"/>
      <c r="W75" s="85"/>
      <c r="X75" s="85"/>
    </row>
    <row r="76" spans="1:68" ht="15.75">
      <c r="A76" s="178"/>
      <c r="B76" s="179"/>
      <c r="C76" s="179"/>
      <c r="D76" s="192"/>
      <c r="E76" s="179"/>
      <c r="F76" s="179"/>
      <c r="G76" s="179"/>
      <c r="H76" s="179"/>
      <c r="I76" s="179"/>
      <c r="J76" s="179"/>
      <c r="K76" s="184"/>
      <c r="L76" s="179"/>
      <c r="M76" s="179"/>
      <c r="N76" s="184"/>
      <c r="O76" s="179"/>
      <c r="P76" s="184"/>
      <c r="Q76" s="179"/>
      <c r="R76" s="184"/>
      <c r="S76" s="85"/>
      <c r="T76" s="85"/>
      <c r="U76" s="221">
        <f t="shared" si="6"/>
        <v>0</v>
      </c>
      <c r="V76" s="85"/>
      <c r="W76" s="85"/>
      <c r="X76" s="85"/>
    </row>
    <row r="77" spans="1:68" ht="15.75">
      <c r="A77" s="178"/>
      <c r="B77" s="179"/>
      <c r="C77" s="179"/>
      <c r="D77" s="192"/>
      <c r="E77" s="179"/>
      <c r="F77" s="179"/>
      <c r="G77" s="179"/>
      <c r="H77" s="179"/>
      <c r="I77" s="179"/>
      <c r="J77" s="179"/>
      <c r="K77" s="184"/>
      <c r="L77" s="179"/>
      <c r="M77" s="179"/>
      <c r="N77" s="184"/>
      <c r="O77" s="179"/>
      <c r="P77" s="184"/>
      <c r="Q77" s="179"/>
      <c r="R77" s="184"/>
      <c r="S77" s="85"/>
      <c r="T77" s="85"/>
      <c r="U77" s="221">
        <f t="shared" si="6"/>
        <v>0</v>
      </c>
      <c r="V77" s="85"/>
      <c r="W77" s="85"/>
      <c r="X77" s="85"/>
    </row>
    <row r="78" spans="1:68" ht="15.75">
      <c r="A78" s="178"/>
      <c r="B78" s="179"/>
      <c r="C78" s="179"/>
      <c r="D78" s="192"/>
      <c r="E78" s="179"/>
      <c r="F78" s="179"/>
      <c r="G78" s="179"/>
      <c r="H78" s="179"/>
      <c r="I78" s="179"/>
      <c r="J78" s="179"/>
      <c r="K78" s="184"/>
      <c r="L78" s="179"/>
      <c r="M78" s="179"/>
      <c r="N78" s="184"/>
      <c r="O78" s="179"/>
      <c r="P78" s="184"/>
      <c r="Q78" s="179"/>
      <c r="R78" s="184"/>
      <c r="S78" s="85"/>
      <c r="T78" s="85"/>
      <c r="U78" s="221">
        <f t="shared" si="6"/>
        <v>0</v>
      </c>
      <c r="V78" s="85"/>
      <c r="W78" s="85"/>
      <c r="X78" s="85"/>
    </row>
    <row r="79" spans="1:68" ht="15.75">
      <c r="A79" s="80"/>
      <c r="D79" s="81"/>
      <c r="K79" s="82"/>
      <c r="N79" s="82"/>
      <c r="P79" s="82"/>
      <c r="R79" s="82"/>
      <c r="S79" s="85"/>
      <c r="T79" s="85"/>
      <c r="U79" s="221">
        <f t="shared" si="6"/>
        <v>0</v>
      </c>
      <c r="V79" s="85"/>
      <c r="W79" s="85"/>
      <c r="X79" s="85"/>
    </row>
    <row r="80" spans="1:68">
      <c r="A80" s="80"/>
      <c r="C80" s="85"/>
      <c r="D80" s="86"/>
      <c r="E80" s="85"/>
      <c r="F80" s="85"/>
      <c r="G80" s="85"/>
      <c r="H80" s="85"/>
      <c r="I80" s="85"/>
      <c r="J80" s="85"/>
      <c r="K80" s="87"/>
      <c r="L80" s="85"/>
      <c r="M80" s="85"/>
      <c r="N80" s="87"/>
      <c r="O80" s="85"/>
      <c r="P80" s="87"/>
      <c r="Q80" s="85"/>
      <c r="R80" s="87"/>
      <c r="S80" s="85"/>
      <c r="T80" s="85"/>
      <c r="U80" s="219"/>
      <c r="V80" s="85"/>
      <c r="W80" s="85"/>
      <c r="X80" s="85"/>
    </row>
    <row r="81" spans="1:24">
      <c r="A81" s="80"/>
      <c r="C81" s="85"/>
      <c r="D81" s="86"/>
      <c r="E81" s="85"/>
      <c r="F81" s="85"/>
      <c r="G81" s="85"/>
      <c r="H81" s="85"/>
      <c r="I81" s="85"/>
      <c r="J81" s="85"/>
      <c r="K81" s="87"/>
      <c r="L81" s="85"/>
      <c r="M81" s="85"/>
      <c r="N81" s="87"/>
      <c r="O81" s="85"/>
      <c r="P81" s="87"/>
      <c r="Q81" s="85"/>
      <c r="R81" s="87"/>
      <c r="S81" s="85"/>
      <c r="T81" s="85"/>
      <c r="U81" s="219"/>
      <c r="V81" s="85"/>
      <c r="W81" s="85"/>
      <c r="X81" s="85"/>
    </row>
    <row r="82" spans="1:24">
      <c r="A82" s="80"/>
      <c r="C82" s="85"/>
      <c r="D82" s="86"/>
      <c r="E82" s="85"/>
      <c r="F82" s="85"/>
      <c r="G82" s="85"/>
      <c r="H82" s="85"/>
      <c r="I82" s="85"/>
      <c r="J82" s="85"/>
      <c r="K82" s="87"/>
      <c r="L82" s="85"/>
      <c r="M82" s="85"/>
      <c r="N82" s="87"/>
      <c r="O82" s="85"/>
      <c r="P82" s="87"/>
      <c r="Q82" s="85"/>
      <c r="R82" s="87"/>
      <c r="S82" s="85"/>
      <c r="T82" s="85"/>
      <c r="U82" s="219"/>
      <c r="V82" s="85"/>
      <c r="W82" s="85"/>
      <c r="X82" s="85"/>
    </row>
    <row r="83" spans="1:24">
      <c r="A83" s="80"/>
      <c r="C83" s="85"/>
      <c r="D83" s="86"/>
      <c r="E83" s="85"/>
      <c r="F83" s="85"/>
      <c r="G83" s="85"/>
      <c r="H83" s="85"/>
      <c r="I83" s="85"/>
      <c r="J83" s="85"/>
      <c r="K83" s="87"/>
      <c r="L83" s="85"/>
      <c r="M83" s="85"/>
      <c r="N83" s="87"/>
      <c r="O83" s="85"/>
      <c r="P83" s="87"/>
      <c r="Q83" s="85"/>
      <c r="R83" s="87"/>
      <c r="S83" s="85"/>
      <c r="T83" s="85"/>
      <c r="U83" s="219"/>
      <c r="V83" s="85"/>
      <c r="W83" s="85"/>
      <c r="X83" s="85"/>
    </row>
    <row r="84" spans="1:24">
      <c r="A84" s="80"/>
      <c r="C84" s="85"/>
      <c r="D84" s="86"/>
      <c r="E84" s="85"/>
      <c r="F84" s="85"/>
      <c r="G84" s="85"/>
      <c r="H84" s="85"/>
      <c r="I84" s="85"/>
      <c r="J84" s="85"/>
      <c r="K84" s="87"/>
      <c r="L84" s="85"/>
      <c r="M84" s="85"/>
      <c r="N84" s="87"/>
      <c r="O84" s="85"/>
      <c r="P84" s="87"/>
      <c r="Q84" s="85"/>
      <c r="R84" s="87"/>
      <c r="S84" s="85"/>
      <c r="T84" s="85"/>
      <c r="U84" s="219"/>
      <c r="V84" s="85"/>
      <c r="W84" s="85"/>
      <c r="X84" s="85"/>
    </row>
    <row r="85" spans="1:24">
      <c r="A85" s="80"/>
      <c r="C85" s="85"/>
      <c r="D85" s="86"/>
      <c r="E85" s="85"/>
      <c r="F85" s="85"/>
      <c r="G85" s="85"/>
      <c r="H85" s="85"/>
      <c r="I85" s="85"/>
      <c r="J85" s="85"/>
      <c r="K85" s="87"/>
      <c r="L85" s="85"/>
      <c r="M85" s="85"/>
      <c r="N85" s="87"/>
      <c r="O85" s="85"/>
      <c r="P85" s="87"/>
      <c r="Q85" s="85"/>
      <c r="R85" s="87"/>
      <c r="S85" s="85"/>
      <c r="T85" s="85"/>
      <c r="U85" s="219"/>
      <c r="V85" s="85"/>
      <c r="W85" s="85"/>
      <c r="X85" s="85"/>
    </row>
    <row r="86" spans="1:24">
      <c r="A86" s="80"/>
      <c r="C86" s="85"/>
      <c r="D86" s="86"/>
      <c r="E86" s="85"/>
      <c r="F86" s="85"/>
      <c r="G86" s="85"/>
      <c r="H86" s="85"/>
      <c r="I86" s="85"/>
      <c r="J86" s="85"/>
      <c r="K86" s="87"/>
      <c r="L86" s="85"/>
      <c r="M86" s="85"/>
      <c r="N86" s="87"/>
      <c r="O86" s="85"/>
      <c r="P86" s="87"/>
      <c r="Q86" s="85"/>
      <c r="R86" s="87"/>
      <c r="S86" s="85"/>
      <c r="T86" s="85"/>
      <c r="U86" s="219"/>
      <c r="V86" s="85"/>
      <c r="W86" s="85"/>
      <c r="X86" s="85"/>
    </row>
    <row r="87" spans="1:24">
      <c r="A87" s="80"/>
      <c r="C87" s="85"/>
      <c r="D87" s="86"/>
      <c r="E87" s="85"/>
      <c r="F87" s="85"/>
      <c r="G87" s="85"/>
      <c r="H87" s="85"/>
      <c r="I87" s="85"/>
      <c r="J87" s="85"/>
      <c r="K87" s="87"/>
      <c r="L87" s="85"/>
      <c r="M87" s="85"/>
      <c r="N87" s="87"/>
      <c r="O87" s="85"/>
      <c r="P87" s="87"/>
      <c r="Q87" s="85"/>
      <c r="R87" s="87"/>
      <c r="S87" s="85"/>
      <c r="T87" s="85"/>
      <c r="U87" s="219"/>
      <c r="V87" s="85"/>
      <c r="W87" s="85"/>
      <c r="X87" s="85"/>
    </row>
    <row r="88" spans="1:24">
      <c r="A88" s="80"/>
      <c r="C88" s="85"/>
      <c r="D88" s="86"/>
      <c r="E88" s="85"/>
      <c r="F88" s="85"/>
      <c r="G88" s="85"/>
      <c r="H88" s="85"/>
      <c r="I88" s="85"/>
      <c r="J88" s="85"/>
      <c r="K88" s="87"/>
      <c r="L88" s="85"/>
      <c r="M88" s="85"/>
      <c r="N88" s="87"/>
      <c r="O88" s="85"/>
      <c r="P88" s="87"/>
      <c r="Q88" s="85"/>
      <c r="R88" s="87"/>
      <c r="S88" s="85"/>
      <c r="T88" s="85"/>
      <c r="U88" s="219"/>
      <c r="V88" s="85"/>
      <c r="W88" s="85"/>
      <c r="X88" s="85"/>
    </row>
    <row r="89" spans="1:24">
      <c r="A89" s="80"/>
      <c r="C89" s="85"/>
      <c r="D89" s="86"/>
      <c r="E89" s="85"/>
      <c r="F89" s="85"/>
      <c r="G89" s="85"/>
      <c r="H89" s="85"/>
      <c r="I89" s="85"/>
      <c r="J89" s="85"/>
      <c r="K89" s="87"/>
      <c r="L89" s="85"/>
      <c r="M89" s="85"/>
      <c r="N89" s="87"/>
      <c r="O89" s="85"/>
      <c r="P89" s="87"/>
      <c r="Q89" s="85"/>
      <c r="R89" s="87"/>
      <c r="S89" s="85"/>
      <c r="T89" s="85"/>
      <c r="U89" s="219"/>
      <c r="V89" s="85"/>
      <c r="W89" s="85"/>
      <c r="X89" s="85"/>
    </row>
    <row r="90" spans="1:24">
      <c r="A90" s="80"/>
      <c r="C90" s="85"/>
      <c r="D90" s="86"/>
      <c r="E90" s="85"/>
      <c r="F90" s="85"/>
      <c r="G90" s="85"/>
      <c r="H90" s="85"/>
      <c r="I90" s="85"/>
      <c r="J90" s="85"/>
      <c r="K90" s="87"/>
      <c r="L90" s="85"/>
      <c r="M90" s="85"/>
      <c r="N90" s="87"/>
      <c r="O90" s="85"/>
      <c r="P90" s="87"/>
      <c r="Q90" s="85"/>
      <c r="R90" s="87"/>
      <c r="S90" s="85"/>
      <c r="T90" s="85"/>
      <c r="U90" s="219"/>
      <c r="V90" s="85"/>
      <c r="W90" s="85"/>
      <c r="X90" s="85"/>
    </row>
    <row r="91" spans="1:24">
      <c r="A91" s="88"/>
      <c r="B91" s="89"/>
      <c r="C91" s="90"/>
      <c r="D91" s="90"/>
      <c r="E91" s="90"/>
      <c r="F91" s="90"/>
      <c r="G91" s="90"/>
      <c r="H91" s="90"/>
      <c r="I91" s="90"/>
      <c r="J91" s="90"/>
      <c r="K91" s="91"/>
      <c r="L91" s="90"/>
      <c r="M91" s="90"/>
      <c r="N91" s="91"/>
      <c r="O91" s="90"/>
      <c r="P91" s="91"/>
      <c r="Q91" s="90"/>
      <c r="R91" s="91"/>
      <c r="S91" s="85"/>
      <c r="T91" s="85"/>
      <c r="U91" s="219"/>
      <c r="V91" s="85"/>
      <c r="W91" s="85"/>
      <c r="X91" s="85"/>
    </row>
    <row r="92" spans="1:24" ht="16.5" thickBot="1">
      <c r="A92" s="18" t="s">
        <v>124</v>
      </c>
      <c r="B92" s="50"/>
      <c r="C92" s="21" t="s">
        <v>125</v>
      </c>
      <c r="D92" s="21"/>
      <c r="E92" s="21"/>
      <c r="F92" s="21"/>
      <c r="G92" s="21"/>
      <c r="H92" s="43"/>
      <c r="I92" s="43"/>
      <c r="J92" s="11"/>
      <c r="K92" s="11"/>
      <c r="L92" s="11"/>
      <c r="M92" s="11"/>
      <c r="N92" s="11"/>
      <c r="O92" s="11"/>
      <c r="P92" s="57">
        <f>SUM(P72:P91)</f>
        <v>80212088</v>
      </c>
      <c r="Q92" s="57">
        <f>SUM(Q72:Q91)</f>
        <v>8734377</v>
      </c>
      <c r="R92" s="57">
        <f>ROUND(SUM(R72:R91),2)</f>
        <v>88946465</v>
      </c>
      <c r="S92" s="85"/>
      <c r="T92" s="85"/>
      <c r="U92" s="366">
        <f>SUM(U72:U91)</f>
        <v>500396956</v>
      </c>
      <c r="V92" s="85"/>
      <c r="W92" s="85"/>
      <c r="X92" s="85"/>
    </row>
    <row r="93" spans="1:24" ht="16.5" thickTop="1">
      <c r="A93" s="93"/>
      <c r="B93" s="85"/>
      <c r="C93" s="85"/>
      <c r="D93" s="85"/>
      <c r="E93" s="133">
        <f>SUM(E72:E90)</f>
        <v>500396956</v>
      </c>
      <c r="F93" s="85"/>
      <c r="G93" s="85"/>
      <c r="H93" s="85"/>
      <c r="I93" s="85"/>
      <c r="J93" s="85"/>
      <c r="K93" s="85"/>
      <c r="L93" s="85"/>
      <c r="M93" s="85"/>
      <c r="N93" s="85"/>
      <c r="O93" s="85"/>
      <c r="P93" s="85"/>
      <c r="Q93" s="85"/>
      <c r="R93" s="85"/>
      <c r="S93" s="85"/>
      <c r="T93" s="85"/>
      <c r="U93" s="253">
        <f>+E93-U92</f>
        <v>0</v>
      </c>
      <c r="V93" s="253" t="s">
        <v>229</v>
      </c>
      <c r="W93" s="85"/>
      <c r="X93" s="85"/>
    </row>
    <row r="94" spans="1:24" ht="15.75">
      <c r="A94" s="94">
        <v>3</v>
      </c>
      <c r="B94" s="85"/>
      <c r="C94" s="57" t="s">
        <v>126</v>
      </c>
      <c r="D94" s="57"/>
      <c r="E94" s="57"/>
      <c r="F94" s="57"/>
      <c r="G94" s="85"/>
      <c r="H94" s="85"/>
      <c r="I94" s="85"/>
      <c r="J94" s="85"/>
      <c r="K94" s="85"/>
      <c r="L94" s="85"/>
      <c r="M94" s="85"/>
      <c r="N94" s="85"/>
      <c r="O94" s="85"/>
      <c r="P94" s="57">
        <f>P92</f>
        <v>80212088</v>
      </c>
      <c r="Q94" s="85"/>
      <c r="R94" s="85"/>
      <c r="S94" s="85"/>
      <c r="T94" s="85"/>
      <c r="U94" s="85"/>
      <c r="V94" s="85"/>
      <c r="W94" s="85"/>
      <c r="X94" s="85"/>
    </row>
    <row r="95" spans="1:24">
      <c r="A95" s="85"/>
      <c r="B95" s="85"/>
      <c r="C95" s="85"/>
      <c r="D95" s="85"/>
      <c r="E95" s="85"/>
      <c r="F95" s="85"/>
      <c r="G95" s="85"/>
      <c r="H95" s="85"/>
      <c r="I95" s="85"/>
      <c r="J95" s="85"/>
      <c r="K95" s="85"/>
      <c r="L95" s="85"/>
      <c r="M95" s="85"/>
      <c r="N95" s="85"/>
      <c r="O95" s="85"/>
      <c r="P95" s="85"/>
      <c r="Q95" s="85"/>
      <c r="R95" s="85"/>
      <c r="S95" s="85"/>
      <c r="T95" s="85"/>
      <c r="U95" s="85"/>
      <c r="V95" s="85"/>
      <c r="W95" s="85"/>
      <c r="X95" s="85"/>
    </row>
    <row r="96" spans="1:24">
      <c r="A96" s="85"/>
      <c r="B96" s="85"/>
      <c r="C96" s="85"/>
      <c r="D96" s="85"/>
      <c r="E96" s="85"/>
      <c r="F96" s="85"/>
      <c r="G96" s="85"/>
      <c r="H96" s="85"/>
      <c r="I96" s="85"/>
      <c r="J96" s="85"/>
      <c r="K96" s="85"/>
      <c r="L96" s="85"/>
      <c r="M96" s="85"/>
      <c r="N96" s="85"/>
      <c r="O96" s="85"/>
      <c r="P96" s="85"/>
      <c r="Q96" s="85"/>
      <c r="R96" s="85"/>
      <c r="S96" s="85"/>
      <c r="T96" s="85"/>
      <c r="U96" s="85"/>
      <c r="V96" s="85"/>
      <c r="W96" s="85"/>
      <c r="X96" s="85"/>
    </row>
    <row r="97" spans="1:24" ht="15.75">
      <c r="A97" s="57" t="s">
        <v>127</v>
      </c>
      <c r="B97" s="85"/>
      <c r="C97" s="85"/>
      <c r="D97" s="85"/>
      <c r="E97" s="85"/>
      <c r="F97" s="85"/>
      <c r="G97" s="85"/>
      <c r="H97" s="85"/>
      <c r="I97" s="85"/>
      <c r="J97" s="85"/>
      <c r="K97" s="85"/>
      <c r="L97" s="85"/>
      <c r="M97" s="85"/>
      <c r="N97" s="85"/>
      <c r="O97" s="85"/>
      <c r="P97" s="85"/>
      <c r="Q97" s="85"/>
      <c r="R97" s="85"/>
      <c r="S97" s="85"/>
      <c r="T97" s="85"/>
      <c r="U97" s="85"/>
      <c r="V97" s="85"/>
      <c r="W97" s="85"/>
      <c r="X97" s="85"/>
    </row>
    <row r="98" spans="1:24" ht="16.5" thickBot="1">
      <c r="A98" s="95" t="s">
        <v>128</v>
      </c>
      <c r="B98" s="85"/>
      <c r="C98" s="85"/>
      <c r="D98" s="85"/>
      <c r="E98" s="85"/>
      <c r="F98" s="85"/>
      <c r="G98" s="85"/>
      <c r="H98" s="85"/>
      <c r="I98" s="85"/>
      <c r="J98" s="85"/>
      <c r="K98" s="85"/>
      <c r="L98" s="85"/>
      <c r="M98" s="85"/>
      <c r="N98" s="85"/>
      <c r="O98" s="85"/>
      <c r="P98" s="85"/>
      <c r="Q98" s="85"/>
      <c r="R98" s="85"/>
      <c r="S98" s="85"/>
      <c r="T98" s="85"/>
      <c r="U98" s="85"/>
      <c r="V98" s="85"/>
      <c r="W98" s="85"/>
      <c r="X98" s="85"/>
    </row>
    <row r="99" spans="1:24" ht="15.75" customHeight="1">
      <c r="A99" s="96" t="s">
        <v>129</v>
      </c>
      <c r="B99" s="97"/>
      <c r="C99" s="421" t="s">
        <v>442</v>
      </c>
      <c r="D99" s="421"/>
      <c r="E99" s="421"/>
      <c r="F99" s="421"/>
      <c r="G99" s="421"/>
      <c r="H99" s="421"/>
      <c r="I99" s="421"/>
      <c r="J99" s="421"/>
      <c r="K99" s="421"/>
      <c r="L99" s="421"/>
      <c r="M99" s="421"/>
      <c r="N99" s="421"/>
      <c r="O99" s="421"/>
      <c r="P99" s="421"/>
      <c r="Q99" s="421"/>
      <c r="R99" s="421"/>
      <c r="S99" s="85"/>
      <c r="T99" s="85"/>
      <c r="U99" s="85"/>
      <c r="V99" s="85"/>
      <c r="W99" s="85"/>
      <c r="X99" s="85"/>
    </row>
    <row r="100" spans="1:24" ht="15.75">
      <c r="A100" s="96"/>
      <c r="B100" s="97"/>
      <c r="C100" s="302" t="s">
        <v>433</v>
      </c>
      <c r="D100" s="296"/>
      <c r="E100" s="296"/>
      <c r="F100" s="296"/>
      <c r="G100" s="296"/>
      <c r="H100" s="296"/>
      <c r="I100" s="296"/>
      <c r="J100" s="296"/>
      <c r="K100" s="296"/>
      <c r="L100" s="296"/>
      <c r="M100" s="296"/>
      <c r="N100" s="296"/>
      <c r="O100" s="296"/>
      <c r="P100" s="296"/>
      <c r="Q100" s="296"/>
      <c r="R100" s="296"/>
      <c r="S100" s="85"/>
      <c r="T100" s="85"/>
      <c r="U100" s="85"/>
      <c r="V100" s="85"/>
      <c r="W100" s="85"/>
      <c r="X100" s="85"/>
    </row>
    <row r="101" spans="1:24" ht="15.75" customHeight="1">
      <c r="A101" s="96" t="s">
        <v>130</v>
      </c>
      <c r="B101" s="97"/>
      <c r="C101" s="421" t="s">
        <v>213</v>
      </c>
      <c r="D101" s="421"/>
      <c r="E101" s="421"/>
      <c r="F101" s="421"/>
      <c r="G101" s="421"/>
      <c r="H101" s="421"/>
      <c r="I101" s="421"/>
      <c r="J101" s="421"/>
      <c r="K101" s="421"/>
      <c r="L101" s="421"/>
      <c r="M101" s="421"/>
      <c r="N101" s="421"/>
      <c r="O101" s="421"/>
      <c r="P101" s="421"/>
      <c r="Q101" s="421"/>
      <c r="R101" s="421"/>
      <c r="S101" s="85"/>
      <c r="T101" s="85"/>
      <c r="U101" s="85"/>
      <c r="V101" s="85"/>
      <c r="W101" s="85"/>
      <c r="X101" s="85"/>
    </row>
    <row r="102" spans="1:24" ht="15.75" customHeight="1">
      <c r="A102" s="96" t="s">
        <v>131</v>
      </c>
      <c r="B102" s="97"/>
      <c r="C102" s="421" t="s">
        <v>132</v>
      </c>
      <c r="D102" s="421"/>
      <c r="E102" s="421"/>
      <c r="F102" s="421"/>
      <c r="G102" s="421"/>
      <c r="H102" s="421"/>
      <c r="I102" s="421"/>
      <c r="J102" s="421"/>
      <c r="K102" s="421"/>
      <c r="L102" s="421"/>
      <c r="M102" s="421"/>
      <c r="N102" s="421"/>
      <c r="O102" s="421"/>
      <c r="P102" s="421"/>
      <c r="Q102" s="421"/>
      <c r="R102" s="421"/>
      <c r="S102" s="85"/>
      <c r="T102" s="85"/>
      <c r="U102" s="85"/>
      <c r="V102" s="85"/>
      <c r="W102" s="85"/>
      <c r="X102" s="85"/>
    </row>
    <row r="103" spans="1:24" ht="15.75">
      <c r="A103" s="96"/>
      <c r="B103" s="97"/>
      <c r="C103" s="421" t="s">
        <v>133</v>
      </c>
      <c r="D103" s="421"/>
      <c r="E103" s="421"/>
      <c r="F103" s="421"/>
      <c r="G103" s="421"/>
      <c r="H103" s="421"/>
      <c r="I103" s="421"/>
      <c r="J103" s="421"/>
      <c r="K103" s="421"/>
      <c r="L103" s="421"/>
      <c r="M103" s="421"/>
      <c r="N103" s="421"/>
      <c r="O103" s="421"/>
      <c r="P103" s="421"/>
      <c r="Q103" s="421"/>
      <c r="R103" s="421"/>
      <c r="S103" s="85"/>
      <c r="T103" s="85"/>
      <c r="U103" s="85"/>
      <c r="V103" s="85"/>
      <c r="W103" s="85"/>
      <c r="X103" s="85"/>
    </row>
    <row r="104" spans="1:24" ht="15.75" customHeight="1">
      <c r="A104" s="96" t="s">
        <v>134</v>
      </c>
      <c r="B104" s="97"/>
      <c r="C104" s="421" t="s">
        <v>135</v>
      </c>
      <c r="D104" s="421"/>
      <c r="E104" s="421"/>
      <c r="F104" s="421"/>
      <c r="G104" s="421"/>
      <c r="H104" s="421"/>
      <c r="I104" s="421"/>
      <c r="J104" s="421"/>
      <c r="K104" s="421"/>
      <c r="L104" s="421"/>
      <c r="M104" s="421"/>
      <c r="N104" s="421"/>
      <c r="O104" s="421"/>
      <c r="P104" s="421"/>
      <c r="Q104" s="421"/>
      <c r="R104" s="421"/>
      <c r="S104" s="85"/>
      <c r="T104" s="85"/>
      <c r="U104" s="85"/>
      <c r="V104" s="85"/>
      <c r="W104" s="85"/>
      <c r="X104" s="85"/>
    </row>
    <row r="105" spans="1:24" ht="15.75" customHeight="1">
      <c r="A105" s="98" t="s">
        <v>136</v>
      </c>
      <c r="B105" s="97"/>
      <c r="C105" s="420" t="s">
        <v>441</v>
      </c>
      <c r="D105" s="420"/>
      <c r="E105" s="420"/>
      <c r="F105" s="420"/>
      <c r="G105" s="420"/>
      <c r="H105" s="420"/>
      <c r="I105" s="420"/>
      <c r="J105" s="420"/>
      <c r="K105" s="420"/>
      <c r="L105" s="420"/>
      <c r="M105" s="420"/>
      <c r="N105" s="420"/>
      <c r="O105" s="420"/>
      <c r="P105" s="420"/>
      <c r="Q105" s="420"/>
      <c r="R105" s="420"/>
      <c r="S105" s="85"/>
      <c r="T105" s="85"/>
      <c r="U105" s="85"/>
      <c r="V105" s="85"/>
      <c r="W105" s="85"/>
      <c r="X105" s="85"/>
    </row>
    <row r="106" spans="1:24" ht="15.75" customHeight="1">
      <c r="A106" s="98" t="s">
        <v>137</v>
      </c>
      <c r="B106" s="97"/>
      <c r="C106" s="421" t="s">
        <v>138</v>
      </c>
      <c r="D106" s="421"/>
      <c r="E106" s="421"/>
      <c r="F106" s="421"/>
      <c r="G106" s="421"/>
      <c r="H106" s="421"/>
      <c r="I106" s="421"/>
      <c r="J106" s="421"/>
      <c r="K106" s="421"/>
      <c r="L106" s="421"/>
      <c r="M106" s="421"/>
      <c r="N106" s="421"/>
      <c r="O106" s="421"/>
      <c r="P106" s="421"/>
      <c r="Q106" s="421"/>
      <c r="R106" s="421"/>
      <c r="S106" s="85"/>
      <c r="T106" s="85"/>
      <c r="U106" s="85"/>
      <c r="V106" s="85"/>
      <c r="W106" s="85"/>
      <c r="X106" s="85"/>
    </row>
    <row r="107" spans="1:24" ht="15.75" customHeight="1">
      <c r="A107" s="98" t="s">
        <v>139</v>
      </c>
      <c r="B107" s="97"/>
      <c r="C107" s="420" t="s">
        <v>355</v>
      </c>
      <c r="D107" s="420"/>
      <c r="E107" s="420"/>
      <c r="F107" s="420"/>
      <c r="G107" s="420"/>
      <c r="H107" s="420"/>
      <c r="I107" s="420"/>
      <c r="J107" s="420"/>
      <c r="K107" s="420"/>
      <c r="L107" s="420"/>
      <c r="M107" s="420"/>
      <c r="N107" s="420"/>
      <c r="O107" s="420"/>
      <c r="P107" s="420"/>
      <c r="Q107" s="420"/>
      <c r="R107" s="420"/>
      <c r="S107" s="85"/>
      <c r="T107" s="85"/>
      <c r="U107" s="85"/>
      <c r="V107" s="85"/>
      <c r="W107" s="85"/>
      <c r="X107" s="85"/>
    </row>
    <row r="108" spans="1:24" ht="15.75">
      <c r="A108" s="98" t="s">
        <v>141</v>
      </c>
      <c r="B108" s="10"/>
      <c r="C108" s="421" t="s">
        <v>142</v>
      </c>
      <c r="D108" s="421"/>
      <c r="E108" s="421"/>
      <c r="F108" s="421"/>
      <c r="G108" s="421"/>
      <c r="H108" s="421"/>
      <c r="I108" s="421"/>
      <c r="J108" s="421"/>
      <c r="K108" s="421"/>
      <c r="L108" s="421"/>
      <c r="M108" s="421"/>
      <c r="N108" s="421"/>
      <c r="O108" s="421"/>
      <c r="P108" s="421"/>
      <c r="Q108" s="421"/>
      <c r="R108" s="421"/>
      <c r="S108" s="85"/>
      <c r="T108" s="85"/>
      <c r="U108" s="85"/>
      <c r="V108" s="85"/>
      <c r="W108" s="85"/>
      <c r="X108" s="85"/>
    </row>
    <row r="109" spans="1:24" ht="15.75">
      <c r="A109" s="43" t="s">
        <v>195</v>
      </c>
      <c r="B109" s="57"/>
      <c r="C109" s="57" t="s">
        <v>434</v>
      </c>
      <c r="D109" s="300"/>
      <c r="E109" s="85"/>
      <c r="F109" s="85"/>
      <c r="G109" s="85"/>
      <c r="H109" s="85"/>
      <c r="I109" s="85"/>
      <c r="J109" s="85"/>
      <c r="K109" s="85"/>
      <c r="L109" s="85"/>
      <c r="M109" s="85"/>
      <c r="N109" s="85"/>
      <c r="O109" s="85"/>
      <c r="P109" s="85"/>
      <c r="Q109" s="85"/>
      <c r="R109" s="85"/>
      <c r="S109" s="85"/>
      <c r="T109" s="85"/>
      <c r="U109" s="85"/>
      <c r="V109" s="85"/>
      <c r="W109" s="85"/>
      <c r="X109" s="85"/>
    </row>
    <row r="110" spans="1:24" ht="15.75">
      <c r="A110" s="294" t="s">
        <v>201</v>
      </c>
      <c r="B110" s="295"/>
      <c r="C110" s="171" t="s">
        <v>435</v>
      </c>
      <c r="D110" s="103"/>
      <c r="E110" s="103"/>
      <c r="F110" s="103"/>
      <c r="G110" s="301"/>
      <c r="H110" s="43"/>
      <c r="I110" s="43"/>
      <c r="J110" s="11"/>
      <c r="K110" s="11"/>
      <c r="L110" s="57"/>
      <c r="M110" s="57"/>
      <c r="N110" s="38"/>
      <c r="O110" s="57"/>
      <c r="P110" s="300"/>
      <c r="Q110" s="11"/>
      <c r="R110" s="104"/>
      <c r="S110" s="85"/>
      <c r="T110" s="85"/>
      <c r="U110" s="85"/>
      <c r="V110" s="85"/>
      <c r="W110" s="85"/>
      <c r="X110" s="85"/>
    </row>
    <row r="111" spans="1:24" ht="15.75">
      <c r="A111" s="294" t="s">
        <v>203</v>
      </c>
      <c r="B111" s="295"/>
      <c r="C111" s="57" t="s">
        <v>436</v>
      </c>
      <c r="D111" s="103"/>
      <c r="E111" s="103"/>
      <c r="F111" s="103"/>
      <c r="G111" s="301"/>
      <c r="H111" s="43"/>
      <c r="I111" s="43"/>
      <c r="J111" s="11"/>
      <c r="K111" s="11"/>
      <c r="L111" s="57"/>
      <c r="M111" s="57"/>
      <c r="N111" s="38"/>
      <c r="O111" s="57"/>
      <c r="P111" s="300"/>
      <c r="Q111" s="11"/>
      <c r="R111" s="36"/>
      <c r="S111" s="85"/>
      <c r="T111" s="85"/>
      <c r="U111" s="85"/>
      <c r="V111" s="85"/>
      <c r="W111" s="85"/>
      <c r="X111" s="85"/>
    </row>
    <row r="112" spans="1:24">
      <c r="C112" s="85"/>
      <c r="D112" s="85"/>
      <c r="E112" s="85"/>
      <c r="F112" s="85"/>
      <c r="G112" s="85"/>
      <c r="H112" s="85"/>
      <c r="I112" s="85"/>
      <c r="J112" s="85"/>
      <c r="K112" s="85"/>
      <c r="L112" s="85"/>
      <c r="M112" s="85"/>
      <c r="N112" s="85"/>
      <c r="O112" s="85"/>
      <c r="P112" s="85"/>
      <c r="Q112" s="85"/>
      <c r="R112" s="85"/>
      <c r="S112" s="85"/>
      <c r="T112" s="85"/>
      <c r="U112" s="85"/>
      <c r="V112" s="85"/>
      <c r="W112" s="85"/>
      <c r="X112" s="85"/>
    </row>
    <row r="113" spans="3:24">
      <c r="C113" s="85"/>
      <c r="D113" s="85"/>
      <c r="E113" s="85"/>
      <c r="F113" s="85"/>
      <c r="G113" s="85"/>
      <c r="H113" s="85"/>
      <c r="I113" s="85"/>
      <c r="J113" s="85"/>
      <c r="K113" s="85"/>
      <c r="L113" s="85"/>
      <c r="M113" s="85"/>
      <c r="N113" s="85"/>
      <c r="O113" s="85"/>
      <c r="P113" s="85"/>
      <c r="Q113" s="85"/>
      <c r="R113" s="85"/>
      <c r="S113" s="85"/>
      <c r="T113" s="85"/>
      <c r="U113" s="85"/>
      <c r="V113" s="85"/>
      <c r="W113" s="85"/>
      <c r="X113" s="85"/>
    </row>
    <row r="114" spans="3:24">
      <c r="C114" s="85"/>
      <c r="D114" s="85"/>
      <c r="E114" s="85"/>
      <c r="F114" s="85"/>
      <c r="G114" s="85"/>
      <c r="H114" s="85"/>
      <c r="I114" s="85"/>
      <c r="J114" s="85"/>
      <c r="K114" s="85"/>
      <c r="L114" s="85"/>
      <c r="M114" s="85"/>
      <c r="N114" s="85"/>
      <c r="O114" s="85"/>
      <c r="P114" s="85"/>
      <c r="Q114" s="85"/>
      <c r="R114" s="85"/>
      <c r="S114" s="85"/>
      <c r="T114" s="85"/>
      <c r="U114" s="85"/>
      <c r="V114" s="85"/>
      <c r="W114" s="85"/>
      <c r="X114" s="85"/>
    </row>
    <row r="115" spans="3:24">
      <c r="C115" s="85"/>
      <c r="D115" s="85"/>
      <c r="E115" s="85"/>
      <c r="F115" s="85"/>
      <c r="G115" s="85"/>
      <c r="H115" s="85"/>
      <c r="I115" s="85"/>
      <c r="J115" s="85"/>
      <c r="K115" s="85"/>
      <c r="L115" s="85"/>
      <c r="M115" s="85"/>
      <c r="N115" s="85"/>
      <c r="O115" s="85"/>
      <c r="P115" s="85"/>
      <c r="Q115" s="85"/>
      <c r="R115" s="85"/>
      <c r="S115" s="85"/>
      <c r="T115" s="85"/>
      <c r="U115" s="85"/>
      <c r="V115" s="85"/>
      <c r="W115" s="85"/>
      <c r="X115" s="85"/>
    </row>
    <row r="116" spans="3:24">
      <c r="C116" s="85"/>
      <c r="D116" s="85"/>
      <c r="E116" s="85"/>
      <c r="F116" s="85"/>
      <c r="G116" s="85"/>
      <c r="H116" s="85"/>
      <c r="I116" s="85"/>
      <c r="J116" s="85"/>
      <c r="K116" s="85"/>
      <c r="L116" s="85"/>
      <c r="M116" s="85"/>
      <c r="N116" s="85"/>
      <c r="O116" s="85"/>
      <c r="P116" s="85"/>
      <c r="Q116" s="85"/>
      <c r="R116" s="85"/>
      <c r="S116" s="85"/>
      <c r="T116" s="85"/>
      <c r="U116" s="85"/>
      <c r="V116" s="85"/>
      <c r="W116" s="85"/>
      <c r="X116" s="85"/>
    </row>
    <row r="117" spans="3:24">
      <c r="C117" s="85"/>
      <c r="D117" s="85"/>
      <c r="E117" s="85"/>
      <c r="F117" s="85"/>
      <c r="G117" s="85"/>
      <c r="H117" s="85"/>
      <c r="I117" s="85"/>
      <c r="J117" s="85"/>
      <c r="K117" s="85"/>
      <c r="L117" s="85"/>
      <c r="M117" s="85"/>
      <c r="N117" s="85"/>
      <c r="O117" s="85"/>
      <c r="P117" s="85"/>
      <c r="Q117" s="85"/>
      <c r="R117" s="85"/>
      <c r="S117" s="85"/>
      <c r="T117" s="85"/>
      <c r="U117" s="85"/>
      <c r="V117" s="85"/>
      <c r="W117" s="85"/>
      <c r="X117" s="85"/>
    </row>
    <row r="118" spans="3:24">
      <c r="C118" s="85"/>
      <c r="D118" s="85"/>
      <c r="E118" s="85"/>
      <c r="F118" s="85"/>
      <c r="G118" s="85"/>
      <c r="H118" s="85"/>
      <c r="I118" s="85"/>
      <c r="J118" s="85"/>
      <c r="K118" s="85"/>
      <c r="L118" s="85"/>
      <c r="M118" s="85"/>
      <c r="N118" s="85"/>
      <c r="O118" s="85"/>
      <c r="P118" s="85"/>
      <c r="Q118" s="85"/>
      <c r="R118" s="85"/>
      <c r="S118" s="85"/>
      <c r="T118" s="85"/>
      <c r="U118" s="85"/>
      <c r="V118" s="85"/>
      <c r="W118" s="85"/>
      <c r="X118" s="85"/>
    </row>
    <row r="119" spans="3:24">
      <c r="C119" s="85"/>
      <c r="D119" s="85"/>
      <c r="E119" s="85"/>
      <c r="F119" s="85"/>
      <c r="G119" s="85"/>
      <c r="H119" s="85"/>
      <c r="I119" s="85"/>
      <c r="J119" s="85"/>
      <c r="K119" s="85"/>
      <c r="L119" s="85"/>
      <c r="M119" s="85"/>
      <c r="N119" s="85"/>
      <c r="O119" s="85"/>
      <c r="P119" s="85"/>
      <c r="Q119" s="85"/>
      <c r="R119" s="85"/>
      <c r="S119" s="85"/>
      <c r="T119" s="85"/>
      <c r="U119" s="85"/>
      <c r="V119" s="85"/>
      <c r="W119" s="85"/>
      <c r="X119" s="85"/>
    </row>
    <row r="120" spans="3:24">
      <c r="C120" s="85"/>
      <c r="D120" s="85"/>
      <c r="E120" s="85"/>
      <c r="F120" s="85"/>
      <c r="G120" s="85"/>
      <c r="H120" s="85"/>
      <c r="I120" s="85"/>
      <c r="J120" s="85"/>
      <c r="K120" s="85"/>
      <c r="L120" s="85"/>
      <c r="M120" s="85"/>
      <c r="N120" s="85"/>
      <c r="O120" s="85"/>
      <c r="P120" s="85"/>
      <c r="Q120" s="85"/>
      <c r="R120" s="85"/>
      <c r="S120" s="85"/>
      <c r="T120" s="85"/>
      <c r="U120" s="85"/>
      <c r="V120" s="85"/>
      <c r="W120" s="85"/>
      <c r="X120" s="85"/>
    </row>
    <row r="121" spans="3:24">
      <c r="C121" s="85"/>
      <c r="D121" s="85"/>
      <c r="E121" s="85"/>
      <c r="F121" s="85"/>
      <c r="G121" s="85"/>
      <c r="H121" s="85"/>
      <c r="I121" s="85"/>
      <c r="J121" s="85"/>
      <c r="K121" s="85"/>
      <c r="L121" s="85"/>
      <c r="M121" s="85"/>
      <c r="N121" s="85"/>
      <c r="O121" s="85"/>
      <c r="P121" s="85"/>
      <c r="Q121" s="85"/>
      <c r="R121" s="85"/>
      <c r="S121" s="85"/>
      <c r="T121" s="85"/>
      <c r="U121" s="85"/>
      <c r="V121" s="85"/>
      <c r="W121" s="85"/>
      <c r="X121" s="85"/>
    </row>
    <row r="122" spans="3:24">
      <c r="C122" s="85"/>
      <c r="D122" s="85"/>
      <c r="E122" s="85"/>
      <c r="F122" s="85"/>
      <c r="G122" s="85"/>
      <c r="H122" s="85"/>
      <c r="I122" s="85"/>
      <c r="J122" s="85"/>
      <c r="K122" s="85"/>
      <c r="L122" s="85"/>
      <c r="M122" s="85"/>
      <c r="N122" s="85"/>
      <c r="O122" s="85"/>
      <c r="P122" s="85"/>
      <c r="Q122" s="85"/>
      <c r="R122" s="85"/>
      <c r="S122" s="85"/>
      <c r="T122" s="85"/>
      <c r="U122" s="85"/>
      <c r="V122" s="85"/>
      <c r="W122" s="85"/>
      <c r="X122" s="85"/>
    </row>
    <row r="123" spans="3:24">
      <c r="C123" s="85"/>
      <c r="D123" s="85"/>
      <c r="E123" s="85"/>
      <c r="F123" s="85"/>
      <c r="G123" s="85"/>
      <c r="H123" s="85"/>
      <c r="I123" s="85"/>
      <c r="J123" s="85"/>
      <c r="K123" s="85"/>
      <c r="L123" s="85"/>
      <c r="M123" s="85"/>
      <c r="N123" s="85"/>
      <c r="O123" s="85"/>
      <c r="P123" s="85"/>
      <c r="Q123" s="85"/>
      <c r="R123" s="85"/>
      <c r="S123" s="85"/>
      <c r="T123" s="85"/>
      <c r="U123" s="85"/>
      <c r="V123" s="85"/>
      <c r="W123" s="85"/>
      <c r="X123" s="85"/>
    </row>
    <row r="124" spans="3:24">
      <c r="C124" s="85"/>
      <c r="D124" s="85"/>
      <c r="E124" s="85"/>
      <c r="F124" s="85"/>
      <c r="G124" s="85"/>
      <c r="H124" s="85"/>
      <c r="I124" s="85"/>
      <c r="J124" s="85"/>
      <c r="K124" s="85"/>
      <c r="L124" s="85"/>
      <c r="M124" s="85"/>
      <c r="N124" s="85"/>
      <c r="O124" s="85"/>
      <c r="P124" s="85"/>
      <c r="Q124" s="85"/>
      <c r="R124" s="85"/>
      <c r="S124" s="85"/>
      <c r="T124" s="85"/>
      <c r="U124" s="85"/>
      <c r="V124" s="85"/>
      <c r="W124" s="85"/>
      <c r="X124" s="85"/>
    </row>
    <row r="125" spans="3:24">
      <c r="C125" s="85"/>
      <c r="D125" s="85"/>
      <c r="E125" s="85"/>
      <c r="F125" s="85"/>
      <c r="G125" s="85"/>
      <c r="H125" s="85"/>
      <c r="I125" s="85"/>
      <c r="J125" s="85"/>
      <c r="K125" s="85"/>
      <c r="L125" s="85"/>
      <c r="M125" s="85"/>
      <c r="N125" s="85"/>
      <c r="O125" s="85"/>
      <c r="P125" s="85"/>
      <c r="Q125" s="85"/>
      <c r="R125" s="85"/>
      <c r="S125" s="85"/>
      <c r="T125" s="85"/>
      <c r="U125" s="85"/>
      <c r="V125" s="85"/>
      <c r="W125" s="85"/>
      <c r="X125" s="85"/>
    </row>
    <row r="126" spans="3:24">
      <c r="C126" s="85"/>
      <c r="D126" s="85"/>
      <c r="E126" s="85"/>
      <c r="F126" s="85"/>
      <c r="G126" s="85"/>
      <c r="H126" s="85"/>
      <c r="I126" s="85"/>
      <c r="J126" s="85"/>
      <c r="K126" s="85"/>
      <c r="L126" s="85"/>
      <c r="M126" s="85"/>
      <c r="N126" s="85"/>
      <c r="O126" s="85"/>
      <c r="P126" s="85"/>
      <c r="Q126" s="85"/>
      <c r="R126" s="85"/>
      <c r="S126" s="85"/>
      <c r="T126" s="85"/>
      <c r="U126" s="85"/>
      <c r="V126" s="85"/>
      <c r="W126" s="85"/>
      <c r="X126" s="85"/>
    </row>
    <row r="127" spans="3:24">
      <c r="C127" s="85"/>
      <c r="D127" s="85"/>
      <c r="E127" s="85"/>
      <c r="F127" s="85"/>
      <c r="G127" s="85"/>
      <c r="H127" s="85"/>
      <c r="I127" s="85"/>
      <c r="J127" s="85"/>
      <c r="K127" s="85"/>
      <c r="L127" s="85"/>
      <c r="M127" s="85"/>
      <c r="N127" s="85"/>
      <c r="O127" s="85"/>
      <c r="P127" s="85"/>
      <c r="Q127" s="85"/>
      <c r="R127" s="85"/>
      <c r="S127" s="85"/>
      <c r="T127" s="85"/>
      <c r="U127" s="85"/>
      <c r="V127" s="85"/>
      <c r="W127" s="85"/>
      <c r="X127" s="85"/>
    </row>
    <row r="128" spans="3:24">
      <c r="C128" s="85"/>
      <c r="D128" s="85"/>
      <c r="E128" s="85"/>
      <c r="F128" s="85"/>
      <c r="G128" s="85"/>
      <c r="H128" s="85"/>
      <c r="I128" s="85"/>
      <c r="J128" s="85"/>
      <c r="K128" s="85"/>
      <c r="L128" s="85"/>
      <c r="M128" s="85"/>
      <c r="N128" s="85"/>
      <c r="O128" s="85"/>
      <c r="P128" s="85"/>
      <c r="Q128" s="85"/>
      <c r="R128" s="85"/>
      <c r="S128" s="85"/>
      <c r="T128" s="85"/>
      <c r="U128" s="85"/>
      <c r="V128" s="85"/>
      <c r="W128" s="85"/>
      <c r="X128" s="85"/>
    </row>
    <row r="129" spans="3:24">
      <c r="C129" s="85"/>
      <c r="D129" s="85"/>
      <c r="E129" s="85"/>
      <c r="F129" s="85"/>
      <c r="G129" s="85"/>
      <c r="H129" s="85"/>
      <c r="I129" s="85"/>
      <c r="J129" s="85"/>
      <c r="K129" s="85"/>
      <c r="L129" s="85"/>
      <c r="M129" s="85"/>
      <c r="N129" s="85"/>
      <c r="O129" s="85"/>
      <c r="P129" s="85"/>
      <c r="Q129" s="85"/>
      <c r="R129" s="85"/>
      <c r="S129" s="85"/>
      <c r="T129" s="85"/>
      <c r="U129" s="85"/>
      <c r="V129" s="85"/>
      <c r="W129" s="85"/>
      <c r="X129" s="85"/>
    </row>
    <row r="130" spans="3:24">
      <c r="C130" s="85"/>
      <c r="D130" s="85"/>
      <c r="E130" s="85"/>
      <c r="F130" s="85"/>
      <c r="G130" s="85"/>
      <c r="H130" s="85"/>
      <c r="I130" s="85"/>
      <c r="J130" s="85"/>
      <c r="K130" s="85"/>
      <c r="L130" s="85"/>
      <c r="M130" s="85"/>
      <c r="N130" s="85"/>
      <c r="O130" s="85"/>
      <c r="P130" s="85"/>
      <c r="Q130" s="85"/>
      <c r="R130" s="85"/>
      <c r="S130" s="85"/>
      <c r="T130" s="85"/>
      <c r="U130" s="85"/>
      <c r="V130" s="85"/>
      <c r="W130" s="85"/>
      <c r="X130" s="85"/>
    </row>
    <row r="131" spans="3:24">
      <c r="C131" s="85"/>
      <c r="D131" s="85"/>
      <c r="E131" s="85"/>
      <c r="F131" s="85"/>
      <c r="G131" s="85"/>
      <c r="H131" s="85"/>
      <c r="I131" s="85"/>
      <c r="J131" s="85"/>
      <c r="K131" s="85"/>
      <c r="L131" s="85"/>
      <c r="M131" s="85"/>
      <c r="N131" s="85"/>
      <c r="O131" s="85"/>
      <c r="P131" s="85"/>
      <c r="Q131" s="85"/>
      <c r="R131" s="85"/>
      <c r="S131" s="85"/>
      <c r="T131" s="85"/>
      <c r="U131" s="85"/>
      <c r="V131" s="85"/>
      <c r="W131" s="85"/>
      <c r="X131" s="85"/>
    </row>
    <row r="132" spans="3:24">
      <c r="C132" s="85"/>
      <c r="D132" s="85"/>
      <c r="E132" s="85"/>
      <c r="F132" s="85"/>
      <c r="G132" s="85"/>
      <c r="H132" s="85"/>
      <c r="I132" s="85"/>
      <c r="J132" s="85"/>
      <c r="K132" s="85"/>
      <c r="L132" s="85"/>
      <c r="M132" s="85"/>
      <c r="N132" s="85"/>
      <c r="O132" s="85"/>
      <c r="P132" s="85"/>
      <c r="Q132" s="85"/>
      <c r="R132" s="85"/>
      <c r="S132" s="85"/>
      <c r="T132" s="85"/>
      <c r="U132" s="85"/>
      <c r="V132" s="85"/>
      <c r="W132" s="85"/>
      <c r="X132" s="85"/>
    </row>
    <row r="133" spans="3:24">
      <c r="C133" s="85"/>
      <c r="D133" s="85"/>
      <c r="E133" s="85"/>
      <c r="F133" s="85"/>
      <c r="G133" s="85"/>
      <c r="H133" s="85"/>
      <c r="I133" s="85"/>
      <c r="J133" s="85"/>
      <c r="K133" s="85"/>
      <c r="L133" s="85"/>
      <c r="M133" s="85"/>
      <c r="N133" s="85"/>
      <c r="O133" s="85"/>
      <c r="P133" s="85"/>
      <c r="Q133" s="85"/>
      <c r="R133" s="85"/>
      <c r="S133" s="85"/>
      <c r="T133" s="85"/>
      <c r="U133" s="85"/>
      <c r="V133" s="85"/>
      <c r="W133" s="85"/>
      <c r="X133" s="85"/>
    </row>
    <row r="134" spans="3:24">
      <c r="C134" s="85"/>
      <c r="D134" s="85"/>
      <c r="E134" s="85"/>
      <c r="F134" s="85"/>
      <c r="G134" s="85"/>
      <c r="H134" s="85"/>
      <c r="I134" s="85"/>
      <c r="J134" s="85"/>
      <c r="K134" s="85"/>
      <c r="L134" s="85"/>
      <c r="M134" s="85"/>
      <c r="N134" s="85"/>
      <c r="O134" s="85"/>
      <c r="P134" s="85"/>
      <c r="Q134" s="85"/>
      <c r="R134" s="85"/>
      <c r="S134" s="85"/>
      <c r="T134" s="85"/>
      <c r="U134" s="85"/>
      <c r="V134" s="85"/>
      <c r="W134" s="85"/>
      <c r="X134" s="85"/>
    </row>
    <row r="135" spans="3:24">
      <c r="C135" s="85"/>
      <c r="D135" s="85"/>
      <c r="E135" s="85"/>
      <c r="F135" s="85"/>
      <c r="G135" s="85"/>
      <c r="H135" s="85"/>
      <c r="I135" s="85"/>
      <c r="J135" s="85"/>
      <c r="K135" s="85"/>
      <c r="L135" s="85"/>
      <c r="M135" s="85"/>
      <c r="N135" s="85"/>
      <c r="O135" s="85"/>
      <c r="P135" s="85"/>
      <c r="Q135" s="85"/>
      <c r="R135" s="85"/>
      <c r="S135" s="85"/>
      <c r="T135" s="85"/>
      <c r="U135" s="85"/>
      <c r="V135" s="85"/>
      <c r="W135" s="85"/>
      <c r="X135" s="85"/>
    </row>
    <row r="136" spans="3:24">
      <c r="C136" s="85"/>
      <c r="D136" s="85"/>
      <c r="E136" s="85"/>
      <c r="F136" s="85"/>
      <c r="G136" s="85"/>
      <c r="H136" s="85"/>
      <c r="I136" s="85"/>
      <c r="J136" s="85"/>
      <c r="K136" s="85"/>
      <c r="L136" s="85"/>
      <c r="M136" s="85"/>
      <c r="N136" s="85"/>
      <c r="O136" s="85"/>
      <c r="P136" s="85"/>
      <c r="Q136" s="85"/>
      <c r="R136" s="85"/>
      <c r="S136" s="85"/>
      <c r="T136" s="85"/>
      <c r="U136" s="85"/>
      <c r="V136" s="85"/>
      <c r="W136" s="85"/>
      <c r="X136" s="85"/>
    </row>
    <row r="137" spans="3:24">
      <c r="C137" s="85"/>
      <c r="D137" s="85"/>
      <c r="E137" s="85"/>
      <c r="F137" s="85"/>
      <c r="G137" s="85"/>
      <c r="H137" s="85"/>
      <c r="I137" s="85"/>
      <c r="J137" s="85"/>
      <c r="K137" s="85"/>
      <c r="L137" s="85"/>
      <c r="M137" s="85"/>
      <c r="N137" s="85"/>
      <c r="O137" s="85"/>
      <c r="P137" s="85"/>
      <c r="Q137" s="85"/>
      <c r="R137" s="85"/>
      <c r="S137" s="85"/>
      <c r="T137" s="85"/>
      <c r="U137" s="85"/>
      <c r="V137" s="85"/>
      <c r="W137" s="85"/>
      <c r="X137" s="85"/>
    </row>
    <row r="138" spans="3:24">
      <c r="C138" s="85"/>
      <c r="D138" s="85"/>
      <c r="E138" s="85"/>
      <c r="F138" s="85"/>
      <c r="G138" s="85"/>
      <c r="H138" s="85"/>
      <c r="I138" s="85"/>
      <c r="J138" s="85"/>
      <c r="K138" s="85"/>
      <c r="L138" s="85"/>
      <c r="M138" s="85"/>
      <c r="N138" s="85"/>
      <c r="O138" s="85"/>
      <c r="P138" s="85"/>
      <c r="Q138" s="85"/>
      <c r="R138" s="85"/>
      <c r="S138" s="85"/>
      <c r="T138" s="85"/>
      <c r="U138" s="85"/>
      <c r="V138" s="85"/>
      <c r="W138" s="85"/>
      <c r="X138" s="85"/>
    </row>
    <row r="139" spans="3:24">
      <c r="C139" s="85"/>
      <c r="D139" s="85"/>
      <c r="E139" s="85"/>
      <c r="F139" s="85"/>
      <c r="G139" s="85"/>
      <c r="H139" s="85"/>
      <c r="I139" s="85"/>
      <c r="J139" s="85"/>
      <c r="K139" s="85"/>
      <c r="L139" s="85"/>
      <c r="M139" s="85"/>
      <c r="N139" s="85"/>
      <c r="O139" s="85"/>
      <c r="P139" s="85"/>
      <c r="Q139" s="85"/>
      <c r="R139" s="85"/>
      <c r="S139" s="85"/>
      <c r="T139" s="85"/>
      <c r="U139" s="85"/>
      <c r="V139" s="85"/>
      <c r="W139" s="85"/>
      <c r="X139" s="85"/>
    </row>
    <row r="140" spans="3:24">
      <c r="C140" s="85"/>
      <c r="D140" s="85"/>
      <c r="E140" s="85"/>
      <c r="F140" s="85"/>
      <c r="G140" s="85"/>
      <c r="H140" s="85"/>
      <c r="I140" s="85"/>
      <c r="J140" s="85"/>
      <c r="K140" s="85"/>
      <c r="L140" s="85"/>
      <c r="M140" s="85"/>
      <c r="N140" s="85"/>
      <c r="O140" s="85"/>
      <c r="P140" s="85"/>
      <c r="Q140" s="85"/>
      <c r="R140" s="85"/>
      <c r="S140" s="85"/>
      <c r="T140" s="85"/>
      <c r="U140" s="85"/>
      <c r="V140" s="85"/>
      <c r="W140" s="85"/>
      <c r="X140" s="85"/>
    </row>
    <row r="141" spans="3:24">
      <c r="C141" s="85"/>
      <c r="D141" s="85"/>
      <c r="E141" s="85"/>
      <c r="F141" s="85"/>
      <c r="G141" s="85"/>
      <c r="H141" s="85"/>
      <c r="I141" s="85"/>
      <c r="J141" s="85"/>
      <c r="K141" s="85"/>
      <c r="L141" s="85"/>
      <c r="M141" s="85"/>
      <c r="N141" s="85"/>
      <c r="O141" s="85"/>
      <c r="P141" s="85"/>
      <c r="Q141" s="85"/>
      <c r="R141" s="85"/>
      <c r="S141" s="85"/>
      <c r="T141" s="85"/>
      <c r="U141" s="85"/>
      <c r="V141" s="85"/>
      <c r="W141" s="85"/>
      <c r="X141" s="85"/>
    </row>
    <row r="142" spans="3:24">
      <c r="C142" s="85"/>
      <c r="D142" s="85"/>
      <c r="E142" s="85"/>
      <c r="F142" s="85"/>
      <c r="G142" s="85"/>
      <c r="H142" s="85"/>
      <c r="I142" s="85"/>
      <c r="J142" s="85"/>
      <c r="K142" s="85"/>
      <c r="L142" s="85"/>
      <c r="M142" s="85"/>
      <c r="N142" s="85"/>
      <c r="O142" s="85"/>
      <c r="P142" s="85"/>
      <c r="Q142" s="85"/>
      <c r="R142" s="85"/>
      <c r="S142" s="85"/>
      <c r="T142" s="85"/>
      <c r="U142" s="85"/>
      <c r="V142" s="85"/>
      <c r="W142" s="85"/>
      <c r="X142" s="85"/>
    </row>
    <row r="143" spans="3:24">
      <c r="C143" s="85"/>
      <c r="D143" s="85"/>
      <c r="E143" s="85"/>
      <c r="F143" s="85"/>
      <c r="G143" s="85"/>
      <c r="H143" s="85"/>
      <c r="I143" s="85"/>
      <c r="J143" s="85"/>
      <c r="K143" s="85"/>
      <c r="L143" s="85"/>
      <c r="M143" s="85"/>
      <c r="N143" s="85"/>
      <c r="O143" s="85"/>
      <c r="P143" s="85"/>
      <c r="Q143" s="85"/>
      <c r="R143" s="85"/>
      <c r="S143" s="85"/>
      <c r="T143" s="85"/>
      <c r="U143" s="85"/>
      <c r="V143" s="85"/>
      <c r="W143" s="85"/>
      <c r="X143" s="85"/>
    </row>
    <row r="144" spans="3:24">
      <c r="C144" s="85"/>
      <c r="D144" s="85"/>
      <c r="E144" s="85"/>
      <c r="F144" s="85"/>
      <c r="G144" s="85"/>
      <c r="H144" s="85"/>
      <c r="I144" s="85"/>
      <c r="J144" s="85"/>
      <c r="K144" s="85"/>
      <c r="L144" s="85"/>
      <c r="M144" s="85"/>
      <c r="N144" s="85"/>
      <c r="O144" s="85"/>
      <c r="P144" s="85"/>
      <c r="Q144" s="85"/>
      <c r="R144" s="85"/>
      <c r="S144" s="85"/>
      <c r="T144" s="85"/>
      <c r="U144" s="85"/>
      <c r="V144" s="85"/>
      <c r="W144" s="85"/>
      <c r="X144" s="85"/>
    </row>
    <row r="145" spans="3:24">
      <c r="C145" s="85"/>
      <c r="D145" s="85"/>
      <c r="E145" s="85"/>
      <c r="F145" s="85"/>
      <c r="G145" s="85"/>
      <c r="H145" s="85"/>
      <c r="I145" s="85"/>
      <c r="J145" s="85"/>
      <c r="K145" s="85"/>
      <c r="L145" s="85"/>
      <c r="M145" s="85"/>
      <c r="N145" s="85"/>
      <c r="O145" s="85"/>
      <c r="P145" s="85"/>
      <c r="Q145" s="85"/>
      <c r="R145" s="85"/>
      <c r="S145" s="85"/>
      <c r="T145" s="85"/>
      <c r="U145" s="85"/>
      <c r="V145" s="85"/>
      <c r="W145" s="85"/>
      <c r="X145" s="85"/>
    </row>
    <row r="146" spans="3:24">
      <c r="C146" s="85"/>
      <c r="D146" s="85"/>
      <c r="E146" s="85"/>
      <c r="F146" s="85"/>
      <c r="G146" s="85"/>
      <c r="H146" s="85"/>
      <c r="I146" s="85"/>
      <c r="J146" s="85"/>
      <c r="K146" s="85"/>
      <c r="L146" s="85"/>
      <c r="M146" s="85"/>
      <c r="N146" s="85"/>
      <c r="O146" s="85"/>
      <c r="P146" s="85"/>
      <c r="Q146" s="85"/>
      <c r="R146" s="85"/>
      <c r="S146" s="85"/>
      <c r="T146" s="85"/>
      <c r="U146" s="85"/>
      <c r="V146" s="85"/>
      <c r="W146" s="85"/>
      <c r="X146" s="85"/>
    </row>
    <row r="147" spans="3:24">
      <c r="C147" s="85"/>
      <c r="D147" s="85"/>
      <c r="E147" s="85"/>
      <c r="F147" s="85"/>
      <c r="G147" s="85"/>
      <c r="H147" s="85"/>
      <c r="I147" s="85"/>
      <c r="J147" s="85"/>
      <c r="K147" s="85"/>
      <c r="L147" s="85"/>
      <c r="M147" s="85"/>
      <c r="N147" s="85"/>
      <c r="O147" s="85"/>
      <c r="P147" s="85"/>
      <c r="Q147" s="85"/>
      <c r="R147" s="85"/>
      <c r="S147" s="85"/>
      <c r="T147" s="85"/>
      <c r="U147" s="85"/>
      <c r="V147" s="85"/>
      <c r="W147" s="85"/>
      <c r="X147" s="85"/>
    </row>
    <row r="148" spans="3:24">
      <c r="C148" s="85"/>
      <c r="D148" s="85"/>
      <c r="E148" s="85"/>
      <c r="F148" s="85"/>
      <c r="G148" s="85"/>
      <c r="H148" s="85"/>
      <c r="I148" s="85"/>
      <c r="J148" s="85"/>
      <c r="K148" s="85"/>
      <c r="L148" s="85"/>
      <c r="M148" s="85"/>
      <c r="N148" s="85"/>
      <c r="O148" s="85"/>
      <c r="P148" s="85"/>
      <c r="Q148" s="85"/>
      <c r="R148" s="85"/>
      <c r="S148" s="85"/>
      <c r="T148" s="85"/>
      <c r="U148" s="85"/>
      <c r="V148" s="85"/>
      <c r="W148" s="85"/>
      <c r="X148" s="85"/>
    </row>
    <row r="149" spans="3:24">
      <c r="C149" s="85"/>
      <c r="D149" s="85"/>
      <c r="E149" s="85"/>
      <c r="F149" s="85"/>
      <c r="G149" s="85"/>
      <c r="H149" s="85"/>
      <c r="I149" s="85"/>
      <c r="J149" s="85"/>
      <c r="K149" s="85"/>
      <c r="L149" s="85"/>
      <c r="M149" s="85"/>
      <c r="N149" s="85"/>
      <c r="O149" s="85"/>
      <c r="P149" s="85"/>
      <c r="Q149" s="85"/>
      <c r="R149" s="85"/>
      <c r="S149" s="85"/>
      <c r="T149" s="85"/>
      <c r="U149" s="85"/>
      <c r="V149" s="85"/>
      <c r="W149" s="85"/>
      <c r="X149" s="85"/>
    </row>
    <row r="150" spans="3:24">
      <c r="C150" s="85"/>
      <c r="D150" s="85"/>
      <c r="E150" s="85"/>
      <c r="F150" s="85"/>
      <c r="G150" s="85"/>
      <c r="H150" s="85"/>
      <c r="I150" s="85"/>
      <c r="J150" s="85"/>
      <c r="K150" s="85"/>
      <c r="L150" s="85"/>
      <c r="M150" s="85"/>
      <c r="N150" s="85"/>
      <c r="O150" s="85"/>
      <c r="P150" s="85"/>
      <c r="Q150" s="85"/>
      <c r="R150" s="85"/>
      <c r="S150" s="85"/>
      <c r="T150" s="85"/>
      <c r="U150" s="85"/>
      <c r="V150" s="85"/>
      <c r="W150" s="85"/>
      <c r="X150" s="85"/>
    </row>
    <row r="151" spans="3:24">
      <c r="C151" s="85"/>
      <c r="D151" s="85"/>
      <c r="E151" s="85"/>
      <c r="F151" s="85"/>
      <c r="G151" s="85"/>
      <c r="H151" s="85"/>
      <c r="I151" s="85"/>
      <c r="J151" s="85"/>
      <c r="K151" s="85"/>
      <c r="L151" s="85"/>
      <c r="M151" s="85"/>
      <c r="N151" s="85"/>
      <c r="O151" s="85"/>
      <c r="P151" s="85"/>
      <c r="Q151" s="85"/>
      <c r="R151" s="85"/>
      <c r="S151" s="85"/>
      <c r="T151" s="85"/>
      <c r="U151" s="85"/>
      <c r="V151" s="85"/>
      <c r="W151" s="85"/>
      <c r="X151" s="85"/>
    </row>
    <row r="152" spans="3:24">
      <c r="C152" s="85"/>
      <c r="D152" s="85"/>
      <c r="E152" s="85"/>
      <c r="F152" s="85"/>
      <c r="G152" s="85"/>
      <c r="H152" s="85"/>
      <c r="I152" s="85"/>
      <c r="J152" s="85"/>
      <c r="K152" s="85"/>
      <c r="L152" s="85"/>
      <c r="M152" s="85"/>
      <c r="N152" s="85"/>
      <c r="O152" s="85"/>
      <c r="P152" s="85"/>
      <c r="Q152" s="85"/>
      <c r="R152" s="85"/>
      <c r="S152" s="85"/>
      <c r="T152" s="85"/>
      <c r="U152" s="85"/>
      <c r="V152" s="85"/>
      <c r="W152" s="85"/>
      <c r="X152" s="85"/>
    </row>
    <row r="153" spans="3:24">
      <c r="C153" s="85"/>
      <c r="D153" s="85"/>
      <c r="E153" s="85"/>
      <c r="F153" s="85"/>
      <c r="G153" s="85"/>
      <c r="H153" s="85"/>
      <c r="I153" s="85"/>
      <c r="J153" s="85"/>
      <c r="K153" s="85"/>
      <c r="L153" s="85"/>
      <c r="M153" s="85"/>
      <c r="N153" s="85"/>
      <c r="O153" s="85"/>
      <c r="P153" s="85"/>
      <c r="Q153" s="85"/>
      <c r="R153" s="85"/>
      <c r="S153" s="85"/>
      <c r="T153" s="85"/>
      <c r="U153" s="85"/>
      <c r="V153" s="85"/>
      <c r="W153" s="85"/>
      <c r="X153" s="85"/>
    </row>
    <row r="154" spans="3:24">
      <c r="C154" s="85"/>
      <c r="D154" s="85"/>
      <c r="E154" s="85"/>
      <c r="F154" s="85"/>
      <c r="G154" s="85"/>
      <c r="H154" s="85"/>
      <c r="I154" s="85"/>
      <c r="J154" s="85"/>
      <c r="K154" s="85"/>
      <c r="L154" s="85"/>
      <c r="M154" s="85"/>
      <c r="N154" s="85"/>
      <c r="O154" s="85"/>
      <c r="P154" s="85"/>
      <c r="Q154" s="85"/>
      <c r="R154" s="85"/>
      <c r="S154" s="85"/>
      <c r="T154" s="85"/>
      <c r="U154" s="85"/>
      <c r="V154" s="85"/>
      <c r="W154" s="85"/>
      <c r="X154" s="85"/>
    </row>
    <row r="155" spans="3:24">
      <c r="C155" s="85"/>
      <c r="D155" s="85"/>
      <c r="E155" s="85"/>
      <c r="F155" s="85"/>
      <c r="G155" s="85"/>
      <c r="H155" s="85"/>
      <c r="I155" s="85"/>
      <c r="J155" s="85"/>
      <c r="K155" s="85"/>
      <c r="L155" s="85"/>
      <c r="M155" s="85"/>
      <c r="N155" s="85"/>
      <c r="O155" s="85"/>
      <c r="P155" s="85"/>
      <c r="Q155" s="85"/>
      <c r="R155" s="85"/>
      <c r="S155" s="85"/>
      <c r="T155" s="85"/>
      <c r="U155" s="85"/>
      <c r="V155" s="85"/>
      <c r="W155" s="85"/>
      <c r="X155" s="85"/>
    </row>
    <row r="156" spans="3:24">
      <c r="C156" s="85"/>
      <c r="D156" s="85"/>
      <c r="E156" s="85"/>
      <c r="F156" s="85"/>
      <c r="G156" s="85"/>
      <c r="H156" s="85"/>
      <c r="I156" s="85"/>
      <c r="J156" s="85"/>
      <c r="K156" s="85"/>
      <c r="L156" s="85"/>
      <c r="M156" s="85"/>
      <c r="N156" s="85"/>
      <c r="O156" s="85"/>
      <c r="P156" s="85"/>
      <c r="Q156" s="85"/>
      <c r="R156" s="85"/>
      <c r="S156" s="85"/>
      <c r="T156" s="85"/>
      <c r="U156" s="85"/>
      <c r="V156" s="85"/>
      <c r="W156" s="85"/>
      <c r="X156" s="85"/>
    </row>
    <row r="157" spans="3:24">
      <c r="C157" s="85"/>
      <c r="D157" s="85"/>
      <c r="E157" s="85"/>
      <c r="F157" s="85"/>
      <c r="G157" s="85"/>
      <c r="H157" s="85"/>
      <c r="I157" s="85"/>
      <c r="J157" s="85"/>
      <c r="K157" s="85"/>
      <c r="L157" s="85"/>
      <c r="M157" s="85"/>
      <c r="N157" s="85"/>
      <c r="O157" s="85"/>
      <c r="P157" s="85"/>
      <c r="Q157" s="85"/>
      <c r="R157" s="85"/>
      <c r="S157" s="85"/>
      <c r="T157" s="85"/>
      <c r="U157" s="85"/>
      <c r="V157" s="85"/>
      <c r="W157" s="85"/>
      <c r="X157" s="85"/>
    </row>
    <row r="158" spans="3:24">
      <c r="C158" s="85"/>
      <c r="D158" s="85"/>
      <c r="E158" s="85"/>
      <c r="F158" s="85"/>
      <c r="G158" s="85"/>
      <c r="H158" s="85"/>
      <c r="I158" s="85"/>
      <c r="J158" s="85"/>
      <c r="K158" s="85"/>
      <c r="L158" s="85"/>
      <c r="M158" s="85"/>
      <c r="N158" s="85"/>
      <c r="O158" s="85"/>
      <c r="P158" s="85"/>
      <c r="Q158" s="85"/>
      <c r="R158" s="85"/>
      <c r="S158" s="85"/>
      <c r="T158" s="85"/>
      <c r="U158" s="85"/>
      <c r="V158" s="85"/>
      <c r="W158" s="85"/>
      <c r="X158" s="85"/>
    </row>
    <row r="159" spans="3:24">
      <c r="C159" s="85"/>
      <c r="D159" s="85"/>
      <c r="E159" s="85"/>
      <c r="F159" s="85"/>
      <c r="G159" s="85"/>
      <c r="H159" s="85"/>
      <c r="I159" s="85"/>
      <c r="J159" s="85"/>
      <c r="K159" s="85"/>
      <c r="L159" s="85"/>
      <c r="M159" s="85"/>
      <c r="N159" s="85"/>
      <c r="O159" s="85"/>
      <c r="P159" s="85"/>
      <c r="Q159" s="85"/>
      <c r="R159" s="85"/>
      <c r="S159" s="85"/>
      <c r="T159" s="85"/>
      <c r="U159" s="85"/>
      <c r="V159" s="85"/>
      <c r="W159" s="85"/>
      <c r="X159" s="85"/>
    </row>
    <row r="160" spans="3:24">
      <c r="C160" s="85"/>
      <c r="D160" s="85"/>
      <c r="E160" s="85"/>
      <c r="F160" s="85"/>
      <c r="G160" s="85"/>
      <c r="H160" s="85"/>
      <c r="I160" s="85"/>
      <c r="J160" s="85"/>
      <c r="K160" s="85"/>
      <c r="L160" s="85"/>
      <c r="M160" s="85"/>
      <c r="N160" s="85"/>
      <c r="O160" s="85"/>
      <c r="P160" s="85"/>
      <c r="Q160" s="85"/>
      <c r="R160" s="85"/>
      <c r="S160" s="85"/>
      <c r="T160" s="85"/>
      <c r="U160" s="85"/>
      <c r="V160" s="85"/>
      <c r="W160" s="85"/>
      <c r="X160" s="85"/>
    </row>
    <row r="161" spans="3:24">
      <c r="C161" s="85"/>
      <c r="D161" s="85"/>
      <c r="E161" s="85"/>
      <c r="F161" s="85"/>
      <c r="G161" s="85"/>
      <c r="H161" s="85"/>
      <c r="I161" s="85"/>
      <c r="J161" s="85"/>
      <c r="K161" s="85"/>
      <c r="L161" s="85"/>
      <c r="M161" s="85"/>
      <c r="N161" s="85"/>
      <c r="O161" s="85"/>
      <c r="P161" s="85"/>
      <c r="Q161" s="85"/>
      <c r="R161" s="85"/>
      <c r="S161" s="85"/>
      <c r="T161" s="85"/>
      <c r="U161" s="85"/>
      <c r="V161" s="85"/>
      <c r="W161" s="85"/>
      <c r="X161" s="85"/>
    </row>
    <row r="162" spans="3:24">
      <c r="C162" s="85"/>
      <c r="D162" s="85"/>
      <c r="E162" s="85"/>
      <c r="F162" s="85"/>
      <c r="G162" s="85"/>
      <c r="H162" s="85"/>
      <c r="I162" s="85"/>
      <c r="J162" s="85"/>
      <c r="K162" s="85"/>
      <c r="L162" s="85"/>
      <c r="M162" s="85"/>
      <c r="N162" s="85"/>
      <c r="O162" s="85"/>
      <c r="P162" s="85"/>
      <c r="Q162" s="85"/>
      <c r="R162" s="85"/>
      <c r="S162" s="85"/>
      <c r="T162" s="85"/>
      <c r="U162" s="85"/>
      <c r="V162" s="85"/>
      <c r="W162" s="85"/>
      <c r="X162" s="85"/>
    </row>
    <row r="163" spans="3:24">
      <c r="C163" s="85"/>
      <c r="D163" s="85"/>
      <c r="E163" s="85"/>
      <c r="F163" s="85"/>
      <c r="G163" s="85"/>
      <c r="H163" s="85"/>
      <c r="I163" s="85"/>
      <c r="J163" s="85"/>
      <c r="K163" s="85"/>
      <c r="L163" s="85"/>
      <c r="M163" s="85"/>
      <c r="N163" s="85"/>
      <c r="O163" s="85"/>
      <c r="P163" s="85"/>
      <c r="Q163" s="85"/>
      <c r="R163" s="85"/>
      <c r="S163" s="85"/>
      <c r="T163" s="85"/>
      <c r="U163" s="85"/>
      <c r="V163" s="85"/>
      <c r="W163" s="85"/>
      <c r="X163" s="85"/>
    </row>
    <row r="164" spans="3:24">
      <c r="C164" s="85"/>
      <c r="D164" s="85"/>
      <c r="E164" s="85"/>
      <c r="F164" s="85"/>
      <c r="G164" s="85"/>
      <c r="H164" s="85"/>
      <c r="I164" s="85"/>
      <c r="J164" s="85"/>
      <c r="K164" s="85"/>
      <c r="L164" s="85"/>
      <c r="M164" s="85"/>
      <c r="N164" s="85"/>
      <c r="O164" s="85"/>
      <c r="P164" s="85"/>
      <c r="Q164" s="85"/>
      <c r="R164" s="85"/>
      <c r="S164" s="85"/>
      <c r="T164" s="85"/>
      <c r="U164" s="85"/>
      <c r="V164" s="85"/>
      <c r="W164" s="85"/>
      <c r="X164" s="85"/>
    </row>
    <row r="165" spans="3:24">
      <c r="C165" s="85"/>
      <c r="D165" s="85"/>
      <c r="E165" s="85"/>
      <c r="F165" s="85"/>
      <c r="G165" s="85"/>
      <c r="H165" s="85"/>
      <c r="I165" s="85"/>
      <c r="J165" s="85"/>
      <c r="K165" s="85"/>
      <c r="L165" s="85"/>
      <c r="M165" s="85"/>
      <c r="N165" s="85"/>
      <c r="O165" s="85"/>
      <c r="P165" s="85"/>
      <c r="Q165" s="85"/>
      <c r="R165" s="85"/>
      <c r="S165" s="85"/>
      <c r="T165" s="85"/>
      <c r="U165" s="85"/>
      <c r="V165" s="85"/>
      <c r="W165" s="85"/>
      <c r="X165" s="85"/>
    </row>
    <row r="166" spans="3:24">
      <c r="C166" s="85"/>
      <c r="D166" s="85"/>
      <c r="E166" s="85"/>
      <c r="F166" s="85"/>
      <c r="G166" s="85"/>
      <c r="H166" s="85"/>
      <c r="I166" s="85"/>
      <c r="J166" s="85"/>
      <c r="K166" s="85"/>
      <c r="L166" s="85"/>
      <c r="M166" s="85"/>
      <c r="N166" s="85"/>
      <c r="O166" s="85"/>
      <c r="P166" s="85"/>
      <c r="Q166" s="85"/>
      <c r="R166" s="85"/>
      <c r="S166" s="85"/>
      <c r="T166" s="85"/>
      <c r="U166" s="85"/>
      <c r="V166" s="85"/>
      <c r="W166" s="85"/>
      <c r="X166" s="85"/>
    </row>
    <row r="167" spans="3:24">
      <c r="C167" s="85"/>
      <c r="D167" s="85"/>
      <c r="E167" s="85"/>
      <c r="F167" s="85"/>
      <c r="G167" s="85"/>
      <c r="H167" s="85"/>
      <c r="I167" s="85"/>
      <c r="J167" s="85"/>
      <c r="K167" s="85"/>
      <c r="L167" s="85"/>
      <c r="M167" s="85"/>
      <c r="N167" s="85"/>
      <c r="O167" s="85"/>
      <c r="P167" s="85"/>
      <c r="Q167" s="85"/>
      <c r="R167" s="85"/>
      <c r="S167" s="85"/>
      <c r="T167" s="85"/>
      <c r="U167" s="85"/>
      <c r="V167" s="85"/>
      <c r="W167" s="85"/>
      <c r="X167" s="85"/>
    </row>
    <row r="168" spans="3:24">
      <c r="C168" s="85"/>
      <c r="D168" s="85"/>
      <c r="E168" s="85"/>
      <c r="F168" s="85"/>
      <c r="G168" s="85"/>
      <c r="H168" s="85"/>
      <c r="I168" s="85"/>
      <c r="J168" s="85"/>
      <c r="K168" s="85"/>
      <c r="L168" s="85"/>
      <c r="M168" s="85"/>
      <c r="N168" s="85"/>
      <c r="O168" s="85"/>
      <c r="P168" s="85"/>
      <c r="Q168" s="85"/>
      <c r="R168" s="85"/>
      <c r="S168" s="85"/>
      <c r="T168" s="85"/>
      <c r="U168" s="85"/>
      <c r="V168" s="85"/>
      <c r="W168" s="85"/>
      <c r="X168" s="85"/>
    </row>
    <row r="169" spans="3:24">
      <c r="C169" s="85"/>
      <c r="D169" s="85"/>
      <c r="E169" s="85"/>
      <c r="F169" s="85"/>
      <c r="G169" s="85"/>
      <c r="H169" s="85"/>
      <c r="I169" s="85"/>
      <c r="J169" s="85"/>
      <c r="K169" s="85"/>
      <c r="L169" s="85"/>
      <c r="M169" s="85"/>
      <c r="N169" s="85"/>
      <c r="O169" s="85"/>
      <c r="P169" s="85"/>
      <c r="Q169" s="85"/>
      <c r="R169" s="85"/>
      <c r="S169" s="85"/>
      <c r="T169" s="85"/>
      <c r="U169" s="85"/>
      <c r="V169" s="85"/>
      <c r="W169" s="85"/>
      <c r="X169" s="85"/>
    </row>
    <row r="170" spans="3:24">
      <c r="C170" s="85"/>
      <c r="D170" s="85"/>
      <c r="E170" s="85"/>
      <c r="F170" s="85"/>
      <c r="G170" s="85"/>
      <c r="H170" s="85"/>
      <c r="I170" s="85"/>
      <c r="J170" s="85"/>
      <c r="K170" s="85"/>
      <c r="L170" s="85"/>
      <c r="M170" s="85"/>
      <c r="N170" s="85"/>
      <c r="O170" s="85"/>
      <c r="P170" s="85"/>
      <c r="Q170" s="85"/>
      <c r="R170" s="85"/>
      <c r="S170" s="85"/>
      <c r="T170" s="85"/>
      <c r="U170" s="85"/>
      <c r="V170" s="85"/>
      <c r="W170" s="85"/>
      <c r="X170" s="85"/>
    </row>
    <row r="171" spans="3:24">
      <c r="C171" s="85"/>
      <c r="D171" s="85"/>
      <c r="E171" s="85"/>
      <c r="F171" s="85"/>
      <c r="G171" s="85"/>
      <c r="H171" s="85"/>
      <c r="I171" s="85"/>
      <c r="J171" s="85"/>
      <c r="K171" s="85"/>
      <c r="L171" s="85"/>
      <c r="M171" s="85"/>
      <c r="N171" s="85"/>
      <c r="O171" s="85"/>
      <c r="P171" s="85"/>
      <c r="Q171" s="85"/>
      <c r="R171" s="85"/>
      <c r="S171" s="85"/>
      <c r="T171" s="85"/>
      <c r="U171" s="85"/>
      <c r="V171" s="85"/>
      <c r="W171" s="85"/>
      <c r="X171" s="85"/>
    </row>
    <row r="172" spans="3:24">
      <c r="C172" s="85"/>
      <c r="D172" s="85"/>
      <c r="E172" s="85"/>
      <c r="F172" s="85"/>
      <c r="G172" s="85"/>
      <c r="H172" s="85"/>
      <c r="I172" s="85"/>
      <c r="J172" s="85"/>
      <c r="K172" s="85"/>
      <c r="L172" s="85"/>
      <c r="M172" s="85"/>
      <c r="N172" s="85"/>
      <c r="O172" s="85"/>
      <c r="P172" s="85"/>
      <c r="Q172" s="85"/>
      <c r="R172" s="85"/>
      <c r="S172" s="85"/>
      <c r="T172" s="85"/>
      <c r="U172" s="85"/>
      <c r="V172" s="85"/>
      <c r="W172" s="85"/>
      <c r="X172" s="85"/>
    </row>
    <row r="173" spans="3:24">
      <c r="C173" s="85"/>
      <c r="D173" s="85"/>
      <c r="E173" s="85"/>
      <c r="F173" s="85"/>
      <c r="G173" s="85"/>
      <c r="H173" s="85"/>
      <c r="I173" s="85"/>
      <c r="J173" s="85"/>
      <c r="K173" s="85"/>
      <c r="L173" s="85"/>
      <c r="M173" s="85"/>
      <c r="N173" s="85"/>
      <c r="O173" s="85"/>
      <c r="P173" s="85"/>
      <c r="Q173" s="85"/>
      <c r="R173" s="85"/>
      <c r="S173" s="85"/>
      <c r="T173" s="85"/>
      <c r="U173" s="85"/>
      <c r="V173" s="85"/>
      <c r="W173" s="85"/>
      <c r="X173" s="85"/>
    </row>
    <row r="174" spans="3:24">
      <c r="C174" s="85"/>
      <c r="D174" s="85"/>
      <c r="E174" s="85"/>
      <c r="F174" s="85"/>
      <c r="G174" s="85"/>
      <c r="H174" s="85"/>
      <c r="I174" s="85"/>
      <c r="J174" s="85"/>
      <c r="K174" s="85"/>
      <c r="L174" s="85"/>
      <c r="M174" s="85"/>
      <c r="N174" s="85"/>
      <c r="O174" s="85"/>
      <c r="P174" s="85"/>
      <c r="Q174" s="85"/>
      <c r="R174" s="85"/>
      <c r="S174" s="85"/>
      <c r="T174" s="85"/>
      <c r="U174" s="85"/>
      <c r="V174" s="85"/>
      <c r="W174" s="85"/>
      <c r="X174" s="85"/>
    </row>
    <row r="175" spans="3:24">
      <c r="C175" s="85"/>
      <c r="D175" s="85"/>
      <c r="E175" s="85"/>
      <c r="F175" s="85"/>
      <c r="G175" s="85"/>
      <c r="H175" s="85"/>
      <c r="I175" s="85"/>
      <c r="J175" s="85"/>
      <c r="K175" s="85"/>
      <c r="L175" s="85"/>
      <c r="M175" s="85"/>
      <c r="N175" s="85"/>
      <c r="O175" s="85"/>
      <c r="P175" s="85"/>
      <c r="Q175" s="85"/>
      <c r="R175" s="85"/>
      <c r="S175" s="85"/>
      <c r="T175" s="85"/>
      <c r="U175" s="85"/>
      <c r="V175" s="85"/>
      <c r="W175" s="85"/>
      <c r="X175" s="85"/>
    </row>
    <row r="176" spans="3:24">
      <c r="C176" s="85"/>
      <c r="D176" s="85"/>
      <c r="E176" s="85"/>
      <c r="F176" s="85"/>
      <c r="G176" s="85"/>
      <c r="H176" s="85"/>
      <c r="I176" s="85"/>
      <c r="J176" s="85"/>
      <c r="K176" s="85"/>
      <c r="L176" s="85"/>
      <c r="M176" s="85"/>
      <c r="N176" s="85"/>
      <c r="O176" s="85"/>
      <c r="P176" s="85"/>
      <c r="Q176" s="85"/>
      <c r="R176" s="85"/>
      <c r="S176" s="85"/>
      <c r="T176" s="85"/>
      <c r="U176" s="85"/>
      <c r="V176" s="85"/>
      <c r="W176" s="85"/>
      <c r="X176" s="85"/>
    </row>
    <row r="177" spans="3:24">
      <c r="C177" s="85"/>
      <c r="D177" s="85"/>
      <c r="E177" s="85"/>
      <c r="F177" s="85"/>
      <c r="G177" s="85"/>
      <c r="H177" s="85"/>
      <c r="I177" s="85"/>
      <c r="J177" s="85"/>
      <c r="K177" s="85"/>
      <c r="L177" s="85"/>
      <c r="M177" s="85"/>
      <c r="N177" s="85"/>
      <c r="O177" s="85"/>
      <c r="P177" s="85"/>
      <c r="Q177" s="85"/>
      <c r="R177" s="85"/>
      <c r="S177" s="85"/>
      <c r="T177" s="85"/>
      <c r="U177" s="85"/>
      <c r="V177" s="85"/>
      <c r="W177" s="85"/>
      <c r="X177" s="85"/>
    </row>
    <row r="178" spans="3:24">
      <c r="C178" s="85"/>
      <c r="D178" s="85"/>
      <c r="E178" s="85"/>
      <c r="F178" s="85"/>
      <c r="G178" s="85"/>
      <c r="H178" s="85"/>
      <c r="I178" s="85"/>
      <c r="J178" s="85"/>
      <c r="K178" s="85"/>
      <c r="L178" s="85"/>
      <c r="M178" s="85"/>
      <c r="N178" s="85"/>
      <c r="O178" s="85"/>
      <c r="P178" s="85"/>
      <c r="Q178" s="85"/>
      <c r="R178" s="85"/>
      <c r="S178" s="85"/>
      <c r="T178" s="85"/>
      <c r="U178" s="85"/>
      <c r="V178" s="85"/>
      <c r="W178" s="85"/>
      <c r="X178" s="85"/>
    </row>
    <row r="179" spans="3:24">
      <c r="C179" s="85"/>
      <c r="D179" s="85"/>
      <c r="E179" s="85"/>
      <c r="F179" s="85"/>
      <c r="G179" s="85"/>
      <c r="H179" s="85"/>
      <c r="I179" s="85"/>
      <c r="J179" s="85"/>
      <c r="K179" s="85"/>
      <c r="L179" s="85"/>
      <c r="M179" s="85"/>
      <c r="N179" s="85"/>
      <c r="O179" s="85"/>
      <c r="P179" s="85"/>
      <c r="Q179" s="85"/>
      <c r="R179" s="85"/>
      <c r="S179" s="85"/>
      <c r="T179" s="85"/>
      <c r="U179" s="85"/>
      <c r="V179" s="85"/>
      <c r="W179" s="85"/>
      <c r="X179" s="85"/>
    </row>
    <row r="180" spans="3:24">
      <c r="C180" s="85"/>
      <c r="D180" s="85"/>
      <c r="E180" s="85"/>
      <c r="F180" s="85"/>
      <c r="G180" s="85"/>
      <c r="H180" s="85"/>
      <c r="I180" s="85"/>
      <c r="J180" s="85"/>
      <c r="K180" s="85"/>
      <c r="L180" s="85"/>
      <c r="M180" s="85"/>
      <c r="N180" s="85"/>
      <c r="O180" s="85"/>
      <c r="P180" s="85"/>
      <c r="Q180" s="85"/>
      <c r="R180" s="85"/>
      <c r="S180" s="85"/>
      <c r="T180" s="85"/>
      <c r="U180" s="85"/>
      <c r="V180" s="85"/>
      <c r="W180" s="85"/>
      <c r="X180" s="85"/>
    </row>
    <row r="181" spans="3:24">
      <c r="C181" s="85"/>
      <c r="D181" s="85"/>
      <c r="E181" s="85"/>
      <c r="F181" s="85"/>
      <c r="G181" s="85"/>
      <c r="H181" s="85"/>
      <c r="I181" s="85"/>
      <c r="J181" s="85"/>
      <c r="K181" s="85"/>
      <c r="L181" s="85"/>
      <c r="M181" s="85"/>
      <c r="N181" s="85"/>
      <c r="O181" s="85"/>
      <c r="P181" s="85"/>
      <c r="Q181" s="85"/>
      <c r="R181" s="85"/>
      <c r="S181" s="85"/>
      <c r="T181" s="85"/>
      <c r="U181" s="85"/>
      <c r="V181" s="85"/>
      <c r="W181" s="85"/>
      <c r="X181" s="85"/>
    </row>
    <row r="182" spans="3:24">
      <c r="C182" s="85"/>
      <c r="D182" s="85"/>
      <c r="E182" s="85"/>
      <c r="F182" s="85"/>
      <c r="G182" s="85"/>
      <c r="H182" s="85"/>
      <c r="I182" s="85"/>
      <c r="J182" s="85"/>
      <c r="K182" s="85"/>
      <c r="L182" s="85"/>
      <c r="M182" s="85"/>
      <c r="N182" s="85"/>
      <c r="O182" s="85"/>
      <c r="P182" s="85"/>
      <c r="Q182" s="85"/>
      <c r="R182" s="85"/>
      <c r="S182" s="85"/>
      <c r="T182" s="85"/>
      <c r="U182" s="85"/>
      <c r="V182" s="85"/>
      <c r="W182" s="85"/>
      <c r="X182" s="85"/>
    </row>
    <row r="183" spans="3:24">
      <c r="C183" s="85"/>
      <c r="D183" s="85"/>
      <c r="E183" s="85"/>
      <c r="F183" s="85"/>
      <c r="G183" s="85"/>
      <c r="H183" s="85"/>
      <c r="I183" s="85"/>
      <c r="J183" s="85"/>
      <c r="K183" s="85"/>
      <c r="L183" s="85"/>
      <c r="M183" s="85"/>
      <c r="N183" s="85"/>
      <c r="O183" s="85"/>
      <c r="P183" s="85"/>
      <c r="Q183" s="85"/>
      <c r="R183" s="85"/>
      <c r="S183" s="85"/>
      <c r="T183" s="85"/>
      <c r="U183" s="85"/>
      <c r="V183" s="85"/>
      <c r="W183" s="85"/>
      <c r="X183" s="85"/>
    </row>
    <row r="184" spans="3:24">
      <c r="C184" s="85"/>
      <c r="D184" s="85"/>
      <c r="E184" s="85"/>
      <c r="F184" s="85"/>
      <c r="G184" s="85"/>
      <c r="H184" s="85"/>
      <c r="I184" s="85"/>
      <c r="J184" s="85"/>
      <c r="K184" s="85"/>
      <c r="L184" s="85"/>
      <c r="M184" s="85"/>
      <c r="N184" s="85"/>
      <c r="O184" s="85"/>
      <c r="P184" s="85"/>
      <c r="Q184" s="85"/>
      <c r="R184" s="85"/>
      <c r="S184" s="85"/>
      <c r="T184" s="85"/>
      <c r="U184" s="85"/>
      <c r="V184" s="85"/>
      <c r="W184" s="85"/>
      <c r="X184" s="85"/>
    </row>
    <row r="185" spans="3:24">
      <c r="C185" s="85"/>
      <c r="D185" s="85"/>
      <c r="E185" s="85"/>
      <c r="F185" s="85"/>
      <c r="G185" s="85"/>
      <c r="H185" s="85"/>
      <c r="I185" s="85"/>
      <c r="J185" s="85"/>
      <c r="K185" s="85"/>
      <c r="L185" s="85"/>
      <c r="M185" s="85"/>
      <c r="N185" s="85"/>
      <c r="O185" s="85"/>
      <c r="P185" s="85"/>
      <c r="Q185" s="85"/>
      <c r="R185" s="85"/>
      <c r="S185" s="85"/>
      <c r="T185" s="85"/>
      <c r="U185" s="85"/>
      <c r="V185" s="85"/>
      <c r="W185" s="85"/>
      <c r="X185" s="85"/>
    </row>
    <row r="186" spans="3:24">
      <c r="C186" s="85"/>
      <c r="D186" s="85"/>
      <c r="E186" s="85"/>
      <c r="F186" s="85"/>
      <c r="G186" s="85"/>
      <c r="H186" s="85"/>
      <c r="I186" s="85"/>
      <c r="J186" s="85"/>
      <c r="K186" s="85"/>
      <c r="L186" s="85"/>
      <c r="M186" s="85"/>
      <c r="N186" s="85"/>
      <c r="O186" s="85"/>
      <c r="P186" s="85"/>
      <c r="Q186" s="85"/>
      <c r="R186" s="85"/>
      <c r="S186" s="85"/>
      <c r="T186" s="85"/>
      <c r="U186" s="85"/>
      <c r="V186" s="85"/>
      <c r="W186" s="85"/>
      <c r="X186" s="85"/>
    </row>
    <row r="187" spans="3:24">
      <c r="C187" s="85"/>
      <c r="D187" s="85"/>
      <c r="E187" s="85"/>
      <c r="F187" s="85"/>
      <c r="G187" s="85"/>
      <c r="H187" s="85"/>
      <c r="I187" s="85"/>
      <c r="J187" s="85"/>
      <c r="K187" s="85"/>
      <c r="L187" s="85"/>
      <c r="M187" s="85"/>
      <c r="N187" s="85"/>
      <c r="O187" s="85"/>
      <c r="P187" s="85"/>
      <c r="Q187" s="85"/>
      <c r="R187" s="85"/>
      <c r="S187" s="85"/>
      <c r="T187" s="85"/>
      <c r="U187" s="85"/>
      <c r="V187" s="85"/>
      <c r="W187" s="85"/>
      <c r="X187" s="85"/>
    </row>
    <row r="188" spans="3:24">
      <c r="C188" s="85"/>
      <c r="D188" s="85"/>
      <c r="E188" s="85"/>
      <c r="F188" s="85"/>
      <c r="G188" s="85"/>
      <c r="H188" s="85"/>
      <c r="I188" s="85"/>
      <c r="J188" s="85"/>
      <c r="K188" s="85"/>
      <c r="L188" s="85"/>
      <c r="M188" s="85"/>
      <c r="N188" s="85"/>
      <c r="O188" s="85"/>
      <c r="P188" s="85"/>
      <c r="Q188" s="85"/>
      <c r="R188" s="85"/>
      <c r="S188" s="85"/>
      <c r="T188" s="85"/>
      <c r="U188" s="85"/>
      <c r="V188" s="85"/>
      <c r="W188" s="85"/>
      <c r="X188" s="85"/>
    </row>
    <row r="189" spans="3:24">
      <c r="C189" s="85"/>
      <c r="D189" s="85"/>
      <c r="E189" s="85"/>
      <c r="F189" s="85"/>
      <c r="G189" s="85"/>
      <c r="H189" s="85"/>
      <c r="I189" s="85"/>
      <c r="J189" s="85"/>
      <c r="K189" s="85"/>
      <c r="L189" s="85"/>
      <c r="M189" s="85"/>
      <c r="N189" s="85"/>
      <c r="O189" s="85"/>
      <c r="P189" s="85"/>
      <c r="Q189" s="85"/>
      <c r="R189" s="85"/>
      <c r="S189" s="85"/>
      <c r="T189" s="85"/>
      <c r="U189" s="85"/>
      <c r="V189" s="85"/>
      <c r="W189" s="85"/>
      <c r="X189" s="85"/>
    </row>
    <row r="190" spans="3:24">
      <c r="C190" s="85"/>
      <c r="D190" s="85"/>
      <c r="E190" s="85"/>
      <c r="F190" s="85"/>
      <c r="G190" s="85"/>
      <c r="H190" s="85"/>
      <c r="I190" s="85"/>
      <c r="J190" s="85"/>
      <c r="K190" s="85"/>
      <c r="L190" s="85"/>
      <c r="M190" s="85"/>
      <c r="N190" s="85"/>
      <c r="O190" s="85"/>
      <c r="P190" s="85"/>
      <c r="Q190" s="85"/>
      <c r="R190" s="85"/>
      <c r="S190" s="85"/>
      <c r="T190" s="85"/>
      <c r="U190" s="85"/>
      <c r="V190" s="85"/>
      <c r="W190" s="85"/>
      <c r="X190" s="85"/>
    </row>
    <row r="191" spans="3:24">
      <c r="C191" s="85"/>
      <c r="D191" s="85"/>
      <c r="E191" s="85"/>
      <c r="F191" s="85"/>
      <c r="G191" s="85"/>
      <c r="H191" s="85"/>
      <c r="I191" s="85"/>
      <c r="J191" s="85"/>
      <c r="K191" s="85"/>
      <c r="L191" s="85"/>
      <c r="M191" s="85"/>
      <c r="N191" s="85"/>
      <c r="O191" s="85"/>
      <c r="P191" s="85"/>
      <c r="Q191" s="85"/>
      <c r="R191" s="85"/>
      <c r="S191" s="85"/>
      <c r="T191" s="85"/>
      <c r="U191" s="85"/>
      <c r="V191" s="85"/>
      <c r="W191" s="85"/>
      <c r="X191" s="85"/>
    </row>
    <row r="192" spans="3:24">
      <c r="C192" s="85"/>
      <c r="D192" s="85"/>
      <c r="E192" s="85"/>
      <c r="F192" s="85"/>
      <c r="G192" s="85"/>
      <c r="H192" s="85"/>
      <c r="I192" s="85"/>
      <c r="J192" s="85"/>
      <c r="K192" s="85"/>
      <c r="L192" s="85"/>
      <c r="M192" s="85"/>
      <c r="N192" s="85"/>
      <c r="O192" s="85"/>
      <c r="P192" s="85"/>
      <c r="Q192" s="85"/>
      <c r="R192" s="85"/>
      <c r="S192" s="85"/>
      <c r="T192" s="85"/>
      <c r="U192" s="85"/>
      <c r="V192" s="85"/>
      <c r="W192" s="85"/>
      <c r="X192" s="85"/>
    </row>
    <row r="193" spans="3:24">
      <c r="C193" s="85"/>
      <c r="D193" s="85"/>
      <c r="E193" s="85"/>
      <c r="F193" s="85"/>
      <c r="G193" s="85"/>
      <c r="H193" s="85"/>
      <c r="I193" s="85"/>
      <c r="J193" s="85"/>
      <c r="K193" s="85"/>
      <c r="L193" s="85"/>
      <c r="M193" s="85"/>
      <c r="N193" s="85"/>
      <c r="O193" s="85"/>
      <c r="P193" s="85"/>
      <c r="Q193" s="85"/>
      <c r="R193" s="85"/>
      <c r="S193" s="85"/>
      <c r="T193" s="85"/>
      <c r="U193" s="85"/>
      <c r="V193" s="85"/>
      <c r="W193" s="85"/>
      <c r="X193" s="85"/>
    </row>
    <row r="194" spans="3:24">
      <c r="C194" s="85"/>
      <c r="D194" s="85"/>
      <c r="E194" s="85"/>
      <c r="F194" s="85"/>
      <c r="G194" s="85"/>
      <c r="H194" s="85"/>
      <c r="I194" s="85"/>
      <c r="J194" s="85"/>
      <c r="K194" s="85"/>
      <c r="L194" s="85"/>
      <c r="M194" s="85"/>
      <c r="N194" s="85"/>
      <c r="O194" s="85"/>
      <c r="P194" s="85"/>
      <c r="Q194" s="85"/>
      <c r="R194" s="85"/>
      <c r="S194" s="85"/>
      <c r="T194" s="85"/>
      <c r="U194" s="85"/>
      <c r="V194" s="85"/>
      <c r="W194" s="85"/>
      <c r="X194" s="85"/>
    </row>
    <row r="195" spans="3:24">
      <c r="C195" s="85"/>
      <c r="D195" s="85"/>
      <c r="E195" s="85"/>
      <c r="F195" s="85"/>
      <c r="G195" s="85"/>
      <c r="H195" s="85"/>
      <c r="I195" s="85"/>
      <c r="J195" s="85"/>
      <c r="K195" s="85"/>
      <c r="L195" s="85"/>
      <c r="M195" s="85"/>
      <c r="N195" s="85"/>
      <c r="O195" s="85"/>
      <c r="P195" s="85"/>
      <c r="Q195" s="85"/>
      <c r="R195" s="85"/>
      <c r="S195" s="85"/>
      <c r="T195" s="85"/>
      <c r="U195" s="85"/>
      <c r="V195" s="85"/>
      <c r="W195" s="85"/>
      <c r="X195" s="85"/>
    </row>
    <row r="196" spans="3:24">
      <c r="C196" s="85"/>
      <c r="D196" s="85"/>
      <c r="E196" s="85"/>
      <c r="F196" s="85"/>
      <c r="G196" s="85"/>
      <c r="H196" s="85"/>
      <c r="I196" s="85"/>
      <c r="J196" s="85"/>
      <c r="K196" s="85"/>
      <c r="L196" s="85"/>
      <c r="M196" s="85"/>
      <c r="N196" s="85"/>
      <c r="O196" s="85"/>
      <c r="P196" s="85"/>
      <c r="Q196" s="85"/>
      <c r="R196" s="85"/>
      <c r="S196" s="85"/>
      <c r="T196" s="85"/>
      <c r="U196" s="85"/>
      <c r="V196" s="85"/>
      <c r="W196" s="85"/>
      <c r="X196" s="85"/>
    </row>
    <row r="197" spans="3:24">
      <c r="C197" s="85"/>
      <c r="D197" s="85"/>
      <c r="E197" s="85"/>
      <c r="F197" s="85"/>
      <c r="G197" s="85"/>
      <c r="H197" s="85"/>
      <c r="I197" s="85"/>
      <c r="J197" s="85"/>
      <c r="K197" s="85"/>
      <c r="L197" s="85"/>
      <c r="M197" s="85"/>
      <c r="N197" s="85"/>
      <c r="O197" s="85"/>
      <c r="P197" s="85"/>
      <c r="Q197" s="85"/>
      <c r="R197" s="85"/>
      <c r="S197" s="85"/>
      <c r="T197" s="85"/>
      <c r="U197" s="85"/>
      <c r="V197" s="85"/>
      <c r="W197" s="85"/>
      <c r="X197" s="85"/>
    </row>
    <row r="198" spans="3:24">
      <c r="C198" s="85"/>
      <c r="D198" s="85"/>
      <c r="E198" s="85"/>
      <c r="F198" s="85"/>
      <c r="G198" s="85"/>
      <c r="H198" s="85"/>
      <c r="I198" s="85"/>
      <c r="J198" s="85"/>
      <c r="K198" s="85"/>
      <c r="L198" s="85"/>
      <c r="M198" s="85"/>
      <c r="N198" s="85"/>
      <c r="O198" s="85"/>
      <c r="P198" s="85"/>
      <c r="Q198" s="85"/>
      <c r="R198" s="85"/>
      <c r="S198" s="85"/>
      <c r="T198" s="85"/>
      <c r="U198" s="85"/>
      <c r="V198" s="85"/>
      <c r="W198" s="85"/>
      <c r="X198" s="85"/>
    </row>
    <row r="199" spans="3:24">
      <c r="C199" s="85"/>
      <c r="D199" s="85"/>
      <c r="E199" s="85"/>
      <c r="F199" s="85"/>
      <c r="G199" s="85"/>
      <c r="H199" s="85"/>
      <c r="I199" s="85"/>
      <c r="J199" s="85"/>
      <c r="K199" s="85"/>
      <c r="L199" s="85"/>
      <c r="M199" s="85"/>
      <c r="N199" s="85"/>
      <c r="O199" s="85"/>
      <c r="P199" s="85"/>
      <c r="Q199" s="85"/>
      <c r="R199" s="85"/>
      <c r="S199" s="85"/>
      <c r="T199" s="85"/>
      <c r="U199" s="85"/>
      <c r="V199" s="85"/>
      <c r="W199" s="85"/>
      <c r="X199" s="85"/>
    </row>
    <row r="200" spans="3:24">
      <c r="C200" s="85"/>
      <c r="D200" s="85"/>
      <c r="E200" s="85"/>
      <c r="F200" s="85"/>
      <c r="G200" s="85"/>
      <c r="H200" s="85"/>
      <c r="I200" s="85"/>
      <c r="J200" s="85"/>
      <c r="K200" s="85"/>
      <c r="L200" s="85"/>
      <c r="M200" s="85"/>
      <c r="N200" s="85"/>
      <c r="O200" s="85"/>
      <c r="P200" s="85"/>
      <c r="Q200" s="85"/>
      <c r="R200" s="85"/>
      <c r="S200" s="85"/>
      <c r="T200" s="85"/>
      <c r="U200" s="85"/>
      <c r="V200" s="85"/>
      <c r="W200" s="85"/>
      <c r="X200" s="85"/>
    </row>
    <row r="201" spans="3:24">
      <c r="C201" s="85"/>
      <c r="D201" s="85"/>
      <c r="E201" s="85"/>
      <c r="F201" s="85"/>
      <c r="G201" s="85"/>
      <c r="H201" s="85"/>
      <c r="I201" s="85"/>
      <c r="J201" s="85"/>
      <c r="K201" s="85"/>
      <c r="L201" s="85"/>
      <c r="M201" s="85"/>
      <c r="N201" s="85"/>
      <c r="O201" s="85"/>
      <c r="P201" s="85"/>
      <c r="Q201" s="85"/>
      <c r="R201" s="85"/>
      <c r="S201" s="85"/>
      <c r="T201" s="85"/>
      <c r="U201" s="85"/>
      <c r="V201" s="85"/>
      <c r="W201" s="85"/>
      <c r="X201" s="85"/>
    </row>
    <row r="202" spans="3:24">
      <c r="C202" s="85"/>
      <c r="D202" s="85"/>
      <c r="E202" s="85"/>
      <c r="F202" s="85"/>
      <c r="G202" s="85"/>
      <c r="H202" s="85"/>
      <c r="I202" s="85"/>
      <c r="J202" s="85"/>
      <c r="K202" s="85"/>
      <c r="L202" s="85"/>
      <c r="M202" s="85"/>
      <c r="N202" s="85"/>
      <c r="O202" s="85"/>
      <c r="P202" s="85"/>
      <c r="Q202" s="85"/>
      <c r="R202" s="85"/>
      <c r="S202" s="85"/>
      <c r="T202" s="85"/>
      <c r="U202" s="85"/>
      <c r="V202" s="85"/>
      <c r="W202" s="85"/>
      <c r="X202" s="85"/>
    </row>
    <row r="203" spans="3:24">
      <c r="C203" s="85"/>
      <c r="D203" s="85"/>
      <c r="E203" s="85"/>
      <c r="F203" s="85"/>
      <c r="G203" s="85"/>
      <c r="H203" s="85"/>
      <c r="I203" s="85"/>
      <c r="J203" s="85"/>
      <c r="K203" s="85"/>
      <c r="L203" s="85"/>
      <c r="M203" s="85"/>
      <c r="N203" s="85"/>
      <c r="O203" s="85"/>
      <c r="P203" s="85"/>
      <c r="Q203" s="85"/>
      <c r="R203" s="85"/>
      <c r="S203" s="85"/>
      <c r="T203" s="85"/>
      <c r="U203" s="85"/>
      <c r="V203" s="85"/>
      <c r="W203" s="85"/>
      <c r="X203" s="85"/>
    </row>
    <row r="204" spans="3:24">
      <c r="C204" s="85"/>
      <c r="D204" s="85"/>
      <c r="E204" s="85"/>
      <c r="F204" s="85"/>
      <c r="G204" s="85"/>
      <c r="H204" s="85"/>
      <c r="I204" s="85"/>
      <c r="J204" s="85"/>
      <c r="K204" s="85"/>
      <c r="L204" s="85"/>
      <c r="M204" s="85"/>
      <c r="N204" s="85"/>
      <c r="O204" s="85"/>
      <c r="P204" s="85"/>
      <c r="Q204" s="85"/>
      <c r="R204" s="85"/>
      <c r="S204" s="85"/>
      <c r="T204" s="85"/>
      <c r="U204" s="85"/>
      <c r="V204" s="85"/>
      <c r="W204" s="85"/>
      <c r="X204" s="85"/>
    </row>
    <row r="205" spans="3:24">
      <c r="C205" s="85"/>
      <c r="D205" s="85"/>
      <c r="E205" s="85"/>
      <c r="F205" s="85"/>
      <c r="G205" s="85"/>
      <c r="H205" s="85"/>
      <c r="I205" s="85"/>
      <c r="J205" s="85"/>
      <c r="K205" s="85"/>
      <c r="L205" s="85"/>
      <c r="M205" s="85"/>
      <c r="N205" s="85"/>
      <c r="O205" s="85"/>
      <c r="P205" s="85"/>
      <c r="Q205" s="85"/>
      <c r="R205" s="85"/>
      <c r="S205" s="85"/>
      <c r="T205" s="85"/>
      <c r="U205" s="85"/>
      <c r="V205" s="85"/>
      <c r="W205" s="85"/>
      <c r="X205" s="85"/>
    </row>
    <row r="206" spans="3:24">
      <c r="C206" s="85"/>
      <c r="D206" s="85"/>
      <c r="E206" s="85"/>
      <c r="F206" s="85"/>
      <c r="G206" s="85"/>
      <c r="H206" s="85"/>
      <c r="I206" s="85"/>
      <c r="J206" s="85"/>
      <c r="K206" s="85"/>
      <c r="L206" s="85"/>
      <c r="M206" s="85"/>
      <c r="N206" s="85"/>
      <c r="O206" s="85"/>
      <c r="P206" s="85"/>
      <c r="Q206" s="85"/>
      <c r="R206" s="85"/>
      <c r="S206" s="85"/>
      <c r="T206" s="85"/>
      <c r="U206" s="85"/>
      <c r="V206" s="85"/>
      <c r="W206" s="85"/>
      <c r="X206" s="85"/>
    </row>
    <row r="207" spans="3:24">
      <c r="C207" s="85"/>
      <c r="D207" s="85"/>
      <c r="E207" s="85"/>
      <c r="F207" s="85"/>
      <c r="G207" s="85"/>
      <c r="H207" s="85"/>
      <c r="I207" s="85"/>
      <c r="J207" s="85"/>
      <c r="K207" s="85"/>
      <c r="L207" s="85"/>
      <c r="M207" s="85"/>
      <c r="N207" s="85"/>
      <c r="O207" s="85"/>
      <c r="P207" s="85"/>
      <c r="Q207" s="85"/>
      <c r="R207" s="85"/>
      <c r="S207" s="85"/>
      <c r="T207" s="85"/>
      <c r="U207" s="85"/>
      <c r="V207" s="85"/>
      <c r="W207" s="85"/>
      <c r="X207" s="85"/>
    </row>
    <row r="208" spans="3:24">
      <c r="C208" s="85"/>
      <c r="D208" s="85"/>
      <c r="E208" s="85"/>
      <c r="F208" s="85"/>
      <c r="G208" s="85"/>
      <c r="H208" s="85"/>
      <c r="I208" s="85"/>
      <c r="J208" s="85"/>
      <c r="K208" s="85"/>
      <c r="L208" s="85"/>
      <c r="M208" s="85"/>
      <c r="N208" s="85"/>
      <c r="O208" s="85"/>
      <c r="P208" s="85"/>
      <c r="Q208" s="85"/>
      <c r="R208" s="85"/>
      <c r="S208" s="85"/>
      <c r="T208" s="85"/>
      <c r="U208" s="85"/>
      <c r="V208" s="85"/>
      <c r="W208" s="85"/>
      <c r="X208" s="85"/>
    </row>
    <row r="209" spans="3:24">
      <c r="C209" s="85"/>
      <c r="D209" s="85"/>
      <c r="E209" s="85"/>
      <c r="F209" s="85"/>
      <c r="G209" s="85"/>
      <c r="H209" s="85"/>
      <c r="I209" s="85"/>
      <c r="J209" s="85"/>
      <c r="K209" s="85"/>
      <c r="L209" s="85"/>
      <c r="M209" s="85"/>
      <c r="N209" s="85"/>
      <c r="O209" s="85"/>
      <c r="P209" s="85"/>
      <c r="Q209" s="85"/>
      <c r="R209" s="85"/>
      <c r="S209" s="85"/>
      <c r="T209" s="85"/>
      <c r="U209" s="85"/>
      <c r="V209" s="85"/>
      <c r="W209" s="85"/>
      <c r="X209" s="85"/>
    </row>
    <row r="210" spans="3:24">
      <c r="C210" s="85"/>
      <c r="D210" s="85"/>
      <c r="E210" s="85"/>
      <c r="F210" s="85"/>
      <c r="G210" s="85"/>
      <c r="H210" s="85"/>
      <c r="I210" s="85"/>
      <c r="J210" s="85"/>
      <c r="K210" s="85"/>
      <c r="L210" s="85"/>
      <c r="M210" s="85"/>
      <c r="N210" s="85"/>
      <c r="O210" s="85"/>
      <c r="P210" s="85"/>
      <c r="Q210" s="85"/>
      <c r="R210" s="85"/>
      <c r="S210" s="85"/>
      <c r="T210" s="85"/>
      <c r="U210" s="85"/>
      <c r="V210" s="85"/>
      <c r="W210" s="85"/>
      <c r="X210" s="85"/>
    </row>
    <row r="211" spans="3:24">
      <c r="C211" s="85"/>
      <c r="D211" s="85"/>
      <c r="E211" s="85"/>
      <c r="F211" s="85"/>
      <c r="G211" s="85"/>
      <c r="H211" s="85"/>
      <c r="I211" s="85"/>
      <c r="J211" s="85"/>
      <c r="K211" s="85"/>
      <c r="L211" s="85"/>
      <c r="M211" s="85"/>
      <c r="N211" s="85"/>
      <c r="O211" s="85"/>
      <c r="P211" s="85"/>
      <c r="Q211" s="85"/>
      <c r="R211" s="85"/>
      <c r="S211" s="85"/>
      <c r="T211" s="85"/>
      <c r="U211" s="85"/>
      <c r="V211" s="85"/>
      <c r="W211" s="85"/>
      <c r="X211" s="85"/>
    </row>
    <row r="212" spans="3:24">
      <c r="C212" s="85"/>
      <c r="D212" s="85"/>
      <c r="E212" s="85"/>
      <c r="F212" s="85"/>
      <c r="G212" s="85"/>
      <c r="H212" s="85"/>
      <c r="I212" s="85"/>
      <c r="J212" s="85"/>
      <c r="K212" s="85"/>
      <c r="L212" s="85"/>
      <c r="M212" s="85"/>
      <c r="N212" s="85"/>
      <c r="O212" s="85"/>
      <c r="P212" s="85"/>
      <c r="Q212" s="85"/>
      <c r="R212" s="85"/>
      <c r="S212" s="85"/>
      <c r="T212" s="85"/>
      <c r="U212" s="85"/>
      <c r="V212" s="85"/>
      <c r="W212" s="85"/>
      <c r="X212" s="85"/>
    </row>
    <row r="213" spans="3:24">
      <c r="C213" s="85"/>
      <c r="D213" s="85"/>
      <c r="E213" s="85"/>
      <c r="F213" s="85"/>
      <c r="G213" s="85"/>
      <c r="H213" s="85"/>
      <c r="I213" s="85"/>
      <c r="J213" s="85"/>
      <c r="K213" s="85"/>
      <c r="L213" s="85"/>
      <c r="M213" s="85"/>
      <c r="N213" s="85"/>
      <c r="O213" s="85"/>
      <c r="P213" s="85"/>
      <c r="Q213" s="85"/>
      <c r="R213" s="85"/>
      <c r="S213" s="85"/>
      <c r="T213" s="85"/>
      <c r="U213" s="85"/>
      <c r="V213" s="85"/>
      <c r="W213" s="85"/>
      <c r="X213" s="85"/>
    </row>
    <row r="214" spans="3:24">
      <c r="C214" s="85"/>
      <c r="D214" s="85"/>
      <c r="E214" s="85"/>
      <c r="F214" s="85"/>
      <c r="G214" s="85"/>
      <c r="H214" s="85"/>
      <c r="I214" s="85"/>
      <c r="J214" s="85"/>
      <c r="K214" s="85"/>
      <c r="L214" s="85"/>
      <c r="M214" s="85"/>
      <c r="N214" s="85"/>
      <c r="O214" s="85"/>
      <c r="P214" s="85"/>
      <c r="Q214" s="85"/>
      <c r="R214" s="85"/>
      <c r="S214" s="85"/>
      <c r="T214" s="85"/>
      <c r="U214" s="85"/>
      <c r="V214" s="85"/>
      <c r="W214" s="85"/>
      <c r="X214" s="85"/>
    </row>
    <row r="215" spans="3:24">
      <c r="C215" s="85"/>
      <c r="D215" s="85"/>
      <c r="E215" s="85"/>
      <c r="F215" s="85"/>
      <c r="G215" s="85"/>
      <c r="H215" s="85"/>
      <c r="I215" s="85"/>
      <c r="J215" s="85"/>
      <c r="K215" s="85"/>
      <c r="L215" s="85"/>
      <c r="M215" s="85"/>
      <c r="N215" s="85"/>
      <c r="O215" s="85"/>
      <c r="P215" s="85"/>
      <c r="Q215" s="85"/>
      <c r="R215" s="85"/>
      <c r="S215" s="85"/>
      <c r="T215" s="85"/>
      <c r="U215" s="85"/>
      <c r="V215" s="85"/>
      <c r="W215" s="85"/>
      <c r="X215" s="85"/>
    </row>
    <row r="216" spans="3:24">
      <c r="C216" s="85"/>
      <c r="D216" s="85"/>
      <c r="E216" s="85"/>
      <c r="F216" s="85"/>
      <c r="G216" s="85"/>
      <c r="H216" s="85"/>
      <c r="I216" s="85"/>
      <c r="J216" s="85"/>
      <c r="K216" s="85"/>
      <c r="L216" s="85"/>
      <c r="M216" s="85"/>
      <c r="N216" s="85"/>
      <c r="O216" s="85"/>
      <c r="P216" s="85"/>
      <c r="Q216" s="85"/>
      <c r="R216" s="85"/>
      <c r="S216" s="85"/>
      <c r="T216" s="85"/>
      <c r="U216" s="85"/>
      <c r="V216" s="85"/>
      <c r="W216" s="85"/>
      <c r="X216" s="85"/>
    </row>
    <row r="217" spans="3:24">
      <c r="C217" s="85"/>
      <c r="D217" s="85"/>
      <c r="E217" s="85"/>
      <c r="F217" s="85"/>
      <c r="G217" s="85"/>
      <c r="H217" s="85"/>
      <c r="I217" s="85"/>
      <c r="J217" s="85"/>
      <c r="K217" s="85"/>
      <c r="L217" s="85"/>
      <c r="M217" s="85"/>
      <c r="N217" s="85"/>
      <c r="O217" s="85"/>
      <c r="P217" s="85"/>
      <c r="Q217" s="85"/>
      <c r="R217" s="85"/>
      <c r="S217" s="85"/>
      <c r="T217" s="85"/>
      <c r="U217" s="85"/>
      <c r="V217" s="85"/>
      <c r="W217" s="85"/>
      <c r="X217" s="85"/>
    </row>
    <row r="218" spans="3:24">
      <c r="C218" s="85"/>
      <c r="D218" s="85"/>
      <c r="E218" s="85"/>
      <c r="F218" s="85"/>
      <c r="G218" s="85"/>
      <c r="H218" s="85"/>
      <c r="I218" s="85"/>
      <c r="J218" s="85"/>
      <c r="K218" s="85"/>
      <c r="L218" s="85"/>
      <c r="M218" s="85"/>
      <c r="N218" s="85"/>
      <c r="O218" s="85"/>
      <c r="P218" s="85"/>
      <c r="Q218" s="85"/>
      <c r="R218" s="85"/>
      <c r="S218" s="85"/>
      <c r="T218" s="85"/>
      <c r="U218" s="85"/>
      <c r="V218" s="85"/>
      <c r="W218" s="85"/>
      <c r="X218" s="85"/>
    </row>
    <row r="219" spans="3:24">
      <c r="C219" s="85"/>
      <c r="D219" s="85"/>
      <c r="E219" s="85"/>
      <c r="F219" s="85"/>
      <c r="G219" s="85"/>
      <c r="H219" s="85"/>
      <c r="I219" s="85"/>
      <c r="J219" s="85"/>
      <c r="K219" s="85"/>
      <c r="L219" s="85"/>
      <c r="M219" s="85"/>
      <c r="N219" s="85"/>
      <c r="O219" s="85"/>
      <c r="P219" s="85"/>
      <c r="Q219" s="85"/>
      <c r="R219" s="85"/>
      <c r="S219" s="85"/>
      <c r="T219" s="85"/>
      <c r="U219" s="85"/>
      <c r="V219" s="85"/>
      <c r="W219" s="85"/>
      <c r="X219" s="85"/>
    </row>
    <row r="220" spans="3:24">
      <c r="C220" s="85"/>
      <c r="D220" s="85"/>
      <c r="E220" s="85"/>
      <c r="F220" s="85"/>
      <c r="G220" s="85"/>
      <c r="H220" s="85"/>
      <c r="I220" s="85"/>
      <c r="J220" s="85"/>
      <c r="K220" s="85"/>
      <c r="L220" s="85"/>
      <c r="M220" s="85"/>
      <c r="N220" s="85"/>
      <c r="O220" s="85"/>
      <c r="P220" s="85"/>
      <c r="Q220" s="85"/>
      <c r="R220" s="85"/>
      <c r="S220" s="85"/>
      <c r="T220" s="85"/>
      <c r="U220" s="85"/>
      <c r="V220" s="85"/>
      <c r="W220" s="85"/>
      <c r="X220" s="85"/>
    </row>
    <row r="221" spans="3:24">
      <c r="C221" s="85"/>
      <c r="D221" s="85"/>
      <c r="E221" s="85"/>
      <c r="F221" s="85"/>
      <c r="G221" s="85"/>
      <c r="H221" s="85"/>
      <c r="I221" s="85"/>
      <c r="J221" s="85"/>
      <c r="K221" s="85"/>
      <c r="L221" s="85"/>
      <c r="M221" s="85"/>
      <c r="N221" s="85"/>
      <c r="O221" s="85"/>
      <c r="P221" s="85"/>
      <c r="Q221" s="85"/>
      <c r="R221" s="85"/>
      <c r="S221" s="85"/>
      <c r="T221" s="85"/>
      <c r="U221" s="85"/>
      <c r="V221" s="85"/>
      <c r="W221" s="85"/>
      <c r="X221" s="85"/>
    </row>
    <row r="222" spans="3:24">
      <c r="C222" s="85"/>
      <c r="D222" s="85"/>
      <c r="E222" s="85"/>
      <c r="F222" s="85"/>
      <c r="G222" s="85"/>
      <c r="H222" s="85"/>
      <c r="I222" s="85"/>
      <c r="J222" s="85"/>
      <c r="K222" s="85"/>
      <c r="L222" s="85"/>
      <c r="M222" s="85"/>
      <c r="N222" s="85"/>
      <c r="O222" s="85"/>
      <c r="P222" s="85"/>
      <c r="Q222" s="85"/>
      <c r="R222" s="85"/>
      <c r="S222" s="85"/>
      <c r="T222" s="85"/>
      <c r="U222" s="85"/>
      <c r="V222" s="85"/>
      <c r="W222" s="85"/>
      <c r="X222" s="85"/>
    </row>
    <row r="223" spans="3:24">
      <c r="C223" s="85"/>
      <c r="D223" s="85"/>
      <c r="E223" s="85"/>
      <c r="F223" s="85"/>
      <c r="G223" s="85"/>
      <c r="H223" s="85"/>
      <c r="I223" s="85"/>
      <c r="J223" s="85"/>
      <c r="K223" s="85"/>
      <c r="L223" s="85"/>
      <c r="M223" s="85"/>
      <c r="N223" s="85"/>
      <c r="O223" s="85"/>
      <c r="P223" s="85"/>
      <c r="Q223" s="85"/>
      <c r="R223" s="85"/>
      <c r="S223" s="85"/>
      <c r="T223" s="85"/>
      <c r="U223" s="85"/>
      <c r="V223" s="85"/>
      <c r="W223" s="85"/>
      <c r="X223" s="85"/>
    </row>
    <row r="224" spans="3:24">
      <c r="C224" s="85"/>
      <c r="D224" s="85"/>
      <c r="E224" s="85"/>
      <c r="F224" s="85"/>
      <c r="G224" s="85"/>
      <c r="H224" s="85"/>
      <c r="I224" s="85"/>
      <c r="J224" s="85"/>
      <c r="K224" s="85"/>
      <c r="L224" s="85"/>
      <c r="M224" s="85"/>
      <c r="N224" s="85"/>
      <c r="O224" s="85"/>
      <c r="P224" s="85"/>
      <c r="Q224" s="85"/>
      <c r="R224" s="85"/>
      <c r="S224" s="85"/>
      <c r="T224" s="85"/>
      <c r="U224" s="85"/>
      <c r="V224" s="85"/>
      <c r="W224" s="85"/>
      <c r="X224" s="85"/>
    </row>
    <row r="225" spans="3:24">
      <c r="C225" s="85"/>
      <c r="D225" s="85"/>
      <c r="E225" s="85"/>
      <c r="F225" s="85"/>
      <c r="G225" s="85"/>
      <c r="H225" s="85"/>
      <c r="I225" s="85"/>
      <c r="J225" s="85"/>
      <c r="K225" s="85"/>
      <c r="L225" s="85"/>
      <c r="M225" s="85"/>
      <c r="N225" s="85"/>
      <c r="O225" s="85"/>
      <c r="P225" s="85"/>
      <c r="Q225" s="85"/>
      <c r="R225" s="85"/>
      <c r="S225" s="85"/>
      <c r="T225" s="85"/>
      <c r="U225" s="85"/>
      <c r="V225" s="85"/>
      <c r="W225" s="85"/>
      <c r="X225" s="85"/>
    </row>
    <row r="226" spans="3:24">
      <c r="C226" s="85"/>
      <c r="D226" s="85"/>
      <c r="E226" s="85"/>
      <c r="F226" s="85"/>
      <c r="G226" s="85"/>
      <c r="H226" s="85"/>
      <c r="I226" s="85"/>
      <c r="J226" s="85"/>
      <c r="K226" s="85"/>
      <c r="L226" s="85"/>
      <c r="M226" s="85"/>
      <c r="N226" s="85"/>
      <c r="O226" s="85"/>
      <c r="P226" s="85"/>
      <c r="Q226" s="85"/>
      <c r="R226" s="85"/>
      <c r="S226" s="85"/>
      <c r="T226" s="85"/>
      <c r="U226" s="85"/>
      <c r="V226" s="85"/>
      <c r="W226" s="85"/>
      <c r="X226" s="85"/>
    </row>
    <row r="227" spans="3:24">
      <c r="C227" s="85"/>
      <c r="D227" s="85"/>
      <c r="E227" s="85"/>
      <c r="F227" s="85"/>
      <c r="G227" s="85"/>
      <c r="H227" s="85"/>
      <c r="I227" s="85"/>
      <c r="J227" s="85"/>
      <c r="K227" s="85"/>
      <c r="L227" s="85"/>
      <c r="M227" s="85"/>
      <c r="N227" s="85"/>
      <c r="O227" s="85"/>
      <c r="P227" s="85"/>
      <c r="Q227" s="85"/>
      <c r="R227" s="85"/>
      <c r="S227" s="85"/>
      <c r="T227" s="85"/>
      <c r="U227" s="85"/>
      <c r="V227" s="85"/>
      <c r="W227" s="85"/>
      <c r="X227" s="85"/>
    </row>
    <row r="228" spans="3:24">
      <c r="C228" s="85"/>
      <c r="D228" s="85"/>
      <c r="E228" s="85"/>
      <c r="F228" s="85"/>
      <c r="G228" s="85"/>
      <c r="H228" s="85"/>
      <c r="I228" s="85"/>
      <c r="J228" s="85"/>
      <c r="K228" s="85"/>
      <c r="L228" s="85"/>
      <c r="M228" s="85"/>
      <c r="N228" s="85"/>
      <c r="O228" s="85"/>
      <c r="P228" s="85"/>
      <c r="Q228" s="85"/>
      <c r="R228" s="85"/>
      <c r="S228" s="85"/>
      <c r="T228" s="85"/>
      <c r="U228" s="85"/>
      <c r="V228" s="85"/>
      <c r="W228" s="85"/>
      <c r="X228" s="85"/>
    </row>
    <row r="229" spans="3:24">
      <c r="C229" s="85"/>
      <c r="D229" s="85"/>
      <c r="E229" s="85"/>
      <c r="F229" s="85"/>
      <c r="G229" s="85"/>
      <c r="H229" s="85"/>
      <c r="I229" s="85"/>
      <c r="J229" s="85"/>
      <c r="K229" s="85"/>
      <c r="L229" s="85"/>
      <c r="M229" s="85"/>
      <c r="N229" s="85"/>
      <c r="O229" s="85"/>
      <c r="P229" s="85"/>
      <c r="Q229" s="85"/>
      <c r="R229" s="85"/>
      <c r="S229" s="85"/>
      <c r="T229" s="85"/>
      <c r="U229" s="85"/>
      <c r="V229" s="85"/>
      <c r="W229" s="85"/>
      <c r="X229" s="85"/>
    </row>
    <row r="230" spans="3:24">
      <c r="C230" s="85"/>
      <c r="D230" s="85"/>
      <c r="E230" s="85"/>
      <c r="F230" s="85"/>
      <c r="G230" s="85"/>
      <c r="H230" s="85"/>
      <c r="I230" s="85"/>
      <c r="J230" s="85"/>
      <c r="K230" s="85"/>
      <c r="L230" s="85"/>
      <c r="M230" s="85"/>
      <c r="N230" s="85"/>
      <c r="O230" s="85"/>
      <c r="P230" s="85"/>
      <c r="Q230" s="85"/>
      <c r="R230" s="85"/>
      <c r="S230" s="85"/>
      <c r="T230" s="85"/>
      <c r="U230" s="85"/>
      <c r="V230" s="85"/>
      <c r="W230" s="85"/>
      <c r="X230" s="85"/>
    </row>
    <row r="231" spans="3:24">
      <c r="C231" s="85"/>
      <c r="D231" s="85"/>
      <c r="E231" s="85"/>
      <c r="F231" s="85"/>
      <c r="G231" s="85"/>
      <c r="H231" s="85"/>
      <c r="I231" s="85"/>
      <c r="J231" s="85"/>
      <c r="K231" s="85"/>
      <c r="L231" s="85"/>
      <c r="M231" s="85"/>
      <c r="N231" s="85"/>
      <c r="O231" s="85"/>
      <c r="P231" s="85"/>
      <c r="Q231" s="85"/>
      <c r="R231" s="85"/>
      <c r="S231" s="85"/>
      <c r="T231" s="85"/>
      <c r="U231" s="85"/>
      <c r="V231" s="85"/>
      <c r="W231" s="85"/>
      <c r="X231" s="85"/>
    </row>
    <row r="232" spans="3:24">
      <c r="C232" s="85"/>
      <c r="D232" s="85"/>
      <c r="E232" s="85"/>
      <c r="F232" s="85"/>
      <c r="G232" s="85"/>
      <c r="H232" s="85"/>
      <c r="I232" s="85"/>
      <c r="J232" s="85"/>
      <c r="K232" s="85"/>
      <c r="L232" s="85"/>
      <c r="M232" s="85"/>
      <c r="N232" s="85"/>
      <c r="O232" s="85"/>
      <c r="P232" s="85"/>
      <c r="Q232" s="85"/>
      <c r="R232" s="85"/>
      <c r="S232" s="85"/>
      <c r="T232" s="85"/>
      <c r="U232" s="85"/>
      <c r="V232" s="85"/>
      <c r="W232" s="85"/>
      <c r="X232" s="85"/>
    </row>
    <row r="233" spans="3:24">
      <c r="C233" s="85"/>
      <c r="D233" s="85"/>
      <c r="E233" s="85"/>
      <c r="F233" s="85"/>
      <c r="G233" s="85"/>
      <c r="H233" s="85"/>
      <c r="I233" s="85"/>
      <c r="J233" s="85"/>
      <c r="K233" s="85"/>
      <c r="L233" s="85"/>
      <c r="M233" s="85"/>
      <c r="N233" s="85"/>
      <c r="O233" s="85"/>
      <c r="P233" s="85"/>
      <c r="Q233" s="85"/>
      <c r="R233" s="85"/>
      <c r="S233" s="85"/>
      <c r="T233" s="85"/>
      <c r="U233" s="85"/>
      <c r="V233" s="85"/>
      <c r="W233" s="85"/>
      <c r="X233" s="85"/>
    </row>
    <row r="234" spans="3:24">
      <c r="C234" s="85"/>
      <c r="D234" s="85"/>
      <c r="E234" s="85"/>
      <c r="F234" s="85"/>
      <c r="G234" s="85"/>
      <c r="H234" s="85"/>
      <c r="I234" s="85"/>
      <c r="J234" s="85"/>
      <c r="K234" s="85"/>
      <c r="L234" s="85"/>
      <c r="M234" s="85"/>
      <c r="N234" s="85"/>
      <c r="O234" s="85"/>
      <c r="P234" s="85"/>
      <c r="Q234" s="85"/>
      <c r="R234" s="85"/>
      <c r="S234" s="85"/>
      <c r="T234" s="85"/>
      <c r="U234" s="85"/>
      <c r="V234" s="85"/>
      <c r="W234" s="85"/>
      <c r="X234" s="85"/>
    </row>
    <row r="235" spans="3:24">
      <c r="C235" s="85"/>
      <c r="D235" s="85"/>
      <c r="E235" s="85"/>
      <c r="F235" s="85"/>
      <c r="G235" s="85"/>
      <c r="H235" s="85"/>
      <c r="I235" s="85"/>
      <c r="J235" s="85"/>
      <c r="K235" s="85"/>
      <c r="L235" s="85"/>
      <c r="M235" s="85"/>
      <c r="N235" s="85"/>
      <c r="O235" s="85"/>
      <c r="P235" s="85"/>
      <c r="Q235" s="85"/>
      <c r="R235" s="85"/>
      <c r="S235" s="85"/>
      <c r="T235" s="85"/>
      <c r="U235" s="85"/>
      <c r="V235" s="85"/>
      <c r="W235" s="85"/>
      <c r="X235" s="85"/>
    </row>
    <row r="236" spans="3:24">
      <c r="C236" s="85"/>
      <c r="D236" s="85"/>
      <c r="E236" s="85"/>
      <c r="F236" s="85"/>
      <c r="G236" s="85"/>
      <c r="H236" s="85"/>
      <c r="I236" s="85"/>
      <c r="J236" s="85"/>
      <c r="K236" s="85"/>
      <c r="L236" s="85"/>
      <c r="M236" s="85"/>
      <c r="N236" s="85"/>
      <c r="O236" s="85"/>
      <c r="P236" s="85"/>
      <c r="Q236" s="85"/>
      <c r="R236" s="85"/>
      <c r="S236" s="85"/>
      <c r="T236" s="85"/>
      <c r="U236" s="85"/>
      <c r="V236" s="85"/>
      <c r="W236" s="85"/>
      <c r="X236" s="85"/>
    </row>
    <row r="237" spans="3:24">
      <c r="C237" s="85"/>
      <c r="D237" s="85"/>
      <c r="E237" s="85"/>
      <c r="F237" s="85"/>
      <c r="G237" s="85"/>
      <c r="H237" s="85"/>
      <c r="I237" s="85"/>
      <c r="J237" s="85"/>
      <c r="K237" s="85"/>
      <c r="L237" s="85"/>
      <c r="M237" s="85"/>
      <c r="N237" s="85"/>
      <c r="O237" s="85"/>
      <c r="P237" s="85"/>
      <c r="Q237" s="85"/>
      <c r="R237" s="85"/>
      <c r="S237" s="85"/>
      <c r="T237" s="85"/>
      <c r="U237" s="85"/>
      <c r="V237" s="85"/>
      <c r="W237" s="85"/>
      <c r="X237" s="85"/>
    </row>
    <row r="238" spans="3:24">
      <c r="C238" s="85"/>
      <c r="D238" s="85"/>
      <c r="E238" s="85"/>
      <c r="F238" s="85"/>
      <c r="G238" s="85"/>
      <c r="H238" s="85"/>
      <c r="I238" s="85"/>
      <c r="J238" s="85"/>
      <c r="K238" s="85"/>
      <c r="L238" s="85"/>
      <c r="M238" s="85"/>
      <c r="N238" s="85"/>
      <c r="O238" s="85"/>
      <c r="P238" s="85"/>
      <c r="Q238" s="85"/>
      <c r="R238" s="85"/>
      <c r="S238" s="85"/>
      <c r="T238" s="85"/>
      <c r="U238" s="85"/>
      <c r="V238" s="85"/>
      <c r="W238" s="85"/>
      <c r="X238" s="85"/>
    </row>
    <row r="239" spans="3:24">
      <c r="C239" s="85"/>
      <c r="D239" s="85"/>
      <c r="E239" s="85"/>
      <c r="F239" s="85"/>
      <c r="G239" s="85"/>
      <c r="H239" s="85"/>
      <c r="I239" s="85"/>
      <c r="J239" s="85"/>
      <c r="K239" s="85"/>
      <c r="L239" s="85"/>
      <c r="M239" s="85"/>
      <c r="N239" s="85"/>
      <c r="O239" s="85"/>
      <c r="P239" s="85"/>
      <c r="Q239" s="85"/>
      <c r="R239" s="85"/>
      <c r="S239" s="85"/>
      <c r="T239" s="85"/>
      <c r="U239" s="85"/>
      <c r="V239" s="85"/>
      <c r="W239" s="85"/>
      <c r="X239" s="85"/>
    </row>
    <row r="240" spans="3:24">
      <c r="C240" s="85"/>
      <c r="D240" s="85"/>
      <c r="E240" s="85"/>
      <c r="F240" s="85"/>
      <c r="G240" s="85"/>
      <c r="H240" s="85"/>
      <c r="I240" s="85"/>
      <c r="J240" s="85"/>
      <c r="K240" s="85"/>
      <c r="L240" s="85"/>
      <c r="M240" s="85"/>
      <c r="N240" s="85"/>
      <c r="O240" s="85"/>
      <c r="P240" s="85"/>
      <c r="Q240" s="85"/>
      <c r="R240" s="85"/>
      <c r="S240" s="85"/>
      <c r="T240" s="85"/>
      <c r="U240" s="85"/>
      <c r="V240" s="85"/>
      <c r="W240" s="85"/>
      <c r="X240" s="85"/>
    </row>
    <row r="241" spans="3:24">
      <c r="C241" s="85"/>
      <c r="D241" s="85"/>
      <c r="E241" s="85"/>
      <c r="F241" s="85"/>
      <c r="G241" s="85"/>
      <c r="H241" s="85"/>
      <c r="I241" s="85"/>
      <c r="J241" s="85"/>
      <c r="K241" s="85"/>
      <c r="L241" s="85"/>
      <c r="M241" s="85"/>
      <c r="N241" s="85"/>
      <c r="O241" s="85"/>
      <c r="P241" s="85"/>
      <c r="Q241" s="85"/>
      <c r="R241" s="85"/>
      <c r="S241" s="85"/>
      <c r="T241" s="85"/>
      <c r="U241" s="85"/>
      <c r="V241" s="85"/>
      <c r="W241" s="85"/>
      <c r="X241" s="85"/>
    </row>
    <row r="242" spans="3:24">
      <c r="C242" s="85"/>
      <c r="D242" s="85"/>
      <c r="E242" s="85"/>
      <c r="F242" s="85"/>
      <c r="G242" s="85"/>
      <c r="H242" s="85"/>
      <c r="I242" s="85"/>
      <c r="J242" s="85"/>
      <c r="K242" s="85"/>
      <c r="L242" s="85"/>
      <c r="M242" s="85"/>
      <c r="N242" s="85"/>
      <c r="O242" s="85"/>
      <c r="P242" s="85"/>
      <c r="Q242" s="85"/>
      <c r="R242" s="85"/>
      <c r="S242" s="85"/>
      <c r="T242" s="85"/>
      <c r="U242" s="85"/>
      <c r="V242" s="85"/>
      <c r="W242" s="85"/>
      <c r="X242" s="85"/>
    </row>
    <row r="243" spans="3:24">
      <c r="C243" s="85"/>
      <c r="D243" s="85"/>
      <c r="E243" s="85"/>
      <c r="F243" s="85"/>
      <c r="G243" s="85"/>
      <c r="H243" s="85"/>
      <c r="I243" s="85"/>
      <c r="J243" s="85"/>
      <c r="K243" s="85"/>
      <c r="L243" s="85"/>
      <c r="M243" s="85"/>
      <c r="N243" s="85"/>
      <c r="O243" s="85"/>
      <c r="P243" s="85"/>
      <c r="Q243" s="85"/>
      <c r="R243" s="85"/>
      <c r="S243" s="85"/>
      <c r="T243" s="85"/>
      <c r="U243" s="85"/>
      <c r="V243" s="85"/>
      <c r="W243" s="85"/>
      <c r="X243" s="85"/>
    </row>
    <row r="244" spans="3:24">
      <c r="C244" s="85"/>
      <c r="D244" s="85"/>
      <c r="E244" s="85"/>
      <c r="F244" s="85"/>
      <c r="G244" s="85"/>
      <c r="H244" s="85"/>
      <c r="I244" s="85"/>
      <c r="J244" s="85"/>
      <c r="K244" s="85"/>
      <c r="L244" s="85"/>
      <c r="M244" s="85"/>
      <c r="N244" s="85"/>
      <c r="O244" s="85"/>
      <c r="P244" s="85"/>
      <c r="Q244" s="85"/>
      <c r="R244" s="85"/>
      <c r="S244" s="85"/>
      <c r="T244" s="85"/>
      <c r="U244" s="85"/>
      <c r="V244" s="85"/>
      <c r="W244" s="85"/>
      <c r="X244" s="85"/>
    </row>
    <row r="245" spans="3:24">
      <c r="C245" s="85"/>
      <c r="D245" s="85"/>
      <c r="E245" s="85"/>
      <c r="F245" s="85"/>
      <c r="G245" s="85"/>
      <c r="H245" s="85"/>
      <c r="I245" s="85"/>
      <c r="J245" s="85"/>
      <c r="K245" s="85"/>
      <c r="L245" s="85"/>
      <c r="M245" s="85"/>
      <c r="N245" s="85"/>
      <c r="O245" s="85"/>
      <c r="P245" s="85"/>
      <c r="Q245" s="85"/>
      <c r="R245" s="85"/>
      <c r="S245" s="85"/>
      <c r="T245" s="85"/>
      <c r="U245" s="85"/>
      <c r="V245" s="85"/>
      <c r="W245" s="85"/>
      <c r="X245" s="85"/>
    </row>
    <row r="246" spans="3:24">
      <c r="C246" s="85"/>
      <c r="D246" s="85"/>
      <c r="E246" s="85"/>
      <c r="F246" s="85"/>
      <c r="G246" s="85"/>
      <c r="H246" s="85"/>
      <c r="I246" s="85"/>
      <c r="J246" s="85"/>
      <c r="K246" s="85"/>
      <c r="L246" s="85"/>
      <c r="M246" s="85"/>
      <c r="N246" s="85"/>
      <c r="O246" s="85"/>
      <c r="P246" s="85"/>
      <c r="Q246" s="85"/>
      <c r="R246" s="85"/>
      <c r="S246" s="85"/>
      <c r="T246" s="85"/>
      <c r="U246" s="85"/>
      <c r="V246" s="85"/>
      <c r="W246" s="85"/>
      <c r="X246" s="85"/>
    </row>
    <row r="247" spans="3:24">
      <c r="C247" s="85"/>
      <c r="D247" s="85"/>
      <c r="E247" s="85"/>
      <c r="F247" s="85"/>
      <c r="G247" s="85"/>
      <c r="H247" s="85"/>
      <c r="I247" s="85"/>
      <c r="J247" s="85"/>
      <c r="K247" s="85"/>
      <c r="L247" s="85"/>
      <c r="M247" s="85"/>
      <c r="N247" s="85"/>
      <c r="O247" s="85"/>
      <c r="P247" s="85"/>
      <c r="Q247" s="85"/>
      <c r="R247" s="85"/>
      <c r="S247" s="85"/>
      <c r="T247" s="85"/>
      <c r="U247" s="85"/>
      <c r="V247" s="85"/>
      <c r="W247" s="85"/>
      <c r="X247" s="85"/>
    </row>
    <row r="248" spans="3:24">
      <c r="C248" s="85"/>
      <c r="D248" s="85"/>
      <c r="E248" s="85"/>
      <c r="F248" s="85"/>
      <c r="G248" s="85"/>
      <c r="H248" s="85"/>
      <c r="I248" s="85"/>
      <c r="J248" s="85"/>
      <c r="K248" s="85"/>
      <c r="L248" s="85"/>
      <c r="M248" s="85"/>
      <c r="N248" s="85"/>
      <c r="O248" s="85"/>
      <c r="P248" s="85"/>
      <c r="Q248" s="85"/>
      <c r="R248" s="85"/>
      <c r="S248" s="85"/>
      <c r="T248" s="85"/>
      <c r="U248" s="85"/>
      <c r="V248" s="85"/>
      <c r="W248" s="85"/>
      <c r="X248" s="85"/>
    </row>
    <row r="249" spans="3:24">
      <c r="C249" s="85"/>
      <c r="D249" s="85"/>
      <c r="E249" s="85"/>
      <c r="F249" s="85"/>
      <c r="G249" s="85"/>
      <c r="H249" s="85"/>
      <c r="I249" s="85"/>
      <c r="J249" s="85"/>
      <c r="K249" s="85"/>
      <c r="L249" s="85"/>
      <c r="M249" s="85"/>
      <c r="N249" s="85"/>
      <c r="O249" s="85"/>
      <c r="P249" s="85"/>
      <c r="Q249" s="85"/>
      <c r="R249" s="85"/>
      <c r="S249" s="85"/>
      <c r="T249" s="85"/>
      <c r="U249" s="85"/>
      <c r="V249" s="85"/>
      <c r="W249" s="85"/>
      <c r="X249" s="85"/>
    </row>
    <row r="250" spans="3:24">
      <c r="C250" s="85"/>
      <c r="D250" s="85"/>
      <c r="E250" s="85"/>
      <c r="F250" s="85"/>
      <c r="G250" s="85"/>
      <c r="H250" s="85"/>
      <c r="I250" s="85"/>
      <c r="J250" s="85"/>
      <c r="K250" s="85"/>
      <c r="L250" s="85"/>
      <c r="M250" s="85"/>
      <c r="N250" s="85"/>
      <c r="O250" s="85"/>
      <c r="P250" s="85"/>
      <c r="Q250" s="85"/>
      <c r="R250" s="85"/>
      <c r="S250" s="85"/>
      <c r="T250" s="85"/>
      <c r="U250" s="85"/>
      <c r="V250" s="85"/>
      <c r="W250" s="85"/>
      <c r="X250" s="85"/>
    </row>
    <row r="251" spans="3:24">
      <c r="C251" s="85"/>
      <c r="D251" s="85"/>
      <c r="E251" s="85"/>
      <c r="F251" s="85"/>
      <c r="G251" s="85"/>
      <c r="H251" s="85"/>
      <c r="I251" s="85"/>
      <c r="J251" s="85"/>
      <c r="K251" s="85"/>
      <c r="L251" s="85"/>
      <c r="M251" s="85"/>
      <c r="N251" s="85"/>
      <c r="O251" s="85"/>
      <c r="P251" s="85"/>
      <c r="Q251" s="85"/>
      <c r="R251" s="85"/>
      <c r="S251" s="85"/>
      <c r="T251" s="85"/>
      <c r="U251" s="85"/>
      <c r="V251" s="85"/>
      <c r="W251" s="85"/>
      <c r="X251" s="85"/>
    </row>
    <row r="252" spans="3:24">
      <c r="C252" s="85"/>
      <c r="D252" s="85"/>
      <c r="E252" s="85"/>
      <c r="F252" s="85"/>
      <c r="G252" s="85"/>
      <c r="H252" s="85"/>
      <c r="I252" s="85"/>
      <c r="J252" s="85"/>
      <c r="K252" s="85"/>
      <c r="L252" s="85"/>
      <c r="M252" s="85"/>
      <c r="N252" s="85"/>
      <c r="O252" s="85"/>
      <c r="P252" s="85"/>
      <c r="Q252" s="85"/>
      <c r="R252" s="85"/>
      <c r="S252" s="85"/>
      <c r="T252" s="85"/>
      <c r="U252" s="85"/>
      <c r="V252" s="85"/>
      <c r="W252" s="85"/>
      <c r="X252" s="85"/>
    </row>
    <row r="253" spans="3:24">
      <c r="C253" s="85"/>
      <c r="D253" s="85"/>
      <c r="E253" s="85"/>
      <c r="F253" s="85"/>
      <c r="G253" s="85"/>
      <c r="H253" s="85"/>
      <c r="I253" s="85"/>
      <c r="J253" s="85"/>
      <c r="K253" s="85"/>
      <c r="L253" s="85"/>
      <c r="M253" s="85"/>
      <c r="N253" s="85"/>
      <c r="O253" s="85"/>
      <c r="P253" s="85"/>
      <c r="Q253" s="85"/>
      <c r="R253" s="85"/>
      <c r="S253" s="85"/>
      <c r="T253" s="85"/>
      <c r="U253" s="85"/>
      <c r="V253" s="85"/>
      <c r="W253" s="85"/>
      <c r="X253" s="85"/>
    </row>
    <row r="254" spans="3:24">
      <c r="C254" s="85"/>
      <c r="D254" s="85"/>
      <c r="E254" s="85"/>
      <c r="F254" s="85"/>
      <c r="G254" s="85"/>
      <c r="H254" s="85"/>
      <c r="I254" s="85"/>
      <c r="J254" s="85"/>
      <c r="K254" s="85"/>
      <c r="L254" s="85"/>
      <c r="M254" s="85"/>
      <c r="N254" s="85"/>
      <c r="O254" s="85"/>
      <c r="P254" s="85"/>
      <c r="Q254" s="85"/>
      <c r="R254" s="85"/>
      <c r="S254" s="85"/>
      <c r="T254" s="85"/>
      <c r="U254" s="85"/>
      <c r="V254" s="85"/>
      <c r="W254" s="85"/>
      <c r="X254" s="85"/>
    </row>
    <row r="255" spans="3:24">
      <c r="C255" s="85"/>
      <c r="D255" s="85"/>
      <c r="E255" s="85"/>
      <c r="F255" s="85"/>
      <c r="G255" s="85"/>
      <c r="H255" s="85"/>
      <c r="I255" s="85"/>
      <c r="J255" s="85"/>
      <c r="K255" s="85"/>
      <c r="L255" s="85"/>
      <c r="M255" s="85"/>
      <c r="N255" s="85"/>
      <c r="O255" s="85"/>
      <c r="P255" s="85"/>
      <c r="Q255" s="85"/>
      <c r="R255" s="85"/>
      <c r="S255" s="85"/>
      <c r="T255" s="85"/>
      <c r="U255" s="85"/>
      <c r="V255" s="85"/>
      <c r="W255" s="85"/>
      <c r="X255" s="85"/>
    </row>
    <row r="256" spans="3:24">
      <c r="C256" s="85"/>
      <c r="D256" s="85"/>
      <c r="E256" s="85"/>
      <c r="F256" s="85"/>
      <c r="G256" s="85"/>
      <c r="H256" s="85"/>
      <c r="I256" s="85"/>
      <c r="J256" s="85"/>
      <c r="K256" s="85"/>
      <c r="L256" s="85"/>
      <c r="M256" s="85"/>
      <c r="N256" s="85"/>
      <c r="O256" s="85"/>
      <c r="P256" s="85"/>
      <c r="Q256" s="85"/>
      <c r="R256" s="85"/>
      <c r="S256" s="85"/>
      <c r="T256" s="85"/>
      <c r="U256" s="85"/>
      <c r="V256" s="85"/>
      <c r="W256" s="85"/>
      <c r="X256" s="85"/>
    </row>
    <row r="257" spans="3:24">
      <c r="C257" s="85"/>
      <c r="D257" s="85"/>
      <c r="E257" s="85"/>
      <c r="F257" s="85"/>
      <c r="G257" s="85"/>
      <c r="H257" s="85"/>
      <c r="I257" s="85"/>
      <c r="J257" s="85"/>
      <c r="K257" s="85"/>
      <c r="L257" s="85"/>
      <c r="M257" s="85"/>
      <c r="N257" s="85"/>
      <c r="O257" s="85"/>
      <c r="P257" s="85"/>
      <c r="Q257" s="85"/>
      <c r="R257" s="85"/>
      <c r="S257" s="85"/>
      <c r="T257" s="85"/>
      <c r="U257" s="85"/>
      <c r="V257" s="85"/>
      <c r="W257" s="85"/>
      <c r="X257" s="85"/>
    </row>
    <row r="258" spans="3:24">
      <c r="C258" s="85"/>
      <c r="D258" s="85"/>
      <c r="E258" s="85"/>
      <c r="F258" s="85"/>
      <c r="G258" s="85"/>
      <c r="H258" s="85"/>
      <c r="I258" s="85"/>
      <c r="J258" s="85"/>
      <c r="K258" s="85"/>
      <c r="L258" s="85"/>
      <c r="M258" s="85"/>
      <c r="N258" s="85"/>
      <c r="O258" s="85"/>
      <c r="P258" s="85"/>
      <c r="Q258" s="85"/>
      <c r="R258" s="85"/>
      <c r="S258" s="85"/>
      <c r="T258" s="85"/>
      <c r="U258" s="85"/>
      <c r="V258" s="85"/>
      <c r="W258" s="85"/>
      <c r="X258" s="85"/>
    </row>
    <row r="259" spans="3:24">
      <c r="C259" s="85"/>
      <c r="D259" s="85"/>
      <c r="E259" s="85"/>
      <c r="F259" s="85"/>
      <c r="G259" s="85"/>
      <c r="H259" s="85"/>
      <c r="I259" s="85"/>
      <c r="J259" s="85"/>
      <c r="K259" s="85"/>
      <c r="L259" s="85"/>
      <c r="M259" s="85"/>
      <c r="N259" s="85"/>
      <c r="O259" s="85"/>
      <c r="P259" s="85"/>
      <c r="Q259" s="85"/>
      <c r="R259" s="85"/>
      <c r="S259" s="85"/>
      <c r="T259" s="85"/>
      <c r="U259" s="85"/>
      <c r="V259" s="85"/>
      <c r="W259" s="85"/>
      <c r="X259" s="85"/>
    </row>
    <row r="260" spans="3:24">
      <c r="C260" s="85"/>
      <c r="D260" s="85"/>
      <c r="E260" s="85"/>
      <c r="F260" s="85"/>
      <c r="G260" s="85"/>
      <c r="H260" s="85"/>
      <c r="I260" s="85"/>
      <c r="J260" s="85"/>
      <c r="K260" s="85"/>
      <c r="L260" s="85"/>
      <c r="M260" s="85"/>
      <c r="N260" s="85"/>
      <c r="O260" s="85"/>
      <c r="P260" s="85"/>
      <c r="Q260" s="85"/>
      <c r="R260" s="85"/>
      <c r="S260" s="85"/>
      <c r="T260" s="85"/>
      <c r="U260" s="85"/>
      <c r="V260" s="85"/>
      <c r="W260" s="85"/>
      <c r="X260" s="85"/>
    </row>
    <row r="261" spans="3:24">
      <c r="C261" s="85"/>
      <c r="D261" s="85"/>
      <c r="E261" s="85"/>
      <c r="F261" s="85"/>
      <c r="G261" s="85"/>
      <c r="H261" s="85"/>
      <c r="I261" s="85"/>
      <c r="J261" s="85"/>
      <c r="K261" s="85"/>
      <c r="L261" s="85"/>
      <c r="M261" s="85"/>
      <c r="N261" s="85"/>
      <c r="O261" s="85"/>
      <c r="P261" s="85"/>
      <c r="Q261" s="85"/>
      <c r="R261" s="85"/>
      <c r="S261" s="85"/>
      <c r="T261" s="85"/>
      <c r="U261" s="85"/>
      <c r="V261" s="85"/>
      <c r="W261" s="85"/>
      <c r="X261" s="85"/>
    </row>
    <row r="262" spans="3:24">
      <c r="C262" s="85"/>
      <c r="D262" s="85"/>
      <c r="E262" s="85"/>
      <c r="F262" s="85"/>
      <c r="G262" s="85"/>
      <c r="H262" s="85"/>
      <c r="I262" s="85"/>
      <c r="J262" s="85"/>
      <c r="K262" s="85"/>
      <c r="L262" s="85"/>
      <c r="M262" s="85"/>
      <c r="N262" s="85"/>
      <c r="O262" s="85"/>
      <c r="P262" s="85"/>
      <c r="Q262" s="85"/>
      <c r="R262" s="85"/>
      <c r="S262" s="85"/>
      <c r="T262" s="85"/>
      <c r="U262" s="85"/>
      <c r="V262" s="85"/>
      <c r="W262" s="85"/>
      <c r="X262" s="85"/>
    </row>
    <row r="263" spans="3:24">
      <c r="C263" s="85"/>
      <c r="D263" s="85"/>
      <c r="E263" s="85"/>
      <c r="F263" s="85"/>
      <c r="G263" s="85"/>
      <c r="H263" s="85"/>
      <c r="I263" s="85"/>
      <c r="J263" s="85"/>
      <c r="K263" s="85"/>
      <c r="L263" s="85"/>
      <c r="M263" s="85"/>
      <c r="N263" s="85"/>
      <c r="O263" s="85"/>
      <c r="P263" s="85"/>
      <c r="Q263" s="85"/>
      <c r="R263" s="85"/>
      <c r="S263" s="85"/>
      <c r="T263" s="85"/>
      <c r="U263" s="85"/>
      <c r="V263" s="85"/>
      <c r="W263" s="85"/>
      <c r="X263" s="85"/>
    </row>
    <row r="264" spans="3:24">
      <c r="C264" s="85"/>
      <c r="D264" s="85"/>
      <c r="E264" s="85"/>
      <c r="F264" s="85"/>
      <c r="G264" s="85"/>
      <c r="H264" s="85"/>
      <c r="I264" s="85"/>
      <c r="J264" s="85"/>
      <c r="K264" s="85"/>
      <c r="L264" s="85"/>
      <c r="M264" s="85"/>
      <c r="N264" s="85"/>
      <c r="O264" s="85"/>
      <c r="P264" s="85"/>
      <c r="Q264" s="85"/>
      <c r="R264" s="85"/>
      <c r="S264" s="85"/>
      <c r="T264" s="85"/>
      <c r="U264" s="85"/>
      <c r="V264" s="85"/>
      <c r="W264" s="85"/>
      <c r="X264" s="85"/>
    </row>
    <row r="265" spans="3:24">
      <c r="C265" s="85"/>
      <c r="D265" s="85"/>
      <c r="E265" s="85"/>
      <c r="F265" s="85"/>
      <c r="G265" s="85"/>
      <c r="H265" s="85"/>
      <c r="I265" s="85"/>
      <c r="J265" s="85"/>
      <c r="K265" s="85"/>
      <c r="L265" s="85"/>
      <c r="M265" s="85"/>
      <c r="N265" s="85"/>
      <c r="O265" s="85"/>
      <c r="P265" s="85"/>
      <c r="Q265" s="85"/>
      <c r="R265" s="85"/>
      <c r="S265" s="85"/>
      <c r="T265" s="85"/>
      <c r="U265" s="85"/>
      <c r="V265" s="85"/>
      <c r="W265" s="85"/>
      <c r="X265" s="85"/>
    </row>
    <row r="266" spans="3:24">
      <c r="C266" s="85"/>
      <c r="D266" s="85"/>
      <c r="E266" s="85"/>
      <c r="F266" s="85"/>
      <c r="G266" s="85"/>
      <c r="H266" s="85"/>
      <c r="I266" s="85"/>
      <c r="J266" s="85"/>
      <c r="K266" s="85"/>
      <c r="L266" s="85"/>
      <c r="M266" s="85"/>
      <c r="N266" s="85"/>
      <c r="O266" s="85"/>
      <c r="P266" s="85"/>
      <c r="Q266" s="85"/>
      <c r="R266" s="85"/>
      <c r="S266" s="85"/>
      <c r="T266" s="85"/>
      <c r="U266" s="85"/>
      <c r="V266" s="85"/>
      <c r="W266" s="85"/>
      <c r="X266" s="85"/>
    </row>
    <row r="267" spans="3:24">
      <c r="C267" s="85"/>
      <c r="D267" s="85"/>
      <c r="E267" s="85"/>
      <c r="F267" s="85"/>
      <c r="G267" s="85"/>
      <c r="H267" s="85"/>
      <c r="I267" s="85"/>
      <c r="J267" s="85"/>
      <c r="K267" s="85"/>
      <c r="L267" s="85"/>
      <c r="M267" s="85"/>
      <c r="N267" s="85"/>
      <c r="O267" s="85"/>
      <c r="P267" s="85"/>
      <c r="Q267" s="85"/>
      <c r="R267" s="85"/>
      <c r="S267" s="85"/>
      <c r="T267" s="85"/>
      <c r="U267" s="85"/>
      <c r="V267" s="85"/>
      <c r="W267" s="85"/>
      <c r="X267" s="85"/>
    </row>
    <row r="268" spans="3:24">
      <c r="C268" s="85"/>
      <c r="D268" s="85"/>
      <c r="E268" s="85"/>
      <c r="F268" s="85"/>
      <c r="G268" s="85"/>
      <c r="H268" s="85"/>
      <c r="I268" s="85"/>
      <c r="J268" s="85"/>
      <c r="K268" s="85"/>
      <c r="L268" s="85"/>
      <c r="M268" s="85"/>
      <c r="N268" s="85"/>
      <c r="O268" s="85"/>
      <c r="P268" s="85"/>
      <c r="Q268" s="85"/>
      <c r="R268" s="85"/>
      <c r="S268" s="85"/>
      <c r="T268" s="85"/>
      <c r="U268" s="85"/>
      <c r="V268" s="85"/>
      <c r="W268" s="85"/>
      <c r="X268" s="85"/>
    </row>
    <row r="269" spans="3:24">
      <c r="C269" s="85"/>
      <c r="D269" s="85"/>
      <c r="E269" s="85"/>
      <c r="F269" s="85"/>
      <c r="G269" s="85"/>
      <c r="H269" s="85"/>
      <c r="I269" s="85"/>
      <c r="J269" s="85"/>
      <c r="K269" s="85"/>
      <c r="L269" s="85"/>
      <c r="M269" s="85"/>
      <c r="N269" s="85"/>
      <c r="O269" s="85"/>
      <c r="P269" s="85"/>
      <c r="Q269" s="85"/>
      <c r="R269" s="85"/>
      <c r="S269" s="85"/>
      <c r="T269" s="85"/>
      <c r="U269" s="85"/>
      <c r="V269" s="85"/>
      <c r="W269" s="85"/>
      <c r="X269" s="85"/>
    </row>
    <row r="270" spans="3:24">
      <c r="C270" s="85"/>
      <c r="D270" s="85"/>
      <c r="E270" s="85"/>
      <c r="F270" s="85"/>
      <c r="G270" s="85"/>
      <c r="H270" s="85"/>
      <c r="I270" s="85"/>
      <c r="J270" s="85"/>
      <c r="K270" s="85"/>
      <c r="L270" s="85"/>
      <c r="M270" s="85"/>
      <c r="N270" s="85"/>
      <c r="O270" s="85"/>
      <c r="P270" s="85"/>
      <c r="Q270" s="85"/>
      <c r="R270" s="85"/>
      <c r="S270" s="85"/>
      <c r="T270" s="85"/>
      <c r="U270" s="85"/>
      <c r="V270" s="85"/>
      <c r="W270" s="85"/>
      <c r="X270" s="85"/>
    </row>
    <row r="271" spans="3:24">
      <c r="C271" s="85"/>
      <c r="D271" s="85"/>
      <c r="E271" s="85"/>
      <c r="F271" s="85"/>
      <c r="G271" s="85"/>
      <c r="H271" s="85"/>
      <c r="I271" s="85"/>
      <c r="J271" s="85"/>
      <c r="K271" s="85"/>
      <c r="L271" s="85"/>
      <c r="M271" s="85"/>
      <c r="N271" s="85"/>
      <c r="O271" s="85"/>
      <c r="P271" s="85"/>
      <c r="Q271" s="85"/>
      <c r="R271" s="85"/>
      <c r="S271" s="85"/>
      <c r="T271" s="85"/>
      <c r="U271" s="85"/>
      <c r="V271" s="85"/>
      <c r="W271" s="85"/>
      <c r="X271" s="85"/>
    </row>
    <row r="272" spans="3:24">
      <c r="C272" s="85"/>
      <c r="D272" s="85"/>
      <c r="E272" s="85"/>
      <c r="F272" s="85"/>
      <c r="G272" s="85"/>
      <c r="H272" s="85"/>
      <c r="I272" s="85"/>
      <c r="J272" s="85"/>
      <c r="K272" s="85"/>
      <c r="L272" s="85"/>
      <c r="M272" s="85"/>
      <c r="N272" s="85"/>
      <c r="O272" s="85"/>
      <c r="P272" s="85"/>
      <c r="Q272" s="85"/>
      <c r="R272" s="85"/>
      <c r="S272" s="85"/>
      <c r="T272" s="85"/>
      <c r="U272" s="85"/>
      <c r="V272" s="85"/>
      <c r="W272" s="85"/>
      <c r="X272" s="85"/>
    </row>
    <row r="273" spans="3:24">
      <c r="C273" s="85"/>
      <c r="D273" s="85"/>
      <c r="E273" s="85"/>
      <c r="F273" s="85"/>
      <c r="G273" s="85"/>
      <c r="H273" s="85"/>
      <c r="I273" s="85"/>
      <c r="J273" s="85"/>
      <c r="K273" s="85"/>
      <c r="L273" s="85"/>
      <c r="M273" s="85"/>
      <c r="N273" s="85"/>
      <c r="O273" s="85"/>
      <c r="P273" s="85"/>
      <c r="Q273" s="85"/>
      <c r="R273" s="85"/>
      <c r="S273" s="85"/>
      <c r="T273" s="85"/>
      <c r="U273" s="85"/>
      <c r="V273" s="85"/>
      <c r="W273" s="85"/>
      <c r="X273" s="85"/>
    </row>
    <row r="274" spans="3:24">
      <c r="C274" s="85"/>
      <c r="D274" s="85"/>
      <c r="E274" s="85"/>
      <c r="F274" s="85"/>
      <c r="G274" s="85"/>
      <c r="H274" s="85"/>
      <c r="I274" s="85"/>
      <c r="J274" s="85"/>
      <c r="K274" s="85"/>
      <c r="L274" s="85"/>
      <c r="M274" s="85"/>
      <c r="N274" s="85"/>
      <c r="O274" s="85"/>
      <c r="P274" s="85"/>
      <c r="Q274" s="85"/>
      <c r="R274" s="85"/>
      <c r="S274" s="85"/>
      <c r="T274" s="85"/>
      <c r="U274" s="85"/>
      <c r="V274" s="85"/>
      <c r="W274" s="85"/>
      <c r="X274" s="85"/>
    </row>
    <row r="275" spans="3:24">
      <c r="C275" s="85"/>
      <c r="D275" s="85"/>
      <c r="E275" s="85"/>
      <c r="F275" s="85"/>
      <c r="G275" s="85"/>
      <c r="H275" s="85"/>
      <c r="I275" s="85"/>
      <c r="J275" s="85"/>
      <c r="K275" s="85"/>
      <c r="L275" s="85"/>
      <c r="M275" s="85"/>
      <c r="N275" s="85"/>
      <c r="O275" s="85"/>
      <c r="P275" s="85"/>
      <c r="Q275" s="85"/>
      <c r="R275" s="85"/>
      <c r="S275" s="85"/>
      <c r="T275" s="85"/>
      <c r="U275" s="85"/>
      <c r="V275" s="85"/>
      <c r="W275" s="85"/>
      <c r="X275" s="85"/>
    </row>
    <row r="276" spans="3:24">
      <c r="C276" s="85"/>
      <c r="D276" s="85"/>
      <c r="E276" s="85"/>
      <c r="F276" s="85"/>
      <c r="G276" s="85"/>
      <c r="H276" s="85"/>
      <c r="I276" s="85"/>
      <c r="J276" s="85"/>
      <c r="K276" s="85"/>
      <c r="L276" s="85"/>
      <c r="M276" s="85"/>
      <c r="N276" s="85"/>
      <c r="O276" s="85"/>
      <c r="P276" s="85"/>
      <c r="Q276" s="85"/>
      <c r="R276" s="85"/>
      <c r="S276" s="85"/>
      <c r="T276" s="85"/>
      <c r="U276" s="85"/>
      <c r="V276" s="85"/>
      <c r="W276" s="85"/>
      <c r="X276" s="85"/>
    </row>
    <row r="277" spans="3:24">
      <c r="C277" s="85"/>
      <c r="D277" s="85"/>
      <c r="E277" s="85"/>
      <c r="F277" s="85"/>
      <c r="G277" s="85"/>
      <c r="H277" s="85"/>
      <c r="I277" s="85"/>
      <c r="J277" s="85"/>
      <c r="K277" s="85"/>
      <c r="L277" s="85"/>
      <c r="M277" s="85"/>
      <c r="N277" s="85"/>
      <c r="O277" s="85"/>
      <c r="P277" s="85"/>
      <c r="Q277" s="85"/>
      <c r="R277" s="85"/>
      <c r="S277" s="85"/>
      <c r="T277" s="85"/>
      <c r="U277" s="85"/>
      <c r="V277" s="85"/>
      <c r="W277" s="85"/>
      <c r="X277" s="85"/>
    </row>
    <row r="278" spans="3:24">
      <c r="C278" s="85"/>
      <c r="D278" s="85"/>
      <c r="E278" s="85"/>
      <c r="F278" s="85"/>
      <c r="G278" s="85"/>
      <c r="H278" s="85"/>
      <c r="I278" s="85"/>
      <c r="J278" s="85"/>
      <c r="K278" s="85"/>
      <c r="L278" s="85"/>
      <c r="M278" s="85"/>
      <c r="N278" s="85"/>
      <c r="O278" s="85"/>
      <c r="P278" s="85"/>
      <c r="Q278" s="85"/>
      <c r="R278" s="85"/>
      <c r="S278" s="85"/>
      <c r="T278" s="85"/>
      <c r="U278" s="85"/>
      <c r="V278" s="85"/>
      <c r="W278" s="85"/>
      <c r="X278" s="85"/>
    </row>
    <row r="279" spans="3:24">
      <c r="C279" s="85"/>
      <c r="D279" s="85"/>
      <c r="E279" s="85"/>
      <c r="F279" s="85"/>
      <c r="G279" s="85"/>
      <c r="H279" s="85"/>
      <c r="I279" s="85"/>
      <c r="J279" s="85"/>
      <c r="K279" s="85"/>
      <c r="L279" s="85"/>
      <c r="M279" s="85"/>
      <c r="N279" s="85"/>
      <c r="O279" s="85"/>
      <c r="P279" s="85"/>
      <c r="Q279" s="85"/>
      <c r="R279" s="85"/>
      <c r="S279" s="85"/>
      <c r="T279" s="85"/>
      <c r="U279" s="85"/>
      <c r="V279" s="85"/>
      <c r="W279" s="85"/>
      <c r="X279" s="85"/>
    </row>
    <row r="280" spans="3:24">
      <c r="C280" s="85"/>
      <c r="D280" s="85"/>
      <c r="E280" s="85"/>
      <c r="F280" s="85"/>
      <c r="G280" s="85"/>
      <c r="H280" s="85"/>
      <c r="I280" s="85"/>
      <c r="J280" s="85"/>
      <c r="K280" s="85"/>
      <c r="L280" s="85"/>
      <c r="M280" s="85"/>
      <c r="N280" s="85"/>
      <c r="O280" s="85"/>
      <c r="P280" s="85"/>
      <c r="Q280" s="85"/>
      <c r="R280" s="85"/>
      <c r="S280" s="85"/>
      <c r="T280" s="85"/>
      <c r="U280" s="85"/>
      <c r="V280" s="85"/>
      <c r="W280" s="85"/>
      <c r="X280" s="85"/>
    </row>
    <row r="281" spans="3:24">
      <c r="C281" s="85"/>
      <c r="D281" s="85"/>
      <c r="E281" s="85"/>
      <c r="F281" s="85"/>
      <c r="G281" s="85"/>
      <c r="H281" s="85"/>
      <c r="I281" s="85"/>
      <c r="J281" s="85"/>
      <c r="K281" s="85"/>
      <c r="L281" s="85"/>
      <c r="M281" s="85"/>
      <c r="N281" s="85"/>
      <c r="O281" s="85"/>
      <c r="P281" s="85"/>
      <c r="Q281" s="85"/>
      <c r="R281" s="85"/>
      <c r="S281" s="85"/>
      <c r="T281" s="85"/>
      <c r="U281" s="85"/>
      <c r="V281" s="85"/>
      <c r="W281" s="85"/>
      <c r="X281" s="85"/>
    </row>
    <row r="282" spans="3:24">
      <c r="C282" s="85"/>
      <c r="D282" s="85"/>
      <c r="E282" s="85"/>
      <c r="F282" s="85"/>
      <c r="G282" s="85"/>
      <c r="H282" s="85"/>
      <c r="I282" s="85"/>
      <c r="J282" s="85"/>
      <c r="K282" s="85"/>
      <c r="L282" s="85"/>
      <c r="M282" s="85"/>
      <c r="N282" s="85"/>
      <c r="O282" s="85"/>
      <c r="P282" s="85"/>
      <c r="Q282" s="85"/>
      <c r="R282" s="85"/>
      <c r="S282" s="85"/>
      <c r="T282" s="85"/>
      <c r="U282" s="85"/>
      <c r="V282" s="85"/>
      <c r="W282" s="85"/>
      <c r="X282" s="85"/>
    </row>
    <row r="283" spans="3:24">
      <c r="C283" s="85"/>
      <c r="D283" s="85"/>
      <c r="E283" s="85"/>
      <c r="F283" s="85"/>
      <c r="G283" s="85"/>
      <c r="H283" s="85"/>
      <c r="I283" s="85"/>
      <c r="J283" s="85"/>
      <c r="K283" s="85"/>
      <c r="L283" s="85"/>
      <c r="M283" s="85"/>
      <c r="N283" s="85"/>
      <c r="O283" s="85"/>
      <c r="P283" s="85"/>
      <c r="Q283" s="85"/>
      <c r="R283" s="85"/>
      <c r="S283" s="85"/>
      <c r="T283" s="85"/>
      <c r="U283" s="85"/>
      <c r="V283" s="85"/>
      <c r="W283" s="85"/>
      <c r="X283" s="85"/>
    </row>
    <row r="284" spans="3:24">
      <c r="C284" s="85"/>
      <c r="D284" s="85"/>
      <c r="E284" s="85"/>
      <c r="F284" s="85"/>
      <c r="G284" s="85"/>
      <c r="H284" s="85"/>
      <c r="I284" s="85"/>
      <c r="J284" s="85"/>
      <c r="K284" s="85"/>
      <c r="L284" s="85"/>
      <c r="M284" s="85"/>
      <c r="N284" s="85"/>
      <c r="O284" s="85"/>
      <c r="P284" s="85"/>
      <c r="Q284" s="85"/>
      <c r="R284" s="85"/>
      <c r="S284" s="85"/>
      <c r="T284" s="85"/>
      <c r="U284" s="85"/>
      <c r="V284" s="85"/>
      <c r="W284" s="85"/>
      <c r="X284" s="85"/>
    </row>
    <row r="285" spans="3:24">
      <c r="C285" s="85"/>
      <c r="D285" s="85"/>
      <c r="E285" s="85"/>
      <c r="F285" s="85"/>
      <c r="G285" s="85"/>
      <c r="H285" s="85"/>
      <c r="I285" s="85"/>
      <c r="J285" s="85"/>
      <c r="K285" s="85"/>
      <c r="L285" s="85"/>
      <c r="M285" s="85"/>
      <c r="N285" s="85"/>
      <c r="O285" s="85"/>
      <c r="P285" s="85"/>
      <c r="Q285" s="85"/>
      <c r="R285" s="85"/>
      <c r="S285" s="85"/>
      <c r="T285" s="85"/>
      <c r="U285" s="85"/>
      <c r="V285" s="85"/>
      <c r="W285" s="85"/>
      <c r="X285" s="85"/>
    </row>
    <row r="286" spans="3:24">
      <c r="C286" s="85"/>
      <c r="D286" s="85"/>
      <c r="E286" s="85"/>
      <c r="F286" s="85"/>
      <c r="G286" s="85"/>
      <c r="H286" s="85"/>
      <c r="I286" s="85"/>
      <c r="J286" s="85"/>
      <c r="K286" s="85"/>
      <c r="L286" s="85"/>
      <c r="M286" s="85"/>
      <c r="N286" s="85"/>
      <c r="O286" s="85"/>
      <c r="P286" s="85"/>
      <c r="Q286" s="85"/>
      <c r="R286" s="85"/>
      <c r="S286" s="85"/>
      <c r="T286" s="85"/>
      <c r="U286" s="85"/>
      <c r="V286" s="85"/>
      <c r="W286" s="85"/>
      <c r="X286" s="85"/>
    </row>
    <row r="287" spans="3:24">
      <c r="C287" s="85"/>
      <c r="D287" s="85"/>
      <c r="E287" s="85"/>
      <c r="F287" s="85"/>
      <c r="G287" s="85"/>
      <c r="H287" s="85"/>
      <c r="I287" s="85"/>
      <c r="J287" s="85"/>
      <c r="K287" s="85"/>
      <c r="L287" s="85"/>
      <c r="M287" s="85"/>
      <c r="N287" s="85"/>
      <c r="O287" s="85"/>
      <c r="P287" s="85"/>
      <c r="Q287" s="85"/>
      <c r="R287" s="85"/>
      <c r="S287" s="85"/>
      <c r="T287" s="85"/>
      <c r="U287" s="85"/>
      <c r="V287" s="85"/>
      <c r="W287" s="85"/>
      <c r="X287" s="85"/>
    </row>
    <row r="288" spans="3:24">
      <c r="C288" s="85"/>
      <c r="D288" s="85"/>
      <c r="E288" s="85"/>
      <c r="F288" s="85"/>
      <c r="G288" s="85"/>
      <c r="H288" s="85"/>
      <c r="I288" s="85"/>
      <c r="J288" s="85"/>
      <c r="K288" s="85"/>
      <c r="L288" s="85"/>
      <c r="M288" s="85"/>
      <c r="N288" s="85"/>
      <c r="O288" s="85"/>
      <c r="P288" s="85"/>
      <c r="Q288" s="85"/>
      <c r="R288" s="85"/>
      <c r="S288" s="85"/>
      <c r="T288" s="85"/>
      <c r="U288" s="85"/>
      <c r="V288" s="85"/>
      <c r="W288" s="85"/>
      <c r="X288" s="85"/>
    </row>
    <row r="289" spans="3:24">
      <c r="C289" s="85"/>
      <c r="D289" s="85"/>
      <c r="E289" s="85"/>
      <c r="F289" s="85"/>
      <c r="G289" s="85"/>
      <c r="H289" s="85"/>
      <c r="I289" s="85"/>
      <c r="J289" s="85"/>
      <c r="K289" s="85"/>
      <c r="L289" s="85"/>
      <c r="M289" s="85"/>
      <c r="N289" s="85"/>
      <c r="O289" s="85"/>
      <c r="P289" s="85"/>
      <c r="Q289" s="85"/>
      <c r="R289" s="85"/>
      <c r="S289" s="85"/>
      <c r="T289" s="85"/>
      <c r="U289" s="85"/>
      <c r="V289" s="85"/>
      <c r="W289" s="85"/>
      <c r="X289" s="85"/>
    </row>
    <row r="290" spans="3:24">
      <c r="C290" s="85"/>
      <c r="D290" s="85"/>
      <c r="E290" s="85"/>
      <c r="F290" s="85"/>
      <c r="G290" s="85"/>
      <c r="H290" s="85"/>
      <c r="I290" s="85"/>
      <c r="J290" s="85"/>
      <c r="K290" s="85"/>
      <c r="L290" s="85"/>
      <c r="M290" s="85"/>
      <c r="N290" s="85"/>
      <c r="O290" s="85"/>
      <c r="P290" s="85"/>
      <c r="Q290" s="85"/>
      <c r="R290" s="85"/>
      <c r="S290" s="85"/>
      <c r="T290" s="85"/>
      <c r="U290" s="85"/>
      <c r="V290" s="85"/>
      <c r="W290" s="85"/>
      <c r="X290" s="85"/>
    </row>
    <row r="291" spans="3:24">
      <c r="C291" s="85"/>
      <c r="D291" s="85"/>
      <c r="E291" s="85"/>
      <c r="F291" s="85"/>
      <c r="G291" s="85"/>
      <c r="H291" s="85"/>
      <c r="I291" s="85"/>
      <c r="J291" s="85"/>
      <c r="K291" s="85"/>
      <c r="L291" s="85"/>
      <c r="M291" s="85"/>
      <c r="N291" s="85"/>
      <c r="O291" s="85"/>
      <c r="P291" s="85"/>
      <c r="Q291" s="85"/>
      <c r="R291" s="85"/>
      <c r="S291" s="85"/>
      <c r="T291" s="85"/>
      <c r="U291" s="85"/>
      <c r="V291" s="85"/>
      <c r="W291" s="85"/>
      <c r="X291" s="85"/>
    </row>
    <row r="292" spans="3:24">
      <c r="C292" s="85"/>
      <c r="D292" s="85"/>
      <c r="E292" s="85"/>
      <c r="F292" s="85"/>
      <c r="G292" s="85"/>
      <c r="H292" s="85"/>
      <c r="I292" s="85"/>
      <c r="J292" s="85"/>
      <c r="K292" s="85"/>
      <c r="L292" s="85"/>
      <c r="M292" s="85"/>
      <c r="N292" s="85"/>
      <c r="O292" s="85"/>
      <c r="P292" s="85"/>
      <c r="Q292" s="85"/>
      <c r="R292" s="85"/>
      <c r="S292" s="85"/>
      <c r="T292" s="85"/>
      <c r="U292" s="85"/>
      <c r="V292" s="85"/>
      <c r="W292" s="85"/>
      <c r="X292" s="85"/>
    </row>
    <row r="293" spans="3:24">
      <c r="C293" s="85"/>
      <c r="D293" s="85"/>
      <c r="E293" s="85"/>
      <c r="F293" s="85"/>
      <c r="G293" s="85"/>
      <c r="H293" s="85"/>
      <c r="I293" s="85"/>
      <c r="J293" s="85"/>
      <c r="K293" s="85"/>
      <c r="L293" s="85"/>
      <c r="M293" s="85"/>
      <c r="N293" s="85"/>
      <c r="O293" s="85"/>
      <c r="P293" s="85"/>
      <c r="Q293" s="85"/>
      <c r="R293" s="85"/>
      <c r="S293" s="85"/>
      <c r="T293" s="85"/>
      <c r="U293" s="85"/>
      <c r="V293" s="85"/>
      <c r="W293" s="85"/>
      <c r="X293" s="85"/>
    </row>
    <row r="294" spans="3:24">
      <c r="C294" s="85"/>
      <c r="D294" s="85"/>
      <c r="E294" s="85"/>
      <c r="F294" s="85"/>
      <c r="G294" s="85"/>
      <c r="H294" s="85"/>
      <c r="I294" s="85"/>
      <c r="J294" s="85"/>
      <c r="K294" s="85"/>
      <c r="L294" s="85"/>
      <c r="M294" s="85"/>
      <c r="N294" s="85"/>
      <c r="O294" s="85"/>
      <c r="P294" s="85"/>
      <c r="Q294" s="85"/>
      <c r="R294" s="85"/>
      <c r="S294" s="85"/>
      <c r="T294" s="85"/>
      <c r="U294" s="85"/>
      <c r="V294" s="85"/>
      <c r="W294" s="85"/>
      <c r="X294" s="85"/>
    </row>
    <row r="295" spans="3:24">
      <c r="C295" s="85"/>
      <c r="D295" s="85"/>
      <c r="E295" s="85"/>
      <c r="F295" s="85"/>
      <c r="G295" s="85"/>
      <c r="H295" s="85"/>
      <c r="I295" s="85"/>
      <c r="J295" s="85"/>
      <c r="K295" s="85"/>
      <c r="L295" s="85"/>
      <c r="M295" s="85"/>
      <c r="N295" s="85"/>
      <c r="O295" s="85"/>
      <c r="P295" s="85"/>
      <c r="Q295" s="85"/>
      <c r="R295" s="85"/>
      <c r="S295" s="85"/>
      <c r="T295" s="85"/>
      <c r="U295" s="85"/>
      <c r="V295" s="85"/>
      <c r="W295" s="85"/>
      <c r="X295" s="85"/>
    </row>
    <row r="296" spans="3:24">
      <c r="C296" s="85"/>
      <c r="D296" s="85"/>
      <c r="E296" s="85"/>
      <c r="F296" s="85"/>
      <c r="G296" s="85"/>
      <c r="H296" s="85"/>
      <c r="I296" s="85"/>
      <c r="J296" s="85"/>
      <c r="K296" s="85"/>
      <c r="L296" s="85"/>
      <c r="M296" s="85"/>
      <c r="N296" s="85"/>
      <c r="O296" s="85"/>
      <c r="P296" s="85"/>
      <c r="Q296" s="85"/>
      <c r="R296" s="85"/>
      <c r="S296" s="85"/>
      <c r="T296" s="85"/>
      <c r="U296" s="85"/>
      <c r="V296" s="85"/>
      <c r="W296" s="85"/>
      <c r="X296" s="85"/>
    </row>
    <row r="297" spans="3:24">
      <c r="C297" s="85"/>
      <c r="D297" s="85"/>
      <c r="E297" s="85"/>
      <c r="F297" s="85"/>
      <c r="G297" s="85"/>
      <c r="H297" s="85"/>
      <c r="I297" s="85"/>
      <c r="J297" s="85"/>
      <c r="K297" s="85"/>
      <c r="L297" s="85"/>
      <c r="M297" s="85"/>
      <c r="N297" s="85"/>
      <c r="O297" s="85"/>
      <c r="P297" s="85"/>
      <c r="Q297" s="85"/>
      <c r="R297" s="85"/>
      <c r="S297" s="85"/>
      <c r="T297" s="85"/>
      <c r="U297" s="85"/>
      <c r="V297" s="85"/>
      <c r="W297" s="85"/>
      <c r="X297" s="85"/>
    </row>
    <row r="298" spans="3:24">
      <c r="C298" s="85"/>
      <c r="D298" s="85"/>
      <c r="E298" s="85"/>
      <c r="F298" s="85"/>
      <c r="G298" s="85"/>
      <c r="H298" s="85"/>
      <c r="I298" s="85"/>
      <c r="J298" s="85"/>
      <c r="K298" s="85"/>
      <c r="L298" s="85"/>
      <c r="M298" s="85"/>
      <c r="N298" s="85"/>
      <c r="O298" s="85"/>
      <c r="P298" s="85"/>
      <c r="Q298" s="85"/>
      <c r="R298" s="85"/>
      <c r="S298" s="85"/>
      <c r="T298" s="85"/>
      <c r="U298" s="85"/>
      <c r="V298" s="85"/>
      <c r="W298" s="85"/>
      <c r="X298" s="85"/>
    </row>
    <row r="299" spans="3:24">
      <c r="C299" s="85"/>
      <c r="D299" s="85"/>
      <c r="E299" s="85"/>
      <c r="F299" s="85"/>
      <c r="G299" s="85"/>
      <c r="H299" s="85"/>
      <c r="I299" s="85"/>
      <c r="J299" s="85"/>
      <c r="K299" s="85"/>
      <c r="L299" s="85"/>
      <c r="M299" s="85"/>
      <c r="N299" s="85"/>
      <c r="O299" s="85"/>
      <c r="P299" s="85"/>
      <c r="Q299" s="85"/>
      <c r="R299" s="85"/>
      <c r="S299" s="85"/>
      <c r="T299" s="85"/>
      <c r="U299" s="85"/>
      <c r="V299" s="85"/>
      <c r="W299" s="85"/>
      <c r="X299" s="85"/>
    </row>
    <row r="300" spans="3:24">
      <c r="C300" s="85"/>
      <c r="D300" s="85"/>
      <c r="E300" s="85"/>
      <c r="F300" s="85"/>
      <c r="G300" s="85"/>
      <c r="H300" s="85"/>
      <c r="I300" s="85"/>
      <c r="J300" s="85"/>
      <c r="K300" s="85"/>
      <c r="L300" s="85"/>
      <c r="M300" s="85"/>
      <c r="N300" s="85"/>
      <c r="O300" s="85"/>
      <c r="P300" s="85"/>
      <c r="Q300" s="85"/>
      <c r="R300" s="85"/>
    </row>
    <row r="301" spans="3:24">
      <c r="C301" s="85"/>
      <c r="D301" s="85"/>
      <c r="E301" s="85"/>
      <c r="F301" s="85"/>
      <c r="G301" s="85"/>
      <c r="H301" s="85"/>
      <c r="I301" s="85"/>
      <c r="J301" s="85"/>
      <c r="K301" s="85"/>
      <c r="L301" s="85"/>
      <c r="M301" s="85"/>
      <c r="N301" s="85"/>
      <c r="O301" s="85"/>
      <c r="P301" s="85"/>
      <c r="Q301" s="85"/>
      <c r="R301" s="85"/>
    </row>
    <row r="302" spans="3:24">
      <c r="C302" s="85"/>
      <c r="D302" s="85"/>
      <c r="E302" s="85"/>
      <c r="F302" s="85"/>
      <c r="G302" s="85"/>
      <c r="H302" s="85"/>
      <c r="I302" s="85"/>
      <c r="J302" s="85"/>
      <c r="K302" s="85"/>
      <c r="L302" s="85"/>
      <c r="M302" s="85"/>
      <c r="N302" s="85"/>
      <c r="O302" s="85"/>
      <c r="P302" s="85"/>
      <c r="Q302" s="85"/>
      <c r="R302" s="85"/>
    </row>
    <row r="303" spans="3:24">
      <c r="C303" s="85"/>
      <c r="D303" s="85"/>
      <c r="E303" s="85"/>
      <c r="F303" s="85"/>
      <c r="G303" s="85"/>
      <c r="H303" s="85"/>
      <c r="I303" s="85"/>
      <c r="J303" s="85"/>
      <c r="K303" s="85"/>
      <c r="L303" s="85"/>
      <c r="M303" s="85"/>
      <c r="N303" s="85"/>
      <c r="O303" s="85"/>
      <c r="P303" s="85"/>
      <c r="Q303" s="85"/>
      <c r="R303" s="85"/>
    </row>
    <row r="304" spans="3:24">
      <c r="C304" s="85"/>
      <c r="D304" s="85"/>
      <c r="E304" s="85"/>
      <c r="F304" s="85"/>
      <c r="G304" s="85"/>
      <c r="H304" s="85"/>
      <c r="I304" s="85"/>
      <c r="J304" s="85"/>
      <c r="K304" s="85"/>
      <c r="L304" s="85"/>
      <c r="M304" s="85"/>
      <c r="N304" s="85"/>
      <c r="O304" s="85"/>
      <c r="P304" s="85"/>
      <c r="Q304" s="85"/>
      <c r="R304" s="85"/>
    </row>
    <row r="305" spans="3:18">
      <c r="C305" s="85"/>
      <c r="D305" s="85"/>
      <c r="E305" s="85"/>
      <c r="F305" s="85"/>
      <c r="G305" s="85"/>
      <c r="H305" s="85"/>
      <c r="I305" s="85"/>
      <c r="J305" s="85"/>
      <c r="K305" s="85"/>
      <c r="L305" s="85"/>
      <c r="M305" s="85"/>
      <c r="N305" s="85"/>
      <c r="O305" s="85"/>
      <c r="P305" s="85"/>
      <c r="Q305" s="85"/>
      <c r="R305" s="85"/>
    </row>
    <row r="306" spans="3:18">
      <c r="C306" s="85"/>
      <c r="D306" s="85"/>
      <c r="E306" s="85"/>
      <c r="F306" s="85"/>
      <c r="G306" s="85"/>
      <c r="H306" s="85"/>
      <c r="I306" s="85"/>
      <c r="J306" s="85"/>
      <c r="K306" s="85"/>
      <c r="L306" s="85"/>
      <c r="M306" s="85"/>
      <c r="N306" s="85"/>
      <c r="O306" s="85"/>
      <c r="P306" s="85"/>
      <c r="Q306" s="85"/>
      <c r="R306" s="85"/>
    </row>
    <row r="307" spans="3:18">
      <c r="C307" s="85"/>
      <c r="D307" s="85"/>
      <c r="E307" s="85"/>
      <c r="F307" s="85"/>
      <c r="G307" s="85"/>
      <c r="H307" s="85"/>
      <c r="I307" s="85"/>
      <c r="J307" s="85"/>
      <c r="K307" s="85"/>
      <c r="L307" s="85"/>
      <c r="M307" s="85"/>
      <c r="N307" s="85"/>
      <c r="O307" s="85"/>
      <c r="P307" s="85"/>
      <c r="Q307" s="85"/>
      <c r="R307" s="85"/>
    </row>
  </sheetData>
  <mergeCells count="9">
    <mergeCell ref="C107:R107"/>
    <mergeCell ref="C108:R108"/>
    <mergeCell ref="C99:R99"/>
    <mergeCell ref="C101:R101"/>
    <mergeCell ref="C102:R102"/>
    <mergeCell ref="C104:R104"/>
    <mergeCell ref="C105:R105"/>
    <mergeCell ref="C106:R106"/>
    <mergeCell ref="C103:R103"/>
  </mergeCells>
  <pageMargins left="0.25" right="0.19" top="0.75" bottom="0.75" header="0.3" footer="0.3"/>
  <pageSetup scale="48" fitToHeight="0" orientation="landscape" r:id="rId1"/>
  <rowBreaks count="1" manualBreakCount="1">
    <brk id="59" max="1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BP307"/>
  <sheetViews>
    <sheetView topLeftCell="A28" zoomScale="70" zoomScaleNormal="70" workbookViewId="0">
      <selection activeCell="R59" sqref="R59"/>
    </sheetView>
  </sheetViews>
  <sheetFormatPr defaultRowHeight="15"/>
  <cols>
    <col min="1" max="1" width="7.7109375" style="1" customWidth="1"/>
    <col min="2" max="2" width="1.85546875" style="1" customWidth="1"/>
    <col min="3" max="3" width="13.5703125" style="1" customWidth="1"/>
    <col min="4" max="4" width="13.140625" style="1" customWidth="1"/>
    <col min="5" max="5" width="16.42578125" style="1" customWidth="1"/>
    <col min="6" max="6" width="16.5703125" style="1" customWidth="1"/>
    <col min="7" max="7" width="17.42578125" style="1" customWidth="1"/>
    <col min="8" max="8" width="18.5703125" style="1" customWidth="1"/>
    <col min="9" max="9" width="15.85546875" style="1" customWidth="1"/>
    <col min="10" max="10" width="18.140625" style="1" customWidth="1"/>
    <col min="11" max="11" width="15.7109375" style="1" customWidth="1"/>
    <col min="12" max="12" width="17.7109375" style="1" customWidth="1"/>
    <col min="13" max="13" width="16.28515625" style="1" customWidth="1"/>
    <col min="14" max="14" width="16.42578125" style="1" customWidth="1"/>
    <col min="15" max="15" width="16" style="1" customWidth="1"/>
    <col min="16" max="16" width="20.5703125" style="1" customWidth="1"/>
    <col min="17" max="17" width="16" style="1" customWidth="1"/>
    <col min="18" max="18" width="17.85546875" style="1" customWidth="1"/>
    <col min="19" max="19" width="2.42578125" style="1" customWidth="1"/>
    <col min="20" max="20" width="16.7109375" style="1" customWidth="1"/>
    <col min="21" max="21" width="24.42578125" style="1" bestFit="1" customWidth="1"/>
    <col min="22" max="16384" width="9.140625" style="1"/>
  </cols>
  <sheetData>
    <row r="1" spans="1:68">
      <c r="R1" s="2"/>
    </row>
    <row r="2" spans="1:68">
      <c r="R2" s="2"/>
    </row>
    <row r="3" spans="1:68">
      <c r="R3" s="440" t="s">
        <v>534</v>
      </c>
    </row>
    <row r="4" spans="1:68" ht="15.75">
      <c r="R4" s="198" t="s">
        <v>0</v>
      </c>
    </row>
    <row r="5" spans="1:68" ht="15.75">
      <c r="C5" s="3" t="s">
        <v>1</v>
      </c>
      <c r="D5" s="3"/>
      <c r="E5" s="3"/>
      <c r="F5" s="3"/>
      <c r="G5" s="3"/>
      <c r="H5" s="3"/>
      <c r="I5" s="3"/>
      <c r="J5" s="4" t="s">
        <v>2</v>
      </c>
      <c r="K5" s="4"/>
      <c r="L5" s="3"/>
      <c r="M5" s="3"/>
      <c r="N5" s="3"/>
      <c r="O5" s="5"/>
      <c r="P5" s="311"/>
      <c r="Q5" s="312"/>
      <c r="R5" s="310" t="s">
        <v>507</v>
      </c>
      <c r="S5" s="8"/>
      <c r="T5" s="9"/>
      <c r="U5" s="8"/>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row>
    <row r="6" spans="1:68" ht="15.75">
      <c r="C6" s="3"/>
      <c r="D6" s="3"/>
      <c r="E6" s="3"/>
      <c r="F6" s="3"/>
      <c r="G6" s="3"/>
      <c r="H6" s="11" t="s">
        <v>3</v>
      </c>
      <c r="I6" s="11"/>
      <c r="J6" s="11" t="s">
        <v>4</v>
      </c>
      <c r="K6" s="11"/>
      <c r="L6" s="11"/>
      <c r="M6" s="11"/>
      <c r="N6" s="11"/>
      <c r="O6" s="5"/>
      <c r="Q6" s="6"/>
      <c r="R6" s="5"/>
      <c r="S6" s="8"/>
      <c r="T6" s="12"/>
      <c r="U6" s="8"/>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row>
    <row r="7" spans="1:68" ht="15.75">
      <c r="C7" s="6"/>
      <c r="D7" s="6"/>
      <c r="E7" s="6"/>
      <c r="F7" s="6"/>
      <c r="G7" s="6"/>
      <c r="H7" s="6"/>
      <c r="I7" s="6"/>
      <c r="J7" s="6"/>
      <c r="K7" s="6"/>
      <c r="L7" s="6"/>
      <c r="M7" s="6"/>
      <c r="N7" s="6"/>
      <c r="O7" s="6"/>
      <c r="Q7" s="6"/>
      <c r="R7" s="6" t="s">
        <v>5</v>
      </c>
      <c r="S7" s="8"/>
      <c r="T7" s="9"/>
      <c r="U7" s="8"/>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row>
    <row r="8" spans="1:68" ht="15.75">
      <c r="A8" s="13"/>
      <c r="C8" s="6"/>
      <c r="D8" s="6"/>
      <c r="E8" s="6"/>
      <c r="F8" s="6"/>
      <c r="G8" s="6"/>
      <c r="H8" s="6"/>
      <c r="I8" s="6"/>
      <c r="J8" s="14" t="s">
        <v>152</v>
      </c>
      <c r="K8" s="14"/>
      <c r="L8" s="6"/>
      <c r="M8" s="6"/>
      <c r="N8" s="6"/>
      <c r="O8" s="6"/>
      <c r="P8" s="6"/>
      <c r="Q8" s="6"/>
      <c r="R8" s="6"/>
      <c r="S8" s="8"/>
      <c r="T8" s="9"/>
      <c r="U8" s="8"/>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row>
    <row r="9" spans="1:68" ht="15.75">
      <c r="A9" s="13"/>
      <c r="C9" s="6"/>
      <c r="D9" s="6"/>
      <c r="E9" s="6"/>
      <c r="F9" s="6"/>
      <c r="G9" s="6"/>
      <c r="H9" s="6"/>
      <c r="I9" s="6"/>
      <c r="J9" s="15"/>
      <c r="K9" s="15"/>
      <c r="L9" s="6"/>
      <c r="M9" s="6"/>
      <c r="N9" s="6"/>
      <c r="O9" s="6"/>
      <c r="P9" s="6"/>
      <c r="Q9" s="6"/>
      <c r="R9" s="6"/>
      <c r="S9" s="8"/>
      <c r="T9" s="9"/>
      <c r="U9" s="8"/>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row>
    <row r="10" spans="1:68" ht="15.75">
      <c r="A10" s="13"/>
      <c r="C10" s="6" t="s">
        <v>6</v>
      </c>
      <c r="D10" s="6"/>
      <c r="E10" s="6"/>
      <c r="F10" s="6"/>
      <c r="G10" s="6"/>
      <c r="H10" s="6"/>
      <c r="I10" s="6"/>
      <c r="J10" s="15"/>
      <c r="K10" s="15"/>
      <c r="L10" s="6"/>
      <c r="M10" s="6"/>
      <c r="N10" s="6"/>
      <c r="O10" s="6"/>
      <c r="P10" s="6"/>
      <c r="Q10" s="6"/>
      <c r="R10" s="6"/>
      <c r="S10" s="8"/>
      <c r="T10" s="9"/>
      <c r="U10" s="8"/>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row>
    <row r="11" spans="1:68" ht="15.75">
      <c r="A11" s="13"/>
      <c r="C11" s="6" t="s">
        <v>7</v>
      </c>
      <c r="D11" s="6"/>
      <c r="E11" s="6"/>
      <c r="F11" s="6"/>
      <c r="G11" s="6"/>
      <c r="H11" s="6"/>
      <c r="I11" s="6"/>
      <c r="J11" s="15"/>
      <c r="K11" s="15"/>
      <c r="P11" s="6"/>
      <c r="Q11" s="6"/>
      <c r="R11" s="6"/>
      <c r="S11" s="8"/>
      <c r="T11" s="8"/>
      <c r="U11" s="8"/>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row>
    <row r="12" spans="1:68" ht="15.75">
      <c r="A12" s="13"/>
      <c r="C12" s="6"/>
      <c r="D12" s="6"/>
      <c r="E12" s="6"/>
      <c r="F12" s="6"/>
      <c r="G12" s="6"/>
      <c r="H12" s="6"/>
      <c r="I12" s="6"/>
      <c r="J12" s="6"/>
      <c r="K12" s="6"/>
      <c r="P12" s="16"/>
      <c r="Q12" s="6"/>
      <c r="R12" s="6"/>
      <c r="S12" s="8"/>
      <c r="T12" s="8"/>
      <c r="U12" s="8"/>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row>
    <row r="13" spans="1:68" ht="15.75">
      <c r="C13" s="17" t="s">
        <v>8</v>
      </c>
      <c r="D13" s="17"/>
      <c r="E13" s="17"/>
      <c r="F13" s="17"/>
      <c r="G13" s="17"/>
      <c r="H13" s="17" t="s">
        <v>9</v>
      </c>
      <c r="I13" s="17"/>
      <c r="J13" s="17" t="s">
        <v>10</v>
      </c>
      <c r="K13" s="17"/>
      <c r="L13" s="18" t="s">
        <v>11</v>
      </c>
      <c r="Q13" s="11"/>
      <c r="R13" s="18"/>
      <c r="S13" s="19"/>
      <c r="T13" s="18"/>
      <c r="U13" s="2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row>
    <row r="14" spans="1:68" ht="15.75">
      <c r="C14" s="21"/>
      <c r="D14" s="21"/>
      <c r="E14" s="21"/>
      <c r="F14" s="21"/>
      <c r="G14" s="21"/>
      <c r="H14" s="22" t="s">
        <v>12</v>
      </c>
      <c r="I14" s="22"/>
      <c r="J14" s="11"/>
      <c r="K14" s="11"/>
      <c r="Q14" s="11"/>
      <c r="S14" s="19"/>
      <c r="T14" s="23"/>
      <c r="U14" s="2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row>
    <row r="15" spans="1:68" ht="15.75">
      <c r="A15" s="13" t="s">
        <v>13</v>
      </c>
      <c r="C15" s="21"/>
      <c r="D15" s="21"/>
      <c r="E15" s="21"/>
      <c r="F15" s="21"/>
      <c r="G15" s="21"/>
      <c r="H15" s="24" t="s">
        <v>14</v>
      </c>
      <c r="I15" s="24"/>
      <c r="J15" s="25" t="s">
        <v>15</v>
      </c>
      <c r="K15" s="25"/>
      <c r="L15" s="25" t="s">
        <v>16</v>
      </c>
      <c r="Q15" s="11"/>
      <c r="S15" s="8"/>
      <c r="T15" s="26"/>
      <c r="U15" s="2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row>
    <row r="16" spans="1:68" ht="15.75">
      <c r="A16" s="13" t="s">
        <v>17</v>
      </c>
      <c r="C16" s="27"/>
      <c r="D16" s="27"/>
      <c r="E16" s="27"/>
      <c r="F16" s="27"/>
      <c r="G16" s="27"/>
      <c r="H16" s="11"/>
      <c r="I16" s="11"/>
      <c r="J16" s="11"/>
      <c r="K16" s="11"/>
      <c r="L16" s="11"/>
      <c r="Q16" s="11"/>
      <c r="R16" s="11"/>
      <c r="S16" s="8"/>
      <c r="T16" s="19"/>
      <c r="U16" s="2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row>
    <row r="17" spans="1:68" ht="15.75">
      <c r="A17" s="28"/>
      <c r="C17" s="21"/>
      <c r="D17" s="21"/>
      <c r="E17" s="21"/>
      <c r="F17" s="21"/>
      <c r="G17" s="21"/>
      <c r="H17" s="11"/>
      <c r="I17" s="11"/>
      <c r="J17" s="11"/>
      <c r="K17" s="11"/>
      <c r="L17" s="11"/>
      <c r="Q17" s="11"/>
      <c r="R17" s="11"/>
      <c r="S17" s="8"/>
      <c r="T17" s="19"/>
      <c r="U17" s="2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row>
    <row r="18" spans="1:68" ht="15.75">
      <c r="A18" s="29">
        <v>1</v>
      </c>
      <c r="C18" s="21" t="s">
        <v>18</v>
      </c>
      <c r="D18" s="21"/>
      <c r="E18" s="21"/>
      <c r="F18" s="21"/>
      <c r="G18" s="21"/>
      <c r="H18" s="30" t="s">
        <v>19</v>
      </c>
      <c r="I18" s="30"/>
      <c r="J18" s="31">
        <f>VLOOKUP(A18,IMPORTS!$A$5:$W$17,14,FALSE)</f>
        <v>3169321450</v>
      </c>
      <c r="K18" s="11"/>
      <c r="Q18" s="11"/>
      <c r="R18" s="11"/>
      <c r="S18" s="8"/>
      <c r="T18" s="19"/>
      <c r="U18" s="2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row>
    <row r="19" spans="1:68" ht="15.75">
      <c r="A19" s="29" t="s">
        <v>20</v>
      </c>
      <c r="C19" s="21" t="s">
        <v>21</v>
      </c>
      <c r="D19" s="21"/>
      <c r="E19" s="21"/>
      <c r="F19" s="21"/>
      <c r="G19" s="21"/>
      <c r="H19" s="30" t="s">
        <v>440</v>
      </c>
      <c r="I19" s="30"/>
      <c r="J19" s="32">
        <f>VLOOKUP(A19,IMPORTS!$A$5:$W$17,14,FALSE)</f>
        <v>409048830</v>
      </c>
      <c r="K19" s="33"/>
      <c r="Q19" s="11"/>
      <c r="R19" s="11"/>
      <c r="S19" s="8"/>
      <c r="T19" s="19"/>
      <c r="U19" s="2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row>
    <row r="20" spans="1:68" ht="15.75">
      <c r="A20" s="29">
        <v>2</v>
      </c>
      <c r="C20" s="21" t="s">
        <v>22</v>
      </c>
      <c r="D20" s="21"/>
      <c r="E20" s="21"/>
      <c r="F20" s="21"/>
      <c r="G20" s="21"/>
      <c r="H20" s="30" t="s">
        <v>23</v>
      </c>
      <c r="I20" s="30"/>
      <c r="J20" s="34">
        <f>J18-J19</f>
        <v>2760272620</v>
      </c>
      <c r="K20" s="35"/>
      <c r="Q20" s="11"/>
      <c r="R20" s="11"/>
      <c r="S20" s="8"/>
      <c r="T20" s="19"/>
      <c r="U20" s="2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row>
    <row r="21" spans="1:68" ht="15.75">
      <c r="A21" s="29"/>
      <c r="H21" s="30"/>
      <c r="I21" s="30"/>
      <c r="Q21" s="11"/>
      <c r="R21" s="11"/>
      <c r="S21" s="8"/>
      <c r="T21" s="19"/>
      <c r="U21" s="2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row>
    <row r="22" spans="1:68" ht="15.75">
      <c r="A22" s="29"/>
      <c r="C22" s="21" t="s">
        <v>24</v>
      </c>
      <c r="D22" s="21"/>
      <c r="E22" s="21"/>
      <c r="F22" s="21"/>
      <c r="G22" s="21"/>
      <c r="H22" s="30"/>
      <c r="I22" s="30"/>
      <c r="J22" s="11"/>
      <c r="K22" s="11"/>
      <c r="L22" s="11"/>
      <c r="Q22" s="11"/>
      <c r="R22" s="11"/>
      <c r="S22" s="19"/>
      <c r="T22" s="19"/>
      <c r="U22" s="2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row>
    <row r="23" spans="1:68" ht="15.75">
      <c r="A23" s="29">
        <v>3</v>
      </c>
      <c r="C23" s="21" t="s">
        <v>25</v>
      </c>
      <c r="D23" s="21"/>
      <c r="E23" s="21"/>
      <c r="F23" s="21"/>
      <c r="G23" s="21"/>
      <c r="H23" s="30" t="s">
        <v>26</v>
      </c>
      <c r="I23" s="30"/>
      <c r="J23" s="31">
        <f>VLOOKUP(A23,IMPORTS!$A$5:$W$17,14,FALSE)</f>
        <v>73195942</v>
      </c>
      <c r="K23" s="11"/>
      <c r="Q23" s="11"/>
      <c r="R23" s="11"/>
      <c r="S23" s="19"/>
      <c r="T23" s="19"/>
      <c r="U23" s="2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row>
    <row r="24" spans="1:68" ht="15.75">
      <c r="A24" s="29" t="s">
        <v>27</v>
      </c>
      <c r="C24" s="21" t="s">
        <v>28</v>
      </c>
      <c r="D24" s="21"/>
      <c r="E24" s="21"/>
      <c r="F24" s="21"/>
      <c r="G24" s="21"/>
      <c r="H24" s="30" t="s">
        <v>29</v>
      </c>
      <c r="I24" s="30"/>
      <c r="J24" s="31">
        <f>VLOOKUP(A24,IMPORTS!$A$5:$W$17,14,FALSE)</f>
        <v>32932996</v>
      </c>
      <c r="K24" s="11"/>
      <c r="Q24" s="11"/>
      <c r="R24" s="11"/>
      <c r="S24" s="19"/>
      <c r="T24" s="19"/>
      <c r="U24" s="2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row>
    <row r="25" spans="1:68" ht="15.75">
      <c r="A25" s="29" t="s">
        <v>30</v>
      </c>
      <c r="C25" s="21" t="s">
        <v>31</v>
      </c>
      <c r="D25" s="21"/>
      <c r="E25" s="21"/>
      <c r="F25" s="21"/>
      <c r="G25" s="21"/>
      <c r="H25" s="30" t="s">
        <v>32</v>
      </c>
      <c r="I25" s="30"/>
      <c r="J25" s="31">
        <f>VLOOKUP(A25,IMPORTS!$A$5:$W$17,14,FALSE)</f>
        <v>0</v>
      </c>
      <c r="K25" s="11"/>
      <c r="Q25" s="11"/>
      <c r="R25" s="11"/>
      <c r="S25" s="19"/>
      <c r="T25" s="19"/>
      <c r="U25" s="2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row>
    <row r="26" spans="1:68" ht="15.75">
      <c r="A26" s="29" t="s">
        <v>33</v>
      </c>
      <c r="C26" s="21" t="s">
        <v>34</v>
      </c>
      <c r="D26" s="21"/>
      <c r="E26" s="21"/>
      <c r="F26" s="21"/>
      <c r="G26" s="21"/>
      <c r="H26" s="30" t="s">
        <v>35</v>
      </c>
      <c r="I26" s="30"/>
      <c r="J26" s="32">
        <f>VLOOKUP(A26,IMPORTS!$A$5:$W$17,14,FALSE)</f>
        <v>0</v>
      </c>
      <c r="K26" s="33"/>
      <c r="Q26" s="11"/>
      <c r="R26" s="11"/>
      <c r="S26" s="19"/>
      <c r="T26" s="19"/>
      <c r="U26" s="2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row>
    <row r="27" spans="1:68" ht="15.75">
      <c r="A27" s="29" t="s">
        <v>36</v>
      </c>
      <c r="C27" s="21" t="s">
        <v>37</v>
      </c>
      <c r="D27" s="21"/>
      <c r="E27" s="21"/>
      <c r="F27" s="21"/>
      <c r="G27" s="21"/>
      <c r="H27" s="30" t="s">
        <v>38</v>
      </c>
      <c r="I27" s="30"/>
      <c r="J27" s="34">
        <f>J24-(J25+J26)</f>
        <v>32932996</v>
      </c>
      <c r="K27" s="11"/>
      <c r="Q27" s="11"/>
      <c r="R27" s="11"/>
      <c r="S27" s="19"/>
      <c r="T27" s="19"/>
      <c r="U27" s="2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row>
    <row r="28" spans="1:68" ht="15.75">
      <c r="A28" s="29"/>
      <c r="C28" s="21"/>
      <c r="D28" s="21"/>
      <c r="E28" s="21"/>
      <c r="F28" s="21"/>
      <c r="G28" s="21"/>
      <c r="H28" s="30"/>
      <c r="I28" s="30"/>
      <c r="J28" s="11"/>
      <c r="K28" s="11"/>
      <c r="Q28" s="11"/>
      <c r="R28" s="11"/>
      <c r="S28" s="19"/>
      <c r="T28" s="19"/>
      <c r="U28" s="2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row>
    <row r="29" spans="1:68" ht="15.75">
      <c r="A29" s="45">
        <v>4</v>
      </c>
      <c r="C29" s="27" t="s">
        <v>39</v>
      </c>
      <c r="D29" s="27"/>
      <c r="E29" s="27"/>
      <c r="F29" s="27"/>
      <c r="G29" s="21"/>
      <c r="H29" s="30" t="s">
        <v>40</v>
      </c>
      <c r="I29" s="30"/>
      <c r="J29" s="36">
        <f>IF(J27=0,0,J27/J19)</f>
        <v>8.0511160489079012E-2</v>
      </c>
      <c r="K29" s="36"/>
      <c r="L29" s="37">
        <f>J29</f>
        <v>8.0511160489079012E-2</v>
      </c>
      <c r="Q29" s="11"/>
      <c r="R29" s="11"/>
      <c r="S29" s="19"/>
      <c r="T29" s="19"/>
      <c r="U29" s="2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row>
    <row r="30" spans="1:68" ht="15.75">
      <c r="A30" s="29"/>
      <c r="C30" s="21"/>
      <c r="D30" s="21"/>
      <c r="E30" s="21"/>
      <c r="F30" s="21"/>
      <c r="G30" s="21"/>
      <c r="H30" s="30"/>
      <c r="I30" s="30"/>
      <c r="J30" s="11"/>
      <c r="K30" s="11"/>
      <c r="Q30" s="11"/>
      <c r="R30" s="11"/>
      <c r="S30" s="19"/>
      <c r="T30" s="19"/>
      <c r="U30" s="2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row>
    <row r="31" spans="1:68" ht="15.75">
      <c r="A31" s="29"/>
      <c r="C31" s="21"/>
      <c r="D31" s="21"/>
      <c r="E31" s="21"/>
      <c r="F31" s="21"/>
      <c r="G31" s="21"/>
      <c r="H31" s="30"/>
      <c r="I31" s="30"/>
      <c r="J31" s="11"/>
      <c r="K31" s="11"/>
      <c r="Q31" s="11"/>
      <c r="R31" s="11"/>
      <c r="S31" s="19"/>
      <c r="T31" s="19"/>
      <c r="U31" s="2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row>
    <row r="32" spans="1:68" ht="15.75">
      <c r="A32" s="29"/>
      <c r="C32" s="21" t="s">
        <v>41</v>
      </c>
      <c r="D32" s="21"/>
      <c r="E32" s="21"/>
      <c r="F32" s="21"/>
      <c r="G32" s="21"/>
      <c r="H32" s="30"/>
      <c r="I32" s="30"/>
      <c r="J32" s="38"/>
      <c r="K32" s="38"/>
      <c r="L32" s="39"/>
      <c r="Q32" s="11"/>
      <c r="R32" s="36"/>
      <c r="S32" s="40"/>
      <c r="T32" s="41"/>
      <c r="U32" s="2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row>
    <row r="33" spans="1:68" ht="15.75">
      <c r="A33" s="29" t="s">
        <v>42</v>
      </c>
      <c r="C33" s="21" t="s">
        <v>43</v>
      </c>
      <c r="D33" s="21"/>
      <c r="E33" s="21"/>
      <c r="F33" s="21"/>
      <c r="G33" s="21"/>
      <c r="H33" s="30" t="s">
        <v>44</v>
      </c>
      <c r="I33" s="30"/>
      <c r="J33" s="34">
        <f>J23-J27</f>
        <v>40262946</v>
      </c>
      <c r="K33" s="38"/>
      <c r="L33" s="39"/>
      <c r="Q33" s="11"/>
      <c r="R33" s="36"/>
      <c r="S33" s="40"/>
      <c r="T33" s="41"/>
      <c r="U33" s="2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row>
    <row r="34" spans="1:68" ht="15.75">
      <c r="A34" s="29" t="s">
        <v>45</v>
      </c>
      <c r="C34" s="21" t="s">
        <v>46</v>
      </c>
      <c r="D34" s="21"/>
      <c r="E34" s="21"/>
      <c r="F34" s="21"/>
      <c r="G34" s="21"/>
      <c r="H34" s="30" t="s">
        <v>47</v>
      </c>
      <c r="I34" s="30"/>
      <c r="J34" s="38">
        <f>IF(J33=0,0,J33/J18)</f>
        <v>1.270396412456048E-2</v>
      </c>
      <c r="K34" s="38"/>
      <c r="L34" s="39">
        <f>J34</f>
        <v>1.270396412456048E-2</v>
      </c>
      <c r="Q34" s="11"/>
      <c r="R34" s="36"/>
      <c r="S34" s="40"/>
      <c r="T34" s="41"/>
      <c r="U34" s="2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row>
    <row r="35" spans="1:68" ht="15.75">
      <c r="A35" s="29"/>
      <c r="C35" s="21"/>
      <c r="D35" s="21"/>
      <c r="E35" s="21"/>
      <c r="F35" s="21"/>
      <c r="G35" s="21"/>
      <c r="H35" s="30"/>
      <c r="I35" s="30"/>
      <c r="J35" s="38"/>
      <c r="K35" s="38"/>
      <c r="L35" s="39"/>
      <c r="Q35" s="11"/>
      <c r="R35" s="36"/>
      <c r="S35" s="40"/>
      <c r="T35" s="41"/>
      <c r="U35" s="2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row>
    <row r="36" spans="1:68" ht="15.75">
      <c r="A36" s="42"/>
      <c r="B36" s="10"/>
      <c r="C36" s="21" t="s">
        <v>48</v>
      </c>
      <c r="D36" s="21"/>
      <c r="E36" s="21"/>
      <c r="F36" s="21"/>
      <c r="G36" s="21"/>
      <c r="H36" s="43"/>
      <c r="I36" s="43"/>
      <c r="J36" s="11"/>
      <c r="K36" s="11"/>
      <c r="L36" s="11"/>
      <c r="N36" s="10"/>
      <c r="O36" s="10"/>
      <c r="Q36" s="11"/>
      <c r="R36" s="36"/>
      <c r="S36" s="40"/>
      <c r="T36" s="41"/>
      <c r="U36" s="2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row>
    <row r="37" spans="1:68" ht="15.75">
      <c r="A37" s="29">
        <v>5</v>
      </c>
      <c r="B37" s="10"/>
      <c r="C37" s="21" t="s">
        <v>49</v>
      </c>
      <c r="D37" s="21"/>
      <c r="E37" s="21"/>
      <c r="F37" s="21"/>
      <c r="G37" s="21"/>
      <c r="H37" s="30" t="s">
        <v>50</v>
      </c>
      <c r="I37" s="30"/>
      <c r="J37" s="31">
        <f>VLOOKUP(A37,IMPORTS!$A$5:$W$17,14,FALSE)</f>
        <v>3808000</v>
      </c>
      <c r="K37" s="11"/>
      <c r="L37" s="10"/>
      <c r="N37" s="10"/>
      <c r="O37" s="10"/>
      <c r="Q37" s="11"/>
      <c r="R37" s="36"/>
      <c r="S37" s="40"/>
      <c r="T37" s="41"/>
      <c r="U37" s="2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row>
    <row r="38" spans="1:68" ht="15.75">
      <c r="A38" s="29">
        <v>6</v>
      </c>
      <c r="B38" s="10"/>
      <c r="C38" s="21" t="s">
        <v>52</v>
      </c>
      <c r="D38" s="21"/>
      <c r="E38" s="21"/>
      <c r="F38" s="21"/>
      <c r="G38" s="21"/>
      <c r="H38" s="30" t="s">
        <v>53</v>
      </c>
      <c r="I38" s="30"/>
      <c r="J38" s="38">
        <f>IF(J37=0,0,J37/J18)</f>
        <v>1.2015190191578705E-3</v>
      </c>
      <c r="K38" s="38"/>
      <c r="L38" s="39">
        <f>J38</f>
        <v>1.2015190191578705E-3</v>
      </c>
      <c r="N38" s="10"/>
      <c r="O38" s="10"/>
      <c r="Q38" s="11"/>
      <c r="R38" s="36"/>
      <c r="S38" s="40"/>
      <c r="T38" s="41"/>
      <c r="U38" s="2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row>
    <row r="39" spans="1:68" ht="15.75">
      <c r="A39" s="29"/>
      <c r="C39" s="21"/>
      <c r="D39" s="21"/>
      <c r="E39" s="21"/>
      <c r="F39" s="21"/>
      <c r="G39" s="21"/>
      <c r="H39" s="30"/>
      <c r="I39" s="30"/>
      <c r="J39" s="38"/>
      <c r="K39" s="38"/>
      <c r="L39" s="39"/>
      <c r="Q39" s="11"/>
      <c r="R39" s="36"/>
      <c r="S39" s="40"/>
      <c r="T39" s="41"/>
      <c r="U39" s="2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row>
    <row r="40" spans="1:68" ht="15.75">
      <c r="A40" s="29"/>
      <c r="C40" s="21" t="s">
        <v>54</v>
      </c>
      <c r="D40" s="21"/>
      <c r="E40" s="21"/>
      <c r="F40" s="21"/>
      <c r="G40" s="21"/>
      <c r="H40" s="43"/>
      <c r="I40" s="43"/>
      <c r="J40" s="11"/>
      <c r="K40" s="11"/>
      <c r="L40" s="11"/>
      <c r="Q40" s="11"/>
      <c r="R40" s="11"/>
      <c r="S40" s="19"/>
      <c r="T40" s="11"/>
      <c r="U40" s="2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row>
    <row r="41" spans="1:68" ht="15.75">
      <c r="A41" s="29">
        <v>7</v>
      </c>
      <c r="C41" s="21" t="s">
        <v>55</v>
      </c>
      <c r="D41" s="21"/>
      <c r="E41" s="21"/>
      <c r="F41" s="21"/>
      <c r="G41" s="21"/>
      <c r="H41" s="30" t="s">
        <v>56</v>
      </c>
      <c r="I41" s="30"/>
      <c r="J41" s="31">
        <f>VLOOKUP(A41,IMPORTS!$A$5:$W$17,14,FALSE)</f>
        <v>14789000</v>
      </c>
      <c r="K41" s="11"/>
      <c r="Q41" s="11"/>
      <c r="R41" s="45"/>
      <c r="S41" s="19"/>
      <c r="T41" s="46"/>
      <c r="U41" s="2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row>
    <row r="42" spans="1:68" ht="15.75">
      <c r="A42" s="29">
        <v>8</v>
      </c>
      <c r="C42" s="21" t="s">
        <v>58</v>
      </c>
      <c r="D42" s="21"/>
      <c r="E42" s="21"/>
      <c r="F42" s="21"/>
      <c r="G42" s="21"/>
      <c r="H42" s="30" t="s">
        <v>59</v>
      </c>
      <c r="I42" s="30"/>
      <c r="J42" s="38">
        <f>IF(J41=0,0,J41/J18)</f>
        <v>4.6662985226695762E-3</v>
      </c>
      <c r="K42" s="38"/>
      <c r="L42" s="39">
        <f>J42</f>
        <v>4.6662985226695762E-3</v>
      </c>
      <c r="Q42" s="11"/>
      <c r="R42" s="36"/>
      <c r="S42" s="19"/>
      <c r="T42" s="41"/>
      <c r="U42" s="2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row>
    <row r="43" spans="1:68" ht="15.75">
      <c r="A43" s="29"/>
      <c r="C43" s="21"/>
      <c r="D43" s="21"/>
      <c r="E43" s="21"/>
      <c r="F43" s="21"/>
      <c r="G43" s="21"/>
      <c r="H43" s="30"/>
      <c r="I43" s="30"/>
      <c r="J43" s="11"/>
      <c r="K43" s="11"/>
      <c r="L43" s="11"/>
      <c r="Q43" s="11"/>
      <c r="U43" s="2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row>
    <row r="44" spans="1:68" ht="15.75">
      <c r="A44" s="325">
        <v>9</v>
      </c>
      <c r="B44" s="47"/>
      <c r="C44" s="27" t="s">
        <v>61</v>
      </c>
      <c r="D44" s="27"/>
      <c r="E44" s="27"/>
      <c r="F44" s="27"/>
      <c r="G44" s="27"/>
      <c r="H44" s="22" t="s">
        <v>62</v>
      </c>
      <c r="I44" s="22"/>
      <c r="J44" s="48">
        <f>J34+J38+J42</f>
        <v>1.8571781666387926E-2</v>
      </c>
      <c r="K44" s="48"/>
      <c r="L44" s="48">
        <f>L34+L38+L42</f>
        <v>1.8571781666387926E-2</v>
      </c>
      <c r="Q44" s="11"/>
      <c r="U44" s="2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row>
    <row r="45" spans="1:68" ht="15.75">
      <c r="A45" s="29"/>
      <c r="C45" s="21"/>
      <c r="D45" s="21"/>
      <c r="E45" s="21"/>
      <c r="F45" s="21"/>
      <c r="G45" s="21"/>
      <c r="H45" s="30"/>
      <c r="I45" s="30"/>
      <c r="J45" s="11"/>
      <c r="K45" s="11"/>
      <c r="L45" s="11"/>
      <c r="Q45" s="11"/>
      <c r="R45" s="11"/>
      <c r="S45" s="19"/>
      <c r="T45" s="49"/>
      <c r="U45" s="2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row>
    <row r="46" spans="1:68" ht="15.75">
      <c r="A46" s="29"/>
      <c r="B46" s="50"/>
      <c r="C46" s="11" t="s">
        <v>63</v>
      </c>
      <c r="D46" s="11"/>
      <c r="E46" s="11"/>
      <c r="F46" s="11"/>
      <c r="G46" s="11"/>
      <c r="H46" s="30"/>
      <c r="I46" s="30"/>
      <c r="J46" s="11"/>
      <c r="K46" s="11"/>
      <c r="L46" s="11"/>
      <c r="Q46" s="51"/>
      <c r="R46" s="50"/>
      <c r="U46" s="19" t="s">
        <v>3</v>
      </c>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row>
    <row r="47" spans="1:68" ht="15.75">
      <c r="A47" s="29">
        <v>10</v>
      </c>
      <c r="B47" s="50"/>
      <c r="C47" s="11" t="s">
        <v>64</v>
      </c>
      <c r="D47" s="11"/>
      <c r="E47" s="11"/>
      <c r="F47" s="11"/>
      <c r="G47" s="11"/>
      <c r="H47" s="30" t="s">
        <v>65</v>
      </c>
      <c r="I47" s="30"/>
      <c r="J47" s="31">
        <f>VLOOKUP(A47,IMPORTS!$A$5:$W$17,14,FALSE)</f>
        <v>68925012.668251112</v>
      </c>
      <c r="K47" s="11"/>
      <c r="L47" s="11"/>
      <c r="Q47" s="51"/>
      <c r="R47" s="50"/>
      <c r="U47" s="19"/>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row>
    <row r="48" spans="1:68" ht="15.75">
      <c r="A48" s="29">
        <v>11</v>
      </c>
      <c r="B48" s="50"/>
      <c r="C48" s="11" t="s">
        <v>67</v>
      </c>
      <c r="D48" s="11"/>
      <c r="E48" s="11"/>
      <c r="F48" s="11"/>
      <c r="G48" s="11"/>
      <c r="H48" s="30" t="s">
        <v>68</v>
      </c>
      <c r="I48" s="30"/>
      <c r="J48" s="38">
        <f>IF(J47=0,0,J47/J20)</f>
        <v>2.49703642201295E-2</v>
      </c>
      <c r="K48" s="38"/>
      <c r="L48" s="39">
        <f>J48</f>
        <v>2.49703642201295E-2</v>
      </c>
      <c r="Q48" s="51"/>
      <c r="R48" s="50"/>
      <c r="S48" s="19"/>
      <c r="T48" s="19"/>
      <c r="U48" s="19"/>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row>
    <row r="49" spans="1:68" ht="15.75">
      <c r="A49" s="29"/>
      <c r="C49" s="11"/>
      <c r="D49" s="11"/>
      <c r="E49" s="11"/>
      <c r="F49" s="11"/>
      <c r="G49" s="11"/>
      <c r="H49" s="30"/>
      <c r="I49" s="30"/>
      <c r="J49" s="11"/>
      <c r="K49" s="11"/>
      <c r="L49" s="11"/>
      <c r="Q49" s="11"/>
      <c r="S49" s="8"/>
      <c r="T49" s="19"/>
      <c r="U49" s="2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row>
    <row r="50" spans="1:68" ht="15.75">
      <c r="A50" s="29"/>
      <c r="C50" s="21" t="s">
        <v>69</v>
      </c>
      <c r="D50" s="21"/>
      <c r="E50" s="21"/>
      <c r="F50" s="21"/>
      <c r="G50" s="21"/>
      <c r="H50" s="52"/>
      <c r="I50" s="52"/>
      <c r="Q50" s="11"/>
      <c r="S50" s="19"/>
      <c r="T50" s="19"/>
      <c r="U50" s="2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row>
    <row r="51" spans="1:68" ht="15.75">
      <c r="A51" s="29">
        <v>12</v>
      </c>
      <c r="C51" s="21" t="s">
        <v>70</v>
      </c>
      <c r="D51" s="21"/>
      <c r="E51" s="21"/>
      <c r="F51" s="21"/>
      <c r="G51" s="21"/>
      <c r="H51" s="30" t="s">
        <v>71</v>
      </c>
      <c r="I51" s="30"/>
      <c r="J51" s="31">
        <f>VLOOKUP(A51,IMPORTS!$A$5:$W$17,14,FALSE)</f>
        <v>206698116</v>
      </c>
      <c r="K51" s="11"/>
      <c r="L51" s="11"/>
      <c r="Q51" s="11"/>
      <c r="S51" s="19"/>
      <c r="T51" s="19"/>
      <c r="U51" s="2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row>
    <row r="52" spans="1:68" ht="15.75">
      <c r="A52" s="29">
        <v>13</v>
      </c>
      <c r="B52" s="50"/>
      <c r="C52" s="11" t="s">
        <v>73</v>
      </c>
      <c r="D52" s="11"/>
      <c r="E52" s="11"/>
      <c r="F52" s="11"/>
      <c r="G52" s="11"/>
      <c r="H52" s="30" t="s">
        <v>74</v>
      </c>
      <c r="I52" s="30"/>
      <c r="J52" s="53">
        <f>IF(J51=0,0,J51/J20)</f>
        <v>7.4883225121437455E-2</v>
      </c>
      <c r="K52" s="53"/>
      <c r="L52" s="39">
        <f>J52</f>
        <v>7.4883225121437455E-2</v>
      </c>
      <c r="Q52" s="11"/>
      <c r="T52" s="54"/>
      <c r="U52" s="19"/>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row>
    <row r="53" spans="1:68" ht="15.75">
      <c r="A53" s="29"/>
      <c r="C53" s="21"/>
      <c r="D53" s="21"/>
      <c r="E53" s="21"/>
      <c r="F53" s="21"/>
      <c r="G53" s="21"/>
      <c r="H53" s="30"/>
      <c r="I53" s="30"/>
      <c r="J53" s="11"/>
      <c r="K53" s="11"/>
      <c r="L53" s="11"/>
      <c r="Q53" s="11"/>
      <c r="R53" s="52"/>
      <c r="S53" s="19"/>
      <c r="T53" s="19"/>
      <c r="U53" s="2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row>
    <row r="54" spans="1:68" ht="15.75">
      <c r="A54" s="325">
        <v>14</v>
      </c>
      <c r="B54" s="47"/>
      <c r="C54" s="27" t="s">
        <v>76</v>
      </c>
      <c r="D54" s="27"/>
      <c r="E54" s="27"/>
      <c r="F54" s="27"/>
      <c r="G54" s="27"/>
      <c r="H54" s="22" t="s">
        <v>77</v>
      </c>
      <c r="I54" s="22"/>
      <c r="J54" s="55"/>
      <c r="K54" s="55"/>
      <c r="L54" s="48">
        <f>L48+L52</f>
        <v>9.9853589341566962E-2</v>
      </c>
      <c r="Q54" s="11"/>
      <c r="R54" s="52"/>
      <c r="S54" s="19"/>
      <c r="T54" s="19"/>
      <c r="U54" s="2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row>
    <row r="55" spans="1:68" ht="15.75">
      <c r="Q55" s="56"/>
      <c r="R55" s="56"/>
      <c r="S55" s="19"/>
      <c r="T55" s="19"/>
      <c r="U55" s="2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row>
    <row r="56" spans="1:68" ht="15.75">
      <c r="A56" s="13"/>
      <c r="C56" s="57"/>
      <c r="D56" s="57"/>
      <c r="E56" s="57"/>
      <c r="F56" s="57"/>
      <c r="G56" s="57"/>
      <c r="H56" s="57"/>
      <c r="I56" s="57"/>
      <c r="J56" s="11"/>
      <c r="K56" s="11"/>
      <c r="L56" s="57"/>
      <c r="M56" s="57"/>
      <c r="N56" s="57"/>
      <c r="O56" s="57"/>
      <c r="Q56" s="11"/>
      <c r="R56" s="11"/>
      <c r="S56" s="19"/>
      <c r="T56" s="19"/>
      <c r="U56" s="19" t="s">
        <v>3</v>
      </c>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row>
    <row r="57" spans="1:68">
      <c r="R57" s="2"/>
    </row>
    <row r="58" spans="1:68">
      <c r="R58" s="2"/>
    </row>
    <row r="59" spans="1:68">
      <c r="R59" s="440" t="s">
        <v>534</v>
      </c>
    </row>
    <row r="60" spans="1:68" ht="15.75">
      <c r="A60" s="13"/>
      <c r="C60" s="57"/>
      <c r="D60" s="57"/>
      <c r="E60" s="57"/>
      <c r="F60" s="57"/>
      <c r="G60" s="57"/>
      <c r="H60" s="57"/>
      <c r="I60" s="57"/>
      <c r="J60" s="11"/>
      <c r="K60" s="11"/>
      <c r="L60" s="57"/>
      <c r="M60" s="57"/>
      <c r="N60" s="57"/>
      <c r="O60" s="57"/>
      <c r="Q60" s="11"/>
      <c r="R60" s="198" t="s">
        <v>0</v>
      </c>
      <c r="S60" s="19"/>
      <c r="T60" s="8"/>
      <c r="U60" s="2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row>
    <row r="61" spans="1:68" ht="15.75">
      <c r="A61" s="13"/>
      <c r="C61" s="21" t="str">
        <f>C5</f>
        <v>Formula Rate calculation</v>
      </c>
      <c r="D61" s="21"/>
      <c r="E61" s="21"/>
      <c r="F61" s="21"/>
      <c r="G61" s="21"/>
      <c r="H61" s="57"/>
      <c r="I61" s="57"/>
      <c r="J61" s="57" t="str">
        <f>J5</f>
        <v xml:space="preserve">     Rate Formula Template</v>
      </c>
      <c r="K61" s="57"/>
      <c r="L61" s="57"/>
      <c r="M61" s="57"/>
      <c r="N61" s="57"/>
      <c r="O61" s="57"/>
      <c r="Q61" s="11"/>
      <c r="R61" s="58" t="str">
        <f>R5</f>
        <v>For  the 12 months ended 12/31/2018</v>
      </c>
      <c r="S61" s="19"/>
      <c r="T61" s="8"/>
      <c r="U61" s="2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row>
    <row r="62" spans="1:68" ht="15.75">
      <c r="A62" s="13"/>
      <c r="C62" s="21"/>
      <c r="D62" s="21"/>
      <c r="E62" s="21"/>
      <c r="F62" s="21"/>
      <c r="G62" s="21"/>
      <c r="H62" s="57"/>
      <c r="I62" s="57"/>
      <c r="J62" s="57" t="str">
        <f>J6</f>
        <v xml:space="preserve"> Utilizing Attachment O Data</v>
      </c>
      <c r="K62" s="57"/>
      <c r="L62" s="57"/>
      <c r="M62" s="57"/>
      <c r="N62" s="57"/>
      <c r="O62" s="57"/>
      <c r="P62" s="11"/>
      <c r="Q62" s="11"/>
      <c r="S62" s="19"/>
      <c r="T62" s="8"/>
      <c r="U62" s="2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row>
    <row r="63" spans="1:68" ht="14.25" customHeight="1">
      <c r="A63" s="13"/>
      <c r="C63" s="57"/>
      <c r="D63" s="57"/>
      <c r="E63" s="57"/>
      <c r="F63" s="57"/>
      <c r="G63" s="57"/>
      <c r="H63" s="57"/>
      <c r="I63" s="57"/>
      <c r="J63" s="57"/>
      <c r="K63" s="57"/>
      <c r="L63" s="57"/>
      <c r="M63" s="57"/>
      <c r="N63" s="57"/>
      <c r="O63" s="57"/>
      <c r="Q63" s="11"/>
      <c r="R63" s="57" t="s">
        <v>78</v>
      </c>
      <c r="S63" s="19"/>
      <c r="T63" s="8"/>
      <c r="U63" s="2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row>
    <row r="64" spans="1:68" ht="15.75">
      <c r="A64" s="13"/>
      <c r="H64" s="57"/>
      <c r="I64" s="57"/>
      <c r="J64" s="57" t="str">
        <f>J8</f>
        <v>ITCM</v>
      </c>
      <c r="K64" s="57"/>
      <c r="L64" s="57"/>
      <c r="M64" s="57"/>
      <c r="N64" s="57"/>
      <c r="O64" s="57"/>
      <c r="P64" s="57"/>
      <c r="Q64" s="11"/>
      <c r="R64" s="11"/>
      <c r="S64" s="19"/>
      <c r="T64" s="8"/>
      <c r="U64" s="2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row>
    <row r="65" spans="1:68" ht="15.75">
      <c r="A65" s="13"/>
      <c r="H65" s="21"/>
      <c r="I65" s="21"/>
      <c r="J65" s="21"/>
      <c r="K65" s="21"/>
      <c r="L65" s="21"/>
      <c r="M65" s="21"/>
      <c r="N65" s="21"/>
      <c r="O65" s="21"/>
      <c r="P65" s="21"/>
      <c r="Q65" s="21"/>
      <c r="R65" s="21"/>
      <c r="S65" s="19"/>
      <c r="T65" s="8"/>
      <c r="U65" s="2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row>
    <row r="66" spans="1:68" ht="15.75">
      <c r="A66" s="13"/>
      <c r="C66" s="57"/>
      <c r="D66" s="57"/>
      <c r="E66" s="57"/>
      <c r="F66" s="57"/>
      <c r="G66" s="57"/>
      <c r="H66" s="27" t="s">
        <v>79</v>
      </c>
      <c r="I66" s="27"/>
      <c r="L66" s="6"/>
      <c r="M66" s="6"/>
      <c r="N66" s="6"/>
      <c r="O66" s="6"/>
      <c r="P66" s="6"/>
      <c r="Q66" s="11"/>
      <c r="R66" s="11"/>
      <c r="S66" s="19"/>
      <c r="T66" s="8"/>
      <c r="U66" s="2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row>
    <row r="67" spans="1:68" ht="51">
      <c r="A67" s="13"/>
      <c r="C67" s="57"/>
      <c r="D67" s="57"/>
      <c r="E67" s="57"/>
      <c r="F67" s="57"/>
      <c r="G67" s="57"/>
      <c r="H67" s="27"/>
      <c r="I67" s="27"/>
      <c r="L67" s="6"/>
      <c r="M67" s="6"/>
      <c r="N67" s="6"/>
      <c r="O67" s="6"/>
      <c r="P67" s="6"/>
      <c r="Q67" s="11"/>
      <c r="R67" s="11"/>
      <c r="S67" s="19"/>
      <c r="T67" s="8"/>
      <c r="U67" s="264" t="s">
        <v>410</v>
      </c>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row>
    <row r="68" spans="1:68" ht="15.75">
      <c r="A68" s="59"/>
      <c r="C68" s="60" t="s">
        <v>8</v>
      </c>
      <c r="D68" s="60" t="s">
        <v>9</v>
      </c>
      <c r="E68" s="60" t="s">
        <v>10</v>
      </c>
      <c r="F68" s="60" t="s">
        <v>11</v>
      </c>
      <c r="G68" s="60" t="s">
        <v>80</v>
      </c>
      <c r="H68" s="60" t="s">
        <v>81</v>
      </c>
      <c r="I68" s="60" t="s">
        <v>82</v>
      </c>
      <c r="J68" s="60" t="s">
        <v>83</v>
      </c>
      <c r="K68" s="60" t="s">
        <v>84</v>
      </c>
      <c r="L68" s="60" t="s">
        <v>85</v>
      </c>
      <c r="M68" s="60" t="s">
        <v>86</v>
      </c>
      <c r="N68" s="60" t="s">
        <v>87</v>
      </c>
      <c r="O68" s="60" t="s">
        <v>88</v>
      </c>
      <c r="P68" s="60" t="s">
        <v>89</v>
      </c>
      <c r="Q68" s="60" t="s">
        <v>90</v>
      </c>
      <c r="R68" s="60" t="s">
        <v>91</v>
      </c>
      <c r="S68" s="19"/>
      <c r="T68" s="8"/>
      <c r="U68" s="2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row>
    <row r="69" spans="1:68" ht="65.25" customHeight="1">
      <c r="A69" s="61" t="s">
        <v>92</v>
      </c>
      <c r="B69" s="62"/>
      <c r="C69" s="63" t="s">
        <v>93</v>
      </c>
      <c r="D69" s="63" t="s">
        <v>94</v>
      </c>
      <c r="E69" s="63" t="s">
        <v>95</v>
      </c>
      <c r="F69" s="63" t="s">
        <v>96</v>
      </c>
      <c r="G69" s="63" t="s">
        <v>97</v>
      </c>
      <c r="H69" s="64" t="s">
        <v>98</v>
      </c>
      <c r="I69" s="64" t="s">
        <v>99</v>
      </c>
      <c r="J69" s="65" t="s">
        <v>100</v>
      </c>
      <c r="K69" s="66" t="s">
        <v>101</v>
      </c>
      <c r="L69" s="64" t="s">
        <v>102</v>
      </c>
      <c r="M69" s="64" t="s">
        <v>76</v>
      </c>
      <c r="N69" s="66" t="s">
        <v>103</v>
      </c>
      <c r="O69" s="64" t="s">
        <v>104</v>
      </c>
      <c r="P69" s="67" t="s">
        <v>105</v>
      </c>
      <c r="Q69" s="68" t="s">
        <v>106</v>
      </c>
      <c r="R69" s="67" t="s">
        <v>107</v>
      </c>
      <c r="S69" s="40"/>
      <c r="T69" s="8"/>
      <c r="U69" s="417" t="s">
        <v>509</v>
      </c>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row>
    <row r="70" spans="1:68" ht="46.5" customHeight="1">
      <c r="A70" s="69"/>
      <c r="B70" s="70"/>
      <c r="C70" s="70"/>
      <c r="D70" s="70"/>
      <c r="E70" s="71" t="s">
        <v>108</v>
      </c>
      <c r="F70" s="71" t="s">
        <v>437</v>
      </c>
      <c r="G70" s="70" t="s">
        <v>109</v>
      </c>
      <c r="H70" s="71" t="s">
        <v>110</v>
      </c>
      <c r="I70" s="72" t="s">
        <v>111</v>
      </c>
      <c r="J70" s="71" t="s">
        <v>112</v>
      </c>
      <c r="K70" s="73" t="s">
        <v>113</v>
      </c>
      <c r="L70" s="71" t="s">
        <v>114</v>
      </c>
      <c r="M70" s="72" t="s">
        <v>115</v>
      </c>
      <c r="N70" s="74" t="s">
        <v>116</v>
      </c>
      <c r="O70" s="72" t="s">
        <v>117</v>
      </c>
      <c r="P70" s="74" t="s">
        <v>118</v>
      </c>
      <c r="Q70" s="75" t="s">
        <v>119</v>
      </c>
      <c r="R70" s="76" t="s">
        <v>120</v>
      </c>
      <c r="S70" s="19"/>
      <c r="T70" s="8"/>
      <c r="U70" s="123"/>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row>
    <row r="71" spans="1:68" ht="15.75">
      <c r="A71" s="77" t="s">
        <v>121</v>
      </c>
      <c r="B71" s="6"/>
      <c r="C71" s="6"/>
      <c r="D71" s="6"/>
      <c r="E71" s="6"/>
      <c r="F71" s="6"/>
      <c r="G71" s="6"/>
      <c r="H71" s="6"/>
      <c r="I71" s="6"/>
      <c r="J71" s="6"/>
      <c r="K71" s="78"/>
      <c r="L71" s="6"/>
      <c r="M71" s="6"/>
      <c r="N71" s="78"/>
      <c r="O71" s="6"/>
      <c r="P71" s="78"/>
      <c r="Q71" s="11"/>
      <c r="R71" s="79"/>
      <c r="S71" s="19"/>
      <c r="T71" s="8"/>
      <c r="U71" s="2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row>
    <row r="72" spans="1:68" ht="15.75">
      <c r="A72" s="178" t="s">
        <v>20</v>
      </c>
      <c r="B72" s="179"/>
      <c r="C72" s="179" t="s">
        <v>216</v>
      </c>
      <c r="D72" s="192">
        <v>2248</v>
      </c>
      <c r="E72" s="181">
        <v>0</v>
      </c>
      <c r="F72" s="181">
        <v>0</v>
      </c>
      <c r="G72" s="182">
        <f>$L$29</f>
        <v>8.0511160489079012E-2</v>
      </c>
      <c r="H72" s="183">
        <f>F72*G72</f>
        <v>0</v>
      </c>
      <c r="I72" s="182">
        <f>$L$44</f>
        <v>1.8571781666387926E-2</v>
      </c>
      <c r="J72" s="179">
        <f>E72*I72</f>
        <v>0</v>
      </c>
      <c r="K72" s="184">
        <f>ROUND(SUM(H72+J72),0)</f>
        <v>0</v>
      </c>
      <c r="L72" s="183">
        <f>E72-F72</f>
        <v>0</v>
      </c>
      <c r="M72" s="182">
        <f>$L$54</f>
        <v>9.9853589341566962E-2</v>
      </c>
      <c r="N72" s="193">
        <f>ROUND(L72*M72,0)</f>
        <v>0</v>
      </c>
      <c r="O72" s="181">
        <v>0</v>
      </c>
      <c r="P72" s="194">
        <f>K72+N72+O72</f>
        <v>0</v>
      </c>
      <c r="Q72" s="83">
        <v>0</v>
      </c>
      <c r="R72" s="196">
        <f>P72+Q72</f>
        <v>0</v>
      </c>
      <c r="S72" s="85"/>
      <c r="T72" s="85"/>
      <c r="U72" s="221">
        <f>+E72</f>
        <v>0</v>
      </c>
      <c r="V72" s="85"/>
      <c r="W72" s="85"/>
      <c r="X72" s="85"/>
    </row>
    <row r="73" spans="1:68" ht="15.75">
      <c r="A73" s="178" t="s">
        <v>122</v>
      </c>
      <c r="B73" s="179"/>
      <c r="C73" s="179" t="s">
        <v>216</v>
      </c>
      <c r="D73" s="192">
        <v>3127</v>
      </c>
      <c r="E73" s="181">
        <v>11828522</v>
      </c>
      <c r="F73" s="181">
        <v>484533</v>
      </c>
      <c r="G73" s="182">
        <f t="shared" ref="G73:G77" si="0">$L$29</f>
        <v>8.0511160489079012E-2</v>
      </c>
      <c r="H73" s="183">
        <f t="shared" ref="H73:H77" si="1">F73*G73</f>
        <v>39010.314125254918</v>
      </c>
      <c r="I73" s="182">
        <f t="shared" ref="I73:I77" si="2">$L$44</f>
        <v>1.8571781666387926E-2</v>
      </c>
      <c r="J73" s="179">
        <f t="shared" ref="J73:J77" si="3">E73*I73</f>
        <v>219676.72802006625</v>
      </c>
      <c r="K73" s="184">
        <f t="shared" ref="K73:K77" si="4">ROUND(SUM(H73+J73),0)</f>
        <v>258687</v>
      </c>
      <c r="L73" s="183">
        <f>E73-F73</f>
        <v>11343989</v>
      </c>
      <c r="M73" s="182">
        <f t="shared" ref="M73:M77" si="5">$L$54</f>
        <v>9.9853589341566962E-2</v>
      </c>
      <c r="N73" s="193">
        <f t="shared" ref="N73:N77" si="6">ROUND(L73*M73,0)</f>
        <v>1132738</v>
      </c>
      <c r="O73" s="181">
        <v>180993</v>
      </c>
      <c r="P73" s="194">
        <f>K73+N73+O73</f>
        <v>1572418</v>
      </c>
      <c r="Q73" s="83">
        <v>346492</v>
      </c>
      <c r="R73" s="196">
        <f>P73+Q73</f>
        <v>1918910</v>
      </c>
      <c r="S73" s="85"/>
      <c r="T73" s="85"/>
      <c r="U73" s="221">
        <f t="shared" ref="U73:U79" si="7">+E73</f>
        <v>11828522</v>
      </c>
      <c r="V73" s="85"/>
      <c r="W73" s="85"/>
      <c r="X73" s="85"/>
    </row>
    <row r="74" spans="1:68" ht="15.75">
      <c r="A74" s="178" t="s">
        <v>123</v>
      </c>
      <c r="B74" s="179"/>
      <c r="C74" s="179" t="s">
        <v>216</v>
      </c>
      <c r="D74" s="192">
        <v>3205</v>
      </c>
      <c r="E74" s="181">
        <v>249684584</v>
      </c>
      <c r="F74" s="181">
        <v>3200447</v>
      </c>
      <c r="G74" s="182">
        <f t="shared" si="0"/>
        <v>8.0511160489079012E-2</v>
      </c>
      <c r="H74" s="183">
        <f t="shared" si="1"/>
        <v>257671.70205379147</v>
      </c>
      <c r="I74" s="182">
        <f t="shared" si="2"/>
        <v>1.8571781666387926E-2</v>
      </c>
      <c r="J74" s="179">
        <f t="shared" si="3"/>
        <v>4637087.5795108965</v>
      </c>
      <c r="K74" s="184">
        <f t="shared" si="4"/>
        <v>4894759</v>
      </c>
      <c r="L74" s="183">
        <f>E74-F74</f>
        <v>246484137</v>
      </c>
      <c r="M74" s="182">
        <f t="shared" si="5"/>
        <v>9.9853589341566962E-2</v>
      </c>
      <c r="N74" s="193">
        <f t="shared" si="6"/>
        <v>24612326</v>
      </c>
      <c r="O74" s="181">
        <v>4084084</v>
      </c>
      <c r="P74" s="194">
        <f>K74+N74+O74</f>
        <v>33591169</v>
      </c>
      <c r="Q74" s="181">
        <v>2319652</v>
      </c>
      <c r="R74" s="196">
        <f>P74+Q74</f>
        <v>35910821</v>
      </c>
      <c r="S74" s="85"/>
      <c r="T74" s="85"/>
      <c r="U74" s="221">
        <f t="shared" si="7"/>
        <v>249684584</v>
      </c>
      <c r="V74" s="85"/>
      <c r="W74" s="85"/>
      <c r="X74" s="85"/>
    </row>
    <row r="75" spans="1:68" ht="15.75">
      <c r="A75" s="178" t="s">
        <v>224</v>
      </c>
      <c r="B75" s="179"/>
      <c r="C75" s="179" t="s">
        <v>216</v>
      </c>
      <c r="D75" s="192">
        <v>3213</v>
      </c>
      <c r="E75" s="181">
        <v>221256775</v>
      </c>
      <c r="F75" s="181">
        <v>6333683</v>
      </c>
      <c r="G75" s="182">
        <f t="shared" si="0"/>
        <v>8.0511160489079012E-2</v>
      </c>
      <c r="H75" s="183">
        <f t="shared" si="1"/>
        <v>509932.16849995143</v>
      </c>
      <c r="I75" s="182">
        <f t="shared" si="2"/>
        <v>1.8571781666387926E-2</v>
      </c>
      <c r="J75" s="179">
        <f t="shared" si="3"/>
        <v>4109132.5175091187</v>
      </c>
      <c r="K75" s="184">
        <f t="shared" si="4"/>
        <v>4619065</v>
      </c>
      <c r="L75" s="183">
        <f>E75-F75</f>
        <v>214923092</v>
      </c>
      <c r="M75" s="182">
        <f t="shared" si="5"/>
        <v>9.9853589341566962E-2</v>
      </c>
      <c r="N75" s="193">
        <f t="shared" si="6"/>
        <v>21460842</v>
      </c>
      <c r="O75" s="181">
        <v>4038404</v>
      </c>
      <c r="P75" s="249">
        <f>K75+N75+O75</f>
        <v>30118311</v>
      </c>
      <c r="Q75" s="181">
        <v>-7210372</v>
      </c>
      <c r="R75" s="196">
        <f>P75+Q75</f>
        <v>22907939</v>
      </c>
      <c r="S75" s="85"/>
      <c r="T75" s="85"/>
      <c r="U75" s="221">
        <f t="shared" si="7"/>
        <v>221256775</v>
      </c>
      <c r="V75" s="85"/>
      <c r="W75" s="85"/>
      <c r="X75" s="85"/>
    </row>
    <row r="76" spans="1:68" ht="15.75">
      <c r="A76" s="178" t="s">
        <v>225</v>
      </c>
      <c r="B76" s="179"/>
      <c r="C76" s="179"/>
      <c r="D76" s="192"/>
      <c r="E76" s="181">
        <v>0</v>
      </c>
      <c r="F76" s="181">
        <v>0</v>
      </c>
      <c r="G76" s="182">
        <f t="shared" si="0"/>
        <v>8.0511160489079012E-2</v>
      </c>
      <c r="H76" s="183">
        <f t="shared" si="1"/>
        <v>0</v>
      </c>
      <c r="I76" s="182">
        <f t="shared" si="2"/>
        <v>1.8571781666387926E-2</v>
      </c>
      <c r="J76" s="179">
        <f t="shared" si="3"/>
        <v>0</v>
      </c>
      <c r="K76" s="184">
        <f t="shared" si="4"/>
        <v>0</v>
      </c>
      <c r="L76" s="183">
        <f t="shared" ref="L76:L77" si="8">E76-F76</f>
        <v>0</v>
      </c>
      <c r="M76" s="182">
        <f t="shared" si="5"/>
        <v>9.9853589341566962E-2</v>
      </c>
      <c r="N76" s="193">
        <f t="shared" si="6"/>
        <v>0</v>
      </c>
      <c r="O76" s="181">
        <v>0</v>
      </c>
      <c r="P76" s="194">
        <f t="shared" ref="P76:P77" si="9">K76+N76+O76</f>
        <v>0</v>
      </c>
      <c r="Q76" s="181">
        <v>0</v>
      </c>
      <c r="R76" s="196">
        <f t="shared" ref="R76:R77" si="10">P76+Q76</f>
        <v>0</v>
      </c>
      <c r="S76" s="85"/>
      <c r="T76" s="85"/>
      <c r="U76" s="221">
        <f t="shared" si="7"/>
        <v>0</v>
      </c>
      <c r="V76" s="85"/>
      <c r="W76" s="85"/>
      <c r="X76" s="85"/>
    </row>
    <row r="77" spans="1:68" ht="15.75">
      <c r="A77" s="178" t="s">
        <v>226</v>
      </c>
      <c r="B77" s="179"/>
      <c r="C77" s="179"/>
      <c r="D77" s="192"/>
      <c r="E77" s="181">
        <v>0</v>
      </c>
      <c r="F77" s="181">
        <v>0</v>
      </c>
      <c r="G77" s="182">
        <f t="shared" si="0"/>
        <v>8.0511160489079012E-2</v>
      </c>
      <c r="H77" s="183">
        <f t="shared" si="1"/>
        <v>0</v>
      </c>
      <c r="I77" s="182">
        <f t="shared" si="2"/>
        <v>1.8571781666387926E-2</v>
      </c>
      <c r="J77" s="179">
        <f t="shared" si="3"/>
        <v>0</v>
      </c>
      <c r="K77" s="184">
        <f t="shared" si="4"/>
        <v>0</v>
      </c>
      <c r="L77" s="183">
        <f t="shared" si="8"/>
        <v>0</v>
      </c>
      <c r="M77" s="182">
        <f t="shared" si="5"/>
        <v>9.9853589341566962E-2</v>
      </c>
      <c r="N77" s="193">
        <f t="shared" si="6"/>
        <v>0</v>
      </c>
      <c r="O77" s="181">
        <v>0</v>
      </c>
      <c r="P77" s="194">
        <f t="shared" si="9"/>
        <v>0</v>
      </c>
      <c r="Q77" s="181">
        <v>0</v>
      </c>
      <c r="R77" s="196">
        <f t="shared" si="10"/>
        <v>0</v>
      </c>
      <c r="S77" s="85"/>
      <c r="T77" s="85"/>
      <c r="U77" s="221">
        <f t="shared" si="7"/>
        <v>0</v>
      </c>
      <c r="V77" s="85"/>
      <c r="W77" s="85"/>
      <c r="X77" s="85"/>
    </row>
    <row r="78" spans="1:68" ht="15.75">
      <c r="A78" s="178" t="s">
        <v>227</v>
      </c>
      <c r="B78" s="179"/>
      <c r="C78" s="179"/>
      <c r="D78" s="192"/>
      <c r="E78" s="179"/>
      <c r="F78" s="179"/>
      <c r="G78" s="179"/>
      <c r="H78" s="179"/>
      <c r="I78" s="179"/>
      <c r="J78" s="179"/>
      <c r="K78" s="184"/>
      <c r="L78" s="179"/>
      <c r="M78" s="179"/>
      <c r="N78" s="184"/>
      <c r="O78" s="179"/>
      <c r="P78" s="184"/>
      <c r="Q78" s="179"/>
      <c r="R78" s="184"/>
      <c r="S78" s="85"/>
      <c r="T78" s="85"/>
      <c r="U78" s="221">
        <f t="shared" si="7"/>
        <v>0</v>
      </c>
      <c r="V78" s="85"/>
      <c r="W78" s="85"/>
      <c r="X78" s="85"/>
    </row>
    <row r="79" spans="1:68" ht="15.75">
      <c r="A79" s="178"/>
      <c r="B79" s="179"/>
      <c r="C79" s="179"/>
      <c r="D79" s="192"/>
      <c r="E79" s="179"/>
      <c r="F79" s="179"/>
      <c r="G79" s="179"/>
      <c r="H79" s="179"/>
      <c r="I79" s="179"/>
      <c r="J79" s="179"/>
      <c r="K79" s="184"/>
      <c r="L79" s="179"/>
      <c r="M79" s="179"/>
      <c r="N79" s="184"/>
      <c r="O79" s="179"/>
      <c r="P79" s="184"/>
      <c r="Q79" s="179"/>
      <c r="R79" s="184"/>
      <c r="S79" s="85"/>
      <c r="T79" s="85"/>
      <c r="U79" s="221">
        <f t="shared" si="7"/>
        <v>0</v>
      </c>
      <c r="V79" s="85"/>
      <c r="W79" s="85"/>
      <c r="X79" s="85"/>
    </row>
    <row r="80" spans="1:68" ht="15.75">
      <c r="A80" s="178"/>
      <c r="B80" s="179"/>
      <c r="C80" s="97"/>
      <c r="D80" s="203"/>
      <c r="E80" s="97"/>
      <c r="F80" s="97"/>
      <c r="G80" s="97"/>
      <c r="H80" s="97"/>
      <c r="I80" s="97"/>
      <c r="J80" s="97"/>
      <c r="K80" s="204"/>
      <c r="L80" s="97"/>
      <c r="M80" s="97"/>
      <c r="N80" s="204"/>
      <c r="O80" s="97"/>
      <c r="P80" s="204"/>
      <c r="Q80" s="97"/>
      <c r="R80" s="204"/>
      <c r="S80" s="85"/>
      <c r="T80" s="85"/>
      <c r="U80" s="219"/>
      <c r="V80" s="85"/>
      <c r="W80" s="85"/>
      <c r="X80" s="85"/>
    </row>
    <row r="81" spans="1:24" ht="15.75">
      <c r="A81" s="178"/>
      <c r="B81" s="179"/>
      <c r="C81" s="97"/>
      <c r="D81" s="203"/>
      <c r="E81" s="97"/>
      <c r="F81" s="97"/>
      <c r="G81" s="97"/>
      <c r="H81" s="97"/>
      <c r="I81" s="97"/>
      <c r="J81" s="97"/>
      <c r="K81" s="204"/>
      <c r="L81" s="97"/>
      <c r="M81" s="97"/>
      <c r="N81" s="204"/>
      <c r="O81" s="97"/>
      <c r="P81" s="204"/>
      <c r="Q81" s="97"/>
      <c r="R81" s="204"/>
      <c r="S81" s="85"/>
      <c r="T81" s="85"/>
      <c r="U81" s="219"/>
      <c r="V81" s="85"/>
      <c r="W81" s="85"/>
      <c r="X81" s="85"/>
    </row>
    <row r="82" spans="1:24">
      <c r="A82" s="80"/>
      <c r="C82" s="85"/>
      <c r="D82" s="86"/>
      <c r="E82" s="85"/>
      <c r="F82" s="85"/>
      <c r="G82" s="85"/>
      <c r="H82" s="85"/>
      <c r="I82" s="85"/>
      <c r="J82" s="85"/>
      <c r="K82" s="87"/>
      <c r="L82" s="85"/>
      <c r="M82" s="85"/>
      <c r="N82" s="87"/>
      <c r="O82" s="85"/>
      <c r="P82" s="87"/>
      <c r="Q82" s="85"/>
      <c r="R82" s="87"/>
      <c r="S82" s="85"/>
      <c r="T82" s="85"/>
      <c r="U82" s="219"/>
      <c r="V82" s="85"/>
      <c r="W82" s="85"/>
      <c r="X82" s="85"/>
    </row>
    <row r="83" spans="1:24">
      <c r="A83" s="80"/>
      <c r="C83" s="85"/>
      <c r="D83" s="86"/>
      <c r="E83" s="85"/>
      <c r="F83" s="85"/>
      <c r="G83" s="85"/>
      <c r="H83" s="85"/>
      <c r="I83" s="85"/>
      <c r="J83" s="85"/>
      <c r="K83" s="87"/>
      <c r="L83" s="85"/>
      <c r="M83" s="85"/>
      <c r="N83" s="87"/>
      <c r="O83" s="85"/>
      <c r="P83" s="87"/>
      <c r="Q83" s="85"/>
      <c r="R83" s="87"/>
      <c r="S83" s="85"/>
      <c r="T83" s="85"/>
      <c r="U83" s="219"/>
      <c r="V83" s="85"/>
      <c r="W83" s="85"/>
      <c r="X83" s="85"/>
    </row>
    <row r="84" spans="1:24">
      <c r="A84" s="80"/>
      <c r="C84" s="85"/>
      <c r="D84" s="86"/>
      <c r="E84" s="85"/>
      <c r="F84" s="85"/>
      <c r="G84" s="85"/>
      <c r="H84" s="85"/>
      <c r="I84" s="85"/>
      <c r="J84" s="85"/>
      <c r="K84" s="87"/>
      <c r="L84" s="85"/>
      <c r="M84" s="85"/>
      <c r="N84" s="87"/>
      <c r="O84" s="85"/>
      <c r="P84" s="87"/>
      <c r="Q84" s="85"/>
      <c r="R84" s="87"/>
      <c r="S84" s="85"/>
      <c r="T84" s="85"/>
      <c r="U84" s="219"/>
      <c r="V84" s="85"/>
      <c r="W84" s="85"/>
      <c r="X84" s="85"/>
    </row>
    <row r="85" spans="1:24">
      <c r="A85" s="80"/>
      <c r="C85" s="85"/>
      <c r="D85" s="86"/>
      <c r="E85" s="85"/>
      <c r="F85" s="85"/>
      <c r="G85" s="85"/>
      <c r="H85" s="85"/>
      <c r="I85" s="85"/>
      <c r="J85" s="85"/>
      <c r="K85" s="87"/>
      <c r="L85" s="85"/>
      <c r="M85" s="85"/>
      <c r="N85" s="87"/>
      <c r="O85" s="85"/>
      <c r="P85" s="87"/>
      <c r="Q85" s="85"/>
      <c r="R85" s="87"/>
      <c r="S85" s="85"/>
      <c r="T85" s="85"/>
      <c r="U85" s="219"/>
      <c r="V85" s="85"/>
      <c r="W85" s="85"/>
      <c r="X85" s="85"/>
    </row>
    <row r="86" spans="1:24">
      <c r="A86" s="80"/>
      <c r="C86" s="85"/>
      <c r="D86" s="86"/>
      <c r="E86" s="85"/>
      <c r="F86" s="85"/>
      <c r="G86" s="85"/>
      <c r="H86" s="85"/>
      <c r="I86" s="85"/>
      <c r="J86" s="85"/>
      <c r="K86" s="87"/>
      <c r="L86" s="85"/>
      <c r="M86" s="85"/>
      <c r="N86" s="87"/>
      <c r="O86" s="85"/>
      <c r="P86" s="87"/>
      <c r="Q86" s="85"/>
      <c r="R86" s="87"/>
      <c r="S86" s="85"/>
      <c r="T86" s="85"/>
      <c r="U86" s="219"/>
      <c r="V86" s="85"/>
      <c r="W86" s="85"/>
      <c r="X86" s="85"/>
    </row>
    <row r="87" spans="1:24">
      <c r="A87" s="80"/>
      <c r="C87" s="85"/>
      <c r="D87" s="86"/>
      <c r="E87" s="85"/>
      <c r="F87" s="85"/>
      <c r="G87" s="85"/>
      <c r="H87" s="85"/>
      <c r="I87" s="85"/>
      <c r="J87" s="85"/>
      <c r="K87" s="87"/>
      <c r="L87" s="85"/>
      <c r="M87" s="85"/>
      <c r="N87" s="87"/>
      <c r="O87" s="85"/>
      <c r="P87" s="87"/>
      <c r="Q87" s="85"/>
      <c r="R87" s="87"/>
      <c r="S87" s="85"/>
      <c r="T87" s="85"/>
      <c r="U87" s="219"/>
      <c r="V87" s="85"/>
      <c r="W87" s="85"/>
      <c r="X87" s="85"/>
    </row>
    <row r="88" spans="1:24">
      <c r="A88" s="80"/>
      <c r="C88" s="85"/>
      <c r="D88" s="86"/>
      <c r="E88" s="85"/>
      <c r="F88" s="85"/>
      <c r="G88" s="85"/>
      <c r="H88" s="85"/>
      <c r="I88" s="85"/>
      <c r="J88" s="85"/>
      <c r="K88" s="87"/>
      <c r="L88" s="85"/>
      <c r="M88" s="85"/>
      <c r="N88" s="87"/>
      <c r="O88" s="85"/>
      <c r="P88" s="87"/>
      <c r="Q88" s="85"/>
      <c r="R88" s="87"/>
      <c r="S88" s="85"/>
      <c r="T88" s="85"/>
      <c r="U88" s="219"/>
      <c r="V88" s="85"/>
      <c r="W88" s="85"/>
      <c r="X88" s="85"/>
    </row>
    <row r="89" spans="1:24">
      <c r="A89" s="80"/>
      <c r="C89" s="85"/>
      <c r="D89" s="86"/>
      <c r="E89" s="85"/>
      <c r="F89" s="85"/>
      <c r="G89" s="85"/>
      <c r="H89" s="85"/>
      <c r="I89" s="85"/>
      <c r="J89" s="85"/>
      <c r="K89" s="87"/>
      <c r="L89" s="85"/>
      <c r="M89" s="85"/>
      <c r="N89" s="87"/>
      <c r="O89" s="85"/>
      <c r="P89" s="87"/>
      <c r="Q89" s="85"/>
      <c r="R89" s="87"/>
      <c r="S89" s="85"/>
      <c r="T89" s="85"/>
      <c r="U89" s="219"/>
      <c r="V89" s="85"/>
      <c r="W89" s="85"/>
      <c r="X89" s="85"/>
    </row>
    <row r="90" spans="1:24">
      <c r="A90" s="80"/>
      <c r="C90" s="85"/>
      <c r="D90" s="86"/>
      <c r="E90" s="85"/>
      <c r="F90" s="85"/>
      <c r="G90" s="85"/>
      <c r="H90" s="85"/>
      <c r="I90" s="85"/>
      <c r="J90" s="85"/>
      <c r="K90" s="87"/>
      <c r="L90" s="85"/>
      <c r="M90" s="85"/>
      <c r="N90" s="87"/>
      <c r="O90" s="85"/>
      <c r="P90" s="87"/>
      <c r="Q90" s="85"/>
      <c r="R90" s="87"/>
      <c r="S90" s="85"/>
      <c r="T90" s="85"/>
      <c r="U90" s="219"/>
      <c r="V90" s="85"/>
      <c r="W90" s="85"/>
      <c r="X90" s="85"/>
    </row>
    <row r="91" spans="1:24">
      <c r="A91" s="88"/>
      <c r="B91" s="89"/>
      <c r="C91" s="90"/>
      <c r="D91" s="90"/>
      <c r="E91" s="90"/>
      <c r="F91" s="90"/>
      <c r="G91" s="90"/>
      <c r="H91" s="90"/>
      <c r="I91" s="90"/>
      <c r="J91" s="90"/>
      <c r="K91" s="91"/>
      <c r="L91" s="90"/>
      <c r="M91" s="90"/>
      <c r="N91" s="91"/>
      <c r="O91" s="90"/>
      <c r="P91" s="91"/>
      <c r="Q91" s="90"/>
      <c r="R91" s="91"/>
      <c r="S91" s="85"/>
      <c r="T91" s="85"/>
      <c r="U91" s="219"/>
      <c r="V91" s="85"/>
      <c r="W91" s="85"/>
      <c r="X91" s="85"/>
    </row>
    <row r="92" spans="1:24" ht="16.5" thickBot="1">
      <c r="A92" s="18" t="s">
        <v>124</v>
      </c>
      <c r="B92" s="50"/>
      <c r="C92" s="21" t="s">
        <v>125</v>
      </c>
      <c r="D92" s="21"/>
      <c r="E92" s="21"/>
      <c r="F92" s="21"/>
      <c r="G92" s="21"/>
      <c r="H92" s="43"/>
      <c r="I92" s="43"/>
      <c r="J92" s="11"/>
      <c r="K92" s="11"/>
      <c r="L92" s="11"/>
      <c r="M92" s="11"/>
      <c r="N92" s="11"/>
      <c r="O92" s="11"/>
      <c r="P92" s="92">
        <f>SUM(P72:P91)</f>
        <v>65281898</v>
      </c>
      <c r="Q92" s="92">
        <f>SUM(Q72:Q91)</f>
        <v>-4544228</v>
      </c>
      <c r="R92" s="92">
        <f>ROUND(SUM(R72:R91),2)</f>
        <v>60737670</v>
      </c>
      <c r="S92" s="85"/>
      <c r="T92" s="85"/>
      <c r="U92" s="366">
        <f>SUM(U72:U91)</f>
        <v>482769881</v>
      </c>
      <c r="V92" s="85"/>
      <c r="W92" s="85"/>
      <c r="X92" s="85"/>
    </row>
    <row r="93" spans="1:24" ht="16.5" thickTop="1">
      <c r="A93" s="93"/>
      <c r="B93" s="85"/>
      <c r="C93" s="85"/>
      <c r="D93" s="85"/>
      <c r="E93" s="133">
        <f>SUM(E72:E90)</f>
        <v>482769881</v>
      </c>
      <c r="F93" s="85"/>
      <c r="G93" s="85"/>
      <c r="H93" s="85"/>
      <c r="I93" s="85"/>
      <c r="J93" s="85"/>
      <c r="K93" s="85"/>
      <c r="L93" s="85"/>
      <c r="M93" s="85"/>
      <c r="N93" s="85"/>
      <c r="O93" s="85"/>
      <c r="P93" s="85"/>
      <c r="Q93" s="85"/>
      <c r="R93" s="85"/>
      <c r="S93" s="85"/>
      <c r="T93" s="85"/>
      <c r="U93" s="253">
        <f>+E93-U92</f>
        <v>0</v>
      </c>
      <c r="V93" s="253" t="s">
        <v>229</v>
      </c>
      <c r="W93" s="85"/>
      <c r="X93" s="85"/>
    </row>
    <row r="94" spans="1:24" ht="15.75">
      <c r="A94" s="94">
        <v>3</v>
      </c>
      <c r="B94" s="85"/>
      <c r="C94" s="57" t="s">
        <v>126</v>
      </c>
      <c r="D94" s="57"/>
      <c r="E94" s="57"/>
      <c r="F94" s="57"/>
      <c r="G94" s="85"/>
      <c r="H94" s="85"/>
      <c r="I94" s="85"/>
      <c r="J94" s="85"/>
      <c r="K94" s="85"/>
      <c r="L94" s="85"/>
      <c r="M94" s="85"/>
      <c r="N94" s="85"/>
      <c r="O94" s="85"/>
      <c r="P94" s="92">
        <f>P92</f>
        <v>65281898</v>
      </c>
      <c r="Q94" s="85"/>
      <c r="R94" s="85"/>
      <c r="S94" s="85"/>
      <c r="T94" s="85"/>
      <c r="U94" s="85"/>
      <c r="V94" s="85"/>
      <c r="W94" s="85"/>
      <c r="X94" s="85"/>
    </row>
    <row r="95" spans="1:24">
      <c r="A95" s="85"/>
      <c r="B95" s="85"/>
      <c r="C95" s="85"/>
      <c r="D95" s="85"/>
      <c r="E95" s="85"/>
      <c r="F95" s="85"/>
      <c r="G95" s="85"/>
      <c r="H95" s="85"/>
      <c r="I95" s="85"/>
      <c r="J95" s="85"/>
      <c r="K95" s="85"/>
      <c r="L95" s="85"/>
      <c r="M95" s="85"/>
      <c r="N95" s="85"/>
      <c r="O95" s="85"/>
      <c r="P95" s="85"/>
      <c r="Q95" s="85"/>
      <c r="R95" s="85"/>
      <c r="S95" s="85"/>
      <c r="T95" s="85"/>
      <c r="U95" s="85"/>
      <c r="V95" s="85"/>
      <c r="W95" s="85"/>
      <c r="X95" s="85"/>
    </row>
    <row r="96" spans="1:24">
      <c r="A96" s="85"/>
      <c r="B96" s="85"/>
      <c r="C96" s="85"/>
      <c r="D96" s="85"/>
      <c r="E96" s="85"/>
      <c r="F96" s="85"/>
      <c r="G96" s="85"/>
      <c r="H96" s="85"/>
      <c r="I96" s="85"/>
      <c r="J96" s="85"/>
      <c r="K96" s="85"/>
      <c r="L96" s="85"/>
      <c r="M96" s="85"/>
      <c r="N96" s="85"/>
      <c r="O96" s="85"/>
      <c r="P96" s="85"/>
      <c r="Q96" s="85"/>
      <c r="R96" s="85"/>
      <c r="S96" s="85"/>
      <c r="T96" s="85"/>
      <c r="U96" s="85"/>
      <c r="V96" s="85"/>
      <c r="W96" s="85"/>
      <c r="X96" s="85"/>
    </row>
    <row r="97" spans="1:24" ht="15.75">
      <c r="A97" s="57" t="s">
        <v>127</v>
      </c>
      <c r="B97" s="85"/>
      <c r="C97" s="85"/>
      <c r="D97" s="85"/>
      <c r="E97" s="85"/>
      <c r="F97" s="85"/>
      <c r="G97" s="85"/>
      <c r="H97" s="85"/>
      <c r="I97" s="85"/>
      <c r="J97" s="85"/>
      <c r="K97" s="85"/>
      <c r="L97" s="85"/>
      <c r="M97" s="85"/>
      <c r="N97" s="85"/>
      <c r="O97" s="85"/>
      <c r="P97" s="85"/>
      <c r="Q97" s="85"/>
      <c r="R97" s="85"/>
      <c r="S97" s="85"/>
      <c r="T97" s="85"/>
      <c r="U97" s="85"/>
      <c r="V97" s="85"/>
      <c r="W97" s="85"/>
      <c r="X97" s="85"/>
    </row>
    <row r="98" spans="1:24" ht="16.5" thickBot="1">
      <c r="A98" s="95" t="s">
        <v>128</v>
      </c>
      <c r="B98" s="85"/>
      <c r="C98" s="85"/>
      <c r="D98" s="85"/>
      <c r="E98" s="85"/>
      <c r="F98" s="85"/>
      <c r="G98" s="85"/>
      <c r="H98" s="85"/>
      <c r="I98" s="85"/>
      <c r="J98" s="85"/>
      <c r="K98" s="85"/>
      <c r="L98" s="85"/>
      <c r="M98" s="85"/>
      <c r="N98" s="85"/>
      <c r="O98" s="85"/>
      <c r="P98" s="85"/>
      <c r="Q98" s="85"/>
      <c r="R98" s="85"/>
      <c r="S98" s="85"/>
      <c r="T98" s="85"/>
      <c r="U98" s="85"/>
      <c r="V98" s="85"/>
      <c r="W98" s="85"/>
      <c r="X98" s="85"/>
    </row>
    <row r="99" spans="1:24" ht="18.75" customHeight="1">
      <c r="A99" s="96" t="s">
        <v>129</v>
      </c>
      <c r="B99" s="97"/>
      <c r="C99" s="421" t="s">
        <v>443</v>
      </c>
      <c r="D99" s="421"/>
      <c r="E99" s="421"/>
      <c r="F99" s="421"/>
      <c r="G99" s="421"/>
      <c r="H99" s="421"/>
      <c r="I99" s="421"/>
      <c r="J99" s="421"/>
      <c r="K99" s="421"/>
      <c r="L99" s="421"/>
      <c r="M99" s="421"/>
      <c r="N99" s="421"/>
      <c r="O99" s="421"/>
      <c r="P99" s="421"/>
      <c r="Q99" s="421"/>
      <c r="R99" s="421"/>
      <c r="S99" s="85"/>
      <c r="T99" s="85"/>
      <c r="U99" s="85"/>
      <c r="V99" s="85"/>
      <c r="W99" s="85"/>
      <c r="X99" s="85"/>
    </row>
    <row r="100" spans="1:24" ht="15.75">
      <c r="A100" s="96"/>
      <c r="B100" s="97"/>
      <c r="C100" s="302" t="s">
        <v>444</v>
      </c>
      <c r="D100" s="296"/>
      <c r="E100" s="296"/>
      <c r="F100" s="296"/>
      <c r="G100" s="296"/>
      <c r="H100" s="296"/>
      <c r="I100" s="296"/>
      <c r="J100" s="296"/>
      <c r="K100" s="296"/>
      <c r="L100" s="296"/>
      <c r="M100" s="296"/>
      <c r="N100" s="296"/>
      <c r="O100" s="296"/>
      <c r="P100" s="296"/>
      <c r="Q100" s="296"/>
      <c r="R100" s="296"/>
      <c r="S100" s="85"/>
      <c r="T100" s="85"/>
      <c r="U100" s="85"/>
      <c r="V100" s="85"/>
      <c r="W100" s="85"/>
      <c r="X100" s="85"/>
    </row>
    <row r="101" spans="1:24" ht="15.75" customHeight="1">
      <c r="A101" s="96" t="s">
        <v>130</v>
      </c>
      <c r="B101" s="97"/>
      <c r="C101" s="422" t="s">
        <v>213</v>
      </c>
      <c r="D101" s="422"/>
      <c r="E101" s="422"/>
      <c r="F101" s="422"/>
      <c r="G101" s="422"/>
      <c r="H101" s="422"/>
      <c r="I101" s="422"/>
      <c r="J101" s="422"/>
      <c r="K101" s="422"/>
      <c r="L101" s="422"/>
      <c r="M101" s="422"/>
      <c r="N101" s="422"/>
      <c r="O101" s="422"/>
      <c r="P101" s="422"/>
      <c r="Q101" s="422"/>
      <c r="R101" s="422"/>
      <c r="S101" s="85"/>
      <c r="T101" s="85"/>
      <c r="U101" s="85"/>
      <c r="V101" s="85"/>
      <c r="W101" s="85"/>
      <c r="X101" s="85"/>
    </row>
    <row r="102" spans="1:24" ht="15.75" customHeight="1">
      <c r="A102" s="96" t="s">
        <v>131</v>
      </c>
      <c r="B102" s="97"/>
      <c r="C102" s="422" t="s">
        <v>132</v>
      </c>
      <c r="D102" s="422"/>
      <c r="E102" s="422"/>
      <c r="F102" s="422"/>
      <c r="G102" s="422"/>
      <c r="H102" s="422"/>
      <c r="I102" s="422"/>
      <c r="J102" s="422"/>
      <c r="K102" s="422"/>
      <c r="L102" s="422"/>
      <c r="M102" s="422"/>
      <c r="N102" s="422"/>
      <c r="O102" s="422"/>
      <c r="P102" s="422"/>
      <c r="Q102" s="422"/>
      <c r="R102" s="422"/>
      <c r="S102" s="85"/>
      <c r="T102" s="85"/>
      <c r="U102" s="85"/>
      <c r="V102" s="85"/>
      <c r="W102" s="85"/>
      <c r="X102" s="85"/>
    </row>
    <row r="103" spans="1:24" ht="15.75">
      <c r="A103" s="96"/>
      <c r="B103" s="97"/>
      <c r="C103" s="422" t="s">
        <v>133</v>
      </c>
      <c r="D103" s="422"/>
      <c r="E103" s="422"/>
      <c r="F103" s="422"/>
      <c r="G103" s="422"/>
      <c r="H103" s="422"/>
      <c r="I103" s="422"/>
      <c r="J103" s="422"/>
      <c r="K103" s="422"/>
      <c r="L103" s="422"/>
      <c r="M103" s="422"/>
      <c r="N103" s="422"/>
      <c r="O103" s="422"/>
      <c r="P103" s="422"/>
      <c r="Q103" s="422"/>
      <c r="R103" s="422"/>
      <c r="S103" s="85"/>
      <c r="T103" s="85"/>
      <c r="U103" s="85"/>
      <c r="V103" s="85"/>
      <c r="W103" s="85"/>
      <c r="X103" s="85"/>
    </row>
    <row r="104" spans="1:24" ht="15.75" customHeight="1">
      <c r="A104" s="96" t="s">
        <v>134</v>
      </c>
      <c r="B104" s="97"/>
      <c r="C104" s="422" t="s">
        <v>135</v>
      </c>
      <c r="D104" s="422"/>
      <c r="E104" s="422"/>
      <c r="F104" s="422"/>
      <c r="G104" s="422"/>
      <c r="H104" s="422"/>
      <c r="I104" s="422"/>
      <c r="J104" s="422"/>
      <c r="K104" s="422"/>
      <c r="L104" s="422"/>
      <c r="M104" s="422"/>
      <c r="N104" s="422"/>
      <c r="O104" s="422"/>
      <c r="P104" s="422"/>
      <c r="Q104" s="422"/>
      <c r="R104" s="422"/>
      <c r="S104" s="85"/>
      <c r="T104" s="85"/>
      <c r="U104" s="85"/>
      <c r="V104" s="85"/>
      <c r="W104" s="85"/>
      <c r="X104" s="85"/>
    </row>
    <row r="105" spans="1:24" ht="15.75" customHeight="1">
      <c r="A105" s="98" t="s">
        <v>136</v>
      </c>
      <c r="B105" s="97"/>
      <c r="C105" s="420" t="s">
        <v>441</v>
      </c>
      <c r="D105" s="420"/>
      <c r="E105" s="420"/>
      <c r="F105" s="420"/>
      <c r="G105" s="420"/>
      <c r="H105" s="420"/>
      <c r="I105" s="420"/>
      <c r="J105" s="420"/>
      <c r="K105" s="420"/>
      <c r="L105" s="420"/>
      <c r="M105" s="420"/>
      <c r="N105" s="420"/>
      <c r="O105" s="420"/>
      <c r="P105" s="420"/>
      <c r="Q105" s="420"/>
      <c r="R105" s="420"/>
      <c r="S105" s="85"/>
      <c r="T105" s="85"/>
      <c r="U105" s="85"/>
      <c r="V105" s="85"/>
      <c r="W105" s="85"/>
      <c r="X105" s="85"/>
    </row>
    <row r="106" spans="1:24" ht="15.75">
      <c r="A106" s="98" t="s">
        <v>137</v>
      </c>
      <c r="B106" s="97"/>
      <c r="C106" s="421" t="s">
        <v>138</v>
      </c>
      <c r="D106" s="421"/>
      <c r="E106" s="421"/>
      <c r="F106" s="421"/>
      <c r="G106" s="421"/>
      <c r="H106" s="421"/>
      <c r="I106" s="421"/>
      <c r="J106" s="421"/>
      <c r="K106" s="421"/>
      <c r="L106" s="421"/>
      <c r="M106" s="421"/>
      <c r="N106" s="421"/>
      <c r="O106" s="421"/>
      <c r="P106" s="421"/>
      <c r="Q106" s="421"/>
      <c r="R106" s="421"/>
      <c r="S106" s="85"/>
      <c r="T106" s="85"/>
      <c r="U106" s="85"/>
      <c r="V106" s="85"/>
      <c r="W106" s="85"/>
      <c r="X106" s="85"/>
    </row>
    <row r="107" spans="1:24" ht="15.75" customHeight="1">
      <c r="A107" s="98" t="s">
        <v>139</v>
      </c>
      <c r="B107" s="97"/>
      <c r="C107" s="420" t="s">
        <v>355</v>
      </c>
      <c r="D107" s="420"/>
      <c r="E107" s="420"/>
      <c r="F107" s="420"/>
      <c r="G107" s="420"/>
      <c r="H107" s="420"/>
      <c r="I107" s="420"/>
      <c r="J107" s="420"/>
      <c r="K107" s="420"/>
      <c r="L107" s="420"/>
      <c r="M107" s="420"/>
      <c r="N107" s="420"/>
      <c r="O107" s="420"/>
      <c r="P107" s="420"/>
      <c r="Q107" s="420"/>
      <c r="R107" s="420"/>
      <c r="S107" s="85"/>
      <c r="T107" s="85"/>
      <c r="U107" s="85"/>
      <c r="V107" s="85"/>
      <c r="W107" s="85"/>
      <c r="X107" s="85"/>
    </row>
    <row r="108" spans="1:24" ht="15.75">
      <c r="A108" s="98" t="s">
        <v>141</v>
      </c>
      <c r="B108" s="300"/>
      <c r="C108" s="421" t="s">
        <v>142</v>
      </c>
      <c r="D108" s="421"/>
      <c r="E108" s="421"/>
      <c r="F108" s="421"/>
      <c r="G108" s="421"/>
      <c r="H108" s="421"/>
      <c r="I108" s="421"/>
      <c r="J108" s="421"/>
      <c r="K108" s="421"/>
      <c r="L108" s="421"/>
      <c r="M108" s="421"/>
      <c r="N108" s="421"/>
      <c r="O108" s="421"/>
      <c r="P108" s="421"/>
      <c r="Q108" s="421"/>
      <c r="R108" s="421"/>
      <c r="S108" s="85"/>
      <c r="T108" s="85"/>
      <c r="U108" s="85"/>
      <c r="V108" s="85"/>
      <c r="W108" s="85"/>
      <c r="X108" s="85"/>
    </row>
    <row r="109" spans="1:24" ht="15.75">
      <c r="A109" s="43" t="s">
        <v>195</v>
      </c>
      <c r="B109" s="57"/>
      <c r="C109" s="57" t="s">
        <v>434</v>
      </c>
      <c r="D109" s="85"/>
      <c r="E109" s="85"/>
      <c r="F109" s="85"/>
      <c r="G109" s="85"/>
      <c r="H109" s="85"/>
      <c r="I109" s="85"/>
      <c r="J109" s="85"/>
      <c r="K109" s="85"/>
      <c r="L109" s="85"/>
      <c r="M109" s="85"/>
      <c r="N109" s="85"/>
      <c r="O109" s="85"/>
      <c r="P109" s="85"/>
      <c r="Q109" s="85"/>
      <c r="R109" s="85"/>
      <c r="S109" s="85"/>
      <c r="T109" s="85"/>
      <c r="U109" s="85"/>
      <c r="V109" s="85"/>
      <c r="W109" s="85"/>
      <c r="X109" s="85"/>
    </row>
    <row r="110" spans="1:24" ht="15.75">
      <c r="A110" s="18" t="s">
        <v>201</v>
      </c>
      <c r="B110" s="57"/>
      <c r="C110" s="171" t="s">
        <v>435</v>
      </c>
      <c r="D110" s="103"/>
      <c r="E110" s="103"/>
      <c r="F110" s="103"/>
      <c r="G110" s="301"/>
      <c r="H110" s="43"/>
      <c r="I110" s="43"/>
      <c r="J110" s="11"/>
      <c r="K110" s="11"/>
      <c r="L110" s="57"/>
      <c r="M110" s="57"/>
      <c r="N110" s="38"/>
      <c r="O110" s="57"/>
      <c r="P110" s="300"/>
      <c r="Q110" s="11"/>
      <c r="R110" s="104"/>
      <c r="S110" s="85"/>
      <c r="T110" s="85"/>
      <c r="U110" s="85"/>
      <c r="V110" s="85"/>
      <c r="W110" s="85"/>
      <c r="X110" s="85"/>
    </row>
    <row r="111" spans="1:24" ht="15.75">
      <c r="A111" s="18" t="s">
        <v>203</v>
      </c>
      <c r="B111" s="57"/>
      <c r="C111" s="57" t="s">
        <v>436</v>
      </c>
      <c r="D111" s="103"/>
      <c r="E111" s="103"/>
      <c r="F111" s="103"/>
      <c r="G111" s="301"/>
      <c r="H111" s="43"/>
      <c r="I111" s="43"/>
      <c r="J111" s="11"/>
      <c r="K111" s="11"/>
      <c r="L111" s="57"/>
      <c r="M111" s="57"/>
      <c r="N111" s="38"/>
      <c r="O111" s="57"/>
      <c r="P111" s="300"/>
      <c r="Q111" s="11"/>
      <c r="R111" s="36"/>
      <c r="S111" s="85"/>
      <c r="T111" s="85"/>
      <c r="U111" s="85"/>
      <c r="V111" s="85"/>
      <c r="W111" s="85"/>
      <c r="X111" s="85"/>
    </row>
    <row r="112" spans="1:24">
      <c r="C112" s="85"/>
      <c r="D112" s="85"/>
      <c r="E112" s="85"/>
      <c r="F112" s="85"/>
      <c r="G112" s="85"/>
      <c r="H112" s="85"/>
      <c r="I112" s="85"/>
      <c r="J112" s="85"/>
      <c r="K112" s="85"/>
      <c r="L112" s="85"/>
      <c r="M112" s="85"/>
      <c r="N112" s="85"/>
      <c r="O112" s="85"/>
      <c r="P112" s="85"/>
      <c r="Q112" s="85"/>
      <c r="R112" s="85"/>
      <c r="S112" s="85"/>
      <c r="T112" s="85"/>
      <c r="U112" s="85"/>
      <c r="V112" s="85"/>
      <c r="W112" s="85"/>
      <c r="X112" s="85"/>
    </row>
    <row r="113" spans="3:24">
      <c r="C113" s="85"/>
      <c r="D113" s="85"/>
      <c r="E113" s="85"/>
      <c r="F113" s="85"/>
      <c r="G113" s="85"/>
      <c r="H113" s="85"/>
      <c r="I113" s="85"/>
      <c r="J113" s="85"/>
      <c r="K113" s="85"/>
      <c r="L113" s="85"/>
      <c r="M113" s="85"/>
      <c r="N113" s="85"/>
      <c r="O113" s="85"/>
      <c r="P113" s="85"/>
      <c r="Q113" s="85"/>
      <c r="R113" s="85"/>
      <c r="S113" s="85"/>
      <c r="T113" s="85"/>
      <c r="U113" s="85"/>
      <c r="V113" s="85"/>
      <c r="W113" s="85"/>
      <c r="X113" s="85"/>
    </row>
    <row r="114" spans="3:24">
      <c r="C114" s="85"/>
      <c r="D114" s="85"/>
      <c r="E114" s="85"/>
      <c r="F114" s="85"/>
      <c r="G114" s="85"/>
      <c r="H114" s="85"/>
      <c r="I114" s="85"/>
      <c r="J114" s="85"/>
      <c r="K114" s="85"/>
      <c r="L114" s="85"/>
      <c r="M114" s="85"/>
      <c r="N114" s="85"/>
      <c r="O114" s="85"/>
      <c r="P114" s="85"/>
      <c r="Q114" s="85"/>
      <c r="R114" s="85"/>
      <c r="S114" s="85"/>
      <c r="T114" s="85"/>
      <c r="U114" s="85"/>
      <c r="V114" s="85"/>
      <c r="W114" s="85"/>
      <c r="X114" s="85"/>
    </row>
    <row r="115" spans="3:24">
      <c r="C115" s="85"/>
      <c r="D115" s="85"/>
      <c r="E115" s="85"/>
      <c r="F115" s="85"/>
      <c r="G115" s="85"/>
      <c r="H115" s="85"/>
      <c r="I115" s="85"/>
      <c r="J115" s="85"/>
      <c r="K115" s="85"/>
      <c r="L115" s="85"/>
      <c r="M115" s="85"/>
      <c r="N115" s="85"/>
      <c r="O115" s="85"/>
      <c r="P115" s="85"/>
      <c r="Q115" s="85"/>
      <c r="R115" s="85"/>
      <c r="S115" s="85"/>
      <c r="T115" s="85"/>
      <c r="U115" s="85"/>
      <c r="V115" s="85"/>
      <c r="W115" s="85"/>
      <c r="X115" s="85"/>
    </row>
    <row r="116" spans="3:24">
      <c r="C116" s="85"/>
      <c r="D116" s="85"/>
      <c r="E116" s="85"/>
      <c r="F116" s="85"/>
      <c r="G116" s="85"/>
      <c r="H116" s="85"/>
      <c r="I116" s="85"/>
      <c r="J116" s="85"/>
      <c r="K116" s="85"/>
      <c r="L116" s="85"/>
      <c r="M116" s="85"/>
      <c r="N116" s="85"/>
      <c r="O116" s="85"/>
      <c r="P116" s="85"/>
      <c r="Q116" s="85"/>
      <c r="R116" s="85"/>
      <c r="S116" s="85"/>
      <c r="T116" s="85"/>
      <c r="U116" s="85"/>
      <c r="V116" s="85"/>
      <c r="W116" s="85"/>
      <c r="X116" s="85"/>
    </row>
    <row r="117" spans="3:24">
      <c r="C117" s="85"/>
      <c r="D117" s="85"/>
      <c r="E117" s="85"/>
      <c r="F117" s="85"/>
      <c r="G117" s="85"/>
      <c r="H117" s="85"/>
      <c r="I117" s="85"/>
      <c r="J117" s="85"/>
      <c r="K117" s="85"/>
      <c r="L117" s="85"/>
      <c r="M117" s="85"/>
      <c r="N117" s="85"/>
      <c r="O117" s="85"/>
      <c r="P117" s="85"/>
      <c r="Q117" s="85"/>
      <c r="R117" s="85"/>
      <c r="S117" s="85"/>
      <c r="T117" s="85"/>
      <c r="U117" s="85"/>
      <c r="V117" s="85"/>
      <c r="W117" s="85"/>
      <c r="X117" s="85"/>
    </row>
    <row r="118" spans="3:24">
      <c r="C118" s="85"/>
      <c r="D118" s="85"/>
      <c r="E118" s="85"/>
      <c r="F118" s="85"/>
      <c r="G118" s="85"/>
      <c r="H118" s="85"/>
      <c r="I118" s="85"/>
      <c r="J118" s="85"/>
      <c r="K118" s="85"/>
      <c r="L118" s="85"/>
      <c r="M118" s="85"/>
      <c r="N118" s="85"/>
      <c r="O118" s="85"/>
      <c r="P118" s="85"/>
      <c r="Q118" s="85"/>
      <c r="R118" s="85"/>
      <c r="S118" s="85"/>
      <c r="T118" s="85"/>
      <c r="U118" s="85"/>
      <c r="V118" s="85"/>
      <c r="W118" s="85"/>
      <c r="X118" s="85"/>
    </row>
    <row r="119" spans="3:24">
      <c r="C119" s="85"/>
      <c r="D119" s="85"/>
      <c r="E119" s="85"/>
      <c r="F119" s="85"/>
      <c r="G119" s="85"/>
      <c r="H119" s="85"/>
      <c r="I119" s="85"/>
      <c r="J119" s="85"/>
      <c r="K119" s="85"/>
      <c r="L119" s="85"/>
      <c r="M119" s="85"/>
      <c r="N119" s="85"/>
      <c r="O119" s="85"/>
      <c r="P119" s="85"/>
      <c r="Q119" s="85"/>
      <c r="R119" s="85"/>
      <c r="S119" s="85"/>
      <c r="T119" s="85"/>
      <c r="U119" s="85"/>
      <c r="V119" s="85"/>
      <c r="W119" s="85"/>
      <c r="X119" s="85"/>
    </row>
    <row r="120" spans="3:24">
      <c r="C120" s="85"/>
      <c r="D120" s="85"/>
      <c r="E120" s="85"/>
      <c r="F120" s="85"/>
      <c r="G120" s="85"/>
      <c r="H120" s="85"/>
      <c r="I120" s="85"/>
      <c r="J120" s="85"/>
      <c r="K120" s="85"/>
      <c r="L120" s="85"/>
      <c r="M120" s="85"/>
      <c r="N120" s="85"/>
      <c r="O120" s="85"/>
      <c r="P120" s="85"/>
      <c r="Q120" s="85"/>
      <c r="R120" s="85"/>
      <c r="S120" s="85"/>
      <c r="T120" s="85"/>
      <c r="U120" s="85"/>
      <c r="V120" s="85"/>
      <c r="W120" s="85"/>
      <c r="X120" s="85"/>
    </row>
    <row r="121" spans="3:24">
      <c r="C121" s="85"/>
      <c r="D121" s="85"/>
      <c r="E121" s="85"/>
      <c r="F121" s="85"/>
      <c r="G121" s="85"/>
      <c r="H121" s="85"/>
      <c r="I121" s="85"/>
      <c r="J121" s="85"/>
      <c r="K121" s="85"/>
      <c r="L121" s="85"/>
      <c r="M121" s="85"/>
      <c r="N121" s="85"/>
      <c r="O121" s="85"/>
      <c r="P121" s="85"/>
      <c r="Q121" s="85"/>
      <c r="R121" s="85"/>
      <c r="S121" s="85"/>
      <c r="T121" s="85"/>
      <c r="U121" s="85"/>
      <c r="V121" s="85"/>
      <c r="W121" s="85"/>
      <c r="X121" s="85"/>
    </row>
    <row r="122" spans="3:24">
      <c r="C122" s="85"/>
      <c r="D122" s="85"/>
      <c r="E122" s="85"/>
      <c r="F122" s="85"/>
      <c r="G122" s="85"/>
      <c r="H122" s="85"/>
      <c r="I122" s="85"/>
      <c r="J122" s="85"/>
      <c r="K122" s="85"/>
      <c r="L122" s="85"/>
      <c r="M122" s="85"/>
      <c r="N122" s="85"/>
      <c r="O122" s="85"/>
      <c r="P122" s="85"/>
      <c r="Q122" s="85"/>
      <c r="R122" s="85"/>
      <c r="S122" s="85"/>
      <c r="T122" s="85"/>
      <c r="U122" s="85"/>
      <c r="V122" s="85"/>
      <c r="W122" s="85"/>
      <c r="X122" s="85"/>
    </row>
    <row r="123" spans="3:24">
      <c r="C123" s="85"/>
      <c r="D123" s="85"/>
      <c r="E123" s="85"/>
      <c r="F123" s="85"/>
      <c r="G123" s="85"/>
      <c r="H123" s="85"/>
      <c r="I123" s="85"/>
      <c r="J123" s="85"/>
      <c r="K123" s="85"/>
      <c r="L123" s="85"/>
      <c r="M123" s="85"/>
      <c r="N123" s="85"/>
      <c r="O123" s="85"/>
      <c r="P123" s="85"/>
      <c r="Q123" s="85"/>
      <c r="R123" s="85"/>
      <c r="S123" s="85"/>
      <c r="T123" s="85"/>
      <c r="U123" s="85"/>
      <c r="V123" s="85"/>
      <c r="W123" s="85"/>
      <c r="X123" s="85"/>
    </row>
    <row r="124" spans="3:24">
      <c r="C124" s="85"/>
      <c r="D124" s="85"/>
      <c r="E124" s="85"/>
      <c r="F124" s="85"/>
      <c r="G124" s="85"/>
      <c r="H124" s="85"/>
      <c r="I124" s="85"/>
      <c r="J124" s="85"/>
      <c r="K124" s="85"/>
      <c r="L124" s="85"/>
      <c r="M124" s="85"/>
      <c r="N124" s="85"/>
      <c r="O124" s="85"/>
      <c r="P124" s="85"/>
      <c r="Q124" s="85"/>
      <c r="R124" s="85"/>
      <c r="S124" s="85"/>
      <c r="T124" s="85"/>
      <c r="U124" s="85"/>
      <c r="V124" s="85"/>
      <c r="W124" s="85"/>
      <c r="X124" s="85"/>
    </row>
    <row r="125" spans="3:24">
      <c r="C125" s="85"/>
      <c r="D125" s="85"/>
      <c r="E125" s="85"/>
      <c r="F125" s="85"/>
      <c r="G125" s="85"/>
      <c r="H125" s="85"/>
      <c r="I125" s="85"/>
      <c r="J125" s="85"/>
      <c r="K125" s="85"/>
      <c r="L125" s="85"/>
      <c r="M125" s="85"/>
      <c r="N125" s="85"/>
      <c r="O125" s="85"/>
      <c r="P125" s="85"/>
      <c r="Q125" s="85"/>
      <c r="R125" s="85"/>
      <c r="S125" s="85"/>
      <c r="T125" s="85"/>
      <c r="U125" s="85"/>
      <c r="V125" s="85"/>
      <c r="W125" s="85"/>
      <c r="X125" s="85"/>
    </row>
    <row r="126" spans="3:24">
      <c r="C126" s="85"/>
      <c r="D126" s="85"/>
      <c r="E126" s="85"/>
      <c r="F126" s="85"/>
      <c r="G126" s="85"/>
      <c r="H126" s="85"/>
      <c r="I126" s="85"/>
      <c r="J126" s="85"/>
      <c r="K126" s="85"/>
      <c r="L126" s="85"/>
      <c r="M126" s="85"/>
      <c r="N126" s="85"/>
      <c r="O126" s="85"/>
      <c r="P126" s="85"/>
      <c r="Q126" s="85"/>
      <c r="R126" s="85"/>
      <c r="S126" s="85"/>
      <c r="T126" s="85"/>
      <c r="U126" s="85"/>
      <c r="V126" s="85"/>
      <c r="W126" s="85"/>
      <c r="X126" s="85"/>
    </row>
    <row r="127" spans="3:24">
      <c r="C127" s="85"/>
      <c r="D127" s="85"/>
      <c r="E127" s="85"/>
      <c r="F127" s="85"/>
      <c r="G127" s="85"/>
      <c r="H127" s="85"/>
      <c r="I127" s="85"/>
      <c r="J127" s="85"/>
      <c r="K127" s="85"/>
      <c r="L127" s="85"/>
      <c r="M127" s="85"/>
      <c r="N127" s="85"/>
      <c r="O127" s="85"/>
      <c r="P127" s="85"/>
      <c r="Q127" s="85"/>
      <c r="R127" s="85"/>
      <c r="S127" s="85"/>
      <c r="T127" s="85"/>
      <c r="U127" s="85"/>
      <c r="V127" s="85"/>
      <c r="W127" s="85"/>
      <c r="X127" s="85"/>
    </row>
    <row r="128" spans="3:24">
      <c r="C128" s="85"/>
      <c r="D128" s="85"/>
      <c r="E128" s="85"/>
      <c r="F128" s="85"/>
      <c r="G128" s="85"/>
      <c r="H128" s="85"/>
      <c r="I128" s="85"/>
      <c r="J128" s="85"/>
      <c r="K128" s="85"/>
      <c r="L128" s="85"/>
      <c r="M128" s="85"/>
      <c r="N128" s="85"/>
      <c r="O128" s="85"/>
      <c r="P128" s="85"/>
      <c r="Q128" s="85"/>
      <c r="R128" s="85"/>
      <c r="S128" s="85"/>
      <c r="T128" s="85"/>
      <c r="U128" s="85"/>
      <c r="V128" s="85"/>
      <c r="W128" s="85"/>
      <c r="X128" s="85"/>
    </row>
    <row r="129" spans="3:24">
      <c r="C129" s="85"/>
      <c r="D129" s="85"/>
      <c r="E129" s="85"/>
      <c r="F129" s="85"/>
      <c r="G129" s="85"/>
      <c r="H129" s="85"/>
      <c r="I129" s="85"/>
      <c r="J129" s="85"/>
      <c r="K129" s="85"/>
      <c r="L129" s="85"/>
      <c r="M129" s="85"/>
      <c r="N129" s="85"/>
      <c r="O129" s="85"/>
      <c r="P129" s="85"/>
      <c r="Q129" s="85"/>
      <c r="R129" s="85"/>
      <c r="S129" s="85"/>
      <c r="T129" s="85"/>
      <c r="U129" s="85"/>
      <c r="V129" s="85"/>
      <c r="W129" s="85"/>
      <c r="X129" s="85"/>
    </row>
    <row r="130" spans="3:24">
      <c r="C130" s="85"/>
      <c r="D130" s="85"/>
      <c r="E130" s="85"/>
      <c r="F130" s="85"/>
      <c r="G130" s="85"/>
      <c r="H130" s="85"/>
      <c r="I130" s="85"/>
      <c r="J130" s="85"/>
      <c r="K130" s="85"/>
      <c r="L130" s="85"/>
      <c r="M130" s="85"/>
      <c r="N130" s="85"/>
      <c r="O130" s="85"/>
      <c r="P130" s="85"/>
      <c r="Q130" s="85"/>
      <c r="R130" s="85"/>
      <c r="S130" s="85"/>
      <c r="T130" s="85"/>
      <c r="U130" s="85"/>
      <c r="V130" s="85"/>
      <c r="W130" s="85"/>
      <c r="X130" s="85"/>
    </row>
    <row r="131" spans="3:24">
      <c r="C131" s="85"/>
      <c r="D131" s="85"/>
      <c r="E131" s="85"/>
      <c r="F131" s="85"/>
      <c r="G131" s="85"/>
      <c r="H131" s="85"/>
      <c r="I131" s="85"/>
      <c r="J131" s="85"/>
      <c r="K131" s="85"/>
      <c r="L131" s="85"/>
      <c r="M131" s="85"/>
      <c r="N131" s="85"/>
      <c r="O131" s="85"/>
      <c r="P131" s="85"/>
      <c r="Q131" s="85"/>
      <c r="R131" s="85"/>
      <c r="S131" s="85"/>
      <c r="T131" s="85"/>
      <c r="U131" s="85"/>
      <c r="V131" s="85"/>
      <c r="W131" s="85"/>
      <c r="X131" s="85"/>
    </row>
    <row r="132" spans="3:24">
      <c r="C132" s="85"/>
      <c r="D132" s="85"/>
      <c r="E132" s="85"/>
      <c r="F132" s="85"/>
      <c r="G132" s="85"/>
      <c r="H132" s="85"/>
      <c r="I132" s="85"/>
      <c r="J132" s="85"/>
      <c r="K132" s="85"/>
      <c r="L132" s="85"/>
      <c r="M132" s="85"/>
      <c r="N132" s="85"/>
      <c r="O132" s="85"/>
      <c r="P132" s="85"/>
      <c r="Q132" s="85"/>
      <c r="R132" s="85"/>
      <c r="S132" s="85"/>
      <c r="T132" s="85"/>
      <c r="U132" s="85"/>
      <c r="V132" s="85"/>
      <c r="W132" s="85"/>
      <c r="X132" s="85"/>
    </row>
    <row r="133" spans="3:24">
      <c r="C133" s="85"/>
      <c r="D133" s="85"/>
      <c r="E133" s="85"/>
      <c r="F133" s="85"/>
      <c r="G133" s="85"/>
      <c r="H133" s="85"/>
      <c r="I133" s="85"/>
      <c r="J133" s="85"/>
      <c r="K133" s="85"/>
      <c r="L133" s="85"/>
      <c r="M133" s="85"/>
      <c r="N133" s="85"/>
      <c r="O133" s="85"/>
      <c r="P133" s="85"/>
      <c r="Q133" s="85"/>
      <c r="R133" s="85"/>
      <c r="S133" s="85"/>
      <c r="T133" s="85"/>
      <c r="U133" s="85"/>
      <c r="V133" s="85"/>
      <c r="W133" s="85"/>
      <c r="X133" s="85"/>
    </row>
    <row r="134" spans="3:24">
      <c r="C134" s="85"/>
      <c r="D134" s="85"/>
      <c r="E134" s="85"/>
      <c r="F134" s="85"/>
      <c r="G134" s="85"/>
      <c r="H134" s="85"/>
      <c r="I134" s="85"/>
      <c r="J134" s="85"/>
      <c r="K134" s="85"/>
      <c r="L134" s="85"/>
      <c r="M134" s="85"/>
      <c r="N134" s="85"/>
      <c r="O134" s="85"/>
      <c r="P134" s="85"/>
      <c r="Q134" s="85"/>
      <c r="R134" s="85"/>
      <c r="S134" s="85"/>
      <c r="T134" s="85"/>
      <c r="U134" s="85"/>
      <c r="V134" s="85"/>
      <c r="W134" s="85"/>
      <c r="X134" s="85"/>
    </row>
    <row r="135" spans="3:24">
      <c r="C135" s="85"/>
      <c r="D135" s="85"/>
      <c r="E135" s="85"/>
      <c r="F135" s="85"/>
      <c r="G135" s="85"/>
      <c r="H135" s="85"/>
      <c r="I135" s="85"/>
      <c r="J135" s="85"/>
      <c r="K135" s="85"/>
      <c r="L135" s="85"/>
      <c r="M135" s="85"/>
      <c r="N135" s="85"/>
      <c r="O135" s="85"/>
      <c r="P135" s="85"/>
      <c r="Q135" s="85"/>
      <c r="R135" s="85"/>
      <c r="S135" s="85"/>
      <c r="T135" s="85"/>
      <c r="U135" s="85"/>
      <c r="V135" s="85"/>
      <c r="W135" s="85"/>
      <c r="X135" s="85"/>
    </row>
    <row r="136" spans="3:24">
      <c r="C136" s="85"/>
      <c r="D136" s="85"/>
      <c r="E136" s="85"/>
      <c r="F136" s="85"/>
      <c r="G136" s="85"/>
      <c r="H136" s="85"/>
      <c r="I136" s="85"/>
      <c r="J136" s="85"/>
      <c r="K136" s="85"/>
      <c r="L136" s="85"/>
      <c r="M136" s="85"/>
      <c r="N136" s="85"/>
      <c r="O136" s="85"/>
      <c r="P136" s="85"/>
      <c r="Q136" s="85"/>
      <c r="R136" s="85"/>
      <c r="S136" s="85"/>
      <c r="T136" s="85"/>
      <c r="U136" s="85"/>
      <c r="V136" s="85"/>
      <c r="W136" s="85"/>
      <c r="X136" s="85"/>
    </row>
    <row r="137" spans="3:24">
      <c r="C137" s="85"/>
      <c r="D137" s="85"/>
      <c r="E137" s="85"/>
      <c r="F137" s="85"/>
      <c r="G137" s="85"/>
      <c r="H137" s="85"/>
      <c r="I137" s="85"/>
      <c r="J137" s="85"/>
      <c r="K137" s="85"/>
      <c r="L137" s="85"/>
      <c r="M137" s="85"/>
      <c r="N137" s="85"/>
      <c r="O137" s="85"/>
      <c r="P137" s="85"/>
      <c r="Q137" s="85"/>
      <c r="R137" s="85"/>
      <c r="S137" s="85"/>
      <c r="T137" s="85"/>
      <c r="U137" s="85"/>
      <c r="V137" s="85"/>
      <c r="W137" s="85"/>
      <c r="X137" s="85"/>
    </row>
    <row r="138" spans="3:24">
      <c r="C138" s="85"/>
      <c r="D138" s="85"/>
      <c r="E138" s="85"/>
      <c r="F138" s="85"/>
      <c r="G138" s="85"/>
      <c r="H138" s="85"/>
      <c r="I138" s="85"/>
      <c r="J138" s="85"/>
      <c r="K138" s="85"/>
      <c r="L138" s="85"/>
      <c r="M138" s="85"/>
      <c r="N138" s="85"/>
      <c r="O138" s="85"/>
      <c r="P138" s="85"/>
      <c r="Q138" s="85"/>
      <c r="R138" s="85"/>
      <c r="S138" s="85"/>
      <c r="T138" s="85"/>
      <c r="U138" s="85"/>
      <c r="V138" s="85"/>
      <c r="W138" s="85"/>
      <c r="X138" s="85"/>
    </row>
    <row r="139" spans="3:24">
      <c r="C139" s="85"/>
      <c r="D139" s="85"/>
      <c r="E139" s="85"/>
      <c r="F139" s="85"/>
      <c r="G139" s="85"/>
      <c r="H139" s="85"/>
      <c r="I139" s="85"/>
      <c r="J139" s="85"/>
      <c r="K139" s="85"/>
      <c r="L139" s="85"/>
      <c r="M139" s="85"/>
      <c r="N139" s="85"/>
      <c r="O139" s="85"/>
      <c r="P139" s="85"/>
      <c r="Q139" s="85"/>
      <c r="R139" s="85"/>
      <c r="S139" s="85"/>
      <c r="T139" s="85"/>
      <c r="U139" s="85"/>
      <c r="V139" s="85"/>
      <c r="W139" s="85"/>
      <c r="X139" s="85"/>
    </row>
    <row r="140" spans="3:24">
      <c r="C140" s="85"/>
      <c r="D140" s="85"/>
      <c r="E140" s="85"/>
      <c r="F140" s="85"/>
      <c r="G140" s="85"/>
      <c r="H140" s="85"/>
      <c r="I140" s="85"/>
      <c r="J140" s="85"/>
      <c r="K140" s="85"/>
      <c r="L140" s="85"/>
      <c r="M140" s="85"/>
      <c r="N140" s="85"/>
      <c r="O140" s="85"/>
      <c r="P140" s="85"/>
      <c r="Q140" s="85"/>
      <c r="R140" s="85"/>
      <c r="S140" s="85"/>
      <c r="T140" s="85"/>
      <c r="U140" s="85"/>
      <c r="V140" s="85"/>
      <c r="W140" s="85"/>
      <c r="X140" s="85"/>
    </row>
    <row r="141" spans="3:24">
      <c r="C141" s="85"/>
      <c r="D141" s="85"/>
      <c r="E141" s="85"/>
      <c r="F141" s="85"/>
      <c r="G141" s="85"/>
      <c r="H141" s="85"/>
      <c r="I141" s="85"/>
      <c r="J141" s="85"/>
      <c r="K141" s="85"/>
      <c r="L141" s="85"/>
      <c r="M141" s="85"/>
      <c r="N141" s="85"/>
      <c r="O141" s="85"/>
      <c r="P141" s="85"/>
      <c r="Q141" s="85"/>
      <c r="R141" s="85"/>
      <c r="S141" s="85"/>
      <c r="T141" s="85"/>
      <c r="U141" s="85"/>
      <c r="V141" s="85"/>
      <c r="W141" s="85"/>
      <c r="X141" s="85"/>
    </row>
    <row r="142" spans="3:24">
      <c r="C142" s="85"/>
      <c r="D142" s="85"/>
      <c r="E142" s="85"/>
      <c r="F142" s="85"/>
      <c r="G142" s="85"/>
      <c r="H142" s="85"/>
      <c r="I142" s="85"/>
      <c r="J142" s="85"/>
      <c r="K142" s="85"/>
      <c r="L142" s="85"/>
      <c r="M142" s="85"/>
      <c r="N142" s="85"/>
      <c r="O142" s="85"/>
      <c r="P142" s="85"/>
      <c r="Q142" s="85"/>
      <c r="R142" s="85"/>
      <c r="S142" s="85"/>
      <c r="T142" s="85"/>
      <c r="U142" s="85"/>
      <c r="V142" s="85"/>
      <c r="W142" s="85"/>
      <c r="X142" s="85"/>
    </row>
    <row r="143" spans="3:24">
      <c r="C143" s="85"/>
      <c r="D143" s="85"/>
      <c r="E143" s="85"/>
      <c r="F143" s="85"/>
      <c r="G143" s="85"/>
      <c r="H143" s="85"/>
      <c r="I143" s="85"/>
      <c r="J143" s="85"/>
      <c r="K143" s="85"/>
      <c r="L143" s="85"/>
      <c r="M143" s="85"/>
      <c r="N143" s="85"/>
      <c r="O143" s="85"/>
      <c r="P143" s="85"/>
      <c r="Q143" s="85"/>
      <c r="R143" s="85"/>
      <c r="S143" s="85"/>
      <c r="T143" s="85"/>
      <c r="U143" s="85"/>
      <c r="V143" s="85"/>
      <c r="W143" s="85"/>
      <c r="X143" s="85"/>
    </row>
    <row r="144" spans="3:24">
      <c r="C144" s="85"/>
      <c r="D144" s="85"/>
      <c r="E144" s="85"/>
      <c r="F144" s="85"/>
      <c r="G144" s="85"/>
      <c r="H144" s="85"/>
      <c r="I144" s="85"/>
      <c r="J144" s="85"/>
      <c r="K144" s="85"/>
      <c r="L144" s="85"/>
      <c r="M144" s="85"/>
      <c r="N144" s="85"/>
      <c r="O144" s="85"/>
      <c r="P144" s="85"/>
      <c r="Q144" s="85"/>
      <c r="R144" s="85"/>
      <c r="S144" s="85"/>
      <c r="T144" s="85"/>
      <c r="U144" s="85"/>
      <c r="V144" s="85"/>
      <c r="W144" s="85"/>
      <c r="X144" s="85"/>
    </row>
    <row r="145" spans="3:24">
      <c r="C145" s="85"/>
      <c r="D145" s="85"/>
      <c r="E145" s="85"/>
      <c r="F145" s="85"/>
      <c r="G145" s="85"/>
      <c r="H145" s="85"/>
      <c r="I145" s="85"/>
      <c r="J145" s="85"/>
      <c r="K145" s="85"/>
      <c r="L145" s="85"/>
      <c r="M145" s="85"/>
      <c r="N145" s="85"/>
      <c r="O145" s="85"/>
      <c r="P145" s="85"/>
      <c r="Q145" s="85"/>
      <c r="R145" s="85"/>
      <c r="S145" s="85"/>
      <c r="T145" s="85"/>
      <c r="U145" s="85"/>
      <c r="V145" s="85"/>
      <c r="W145" s="85"/>
      <c r="X145" s="85"/>
    </row>
    <row r="146" spans="3:24">
      <c r="C146" s="85"/>
      <c r="D146" s="85"/>
      <c r="E146" s="85"/>
      <c r="F146" s="85"/>
      <c r="G146" s="85"/>
      <c r="H146" s="85"/>
      <c r="I146" s="85"/>
      <c r="J146" s="85"/>
      <c r="K146" s="85"/>
      <c r="L146" s="85"/>
      <c r="M146" s="85"/>
      <c r="N146" s="85"/>
      <c r="O146" s="85"/>
      <c r="P146" s="85"/>
      <c r="Q146" s="85"/>
      <c r="R146" s="85"/>
      <c r="S146" s="85"/>
      <c r="T146" s="85"/>
      <c r="U146" s="85"/>
      <c r="V146" s="85"/>
      <c r="W146" s="85"/>
      <c r="X146" s="85"/>
    </row>
    <row r="147" spans="3:24">
      <c r="C147" s="85"/>
      <c r="D147" s="85"/>
      <c r="E147" s="85"/>
      <c r="F147" s="85"/>
      <c r="G147" s="85"/>
      <c r="H147" s="85"/>
      <c r="I147" s="85"/>
      <c r="J147" s="85"/>
      <c r="K147" s="85"/>
      <c r="L147" s="85"/>
      <c r="M147" s="85"/>
      <c r="N147" s="85"/>
      <c r="O147" s="85"/>
      <c r="P147" s="85"/>
      <c r="Q147" s="85"/>
      <c r="R147" s="85"/>
      <c r="S147" s="85"/>
      <c r="T147" s="85"/>
      <c r="U147" s="85"/>
      <c r="V147" s="85"/>
      <c r="W147" s="85"/>
      <c r="X147" s="85"/>
    </row>
    <row r="148" spans="3:24">
      <c r="C148" s="85"/>
      <c r="D148" s="85"/>
      <c r="E148" s="85"/>
      <c r="F148" s="85"/>
      <c r="G148" s="85"/>
      <c r="H148" s="85"/>
      <c r="I148" s="85"/>
      <c r="J148" s="85"/>
      <c r="K148" s="85"/>
      <c r="L148" s="85"/>
      <c r="M148" s="85"/>
      <c r="N148" s="85"/>
      <c r="O148" s="85"/>
      <c r="P148" s="85"/>
      <c r="Q148" s="85"/>
      <c r="R148" s="85"/>
      <c r="S148" s="85"/>
      <c r="T148" s="85"/>
      <c r="U148" s="85"/>
      <c r="V148" s="85"/>
      <c r="W148" s="85"/>
      <c r="X148" s="85"/>
    </row>
    <row r="149" spans="3:24">
      <c r="C149" s="85"/>
      <c r="D149" s="85"/>
      <c r="E149" s="85"/>
      <c r="F149" s="85"/>
      <c r="G149" s="85"/>
      <c r="H149" s="85"/>
      <c r="I149" s="85"/>
      <c r="J149" s="85"/>
      <c r="K149" s="85"/>
      <c r="L149" s="85"/>
      <c r="M149" s="85"/>
      <c r="N149" s="85"/>
      <c r="O149" s="85"/>
      <c r="P149" s="85"/>
      <c r="Q149" s="85"/>
      <c r="R149" s="85"/>
      <c r="S149" s="85"/>
      <c r="T149" s="85"/>
      <c r="U149" s="85"/>
      <c r="V149" s="85"/>
      <c r="W149" s="85"/>
      <c r="X149" s="85"/>
    </row>
    <row r="150" spans="3:24">
      <c r="C150" s="85"/>
      <c r="D150" s="85"/>
      <c r="E150" s="85"/>
      <c r="F150" s="85"/>
      <c r="G150" s="85"/>
      <c r="H150" s="85"/>
      <c r="I150" s="85"/>
      <c r="J150" s="85"/>
      <c r="K150" s="85"/>
      <c r="L150" s="85"/>
      <c r="M150" s="85"/>
      <c r="N150" s="85"/>
      <c r="O150" s="85"/>
      <c r="P150" s="85"/>
      <c r="Q150" s="85"/>
      <c r="R150" s="85"/>
      <c r="S150" s="85"/>
      <c r="T150" s="85"/>
      <c r="U150" s="85"/>
      <c r="V150" s="85"/>
      <c r="W150" s="85"/>
      <c r="X150" s="85"/>
    </row>
    <row r="151" spans="3:24">
      <c r="C151" s="85"/>
      <c r="D151" s="85"/>
      <c r="E151" s="85"/>
      <c r="F151" s="85"/>
      <c r="G151" s="85"/>
      <c r="H151" s="85"/>
      <c r="I151" s="85"/>
      <c r="J151" s="85"/>
      <c r="K151" s="85"/>
      <c r="L151" s="85"/>
      <c r="M151" s="85"/>
      <c r="N151" s="85"/>
      <c r="O151" s="85"/>
      <c r="P151" s="85"/>
      <c r="Q151" s="85"/>
      <c r="R151" s="85"/>
      <c r="S151" s="85"/>
      <c r="T151" s="85"/>
      <c r="U151" s="85"/>
      <c r="V151" s="85"/>
      <c r="W151" s="85"/>
      <c r="X151" s="85"/>
    </row>
    <row r="152" spans="3:24">
      <c r="C152" s="85"/>
      <c r="D152" s="85"/>
      <c r="E152" s="85"/>
      <c r="F152" s="85"/>
      <c r="G152" s="85"/>
      <c r="H152" s="85"/>
      <c r="I152" s="85"/>
      <c r="J152" s="85"/>
      <c r="K152" s="85"/>
      <c r="L152" s="85"/>
      <c r="M152" s="85"/>
      <c r="N152" s="85"/>
      <c r="O152" s="85"/>
      <c r="P152" s="85"/>
      <c r="Q152" s="85"/>
      <c r="R152" s="85"/>
      <c r="S152" s="85"/>
      <c r="T152" s="85"/>
      <c r="U152" s="85"/>
      <c r="V152" s="85"/>
      <c r="W152" s="85"/>
      <c r="X152" s="85"/>
    </row>
    <row r="153" spans="3:24">
      <c r="C153" s="85"/>
      <c r="D153" s="85"/>
      <c r="E153" s="85"/>
      <c r="F153" s="85"/>
      <c r="G153" s="85"/>
      <c r="H153" s="85"/>
      <c r="I153" s="85"/>
      <c r="J153" s="85"/>
      <c r="K153" s="85"/>
      <c r="L153" s="85"/>
      <c r="M153" s="85"/>
      <c r="N153" s="85"/>
      <c r="O153" s="85"/>
      <c r="P153" s="85"/>
      <c r="Q153" s="85"/>
      <c r="R153" s="85"/>
      <c r="S153" s="85"/>
      <c r="T153" s="85"/>
      <c r="U153" s="85"/>
      <c r="V153" s="85"/>
      <c r="W153" s="85"/>
      <c r="X153" s="85"/>
    </row>
    <row r="154" spans="3:24">
      <c r="C154" s="85"/>
      <c r="D154" s="85"/>
      <c r="E154" s="85"/>
      <c r="F154" s="85"/>
      <c r="G154" s="85"/>
      <c r="H154" s="85"/>
      <c r="I154" s="85"/>
      <c r="J154" s="85"/>
      <c r="K154" s="85"/>
      <c r="L154" s="85"/>
      <c r="M154" s="85"/>
      <c r="N154" s="85"/>
      <c r="O154" s="85"/>
      <c r="P154" s="85"/>
      <c r="Q154" s="85"/>
      <c r="R154" s="85"/>
      <c r="S154" s="85"/>
      <c r="T154" s="85"/>
      <c r="U154" s="85"/>
      <c r="V154" s="85"/>
      <c r="W154" s="85"/>
      <c r="X154" s="85"/>
    </row>
    <row r="155" spans="3:24">
      <c r="C155" s="85"/>
      <c r="D155" s="85"/>
      <c r="E155" s="85"/>
      <c r="F155" s="85"/>
      <c r="G155" s="85"/>
      <c r="H155" s="85"/>
      <c r="I155" s="85"/>
      <c r="J155" s="85"/>
      <c r="K155" s="85"/>
      <c r="L155" s="85"/>
      <c r="M155" s="85"/>
      <c r="N155" s="85"/>
      <c r="O155" s="85"/>
      <c r="P155" s="85"/>
      <c r="Q155" s="85"/>
      <c r="R155" s="85"/>
      <c r="S155" s="85"/>
      <c r="T155" s="85"/>
      <c r="U155" s="85"/>
      <c r="V155" s="85"/>
      <c r="W155" s="85"/>
      <c r="X155" s="85"/>
    </row>
    <row r="156" spans="3:24">
      <c r="C156" s="85"/>
      <c r="D156" s="85"/>
      <c r="E156" s="85"/>
      <c r="F156" s="85"/>
      <c r="G156" s="85"/>
      <c r="H156" s="85"/>
      <c r="I156" s="85"/>
      <c r="J156" s="85"/>
      <c r="K156" s="85"/>
      <c r="L156" s="85"/>
      <c r="M156" s="85"/>
      <c r="N156" s="85"/>
      <c r="O156" s="85"/>
      <c r="P156" s="85"/>
      <c r="Q156" s="85"/>
      <c r="R156" s="85"/>
      <c r="S156" s="85"/>
      <c r="T156" s="85"/>
      <c r="U156" s="85"/>
      <c r="V156" s="85"/>
      <c r="W156" s="85"/>
      <c r="X156" s="85"/>
    </row>
    <row r="157" spans="3:24">
      <c r="C157" s="85"/>
      <c r="D157" s="85"/>
      <c r="E157" s="85"/>
      <c r="F157" s="85"/>
      <c r="G157" s="85"/>
      <c r="H157" s="85"/>
      <c r="I157" s="85"/>
      <c r="J157" s="85"/>
      <c r="K157" s="85"/>
      <c r="L157" s="85"/>
      <c r="M157" s="85"/>
      <c r="N157" s="85"/>
      <c r="O157" s="85"/>
      <c r="P157" s="85"/>
      <c r="Q157" s="85"/>
      <c r="R157" s="85"/>
      <c r="S157" s="85"/>
      <c r="T157" s="85"/>
      <c r="U157" s="85"/>
      <c r="V157" s="85"/>
      <c r="W157" s="85"/>
      <c r="X157" s="85"/>
    </row>
    <row r="158" spans="3:24">
      <c r="C158" s="85"/>
      <c r="D158" s="85"/>
      <c r="E158" s="85"/>
      <c r="F158" s="85"/>
      <c r="G158" s="85"/>
      <c r="H158" s="85"/>
      <c r="I158" s="85"/>
      <c r="J158" s="85"/>
      <c r="K158" s="85"/>
      <c r="L158" s="85"/>
      <c r="M158" s="85"/>
      <c r="N158" s="85"/>
      <c r="O158" s="85"/>
      <c r="P158" s="85"/>
      <c r="Q158" s="85"/>
      <c r="R158" s="85"/>
      <c r="S158" s="85"/>
      <c r="T158" s="85"/>
      <c r="U158" s="85"/>
      <c r="V158" s="85"/>
      <c r="W158" s="85"/>
      <c r="X158" s="85"/>
    </row>
    <row r="159" spans="3:24">
      <c r="C159" s="85"/>
      <c r="D159" s="85"/>
      <c r="E159" s="85"/>
      <c r="F159" s="85"/>
      <c r="G159" s="85"/>
      <c r="H159" s="85"/>
      <c r="I159" s="85"/>
      <c r="J159" s="85"/>
      <c r="K159" s="85"/>
      <c r="L159" s="85"/>
      <c r="M159" s="85"/>
      <c r="N159" s="85"/>
      <c r="O159" s="85"/>
      <c r="P159" s="85"/>
      <c r="Q159" s="85"/>
      <c r="R159" s="85"/>
      <c r="S159" s="85"/>
      <c r="T159" s="85"/>
      <c r="U159" s="85"/>
      <c r="V159" s="85"/>
      <c r="W159" s="85"/>
      <c r="X159" s="85"/>
    </row>
    <row r="160" spans="3:24">
      <c r="C160" s="85"/>
      <c r="D160" s="85"/>
      <c r="E160" s="85"/>
      <c r="F160" s="85"/>
      <c r="G160" s="85"/>
      <c r="H160" s="85"/>
      <c r="I160" s="85"/>
      <c r="J160" s="85"/>
      <c r="K160" s="85"/>
      <c r="L160" s="85"/>
      <c r="M160" s="85"/>
      <c r="N160" s="85"/>
      <c r="O160" s="85"/>
      <c r="P160" s="85"/>
      <c r="Q160" s="85"/>
      <c r="R160" s="85"/>
      <c r="S160" s="85"/>
      <c r="T160" s="85"/>
      <c r="U160" s="85"/>
      <c r="V160" s="85"/>
      <c r="W160" s="85"/>
      <c r="X160" s="85"/>
    </row>
    <row r="161" spans="3:24">
      <c r="C161" s="85"/>
      <c r="D161" s="85"/>
      <c r="E161" s="85"/>
      <c r="F161" s="85"/>
      <c r="G161" s="85"/>
      <c r="H161" s="85"/>
      <c r="I161" s="85"/>
      <c r="J161" s="85"/>
      <c r="K161" s="85"/>
      <c r="L161" s="85"/>
      <c r="M161" s="85"/>
      <c r="N161" s="85"/>
      <c r="O161" s="85"/>
      <c r="P161" s="85"/>
      <c r="Q161" s="85"/>
      <c r="R161" s="85"/>
      <c r="S161" s="85"/>
      <c r="T161" s="85"/>
      <c r="U161" s="85"/>
      <c r="V161" s="85"/>
      <c r="W161" s="85"/>
      <c r="X161" s="85"/>
    </row>
    <row r="162" spans="3:24">
      <c r="C162" s="85"/>
      <c r="D162" s="85"/>
      <c r="E162" s="85"/>
      <c r="F162" s="85"/>
      <c r="G162" s="85"/>
      <c r="H162" s="85"/>
      <c r="I162" s="85"/>
      <c r="J162" s="85"/>
      <c r="K162" s="85"/>
      <c r="L162" s="85"/>
      <c r="M162" s="85"/>
      <c r="N162" s="85"/>
      <c r="O162" s="85"/>
      <c r="P162" s="85"/>
      <c r="Q162" s="85"/>
      <c r="R162" s="85"/>
      <c r="S162" s="85"/>
      <c r="T162" s="85"/>
      <c r="U162" s="85"/>
      <c r="V162" s="85"/>
      <c r="W162" s="85"/>
      <c r="X162" s="85"/>
    </row>
    <row r="163" spans="3:24">
      <c r="C163" s="85"/>
      <c r="D163" s="85"/>
      <c r="E163" s="85"/>
      <c r="F163" s="85"/>
      <c r="G163" s="85"/>
      <c r="H163" s="85"/>
      <c r="I163" s="85"/>
      <c r="J163" s="85"/>
      <c r="K163" s="85"/>
      <c r="L163" s="85"/>
      <c r="M163" s="85"/>
      <c r="N163" s="85"/>
      <c r="O163" s="85"/>
      <c r="P163" s="85"/>
      <c r="Q163" s="85"/>
      <c r="R163" s="85"/>
      <c r="S163" s="85"/>
      <c r="T163" s="85"/>
      <c r="U163" s="85"/>
      <c r="V163" s="85"/>
      <c r="W163" s="85"/>
      <c r="X163" s="85"/>
    </row>
    <row r="164" spans="3:24">
      <c r="C164" s="85"/>
      <c r="D164" s="85"/>
      <c r="E164" s="85"/>
      <c r="F164" s="85"/>
      <c r="G164" s="85"/>
      <c r="H164" s="85"/>
      <c r="I164" s="85"/>
      <c r="J164" s="85"/>
      <c r="K164" s="85"/>
      <c r="L164" s="85"/>
      <c r="M164" s="85"/>
      <c r="N164" s="85"/>
      <c r="O164" s="85"/>
      <c r="P164" s="85"/>
      <c r="Q164" s="85"/>
      <c r="R164" s="85"/>
      <c r="S164" s="85"/>
      <c r="T164" s="85"/>
      <c r="U164" s="85"/>
      <c r="V164" s="85"/>
      <c r="W164" s="85"/>
      <c r="X164" s="85"/>
    </row>
    <row r="165" spans="3:24">
      <c r="C165" s="85"/>
      <c r="D165" s="85"/>
      <c r="E165" s="85"/>
      <c r="F165" s="85"/>
      <c r="G165" s="85"/>
      <c r="H165" s="85"/>
      <c r="I165" s="85"/>
      <c r="J165" s="85"/>
      <c r="K165" s="85"/>
      <c r="L165" s="85"/>
      <c r="M165" s="85"/>
      <c r="N165" s="85"/>
      <c r="O165" s="85"/>
      <c r="P165" s="85"/>
      <c r="Q165" s="85"/>
      <c r="R165" s="85"/>
      <c r="S165" s="85"/>
      <c r="T165" s="85"/>
      <c r="U165" s="85"/>
      <c r="V165" s="85"/>
      <c r="W165" s="85"/>
      <c r="X165" s="85"/>
    </row>
    <row r="166" spans="3:24">
      <c r="C166" s="85"/>
      <c r="D166" s="85"/>
      <c r="E166" s="85"/>
      <c r="F166" s="85"/>
      <c r="G166" s="85"/>
      <c r="H166" s="85"/>
      <c r="I166" s="85"/>
      <c r="J166" s="85"/>
      <c r="K166" s="85"/>
      <c r="L166" s="85"/>
      <c r="M166" s="85"/>
      <c r="N166" s="85"/>
      <c r="O166" s="85"/>
      <c r="P166" s="85"/>
      <c r="Q166" s="85"/>
      <c r="R166" s="85"/>
      <c r="S166" s="85"/>
      <c r="T166" s="85"/>
      <c r="U166" s="85"/>
      <c r="V166" s="85"/>
      <c r="W166" s="85"/>
      <c r="X166" s="85"/>
    </row>
    <row r="167" spans="3:24">
      <c r="C167" s="85"/>
      <c r="D167" s="85"/>
      <c r="E167" s="85"/>
      <c r="F167" s="85"/>
      <c r="G167" s="85"/>
      <c r="H167" s="85"/>
      <c r="I167" s="85"/>
      <c r="J167" s="85"/>
      <c r="K167" s="85"/>
      <c r="L167" s="85"/>
      <c r="M167" s="85"/>
      <c r="N167" s="85"/>
      <c r="O167" s="85"/>
      <c r="P167" s="85"/>
      <c r="Q167" s="85"/>
      <c r="R167" s="85"/>
      <c r="S167" s="85"/>
      <c r="T167" s="85"/>
      <c r="U167" s="85"/>
      <c r="V167" s="85"/>
      <c r="W167" s="85"/>
      <c r="X167" s="85"/>
    </row>
    <row r="168" spans="3:24">
      <c r="C168" s="85"/>
      <c r="D168" s="85"/>
      <c r="E168" s="85"/>
      <c r="F168" s="85"/>
      <c r="G168" s="85"/>
      <c r="H168" s="85"/>
      <c r="I168" s="85"/>
      <c r="J168" s="85"/>
      <c r="K168" s="85"/>
      <c r="L168" s="85"/>
      <c r="M168" s="85"/>
      <c r="N168" s="85"/>
      <c r="O168" s="85"/>
      <c r="P168" s="85"/>
      <c r="Q168" s="85"/>
      <c r="R168" s="85"/>
      <c r="S168" s="85"/>
      <c r="T168" s="85"/>
      <c r="U168" s="85"/>
      <c r="V168" s="85"/>
      <c r="W168" s="85"/>
      <c r="X168" s="85"/>
    </row>
    <row r="169" spans="3:24">
      <c r="C169" s="85"/>
      <c r="D169" s="85"/>
      <c r="E169" s="85"/>
      <c r="F169" s="85"/>
      <c r="G169" s="85"/>
      <c r="H169" s="85"/>
      <c r="I169" s="85"/>
      <c r="J169" s="85"/>
      <c r="K169" s="85"/>
      <c r="L169" s="85"/>
      <c r="M169" s="85"/>
      <c r="N169" s="85"/>
      <c r="O169" s="85"/>
      <c r="P169" s="85"/>
      <c r="Q169" s="85"/>
      <c r="R169" s="85"/>
      <c r="S169" s="85"/>
      <c r="T169" s="85"/>
      <c r="U169" s="85"/>
      <c r="V169" s="85"/>
      <c r="W169" s="85"/>
      <c r="X169" s="85"/>
    </row>
    <row r="170" spans="3:24">
      <c r="C170" s="85"/>
      <c r="D170" s="85"/>
      <c r="E170" s="85"/>
      <c r="F170" s="85"/>
      <c r="G170" s="85"/>
      <c r="H170" s="85"/>
      <c r="I170" s="85"/>
      <c r="J170" s="85"/>
      <c r="K170" s="85"/>
      <c r="L170" s="85"/>
      <c r="M170" s="85"/>
      <c r="N170" s="85"/>
      <c r="O170" s="85"/>
      <c r="P170" s="85"/>
      <c r="Q170" s="85"/>
      <c r="R170" s="85"/>
      <c r="S170" s="85"/>
      <c r="T170" s="85"/>
      <c r="U170" s="85"/>
      <c r="V170" s="85"/>
      <c r="W170" s="85"/>
      <c r="X170" s="85"/>
    </row>
    <row r="171" spans="3:24">
      <c r="C171" s="85"/>
      <c r="D171" s="85"/>
      <c r="E171" s="85"/>
      <c r="F171" s="85"/>
      <c r="G171" s="85"/>
      <c r="H171" s="85"/>
      <c r="I171" s="85"/>
      <c r="J171" s="85"/>
      <c r="K171" s="85"/>
      <c r="L171" s="85"/>
      <c r="M171" s="85"/>
      <c r="N171" s="85"/>
      <c r="O171" s="85"/>
      <c r="P171" s="85"/>
      <c r="Q171" s="85"/>
      <c r="R171" s="85"/>
      <c r="S171" s="85"/>
      <c r="T171" s="85"/>
      <c r="U171" s="85"/>
      <c r="V171" s="85"/>
      <c r="W171" s="85"/>
      <c r="X171" s="85"/>
    </row>
    <row r="172" spans="3:24">
      <c r="C172" s="85"/>
      <c r="D172" s="85"/>
      <c r="E172" s="85"/>
      <c r="F172" s="85"/>
      <c r="G172" s="85"/>
      <c r="H172" s="85"/>
      <c r="I172" s="85"/>
      <c r="J172" s="85"/>
      <c r="K172" s="85"/>
      <c r="L172" s="85"/>
      <c r="M172" s="85"/>
      <c r="N172" s="85"/>
      <c r="O172" s="85"/>
      <c r="P172" s="85"/>
      <c r="Q172" s="85"/>
      <c r="R172" s="85"/>
      <c r="S172" s="85"/>
      <c r="T172" s="85"/>
      <c r="U172" s="85"/>
      <c r="V172" s="85"/>
      <c r="W172" s="85"/>
      <c r="X172" s="85"/>
    </row>
    <row r="173" spans="3:24">
      <c r="C173" s="85"/>
      <c r="D173" s="85"/>
      <c r="E173" s="85"/>
      <c r="F173" s="85"/>
      <c r="G173" s="85"/>
      <c r="H173" s="85"/>
      <c r="I173" s="85"/>
      <c r="J173" s="85"/>
      <c r="K173" s="85"/>
      <c r="L173" s="85"/>
      <c r="M173" s="85"/>
      <c r="N173" s="85"/>
      <c r="O173" s="85"/>
      <c r="P173" s="85"/>
      <c r="Q173" s="85"/>
      <c r="R173" s="85"/>
      <c r="S173" s="85"/>
      <c r="T173" s="85"/>
      <c r="U173" s="85"/>
      <c r="V173" s="85"/>
      <c r="W173" s="85"/>
      <c r="X173" s="85"/>
    </row>
    <row r="174" spans="3:24">
      <c r="C174" s="85"/>
      <c r="D174" s="85"/>
      <c r="E174" s="85"/>
      <c r="F174" s="85"/>
      <c r="G174" s="85"/>
      <c r="H174" s="85"/>
      <c r="I174" s="85"/>
      <c r="J174" s="85"/>
      <c r="K174" s="85"/>
      <c r="L174" s="85"/>
      <c r="M174" s="85"/>
      <c r="N174" s="85"/>
      <c r="O174" s="85"/>
      <c r="P174" s="85"/>
      <c r="Q174" s="85"/>
      <c r="R174" s="85"/>
      <c r="S174" s="85"/>
      <c r="T174" s="85"/>
      <c r="U174" s="85"/>
      <c r="V174" s="85"/>
      <c r="W174" s="85"/>
      <c r="X174" s="85"/>
    </row>
    <row r="175" spans="3:24">
      <c r="C175" s="85"/>
      <c r="D175" s="85"/>
      <c r="E175" s="85"/>
      <c r="F175" s="85"/>
      <c r="G175" s="85"/>
      <c r="H175" s="85"/>
      <c r="I175" s="85"/>
      <c r="J175" s="85"/>
      <c r="K175" s="85"/>
      <c r="L175" s="85"/>
      <c r="M175" s="85"/>
      <c r="N175" s="85"/>
      <c r="O175" s="85"/>
      <c r="P175" s="85"/>
      <c r="Q175" s="85"/>
      <c r="R175" s="85"/>
      <c r="S175" s="85"/>
      <c r="T175" s="85"/>
      <c r="U175" s="85"/>
      <c r="V175" s="85"/>
      <c r="W175" s="85"/>
      <c r="X175" s="85"/>
    </row>
    <row r="176" spans="3:24">
      <c r="C176" s="85"/>
      <c r="D176" s="85"/>
      <c r="E176" s="85"/>
      <c r="F176" s="85"/>
      <c r="G176" s="85"/>
      <c r="H176" s="85"/>
      <c r="I176" s="85"/>
      <c r="J176" s="85"/>
      <c r="K176" s="85"/>
      <c r="L176" s="85"/>
      <c r="M176" s="85"/>
      <c r="N176" s="85"/>
      <c r="O176" s="85"/>
      <c r="P176" s="85"/>
      <c r="Q176" s="85"/>
      <c r="R176" s="85"/>
      <c r="S176" s="85"/>
      <c r="T176" s="85"/>
      <c r="U176" s="85"/>
      <c r="V176" s="85"/>
      <c r="W176" s="85"/>
      <c r="X176" s="85"/>
    </row>
    <row r="177" spans="3:24">
      <c r="C177" s="85"/>
      <c r="D177" s="85"/>
      <c r="E177" s="85"/>
      <c r="F177" s="85"/>
      <c r="G177" s="85"/>
      <c r="H177" s="85"/>
      <c r="I177" s="85"/>
      <c r="J177" s="85"/>
      <c r="K177" s="85"/>
      <c r="L177" s="85"/>
      <c r="M177" s="85"/>
      <c r="N177" s="85"/>
      <c r="O177" s="85"/>
      <c r="P177" s="85"/>
      <c r="Q177" s="85"/>
      <c r="R177" s="85"/>
      <c r="S177" s="85"/>
      <c r="T177" s="85"/>
      <c r="U177" s="85"/>
      <c r="V177" s="85"/>
      <c r="W177" s="85"/>
      <c r="X177" s="85"/>
    </row>
    <row r="178" spans="3:24">
      <c r="C178" s="85"/>
      <c r="D178" s="85"/>
      <c r="E178" s="85"/>
      <c r="F178" s="85"/>
      <c r="G178" s="85"/>
      <c r="H178" s="85"/>
      <c r="I178" s="85"/>
      <c r="J178" s="85"/>
      <c r="K178" s="85"/>
      <c r="L178" s="85"/>
      <c r="M178" s="85"/>
      <c r="N178" s="85"/>
      <c r="O178" s="85"/>
      <c r="P178" s="85"/>
      <c r="Q178" s="85"/>
      <c r="R178" s="85"/>
      <c r="S178" s="85"/>
      <c r="T178" s="85"/>
      <c r="U178" s="85"/>
      <c r="V178" s="85"/>
      <c r="W178" s="85"/>
      <c r="X178" s="85"/>
    </row>
    <row r="179" spans="3:24">
      <c r="C179" s="85"/>
      <c r="D179" s="85"/>
      <c r="E179" s="85"/>
      <c r="F179" s="85"/>
      <c r="G179" s="85"/>
      <c r="H179" s="85"/>
      <c r="I179" s="85"/>
      <c r="J179" s="85"/>
      <c r="K179" s="85"/>
      <c r="L179" s="85"/>
      <c r="M179" s="85"/>
      <c r="N179" s="85"/>
      <c r="O179" s="85"/>
      <c r="P179" s="85"/>
      <c r="Q179" s="85"/>
      <c r="R179" s="85"/>
      <c r="S179" s="85"/>
      <c r="T179" s="85"/>
      <c r="U179" s="85"/>
      <c r="V179" s="85"/>
      <c r="W179" s="85"/>
      <c r="X179" s="85"/>
    </row>
    <row r="180" spans="3:24">
      <c r="C180" s="85"/>
      <c r="D180" s="85"/>
      <c r="E180" s="85"/>
      <c r="F180" s="85"/>
      <c r="G180" s="85"/>
      <c r="H180" s="85"/>
      <c r="I180" s="85"/>
      <c r="J180" s="85"/>
      <c r="K180" s="85"/>
      <c r="L180" s="85"/>
      <c r="M180" s="85"/>
      <c r="N180" s="85"/>
      <c r="O180" s="85"/>
      <c r="P180" s="85"/>
      <c r="Q180" s="85"/>
      <c r="R180" s="85"/>
      <c r="S180" s="85"/>
      <c r="T180" s="85"/>
      <c r="U180" s="85"/>
      <c r="V180" s="85"/>
      <c r="W180" s="85"/>
      <c r="X180" s="85"/>
    </row>
    <row r="181" spans="3:24">
      <c r="C181" s="85"/>
      <c r="D181" s="85"/>
      <c r="E181" s="85"/>
      <c r="F181" s="85"/>
      <c r="G181" s="85"/>
      <c r="H181" s="85"/>
      <c r="I181" s="85"/>
      <c r="J181" s="85"/>
      <c r="K181" s="85"/>
      <c r="L181" s="85"/>
      <c r="M181" s="85"/>
      <c r="N181" s="85"/>
      <c r="O181" s="85"/>
      <c r="P181" s="85"/>
      <c r="Q181" s="85"/>
      <c r="R181" s="85"/>
      <c r="S181" s="85"/>
      <c r="T181" s="85"/>
      <c r="U181" s="85"/>
      <c r="V181" s="85"/>
      <c r="W181" s="85"/>
      <c r="X181" s="85"/>
    </row>
    <row r="182" spans="3:24">
      <c r="C182" s="85"/>
      <c r="D182" s="85"/>
      <c r="E182" s="85"/>
      <c r="F182" s="85"/>
      <c r="G182" s="85"/>
      <c r="H182" s="85"/>
      <c r="I182" s="85"/>
      <c r="J182" s="85"/>
      <c r="K182" s="85"/>
      <c r="L182" s="85"/>
      <c r="M182" s="85"/>
      <c r="N182" s="85"/>
      <c r="O182" s="85"/>
      <c r="P182" s="85"/>
      <c r="Q182" s="85"/>
      <c r="R182" s="85"/>
      <c r="S182" s="85"/>
      <c r="T182" s="85"/>
      <c r="U182" s="85"/>
      <c r="V182" s="85"/>
      <c r="W182" s="85"/>
      <c r="X182" s="85"/>
    </row>
    <row r="183" spans="3:24">
      <c r="C183" s="85"/>
      <c r="D183" s="85"/>
      <c r="E183" s="85"/>
      <c r="F183" s="85"/>
      <c r="G183" s="85"/>
      <c r="H183" s="85"/>
      <c r="I183" s="85"/>
      <c r="J183" s="85"/>
      <c r="K183" s="85"/>
      <c r="L183" s="85"/>
      <c r="M183" s="85"/>
      <c r="N183" s="85"/>
      <c r="O183" s="85"/>
      <c r="P183" s="85"/>
      <c r="Q183" s="85"/>
      <c r="R183" s="85"/>
      <c r="S183" s="85"/>
      <c r="T183" s="85"/>
      <c r="U183" s="85"/>
      <c r="V183" s="85"/>
      <c r="W183" s="85"/>
      <c r="X183" s="85"/>
    </row>
    <row r="184" spans="3:24">
      <c r="C184" s="85"/>
      <c r="D184" s="85"/>
      <c r="E184" s="85"/>
      <c r="F184" s="85"/>
      <c r="G184" s="85"/>
      <c r="H184" s="85"/>
      <c r="I184" s="85"/>
      <c r="J184" s="85"/>
      <c r="K184" s="85"/>
      <c r="L184" s="85"/>
      <c r="M184" s="85"/>
      <c r="N184" s="85"/>
      <c r="O184" s="85"/>
      <c r="P184" s="85"/>
      <c r="Q184" s="85"/>
      <c r="R184" s="85"/>
      <c r="S184" s="85"/>
      <c r="T184" s="85"/>
      <c r="U184" s="85"/>
      <c r="V184" s="85"/>
      <c r="W184" s="85"/>
      <c r="X184" s="85"/>
    </row>
    <row r="185" spans="3:24">
      <c r="C185" s="85"/>
      <c r="D185" s="85"/>
      <c r="E185" s="85"/>
      <c r="F185" s="85"/>
      <c r="G185" s="85"/>
      <c r="H185" s="85"/>
      <c r="I185" s="85"/>
      <c r="J185" s="85"/>
      <c r="K185" s="85"/>
      <c r="L185" s="85"/>
      <c r="M185" s="85"/>
      <c r="N185" s="85"/>
      <c r="O185" s="85"/>
      <c r="P185" s="85"/>
      <c r="Q185" s="85"/>
      <c r="R185" s="85"/>
      <c r="S185" s="85"/>
      <c r="T185" s="85"/>
      <c r="U185" s="85"/>
      <c r="V185" s="85"/>
      <c r="W185" s="85"/>
      <c r="X185" s="85"/>
    </row>
    <row r="186" spans="3:24">
      <c r="C186" s="85"/>
      <c r="D186" s="85"/>
      <c r="E186" s="85"/>
      <c r="F186" s="85"/>
      <c r="G186" s="85"/>
      <c r="H186" s="85"/>
      <c r="I186" s="85"/>
      <c r="J186" s="85"/>
      <c r="K186" s="85"/>
      <c r="L186" s="85"/>
      <c r="M186" s="85"/>
      <c r="N186" s="85"/>
      <c r="O186" s="85"/>
      <c r="P186" s="85"/>
      <c r="Q186" s="85"/>
      <c r="R186" s="85"/>
      <c r="S186" s="85"/>
      <c r="T186" s="85"/>
      <c r="U186" s="85"/>
      <c r="V186" s="85"/>
      <c r="W186" s="85"/>
      <c r="X186" s="85"/>
    </row>
    <row r="187" spans="3:24">
      <c r="C187" s="85"/>
      <c r="D187" s="85"/>
      <c r="E187" s="85"/>
      <c r="F187" s="85"/>
      <c r="G187" s="85"/>
      <c r="H187" s="85"/>
      <c r="I187" s="85"/>
      <c r="J187" s="85"/>
      <c r="K187" s="85"/>
      <c r="L187" s="85"/>
      <c r="M187" s="85"/>
      <c r="N187" s="85"/>
      <c r="O187" s="85"/>
      <c r="P187" s="85"/>
      <c r="Q187" s="85"/>
      <c r="R187" s="85"/>
      <c r="S187" s="85"/>
      <c r="T187" s="85"/>
      <c r="U187" s="85"/>
      <c r="V187" s="85"/>
      <c r="W187" s="85"/>
      <c r="X187" s="85"/>
    </row>
    <row r="188" spans="3:24">
      <c r="C188" s="85"/>
      <c r="D188" s="85"/>
      <c r="E188" s="85"/>
      <c r="F188" s="85"/>
      <c r="G188" s="85"/>
      <c r="H188" s="85"/>
      <c r="I188" s="85"/>
      <c r="J188" s="85"/>
      <c r="K188" s="85"/>
      <c r="L188" s="85"/>
      <c r="M188" s="85"/>
      <c r="N188" s="85"/>
      <c r="O188" s="85"/>
      <c r="P188" s="85"/>
      <c r="Q188" s="85"/>
      <c r="R188" s="85"/>
      <c r="S188" s="85"/>
      <c r="T188" s="85"/>
      <c r="U188" s="85"/>
      <c r="V188" s="85"/>
      <c r="W188" s="85"/>
      <c r="X188" s="85"/>
    </row>
    <row r="189" spans="3:24">
      <c r="C189" s="85"/>
      <c r="D189" s="85"/>
      <c r="E189" s="85"/>
      <c r="F189" s="85"/>
      <c r="G189" s="85"/>
      <c r="H189" s="85"/>
      <c r="I189" s="85"/>
      <c r="J189" s="85"/>
      <c r="K189" s="85"/>
      <c r="L189" s="85"/>
      <c r="M189" s="85"/>
      <c r="N189" s="85"/>
      <c r="O189" s="85"/>
      <c r="P189" s="85"/>
      <c r="Q189" s="85"/>
      <c r="R189" s="85"/>
      <c r="S189" s="85"/>
      <c r="T189" s="85"/>
      <c r="U189" s="85"/>
      <c r="V189" s="85"/>
      <c r="W189" s="85"/>
      <c r="X189" s="85"/>
    </row>
    <row r="190" spans="3:24">
      <c r="C190" s="85"/>
      <c r="D190" s="85"/>
      <c r="E190" s="85"/>
      <c r="F190" s="85"/>
      <c r="G190" s="85"/>
      <c r="H190" s="85"/>
      <c r="I190" s="85"/>
      <c r="J190" s="85"/>
      <c r="K190" s="85"/>
      <c r="L190" s="85"/>
      <c r="M190" s="85"/>
      <c r="N190" s="85"/>
      <c r="O190" s="85"/>
      <c r="P190" s="85"/>
      <c r="Q190" s="85"/>
      <c r="R190" s="85"/>
      <c r="S190" s="85"/>
      <c r="T190" s="85"/>
      <c r="U190" s="85"/>
      <c r="V190" s="85"/>
      <c r="W190" s="85"/>
      <c r="X190" s="85"/>
    </row>
    <row r="191" spans="3:24">
      <c r="C191" s="85"/>
      <c r="D191" s="85"/>
      <c r="E191" s="85"/>
      <c r="F191" s="85"/>
      <c r="G191" s="85"/>
      <c r="H191" s="85"/>
      <c r="I191" s="85"/>
      <c r="J191" s="85"/>
      <c r="K191" s="85"/>
      <c r="L191" s="85"/>
      <c r="M191" s="85"/>
      <c r="N191" s="85"/>
      <c r="O191" s="85"/>
      <c r="P191" s="85"/>
      <c r="Q191" s="85"/>
      <c r="R191" s="85"/>
      <c r="S191" s="85"/>
      <c r="T191" s="85"/>
      <c r="U191" s="85"/>
      <c r="V191" s="85"/>
      <c r="W191" s="85"/>
      <c r="X191" s="85"/>
    </row>
    <row r="192" spans="3:24">
      <c r="C192" s="85"/>
      <c r="D192" s="85"/>
      <c r="E192" s="85"/>
      <c r="F192" s="85"/>
      <c r="G192" s="85"/>
      <c r="H192" s="85"/>
      <c r="I192" s="85"/>
      <c r="J192" s="85"/>
      <c r="K192" s="85"/>
      <c r="L192" s="85"/>
      <c r="M192" s="85"/>
      <c r="N192" s="85"/>
      <c r="O192" s="85"/>
      <c r="P192" s="85"/>
      <c r="Q192" s="85"/>
      <c r="R192" s="85"/>
      <c r="S192" s="85"/>
      <c r="T192" s="85"/>
      <c r="U192" s="85"/>
      <c r="V192" s="85"/>
      <c r="W192" s="85"/>
      <c r="X192" s="85"/>
    </row>
    <row r="193" spans="3:24">
      <c r="C193" s="85"/>
      <c r="D193" s="85"/>
      <c r="E193" s="85"/>
      <c r="F193" s="85"/>
      <c r="G193" s="85"/>
      <c r="H193" s="85"/>
      <c r="I193" s="85"/>
      <c r="J193" s="85"/>
      <c r="K193" s="85"/>
      <c r="L193" s="85"/>
      <c r="M193" s="85"/>
      <c r="N193" s="85"/>
      <c r="O193" s="85"/>
      <c r="P193" s="85"/>
      <c r="Q193" s="85"/>
      <c r="R193" s="85"/>
      <c r="S193" s="85"/>
      <c r="T193" s="85"/>
      <c r="U193" s="85"/>
      <c r="V193" s="85"/>
      <c r="W193" s="85"/>
      <c r="X193" s="85"/>
    </row>
    <row r="194" spans="3:24">
      <c r="C194" s="85"/>
      <c r="D194" s="85"/>
      <c r="E194" s="85"/>
      <c r="F194" s="85"/>
      <c r="G194" s="85"/>
      <c r="H194" s="85"/>
      <c r="I194" s="85"/>
      <c r="J194" s="85"/>
      <c r="K194" s="85"/>
      <c r="L194" s="85"/>
      <c r="M194" s="85"/>
      <c r="N194" s="85"/>
      <c r="O194" s="85"/>
      <c r="P194" s="85"/>
      <c r="Q194" s="85"/>
      <c r="R194" s="85"/>
      <c r="S194" s="85"/>
      <c r="T194" s="85"/>
      <c r="U194" s="85"/>
      <c r="V194" s="85"/>
      <c r="W194" s="85"/>
      <c r="X194" s="85"/>
    </row>
    <row r="195" spans="3:24">
      <c r="C195" s="85"/>
      <c r="D195" s="85"/>
      <c r="E195" s="85"/>
      <c r="F195" s="85"/>
      <c r="G195" s="85"/>
      <c r="H195" s="85"/>
      <c r="I195" s="85"/>
      <c r="J195" s="85"/>
      <c r="K195" s="85"/>
      <c r="L195" s="85"/>
      <c r="M195" s="85"/>
      <c r="N195" s="85"/>
      <c r="O195" s="85"/>
      <c r="P195" s="85"/>
      <c r="Q195" s="85"/>
      <c r="R195" s="85"/>
      <c r="S195" s="85"/>
      <c r="T195" s="85"/>
      <c r="U195" s="85"/>
      <c r="V195" s="85"/>
      <c r="W195" s="85"/>
      <c r="X195" s="85"/>
    </row>
    <row r="196" spans="3:24">
      <c r="C196" s="85"/>
      <c r="D196" s="85"/>
      <c r="E196" s="85"/>
      <c r="F196" s="85"/>
      <c r="G196" s="85"/>
      <c r="H196" s="85"/>
      <c r="I196" s="85"/>
      <c r="J196" s="85"/>
      <c r="K196" s="85"/>
      <c r="L196" s="85"/>
      <c r="M196" s="85"/>
      <c r="N196" s="85"/>
      <c r="O196" s="85"/>
      <c r="P196" s="85"/>
      <c r="Q196" s="85"/>
      <c r="R196" s="85"/>
      <c r="S196" s="85"/>
      <c r="T196" s="85"/>
      <c r="U196" s="85"/>
      <c r="V196" s="85"/>
      <c r="W196" s="85"/>
      <c r="X196" s="85"/>
    </row>
    <row r="197" spans="3:24">
      <c r="C197" s="85"/>
      <c r="D197" s="85"/>
      <c r="E197" s="85"/>
      <c r="F197" s="85"/>
      <c r="G197" s="85"/>
      <c r="H197" s="85"/>
      <c r="I197" s="85"/>
      <c r="J197" s="85"/>
      <c r="K197" s="85"/>
      <c r="L197" s="85"/>
      <c r="M197" s="85"/>
      <c r="N197" s="85"/>
      <c r="O197" s="85"/>
      <c r="P197" s="85"/>
      <c r="Q197" s="85"/>
      <c r="R197" s="85"/>
      <c r="S197" s="85"/>
      <c r="T197" s="85"/>
      <c r="U197" s="85"/>
      <c r="V197" s="85"/>
      <c r="W197" s="85"/>
      <c r="X197" s="85"/>
    </row>
    <row r="198" spans="3:24">
      <c r="C198" s="85"/>
      <c r="D198" s="85"/>
      <c r="E198" s="85"/>
      <c r="F198" s="85"/>
      <c r="G198" s="85"/>
      <c r="H198" s="85"/>
      <c r="I198" s="85"/>
      <c r="J198" s="85"/>
      <c r="K198" s="85"/>
      <c r="L198" s="85"/>
      <c r="M198" s="85"/>
      <c r="N198" s="85"/>
      <c r="O198" s="85"/>
      <c r="P198" s="85"/>
      <c r="Q198" s="85"/>
      <c r="R198" s="85"/>
      <c r="S198" s="85"/>
      <c r="T198" s="85"/>
      <c r="U198" s="85"/>
      <c r="V198" s="85"/>
      <c r="W198" s="85"/>
      <c r="X198" s="85"/>
    </row>
    <row r="199" spans="3:24">
      <c r="C199" s="85"/>
      <c r="D199" s="85"/>
      <c r="E199" s="85"/>
      <c r="F199" s="85"/>
      <c r="G199" s="85"/>
      <c r="H199" s="85"/>
      <c r="I199" s="85"/>
      <c r="J199" s="85"/>
      <c r="K199" s="85"/>
      <c r="L199" s="85"/>
      <c r="M199" s="85"/>
      <c r="N199" s="85"/>
      <c r="O199" s="85"/>
      <c r="P199" s="85"/>
      <c r="Q199" s="85"/>
      <c r="R199" s="85"/>
      <c r="S199" s="85"/>
      <c r="T199" s="85"/>
      <c r="U199" s="85"/>
      <c r="V199" s="85"/>
      <c r="W199" s="85"/>
      <c r="X199" s="85"/>
    </row>
    <row r="200" spans="3:24">
      <c r="C200" s="85"/>
      <c r="D200" s="85"/>
      <c r="E200" s="85"/>
      <c r="F200" s="85"/>
      <c r="G200" s="85"/>
      <c r="H200" s="85"/>
      <c r="I200" s="85"/>
      <c r="J200" s="85"/>
      <c r="K200" s="85"/>
      <c r="L200" s="85"/>
      <c r="M200" s="85"/>
      <c r="N200" s="85"/>
      <c r="O200" s="85"/>
      <c r="P200" s="85"/>
      <c r="Q200" s="85"/>
      <c r="R200" s="85"/>
      <c r="S200" s="85"/>
      <c r="T200" s="85"/>
      <c r="U200" s="85"/>
      <c r="V200" s="85"/>
      <c r="W200" s="85"/>
      <c r="X200" s="85"/>
    </row>
    <row r="201" spans="3:24">
      <c r="C201" s="85"/>
      <c r="D201" s="85"/>
      <c r="E201" s="85"/>
      <c r="F201" s="85"/>
      <c r="G201" s="85"/>
      <c r="H201" s="85"/>
      <c r="I201" s="85"/>
      <c r="J201" s="85"/>
      <c r="K201" s="85"/>
      <c r="L201" s="85"/>
      <c r="M201" s="85"/>
      <c r="N201" s="85"/>
      <c r="O201" s="85"/>
      <c r="P201" s="85"/>
      <c r="Q201" s="85"/>
      <c r="R201" s="85"/>
      <c r="S201" s="85"/>
      <c r="T201" s="85"/>
      <c r="U201" s="85"/>
      <c r="V201" s="85"/>
      <c r="W201" s="85"/>
      <c r="X201" s="85"/>
    </row>
    <row r="202" spans="3:24">
      <c r="C202" s="85"/>
      <c r="D202" s="85"/>
      <c r="E202" s="85"/>
      <c r="F202" s="85"/>
      <c r="G202" s="85"/>
      <c r="H202" s="85"/>
      <c r="I202" s="85"/>
      <c r="J202" s="85"/>
      <c r="K202" s="85"/>
      <c r="L202" s="85"/>
      <c r="M202" s="85"/>
      <c r="N202" s="85"/>
      <c r="O202" s="85"/>
      <c r="P202" s="85"/>
      <c r="Q202" s="85"/>
      <c r="R202" s="85"/>
      <c r="S202" s="85"/>
      <c r="T202" s="85"/>
      <c r="U202" s="85"/>
      <c r="V202" s="85"/>
      <c r="W202" s="85"/>
      <c r="X202" s="85"/>
    </row>
    <row r="203" spans="3:24">
      <c r="C203" s="85"/>
      <c r="D203" s="85"/>
      <c r="E203" s="85"/>
      <c r="F203" s="85"/>
      <c r="G203" s="85"/>
      <c r="H203" s="85"/>
      <c r="I203" s="85"/>
      <c r="J203" s="85"/>
      <c r="K203" s="85"/>
      <c r="L203" s="85"/>
      <c r="M203" s="85"/>
      <c r="N203" s="85"/>
      <c r="O203" s="85"/>
      <c r="P203" s="85"/>
      <c r="Q203" s="85"/>
      <c r="R203" s="85"/>
      <c r="S203" s="85"/>
      <c r="T203" s="85"/>
      <c r="U203" s="85"/>
      <c r="V203" s="85"/>
      <c r="W203" s="85"/>
      <c r="X203" s="85"/>
    </row>
    <row r="204" spans="3:24">
      <c r="C204" s="85"/>
      <c r="D204" s="85"/>
      <c r="E204" s="85"/>
      <c r="F204" s="85"/>
      <c r="G204" s="85"/>
      <c r="H204" s="85"/>
      <c r="I204" s="85"/>
      <c r="J204" s="85"/>
      <c r="K204" s="85"/>
      <c r="L204" s="85"/>
      <c r="M204" s="85"/>
      <c r="N204" s="85"/>
      <c r="O204" s="85"/>
      <c r="P204" s="85"/>
      <c r="Q204" s="85"/>
      <c r="R204" s="85"/>
      <c r="S204" s="85"/>
      <c r="T204" s="85"/>
      <c r="U204" s="85"/>
      <c r="V204" s="85"/>
      <c r="W204" s="85"/>
      <c r="X204" s="85"/>
    </row>
    <row r="205" spans="3:24">
      <c r="C205" s="85"/>
      <c r="D205" s="85"/>
      <c r="E205" s="85"/>
      <c r="F205" s="85"/>
      <c r="G205" s="85"/>
      <c r="H205" s="85"/>
      <c r="I205" s="85"/>
      <c r="J205" s="85"/>
      <c r="K205" s="85"/>
      <c r="L205" s="85"/>
      <c r="M205" s="85"/>
      <c r="N205" s="85"/>
      <c r="O205" s="85"/>
      <c r="P205" s="85"/>
      <c r="Q205" s="85"/>
      <c r="R205" s="85"/>
      <c r="S205" s="85"/>
      <c r="T205" s="85"/>
      <c r="U205" s="85"/>
      <c r="V205" s="85"/>
      <c r="W205" s="85"/>
      <c r="X205" s="85"/>
    </row>
    <row r="206" spans="3:24">
      <c r="C206" s="85"/>
      <c r="D206" s="85"/>
      <c r="E206" s="85"/>
      <c r="F206" s="85"/>
      <c r="G206" s="85"/>
      <c r="H206" s="85"/>
      <c r="I206" s="85"/>
      <c r="J206" s="85"/>
      <c r="K206" s="85"/>
      <c r="L206" s="85"/>
      <c r="M206" s="85"/>
      <c r="N206" s="85"/>
      <c r="O206" s="85"/>
      <c r="P206" s="85"/>
      <c r="Q206" s="85"/>
      <c r="R206" s="85"/>
      <c r="S206" s="85"/>
      <c r="T206" s="85"/>
      <c r="U206" s="85"/>
      <c r="V206" s="85"/>
      <c r="W206" s="85"/>
      <c r="X206" s="85"/>
    </row>
    <row r="207" spans="3:24">
      <c r="C207" s="85"/>
      <c r="D207" s="85"/>
      <c r="E207" s="85"/>
      <c r="F207" s="85"/>
      <c r="G207" s="85"/>
      <c r="H207" s="85"/>
      <c r="I207" s="85"/>
      <c r="J207" s="85"/>
      <c r="K207" s="85"/>
      <c r="L207" s="85"/>
      <c r="M207" s="85"/>
      <c r="N207" s="85"/>
      <c r="O207" s="85"/>
      <c r="P207" s="85"/>
      <c r="Q207" s="85"/>
      <c r="R207" s="85"/>
      <c r="S207" s="85"/>
      <c r="T207" s="85"/>
      <c r="U207" s="85"/>
      <c r="V207" s="85"/>
      <c r="W207" s="85"/>
      <c r="X207" s="85"/>
    </row>
    <row r="208" spans="3:24">
      <c r="C208" s="85"/>
      <c r="D208" s="85"/>
      <c r="E208" s="85"/>
      <c r="F208" s="85"/>
      <c r="G208" s="85"/>
      <c r="H208" s="85"/>
      <c r="I208" s="85"/>
      <c r="J208" s="85"/>
      <c r="K208" s="85"/>
      <c r="L208" s="85"/>
      <c r="M208" s="85"/>
      <c r="N208" s="85"/>
      <c r="O208" s="85"/>
      <c r="P208" s="85"/>
      <c r="Q208" s="85"/>
      <c r="R208" s="85"/>
      <c r="S208" s="85"/>
      <c r="T208" s="85"/>
      <c r="U208" s="85"/>
      <c r="V208" s="85"/>
      <c r="W208" s="85"/>
      <c r="X208" s="85"/>
    </row>
    <row r="209" spans="3:24">
      <c r="C209" s="85"/>
      <c r="D209" s="85"/>
      <c r="E209" s="85"/>
      <c r="F209" s="85"/>
      <c r="G209" s="85"/>
      <c r="H209" s="85"/>
      <c r="I209" s="85"/>
      <c r="J209" s="85"/>
      <c r="K209" s="85"/>
      <c r="L209" s="85"/>
      <c r="M209" s="85"/>
      <c r="N209" s="85"/>
      <c r="O209" s="85"/>
      <c r="P209" s="85"/>
      <c r="Q209" s="85"/>
      <c r="R209" s="85"/>
      <c r="S209" s="85"/>
      <c r="T209" s="85"/>
      <c r="U209" s="85"/>
      <c r="V209" s="85"/>
      <c r="W209" s="85"/>
      <c r="X209" s="85"/>
    </row>
    <row r="210" spans="3:24">
      <c r="C210" s="85"/>
      <c r="D210" s="85"/>
      <c r="E210" s="85"/>
      <c r="F210" s="85"/>
      <c r="G210" s="85"/>
      <c r="H210" s="85"/>
      <c r="I210" s="85"/>
      <c r="J210" s="85"/>
      <c r="K210" s="85"/>
      <c r="L210" s="85"/>
      <c r="M210" s="85"/>
      <c r="N210" s="85"/>
      <c r="O210" s="85"/>
      <c r="P210" s="85"/>
      <c r="Q210" s="85"/>
      <c r="R210" s="85"/>
      <c r="S210" s="85"/>
      <c r="T210" s="85"/>
      <c r="U210" s="85"/>
      <c r="V210" s="85"/>
      <c r="W210" s="85"/>
      <c r="X210" s="85"/>
    </row>
    <row r="211" spans="3:24">
      <c r="C211" s="85"/>
      <c r="D211" s="85"/>
      <c r="E211" s="85"/>
      <c r="F211" s="85"/>
      <c r="G211" s="85"/>
      <c r="H211" s="85"/>
      <c r="I211" s="85"/>
      <c r="J211" s="85"/>
      <c r="K211" s="85"/>
      <c r="L211" s="85"/>
      <c r="M211" s="85"/>
      <c r="N211" s="85"/>
      <c r="O211" s="85"/>
      <c r="P211" s="85"/>
      <c r="Q211" s="85"/>
      <c r="R211" s="85"/>
      <c r="S211" s="85"/>
      <c r="T211" s="85"/>
      <c r="U211" s="85"/>
      <c r="V211" s="85"/>
      <c r="W211" s="85"/>
      <c r="X211" s="85"/>
    </row>
    <row r="212" spans="3:24">
      <c r="C212" s="85"/>
      <c r="D212" s="85"/>
      <c r="E212" s="85"/>
      <c r="F212" s="85"/>
      <c r="G212" s="85"/>
      <c r="H212" s="85"/>
      <c r="I212" s="85"/>
      <c r="J212" s="85"/>
      <c r="K212" s="85"/>
      <c r="L212" s="85"/>
      <c r="M212" s="85"/>
      <c r="N212" s="85"/>
      <c r="O212" s="85"/>
      <c r="P212" s="85"/>
      <c r="Q212" s="85"/>
      <c r="R212" s="85"/>
      <c r="S212" s="85"/>
      <c r="T212" s="85"/>
      <c r="U212" s="85"/>
      <c r="V212" s="85"/>
      <c r="W212" s="85"/>
      <c r="X212" s="85"/>
    </row>
    <row r="213" spans="3:24">
      <c r="C213" s="85"/>
      <c r="D213" s="85"/>
      <c r="E213" s="85"/>
      <c r="F213" s="85"/>
      <c r="G213" s="85"/>
      <c r="H213" s="85"/>
      <c r="I213" s="85"/>
      <c r="J213" s="85"/>
      <c r="K213" s="85"/>
      <c r="L213" s="85"/>
      <c r="M213" s="85"/>
      <c r="N213" s="85"/>
      <c r="O213" s="85"/>
      <c r="P213" s="85"/>
      <c r="Q213" s="85"/>
      <c r="R213" s="85"/>
      <c r="S213" s="85"/>
      <c r="T213" s="85"/>
      <c r="U213" s="85"/>
      <c r="V213" s="85"/>
      <c r="W213" s="85"/>
      <c r="X213" s="85"/>
    </row>
    <row r="214" spans="3:24">
      <c r="C214" s="85"/>
      <c r="D214" s="85"/>
      <c r="E214" s="85"/>
      <c r="F214" s="85"/>
      <c r="G214" s="85"/>
      <c r="H214" s="85"/>
      <c r="I214" s="85"/>
      <c r="J214" s="85"/>
      <c r="K214" s="85"/>
      <c r="L214" s="85"/>
      <c r="M214" s="85"/>
      <c r="N214" s="85"/>
      <c r="O214" s="85"/>
      <c r="P214" s="85"/>
      <c r="Q214" s="85"/>
      <c r="R214" s="85"/>
      <c r="S214" s="85"/>
      <c r="T214" s="85"/>
      <c r="U214" s="85"/>
      <c r="V214" s="85"/>
      <c r="W214" s="85"/>
      <c r="X214" s="85"/>
    </row>
    <row r="215" spans="3:24">
      <c r="C215" s="85"/>
      <c r="D215" s="85"/>
      <c r="E215" s="85"/>
      <c r="F215" s="85"/>
      <c r="G215" s="85"/>
      <c r="H215" s="85"/>
      <c r="I215" s="85"/>
      <c r="J215" s="85"/>
      <c r="K215" s="85"/>
      <c r="L215" s="85"/>
      <c r="M215" s="85"/>
      <c r="N215" s="85"/>
      <c r="O215" s="85"/>
      <c r="P215" s="85"/>
      <c r="Q215" s="85"/>
      <c r="R215" s="85"/>
      <c r="S215" s="85"/>
      <c r="T215" s="85"/>
      <c r="U215" s="85"/>
      <c r="V215" s="85"/>
      <c r="W215" s="85"/>
      <c r="X215" s="85"/>
    </row>
    <row r="216" spans="3:24">
      <c r="C216" s="85"/>
      <c r="D216" s="85"/>
      <c r="E216" s="85"/>
      <c r="F216" s="85"/>
      <c r="G216" s="85"/>
      <c r="H216" s="85"/>
      <c r="I216" s="85"/>
      <c r="J216" s="85"/>
      <c r="K216" s="85"/>
      <c r="L216" s="85"/>
      <c r="M216" s="85"/>
      <c r="N216" s="85"/>
      <c r="O216" s="85"/>
      <c r="P216" s="85"/>
      <c r="Q216" s="85"/>
      <c r="R216" s="85"/>
      <c r="S216" s="85"/>
      <c r="T216" s="85"/>
      <c r="U216" s="85"/>
      <c r="V216" s="85"/>
      <c r="W216" s="85"/>
      <c r="X216" s="85"/>
    </row>
    <row r="217" spans="3:24">
      <c r="C217" s="85"/>
      <c r="D217" s="85"/>
      <c r="E217" s="85"/>
      <c r="F217" s="85"/>
      <c r="G217" s="85"/>
      <c r="H217" s="85"/>
      <c r="I217" s="85"/>
      <c r="J217" s="85"/>
      <c r="K217" s="85"/>
      <c r="L217" s="85"/>
      <c r="M217" s="85"/>
      <c r="N217" s="85"/>
      <c r="O217" s="85"/>
      <c r="P217" s="85"/>
      <c r="Q217" s="85"/>
      <c r="R217" s="85"/>
      <c r="S217" s="85"/>
      <c r="T217" s="85"/>
      <c r="U217" s="85"/>
      <c r="V217" s="85"/>
      <c r="W217" s="85"/>
      <c r="X217" s="85"/>
    </row>
    <row r="218" spans="3:24">
      <c r="C218" s="85"/>
      <c r="D218" s="85"/>
      <c r="E218" s="85"/>
      <c r="F218" s="85"/>
      <c r="G218" s="85"/>
      <c r="H218" s="85"/>
      <c r="I218" s="85"/>
      <c r="J218" s="85"/>
      <c r="K218" s="85"/>
      <c r="L218" s="85"/>
      <c r="M218" s="85"/>
      <c r="N218" s="85"/>
      <c r="O218" s="85"/>
      <c r="P218" s="85"/>
      <c r="Q218" s="85"/>
      <c r="R218" s="85"/>
      <c r="S218" s="85"/>
      <c r="T218" s="85"/>
      <c r="U218" s="85"/>
      <c r="V218" s="85"/>
      <c r="W218" s="85"/>
      <c r="X218" s="85"/>
    </row>
    <row r="219" spans="3:24">
      <c r="C219" s="85"/>
      <c r="D219" s="85"/>
      <c r="E219" s="85"/>
      <c r="F219" s="85"/>
      <c r="G219" s="85"/>
      <c r="H219" s="85"/>
      <c r="I219" s="85"/>
      <c r="J219" s="85"/>
      <c r="K219" s="85"/>
      <c r="L219" s="85"/>
      <c r="M219" s="85"/>
      <c r="N219" s="85"/>
      <c r="O219" s="85"/>
      <c r="P219" s="85"/>
      <c r="Q219" s="85"/>
      <c r="R219" s="85"/>
      <c r="S219" s="85"/>
      <c r="T219" s="85"/>
      <c r="U219" s="85"/>
      <c r="V219" s="85"/>
      <c r="W219" s="85"/>
      <c r="X219" s="85"/>
    </row>
    <row r="220" spans="3:24">
      <c r="C220" s="85"/>
      <c r="D220" s="85"/>
      <c r="E220" s="85"/>
      <c r="F220" s="85"/>
      <c r="G220" s="85"/>
      <c r="H220" s="85"/>
      <c r="I220" s="85"/>
      <c r="J220" s="85"/>
      <c r="K220" s="85"/>
      <c r="L220" s="85"/>
      <c r="M220" s="85"/>
      <c r="N220" s="85"/>
      <c r="O220" s="85"/>
      <c r="P220" s="85"/>
      <c r="Q220" s="85"/>
      <c r="R220" s="85"/>
      <c r="S220" s="85"/>
      <c r="T220" s="85"/>
      <c r="U220" s="85"/>
      <c r="V220" s="85"/>
      <c r="W220" s="85"/>
      <c r="X220" s="85"/>
    </row>
    <row r="221" spans="3:24">
      <c r="C221" s="85"/>
      <c r="D221" s="85"/>
      <c r="E221" s="85"/>
      <c r="F221" s="85"/>
      <c r="G221" s="85"/>
      <c r="H221" s="85"/>
      <c r="I221" s="85"/>
      <c r="J221" s="85"/>
      <c r="K221" s="85"/>
      <c r="L221" s="85"/>
      <c r="M221" s="85"/>
      <c r="N221" s="85"/>
      <c r="O221" s="85"/>
      <c r="P221" s="85"/>
      <c r="Q221" s="85"/>
      <c r="R221" s="85"/>
      <c r="S221" s="85"/>
      <c r="T221" s="85"/>
      <c r="U221" s="85"/>
      <c r="V221" s="85"/>
      <c r="W221" s="85"/>
      <c r="X221" s="85"/>
    </row>
    <row r="222" spans="3:24">
      <c r="C222" s="85"/>
      <c r="D222" s="85"/>
      <c r="E222" s="85"/>
      <c r="F222" s="85"/>
      <c r="G222" s="85"/>
      <c r="H222" s="85"/>
      <c r="I222" s="85"/>
      <c r="J222" s="85"/>
      <c r="K222" s="85"/>
      <c r="L222" s="85"/>
      <c r="M222" s="85"/>
      <c r="N222" s="85"/>
      <c r="O222" s="85"/>
      <c r="P222" s="85"/>
      <c r="Q222" s="85"/>
      <c r="R222" s="85"/>
      <c r="S222" s="85"/>
      <c r="T222" s="85"/>
      <c r="U222" s="85"/>
      <c r="V222" s="85"/>
      <c r="W222" s="85"/>
      <c r="X222" s="85"/>
    </row>
    <row r="223" spans="3:24">
      <c r="C223" s="85"/>
      <c r="D223" s="85"/>
      <c r="E223" s="85"/>
      <c r="F223" s="85"/>
      <c r="G223" s="85"/>
      <c r="H223" s="85"/>
      <c r="I223" s="85"/>
      <c r="J223" s="85"/>
      <c r="K223" s="85"/>
      <c r="L223" s="85"/>
      <c r="M223" s="85"/>
      <c r="N223" s="85"/>
      <c r="O223" s="85"/>
      <c r="P223" s="85"/>
      <c r="Q223" s="85"/>
      <c r="R223" s="85"/>
      <c r="S223" s="85"/>
      <c r="T223" s="85"/>
      <c r="U223" s="85"/>
      <c r="V223" s="85"/>
      <c r="W223" s="85"/>
      <c r="X223" s="85"/>
    </row>
    <row r="224" spans="3:24">
      <c r="C224" s="85"/>
      <c r="D224" s="85"/>
      <c r="E224" s="85"/>
      <c r="F224" s="85"/>
      <c r="G224" s="85"/>
      <c r="H224" s="85"/>
      <c r="I224" s="85"/>
      <c r="J224" s="85"/>
      <c r="K224" s="85"/>
      <c r="L224" s="85"/>
      <c r="M224" s="85"/>
      <c r="N224" s="85"/>
      <c r="O224" s="85"/>
      <c r="P224" s="85"/>
      <c r="Q224" s="85"/>
      <c r="R224" s="85"/>
      <c r="S224" s="85"/>
      <c r="T224" s="85"/>
      <c r="U224" s="85"/>
      <c r="V224" s="85"/>
      <c r="W224" s="85"/>
      <c r="X224" s="85"/>
    </row>
    <row r="225" spans="3:24">
      <c r="C225" s="85"/>
      <c r="D225" s="85"/>
      <c r="E225" s="85"/>
      <c r="F225" s="85"/>
      <c r="G225" s="85"/>
      <c r="H225" s="85"/>
      <c r="I225" s="85"/>
      <c r="J225" s="85"/>
      <c r="K225" s="85"/>
      <c r="L225" s="85"/>
      <c r="M225" s="85"/>
      <c r="N225" s="85"/>
      <c r="O225" s="85"/>
      <c r="P225" s="85"/>
      <c r="Q225" s="85"/>
      <c r="R225" s="85"/>
      <c r="S225" s="85"/>
      <c r="T225" s="85"/>
      <c r="U225" s="85"/>
      <c r="V225" s="85"/>
      <c r="W225" s="85"/>
      <c r="X225" s="85"/>
    </row>
    <row r="226" spans="3:24">
      <c r="C226" s="85"/>
      <c r="D226" s="85"/>
      <c r="E226" s="85"/>
      <c r="F226" s="85"/>
      <c r="G226" s="85"/>
      <c r="H226" s="85"/>
      <c r="I226" s="85"/>
      <c r="J226" s="85"/>
      <c r="K226" s="85"/>
      <c r="L226" s="85"/>
      <c r="M226" s="85"/>
      <c r="N226" s="85"/>
      <c r="O226" s="85"/>
      <c r="P226" s="85"/>
      <c r="Q226" s="85"/>
      <c r="R226" s="85"/>
      <c r="S226" s="85"/>
      <c r="T226" s="85"/>
      <c r="U226" s="85"/>
      <c r="V226" s="85"/>
      <c r="W226" s="85"/>
      <c r="X226" s="85"/>
    </row>
    <row r="227" spans="3:24">
      <c r="C227" s="85"/>
      <c r="D227" s="85"/>
      <c r="E227" s="85"/>
      <c r="F227" s="85"/>
      <c r="G227" s="85"/>
      <c r="H227" s="85"/>
      <c r="I227" s="85"/>
      <c r="J227" s="85"/>
      <c r="K227" s="85"/>
      <c r="L227" s="85"/>
      <c r="M227" s="85"/>
      <c r="N227" s="85"/>
      <c r="O227" s="85"/>
      <c r="P227" s="85"/>
      <c r="Q227" s="85"/>
      <c r="R227" s="85"/>
      <c r="S227" s="85"/>
      <c r="T227" s="85"/>
      <c r="U227" s="85"/>
      <c r="V227" s="85"/>
      <c r="W227" s="85"/>
      <c r="X227" s="85"/>
    </row>
    <row r="228" spans="3:24">
      <c r="C228" s="85"/>
      <c r="D228" s="85"/>
      <c r="E228" s="85"/>
      <c r="F228" s="85"/>
      <c r="G228" s="85"/>
      <c r="H228" s="85"/>
      <c r="I228" s="85"/>
      <c r="J228" s="85"/>
      <c r="K228" s="85"/>
      <c r="L228" s="85"/>
      <c r="M228" s="85"/>
      <c r="N228" s="85"/>
      <c r="O228" s="85"/>
      <c r="P228" s="85"/>
      <c r="Q228" s="85"/>
      <c r="R228" s="85"/>
      <c r="S228" s="85"/>
      <c r="T228" s="85"/>
      <c r="U228" s="85"/>
      <c r="V228" s="85"/>
      <c r="W228" s="85"/>
      <c r="X228" s="85"/>
    </row>
    <row r="229" spans="3:24">
      <c r="C229" s="85"/>
      <c r="D229" s="85"/>
      <c r="E229" s="85"/>
      <c r="F229" s="85"/>
      <c r="G229" s="85"/>
      <c r="H229" s="85"/>
      <c r="I229" s="85"/>
      <c r="J229" s="85"/>
      <c r="K229" s="85"/>
      <c r="L229" s="85"/>
      <c r="M229" s="85"/>
      <c r="N229" s="85"/>
      <c r="O229" s="85"/>
      <c r="P229" s="85"/>
      <c r="Q229" s="85"/>
      <c r="R229" s="85"/>
      <c r="S229" s="85"/>
      <c r="T229" s="85"/>
      <c r="U229" s="85"/>
      <c r="V229" s="85"/>
      <c r="W229" s="85"/>
      <c r="X229" s="85"/>
    </row>
    <row r="230" spans="3:24">
      <c r="C230" s="85"/>
      <c r="D230" s="85"/>
      <c r="E230" s="85"/>
      <c r="F230" s="85"/>
      <c r="G230" s="85"/>
      <c r="H230" s="85"/>
      <c r="I230" s="85"/>
      <c r="J230" s="85"/>
      <c r="K230" s="85"/>
      <c r="L230" s="85"/>
      <c r="M230" s="85"/>
      <c r="N230" s="85"/>
      <c r="O230" s="85"/>
      <c r="P230" s="85"/>
      <c r="Q230" s="85"/>
      <c r="R230" s="85"/>
      <c r="S230" s="85"/>
      <c r="T230" s="85"/>
      <c r="U230" s="85"/>
      <c r="V230" s="85"/>
      <c r="W230" s="85"/>
      <c r="X230" s="85"/>
    </row>
    <row r="231" spans="3:24">
      <c r="C231" s="85"/>
      <c r="D231" s="85"/>
      <c r="E231" s="85"/>
      <c r="F231" s="85"/>
      <c r="G231" s="85"/>
      <c r="H231" s="85"/>
      <c r="I231" s="85"/>
      <c r="J231" s="85"/>
      <c r="K231" s="85"/>
      <c r="L231" s="85"/>
      <c r="M231" s="85"/>
      <c r="N231" s="85"/>
      <c r="O231" s="85"/>
      <c r="P231" s="85"/>
      <c r="Q231" s="85"/>
      <c r="R231" s="85"/>
      <c r="S231" s="85"/>
      <c r="T231" s="85"/>
      <c r="U231" s="85"/>
      <c r="V231" s="85"/>
      <c r="W231" s="85"/>
      <c r="X231" s="85"/>
    </row>
    <row r="232" spans="3:24">
      <c r="C232" s="85"/>
      <c r="D232" s="85"/>
      <c r="E232" s="85"/>
      <c r="F232" s="85"/>
      <c r="G232" s="85"/>
      <c r="H232" s="85"/>
      <c r="I232" s="85"/>
      <c r="J232" s="85"/>
      <c r="K232" s="85"/>
      <c r="L232" s="85"/>
      <c r="M232" s="85"/>
      <c r="N232" s="85"/>
      <c r="O232" s="85"/>
      <c r="P232" s="85"/>
      <c r="Q232" s="85"/>
      <c r="R232" s="85"/>
      <c r="S232" s="85"/>
      <c r="T232" s="85"/>
      <c r="U232" s="85"/>
      <c r="V232" s="85"/>
      <c r="W232" s="85"/>
      <c r="X232" s="85"/>
    </row>
    <row r="233" spans="3:24">
      <c r="C233" s="85"/>
      <c r="D233" s="85"/>
      <c r="E233" s="85"/>
      <c r="F233" s="85"/>
      <c r="G233" s="85"/>
      <c r="H233" s="85"/>
      <c r="I233" s="85"/>
      <c r="J233" s="85"/>
      <c r="K233" s="85"/>
      <c r="L233" s="85"/>
      <c r="M233" s="85"/>
      <c r="N233" s="85"/>
      <c r="O233" s="85"/>
      <c r="P233" s="85"/>
      <c r="Q233" s="85"/>
      <c r="R233" s="85"/>
      <c r="S233" s="85"/>
      <c r="T233" s="85"/>
      <c r="U233" s="85"/>
      <c r="V233" s="85"/>
      <c r="W233" s="85"/>
      <c r="X233" s="85"/>
    </row>
    <row r="234" spans="3:24">
      <c r="C234" s="85"/>
      <c r="D234" s="85"/>
      <c r="E234" s="85"/>
      <c r="F234" s="85"/>
      <c r="G234" s="85"/>
      <c r="H234" s="85"/>
      <c r="I234" s="85"/>
      <c r="J234" s="85"/>
      <c r="K234" s="85"/>
      <c r="L234" s="85"/>
      <c r="M234" s="85"/>
      <c r="N234" s="85"/>
      <c r="O234" s="85"/>
      <c r="P234" s="85"/>
      <c r="Q234" s="85"/>
      <c r="R234" s="85"/>
      <c r="S234" s="85"/>
      <c r="T234" s="85"/>
      <c r="U234" s="85"/>
      <c r="V234" s="85"/>
      <c r="W234" s="85"/>
      <c r="X234" s="85"/>
    </row>
    <row r="235" spans="3:24">
      <c r="C235" s="85"/>
      <c r="D235" s="85"/>
      <c r="E235" s="85"/>
      <c r="F235" s="85"/>
      <c r="G235" s="85"/>
      <c r="H235" s="85"/>
      <c r="I235" s="85"/>
      <c r="J235" s="85"/>
      <c r="K235" s="85"/>
      <c r="L235" s="85"/>
      <c r="M235" s="85"/>
      <c r="N235" s="85"/>
      <c r="O235" s="85"/>
      <c r="P235" s="85"/>
      <c r="Q235" s="85"/>
      <c r="R235" s="85"/>
      <c r="S235" s="85"/>
      <c r="T235" s="85"/>
      <c r="U235" s="85"/>
      <c r="V235" s="85"/>
      <c r="W235" s="85"/>
      <c r="X235" s="85"/>
    </row>
    <row r="236" spans="3:24">
      <c r="C236" s="85"/>
      <c r="D236" s="85"/>
      <c r="E236" s="85"/>
      <c r="F236" s="85"/>
      <c r="G236" s="85"/>
      <c r="H236" s="85"/>
      <c r="I236" s="85"/>
      <c r="J236" s="85"/>
      <c r="K236" s="85"/>
      <c r="L236" s="85"/>
      <c r="M236" s="85"/>
      <c r="N236" s="85"/>
      <c r="O236" s="85"/>
      <c r="P236" s="85"/>
      <c r="Q236" s="85"/>
      <c r="R236" s="85"/>
      <c r="S236" s="85"/>
      <c r="T236" s="85"/>
      <c r="U236" s="85"/>
      <c r="V236" s="85"/>
      <c r="W236" s="85"/>
      <c r="X236" s="85"/>
    </row>
    <row r="237" spans="3:24">
      <c r="C237" s="85"/>
      <c r="D237" s="85"/>
      <c r="E237" s="85"/>
      <c r="F237" s="85"/>
      <c r="G237" s="85"/>
      <c r="H237" s="85"/>
      <c r="I237" s="85"/>
      <c r="J237" s="85"/>
      <c r="K237" s="85"/>
      <c r="L237" s="85"/>
      <c r="M237" s="85"/>
      <c r="N237" s="85"/>
      <c r="O237" s="85"/>
      <c r="P237" s="85"/>
      <c r="Q237" s="85"/>
      <c r="R237" s="85"/>
      <c r="S237" s="85"/>
      <c r="T237" s="85"/>
      <c r="U237" s="85"/>
      <c r="V237" s="85"/>
      <c r="W237" s="85"/>
      <c r="X237" s="85"/>
    </row>
    <row r="238" spans="3:24">
      <c r="C238" s="85"/>
      <c r="D238" s="85"/>
      <c r="E238" s="85"/>
      <c r="F238" s="85"/>
      <c r="G238" s="85"/>
      <c r="H238" s="85"/>
      <c r="I238" s="85"/>
      <c r="J238" s="85"/>
      <c r="K238" s="85"/>
      <c r="L238" s="85"/>
      <c r="M238" s="85"/>
      <c r="N238" s="85"/>
      <c r="O238" s="85"/>
      <c r="P238" s="85"/>
      <c r="Q238" s="85"/>
      <c r="R238" s="85"/>
      <c r="S238" s="85"/>
      <c r="T238" s="85"/>
      <c r="U238" s="85"/>
      <c r="V238" s="85"/>
      <c r="W238" s="85"/>
      <c r="X238" s="85"/>
    </row>
    <row r="239" spans="3:24">
      <c r="C239" s="85"/>
      <c r="D239" s="85"/>
      <c r="E239" s="85"/>
      <c r="F239" s="85"/>
      <c r="G239" s="85"/>
      <c r="H239" s="85"/>
      <c r="I239" s="85"/>
      <c r="J239" s="85"/>
      <c r="K239" s="85"/>
      <c r="L239" s="85"/>
      <c r="M239" s="85"/>
      <c r="N239" s="85"/>
      <c r="O239" s="85"/>
      <c r="P239" s="85"/>
      <c r="Q239" s="85"/>
      <c r="R239" s="85"/>
      <c r="S239" s="85"/>
      <c r="T239" s="85"/>
      <c r="U239" s="85"/>
      <c r="V239" s="85"/>
      <c r="W239" s="85"/>
      <c r="X239" s="85"/>
    </row>
    <row r="240" spans="3:24">
      <c r="C240" s="85"/>
      <c r="D240" s="85"/>
      <c r="E240" s="85"/>
      <c r="F240" s="85"/>
      <c r="G240" s="85"/>
      <c r="H240" s="85"/>
      <c r="I240" s="85"/>
      <c r="J240" s="85"/>
      <c r="K240" s="85"/>
      <c r="L240" s="85"/>
      <c r="M240" s="85"/>
      <c r="N240" s="85"/>
      <c r="O240" s="85"/>
      <c r="P240" s="85"/>
      <c r="Q240" s="85"/>
      <c r="R240" s="85"/>
      <c r="S240" s="85"/>
      <c r="T240" s="85"/>
      <c r="U240" s="85"/>
      <c r="V240" s="85"/>
      <c r="W240" s="85"/>
      <c r="X240" s="85"/>
    </row>
    <row r="241" spans="3:24">
      <c r="C241" s="85"/>
      <c r="D241" s="85"/>
      <c r="E241" s="85"/>
      <c r="F241" s="85"/>
      <c r="G241" s="85"/>
      <c r="H241" s="85"/>
      <c r="I241" s="85"/>
      <c r="J241" s="85"/>
      <c r="K241" s="85"/>
      <c r="L241" s="85"/>
      <c r="M241" s="85"/>
      <c r="N241" s="85"/>
      <c r="O241" s="85"/>
      <c r="P241" s="85"/>
      <c r="Q241" s="85"/>
      <c r="R241" s="85"/>
      <c r="S241" s="85"/>
      <c r="T241" s="85"/>
      <c r="U241" s="85"/>
      <c r="V241" s="85"/>
      <c r="W241" s="85"/>
      <c r="X241" s="85"/>
    </row>
    <row r="242" spans="3:24">
      <c r="C242" s="85"/>
      <c r="D242" s="85"/>
      <c r="E242" s="85"/>
      <c r="F242" s="85"/>
      <c r="G242" s="85"/>
      <c r="H242" s="85"/>
      <c r="I242" s="85"/>
      <c r="J242" s="85"/>
      <c r="K242" s="85"/>
      <c r="L242" s="85"/>
      <c r="M242" s="85"/>
      <c r="N242" s="85"/>
      <c r="O242" s="85"/>
      <c r="P242" s="85"/>
      <c r="Q242" s="85"/>
      <c r="R242" s="85"/>
      <c r="S242" s="85"/>
      <c r="T242" s="85"/>
      <c r="U242" s="85"/>
      <c r="V242" s="85"/>
      <c r="W242" s="85"/>
      <c r="X242" s="85"/>
    </row>
    <row r="243" spans="3:24">
      <c r="C243" s="85"/>
      <c r="D243" s="85"/>
      <c r="E243" s="85"/>
      <c r="F243" s="85"/>
      <c r="G243" s="85"/>
      <c r="H243" s="85"/>
      <c r="I243" s="85"/>
      <c r="J243" s="85"/>
      <c r="K243" s="85"/>
      <c r="L243" s="85"/>
      <c r="M243" s="85"/>
      <c r="N243" s="85"/>
      <c r="O243" s="85"/>
      <c r="P243" s="85"/>
      <c r="Q243" s="85"/>
      <c r="R243" s="85"/>
      <c r="S243" s="85"/>
      <c r="T243" s="85"/>
      <c r="U243" s="85"/>
      <c r="V243" s="85"/>
      <c r="W243" s="85"/>
      <c r="X243" s="85"/>
    </row>
    <row r="244" spans="3:24">
      <c r="C244" s="85"/>
      <c r="D244" s="85"/>
      <c r="E244" s="85"/>
      <c r="F244" s="85"/>
      <c r="G244" s="85"/>
      <c r="H244" s="85"/>
      <c r="I244" s="85"/>
      <c r="J244" s="85"/>
      <c r="K244" s="85"/>
      <c r="L244" s="85"/>
      <c r="M244" s="85"/>
      <c r="N244" s="85"/>
      <c r="O244" s="85"/>
      <c r="P244" s="85"/>
      <c r="Q244" s="85"/>
      <c r="R244" s="85"/>
      <c r="S244" s="85"/>
      <c r="T244" s="85"/>
      <c r="U244" s="85"/>
      <c r="V244" s="85"/>
      <c r="W244" s="85"/>
      <c r="X244" s="85"/>
    </row>
    <row r="245" spans="3:24">
      <c r="C245" s="85"/>
      <c r="D245" s="85"/>
      <c r="E245" s="85"/>
      <c r="F245" s="85"/>
      <c r="G245" s="85"/>
      <c r="H245" s="85"/>
      <c r="I245" s="85"/>
      <c r="J245" s="85"/>
      <c r="K245" s="85"/>
      <c r="L245" s="85"/>
      <c r="M245" s="85"/>
      <c r="N245" s="85"/>
      <c r="O245" s="85"/>
      <c r="P245" s="85"/>
      <c r="Q245" s="85"/>
      <c r="R245" s="85"/>
      <c r="S245" s="85"/>
      <c r="T245" s="85"/>
      <c r="U245" s="85"/>
      <c r="V245" s="85"/>
      <c r="W245" s="85"/>
      <c r="X245" s="85"/>
    </row>
    <row r="246" spans="3:24">
      <c r="C246" s="85"/>
      <c r="D246" s="85"/>
      <c r="E246" s="85"/>
      <c r="F246" s="85"/>
      <c r="G246" s="85"/>
      <c r="H246" s="85"/>
      <c r="I246" s="85"/>
      <c r="J246" s="85"/>
      <c r="K246" s="85"/>
      <c r="L246" s="85"/>
      <c r="M246" s="85"/>
      <c r="N246" s="85"/>
      <c r="O246" s="85"/>
      <c r="P246" s="85"/>
      <c r="Q246" s="85"/>
      <c r="R246" s="85"/>
      <c r="S246" s="85"/>
      <c r="T246" s="85"/>
      <c r="U246" s="85"/>
      <c r="V246" s="85"/>
      <c r="W246" s="85"/>
      <c r="X246" s="85"/>
    </row>
    <row r="247" spans="3:24">
      <c r="C247" s="85"/>
      <c r="D247" s="85"/>
      <c r="E247" s="85"/>
      <c r="F247" s="85"/>
      <c r="G247" s="85"/>
      <c r="H247" s="85"/>
      <c r="I247" s="85"/>
      <c r="J247" s="85"/>
      <c r="K247" s="85"/>
      <c r="L247" s="85"/>
      <c r="M247" s="85"/>
      <c r="N247" s="85"/>
      <c r="O247" s="85"/>
      <c r="P247" s="85"/>
      <c r="Q247" s="85"/>
      <c r="R247" s="85"/>
      <c r="S247" s="85"/>
      <c r="T247" s="85"/>
      <c r="U247" s="85"/>
      <c r="V247" s="85"/>
      <c r="W247" s="85"/>
      <c r="X247" s="85"/>
    </row>
    <row r="248" spans="3:24">
      <c r="C248" s="85"/>
      <c r="D248" s="85"/>
      <c r="E248" s="85"/>
      <c r="F248" s="85"/>
      <c r="G248" s="85"/>
      <c r="H248" s="85"/>
      <c r="I248" s="85"/>
      <c r="J248" s="85"/>
      <c r="K248" s="85"/>
      <c r="L248" s="85"/>
      <c r="M248" s="85"/>
      <c r="N248" s="85"/>
      <c r="O248" s="85"/>
      <c r="P248" s="85"/>
      <c r="Q248" s="85"/>
      <c r="R248" s="85"/>
      <c r="S248" s="85"/>
      <c r="T248" s="85"/>
      <c r="U248" s="85"/>
      <c r="V248" s="85"/>
      <c r="W248" s="85"/>
      <c r="X248" s="85"/>
    </row>
    <row r="249" spans="3:24">
      <c r="C249" s="85"/>
      <c r="D249" s="85"/>
      <c r="E249" s="85"/>
      <c r="F249" s="85"/>
      <c r="G249" s="85"/>
      <c r="H249" s="85"/>
      <c r="I249" s="85"/>
      <c r="J249" s="85"/>
      <c r="K249" s="85"/>
      <c r="L249" s="85"/>
      <c r="M249" s="85"/>
      <c r="N249" s="85"/>
      <c r="O249" s="85"/>
      <c r="P249" s="85"/>
      <c r="Q249" s="85"/>
      <c r="R249" s="85"/>
      <c r="S249" s="85"/>
      <c r="T249" s="85"/>
      <c r="U249" s="85"/>
      <c r="V249" s="85"/>
      <c r="W249" s="85"/>
      <c r="X249" s="85"/>
    </row>
    <row r="250" spans="3:24">
      <c r="C250" s="85"/>
      <c r="D250" s="85"/>
      <c r="E250" s="85"/>
      <c r="F250" s="85"/>
      <c r="G250" s="85"/>
      <c r="H250" s="85"/>
      <c r="I250" s="85"/>
      <c r="J250" s="85"/>
      <c r="K250" s="85"/>
      <c r="L250" s="85"/>
      <c r="M250" s="85"/>
      <c r="N250" s="85"/>
      <c r="O250" s="85"/>
      <c r="P250" s="85"/>
      <c r="Q250" s="85"/>
      <c r="R250" s="85"/>
      <c r="S250" s="85"/>
      <c r="T250" s="85"/>
      <c r="U250" s="85"/>
      <c r="V250" s="85"/>
      <c r="W250" s="85"/>
      <c r="X250" s="85"/>
    </row>
    <row r="251" spans="3:24">
      <c r="C251" s="85"/>
      <c r="D251" s="85"/>
      <c r="E251" s="85"/>
      <c r="F251" s="85"/>
      <c r="G251" s="85"/>
      <c r="H251" s="85"/>
      <c r="I251" s="85"/>
      <c r="J251" s="85"/>
      <c r="K251" s="85"/>
      <c r="L251" s="85"/>
      <c r="M251" s="85"/>
      <c r="N251" s="85"/>
      <c r="O251" s="85"/>
      <c r="P251" s="85"/>
      <c r="Q251" s="85"/>
      <c r="R251" s="85"/>
      <c r="S251" s="85"/>
      <c r="T251" s="85"/>
      <c r="U251" s="85"/>
      <c r="V251" s="85"/>
      <c r="W251" s="85"/>
      <c r="X251" s="85"/>
    </row>
    <row r="252" spans="3:24">
      <c r="C252" s="85"/>
      <c r="D252" s="85"/>
      <c r="E252" s="85"/>
      <c r="F252" s="85"/>
      <c r="G252" s="85"/>
      <c r="H252" s="85"/>
      <c r="I252" s="85"/>
      <c r="J252" s="85"/>
      <c r="K252" s="85"/>
      <c r="L252" s="85"/>
      <c r="M252" s="85"/>
      <c r="N252" s="85"/>
      <c r="O252" s="85"/>
      <c r="P252" s="85"/>
      <c r="Q252" s="85"/>
      <c r="R252" s="85"/>
      <c r="S252" s="85"/>
      <c r="T252" s="85"/>
      <c r="U252" s="85"/>
      <c r="V252" s="85"/>
      <c r="W252" s="85"/>
      <c r="X252" s="85"/>
    </row>
    <row r="253" spans="3:24">
      <c r="C253" s="85"/>
      <c r="D253" s="85"/>
      <c r="E253" s="85"/>
      <c r="F253" s="85"/>
      <c r="G253" s="85"/>
      <c r="H253" s="85"/>
      <c r="I253" s="85"/>
      <c r="J253" s="85"/>
      <c r="K253" s="85"/>
      <c r="L253" s="85"/>
      <c r="M253" s="85"/>
      <c r="N253" s="85"/>
      <c r="O253" s="85"/>
      <c r="P253" s="85"/>
      <c r="Q253" s="85"/>
      <c r="R253" s="85"/>
      <c r="S253" s="85"/>
      <c r="T253" s="85"/>
      <c r="U253" s="85"/>
      <c r="V253" s="85"/>
      <c r="W253" s="85"/>
      <c r="X253" s="85"/>
    </row>
    <row r="254" spans="3:24">
      <c r="C254" s="85"/>
      <c r="D254" s="85"/>
      <c r="E254" s="85"/>
      <c r="F254" s="85"/>
      <c r="G254" s="85"/>
      <c r="H254" s="85"/>
      <c r="I254" s="85"/>
      <c r="J254" s="85"/>
      <c r="K254" s="85"/>
      <c r="L254" s="85"/>
      <c r="M254" s="85"/>
      <c r="N254" s="85"/>
      <c r="O254" s="85"/>
      <c r="P254" s="85"/>
      <c r="Q254" s="85"/>
      <c r="R254" s="85"/>
      <c r="S254" s="85"/>
      <c r="T254" s="85"/>
      <c r="U254" s="85"/>
      <c r="V254" s="85"/>
      <c r="W254" s="85"/>
      <c r="X254" s="85"/>
    </row>
    <row r="255" spans="3:24">
      <c r="C255" s="85"/>
      <c r="D255" s="85"/>
      <c r="E255" s="85"/>
      <c r="F255" s="85"/>
      <c r="G255" s="85"/>
      <c r="H255" s="85"/>
      <c r="I255" s="85"/>
      <c r="J255" s="85"/>
      <c r="K255" s="85"/>
      <c r="L255" s="85"/>
      <c r="M255" s="85"/>
      <c r="N255" s="85"/>
      <c r="O255" s="85"/>
      <c r="P255" s="85"/>
      <c r="Q255" s="85"/>
      <c r="R255" s="85"/>
      <c r="S255" s="85"/>
      <c r="T255" s="85"/>
      <c r="U255" s="85"/>
      <c r="V255" s="85"/>
      <c r="W255" s="85"/>
      <c r="X255" s="85"/>
    </row>
    <row r="256" spans="3:24">
      <c r="C256" s="85"/>
      <c r="D256" s="85"/>
      <c r="E256" s="85"/>
      <c r="F256" s="85"/>
      <c r="G256" s="85"/>
      <c r="H256" s="85"/>
      <c r="I256" s="85"/>
      <c r="J256" s="85"/>
      <c r="K256" s="85"/>
      <c r="L256" s="85"/>
      <c r="M256" s="85"/>
      <c r="N256" s="85"/>
      <c r="O256" s="85"/>
      <c r="P256" s="85"/>
      <c r="Q256" s="85"/>
      <c r="R256" s="85"/>
      <c r="S256" s="85"/>
      <c r="T256" s="85"/>
      <c r="U256" s="85"/>
      <c r="V256" s="85"/>
      <c r="W256" s="85"/>
      <c r="X256" s="85"/>
    </row>
    <row r="257" spans="3:24">
      <c r="C257" s="85"/>
      <c r="D257" s="85"/>
      <c r="E257" s="85"/>
      <c r="F257" s="85"/>
      <c r="G257" s="85"/>
      <c r="H257" s="85"/>
      <c r="I257" s="85"/>
      <c r="J257" s="85"/>
      <c r="K257" s="85"/>
      <c r="L257" s="85"/>
      <c r="M257" s="85"/>
      <c r="N257" s="85"/>
      <c r="O257" s="85"/>
      <c r="P257" s="85"/>
      <c r="Q257" s="85"/>
      <c r="R257" s="85"/>
      <c r="S257" s="85"/>
      <c r="T257" s="85"/>
      <c r="U257" s="85"/>
      <c r="V257" s="85"/>
      <c r="W257" s="85"/>
      <c r="X257" s="85"/>
    </row>
    <row r="258" spans="3:24">
      <c r="C258" s="85"/>
      <c r="D258" s="85"/>
      <c r="E258" s="85"/>
      <c r="F258" s="85"/>
      <c r="G258" s="85"/>
      <c r="H258" s="85"/>
      <c r="I258" s="85"/>
      <c r="J258" s="85"/>
      <c r="K258" s="85"/>
      <c r="L258" s="85"/>
      <c r="M258" s="85"/>
      <c r="N258" s="85"/>
      <c r="O258" s="85"/>
      <c r="P258" s="85"/>
      <c r="Q258" s="85"/>
      <c r="R258" s="85"/>
      <c r="S258" s="85"/>
      <c r="T258" s="85"/>
      <c r="U258" s="85"/>
      <c r="V258" s="85"/>
      <c r="W258" s="85"/>
      <c r="X258" s="85"/>
    </row>
    <row r="259" spans="3:24">
      <c r="C259" s="85"/>
      <c r="D259" s="85"/>
      <c r="E259" s="85"/>
      <c r="F259" s="85"/>
      <c r="G259" s="85"/>
      <c r="H259" s="85"/>
      <c r="I259" s="85"/>
      <c r="J259" s="85"/>
      <c r="K259" s="85"/>
      <c r="L259" s="85"/>
      <c r="M259" s="85"/>
      <c r="N259" s="85"/>
      <c r="O259" s="85"/>
      <c r="P259" s="85"/>
      <c r="Q259" s="85"/>
      <c r="R259" s="85"/>
      <c r="S259" s="85"/>
      <c r="T259" s="85"/>
      <c r="U259" s="85"/>
      <c r="V259" s="85"/>
      <c r="W259" s="85"/>
      <c r="X259" s="85"/>
    </row>
    <row r="260" spans="3:24">
      <c r="C260" s="85"/>
      <c r="D260" s="85"/>
      <c r="E260" s="85"/>
      <c r="F260" s="85"/>
      <c r="G260" s="85"/>
      <c r="H260" s="85"/>
      <c r="I260" s="85"/>
      <c r="J260" s="85"/>
      <c r="K260" s="85"/>
      <c r="L260" s="85"/>
      <c r="M260" s="85"/>
      <c r="N260" s="85"/>
      <c r="O260" s="85"/>
      <c r="P260" s="85"/>
      <c r="Q260" s="85"/>
      <c r="R260" s="85"/>
      <c r="S260" s="85"/>
      <c r="T260" s="85"/>
      <c r="U260" s="85"/>
      <c r="V260" s="85"/>
      <c r="W260" s="85"/>
      <c r="X260" s="85"/>
    </row>
    <row r="261" spans="3:24">
      <c r="C261" s="85"/>
      <c r="D261" s="85"/>
      <c r="E261" s="85"/>
      <c r="F261" s="85"/>
      <c r="G261" s="85"/>
      <c r="H261" s="85"/>
      <c r="I261" s="85"/>
      <c r="J261" s="85"/>
      <c r="K261" s="85"/>
      <c r="L261" s="85"/>
      <c r="M261" s="85"/>
      <c r="N261" s="85"/>
      <c r="O261" s="85"/>
      <c r="P261" s="85"/>
      <c r="Q261" s="85"/>
      <c r="R261" s="85"/>
      <c r="S261" s="85"/>
      <c r="T261" s="85"/>
      <c r="U261" s="85"/>
      <c r="V261" s="85"/>
      <c r="W261" s="85"/>
      <c r="X261" s="85"/>
    </row>
    <row r="262" spans="3:24">
      <c r="C262" s="85"/>
      <c r="D262" s="85"/>
      <c r="E262" s="85"/>
      <c r="F262" s="85"/>
      <c r="G262" s="85"/>
      <c r="H262" s="85"/>
      <c r="I262" s="85"/>
      <c r="J262" s="85"/>
      <c r="K262" s="85"/>
      <c r="L262" s="85"/>
      <c r="M262" s="85"/>
      <c r="N262" s="85"/>
      <c r="O262" s="85"/>
      <c r="P262" s="85"/>
      <c r="Q262" s="85"/>
      <c r="R262" s="85"/>
      <c r="S262" s="85"/>
      <c r="T262" s="85"/>
      <c r="U262" s="85"/>
      <c r="V262" s="85"/>
      <c r="W262" s="85"/>
      <c r="X262" s="85"/>
    </row>
    <row r="263" spans="3:24">
      <c r="C263" s="85"/>
      <c r="D263" s="85"/>
      <c r="E263" s="85"/>
      <c r="F263" s="85"/>
      <c r="G263" s="85"/>
      <c r="H263" s="85"/>
      <c r="I263" s="85"/>
      <c r="J263" s="85"/>
      <c r="K263" s="85"/>
      <c r="L263" s="85"/>
      <c r="M263" s="85"/>
      <c r="N263" s="85"/>
      <c r="O263" s="85"/>
      <c r="P263" s="85"/>
      <c r="Q263" s="85"/>
      <c r="R263" s="85"/>
      <c r="S263" s="85"/>
      <c r="T263" s="85"/>
      <c r="U263" s="85"/>
      <c r="V263" s="85"/>
      <c r="W263" s="85"/>
      <c r="X263" s="85"/>
    </row>
    <row r="264" spans="3:24">
      <c r="C264" s="85"/>
      <c r="D264" s="85"/>
      <c r="E264" s="85"/>
      <c r="F264" s="85"/>
      <c r="G264" s="85"/>
      <c r="H264" s="85"/>
      <c r="I264" s="85"/>
      <c r="J264" s="85"/>
      <c r="K264" s="85"/>
      <c r="L264" s="85"/>
      <c r="M264" s="85"/>
      <c r="N264" s="85"/>
      <c r="O264" s="85"/>
      <c r="P264" s="85"/>
      <c r="Q264" s="85"/>
      <c r="R264" s="85"/>
      <c r="S264" s="85"/>
      <c r="T264" s="85"/>
      <c r="U264" s="85"/>
      <c r="V264" s="85"/>
      <c r="W264" s="85"/>
      <c r="X264" s="85"/>
    </row>
    <row r="265" spans="3:24">
      <c r="C265" s="85"/>
      <c r="D265" s="85"/>
      <c r="E265" s="85"/>
      <c r="F265" s="85"/>
      <c r="G265" s="85"/>
      <c r="H265" s="85"/>
      <c r="I265" s="85"/>
      <c r="J265" s="85"/>
      <c r="K265" s="85"/>
      <c r="L265" s="85"/>
      <c r="M265" s="85"/>
      <c r="N265" s="85"/>
      <c r="O265" s="85"/>
      <c r="P265" s="85"/>
      <c r="Q265" s="85"/>
      <c r="R265" s="85"/>
      <c r="S265" s="85"/>
      <c r="T265" s="85"/>
      <c r="U265" s="85"/>
      <c r="V265" s="85"/>
      <c r="W265" s="85"/>
      <c r="X265" s="85"/>
    </row>
    <row r="266" spans="3:24">
      <c r="C266" s="85"/>
      <c r="D266" s="85"/>
      <c r="E266" s="85"/>
      <c r="F266" s="85"/>
      <c r="G266" s="85"/>
      <c r="H266" s="85"/>
      <c r="I266" s="85"/>
      <c r="J266" s="85"/>
      <c r="K266" s="85"/>
      <c r="L266" s="85"/>
      <c r="M266" s="85"/>
      <c r="N266" s="85"/>
      <c r="O266" s="85"/>
      <c r="P266" s="85"/>
      <c r="Q266" s="85"/>
      <c r="R266" s="85"/>
      <c r="S266" s="85"/>
      <c r="T266" s="85"/>
      <c r="U266" s="85"/>
      <c r="V266" s="85"/>
      <c r="W266" s="85"/>
      <c r="X266" s="85"/>
    </row>
    <row r="267" spans="3:24">
      <c r="C267" s="85"/>
      <c r="D267" s="85"/>
      <c r="E267" s="85"/>
      <c r="F267" s="85"/>
      <c r="G267" s="85"/>
      <c r="H267" s="85"/>
      <c r="I267" s="85"/>
      <c r="J267" s="85"/>
      <c r="K267" s="85"/>
      <c r="L267" s="85"/>
      <c r="M267" s="85"/>
      <c r="N267" s="85"/>
      <c r="O267" s="85"/>
      <c r="P267" s="85"/>
      <c r="Q267" s="85"/>
      <c r="R267" s="85"/>
      <c r="S267" s="85"/>
      <c r="T267" s="85"/>
      <c r="U267" s="85"/>
      <c r="V267" s="85"/>
      <c r="W267" s="85"/>
      <c r="X267" s="85"/>
    </row>
    <row r="268" spans="3:24">
      <c r="C268" s="85"/>
      <c r="D268" s="85"/>
      <c r="E268" s="85"/>
      <c r="F268" s="85"/>
      <c r="G268" s="85"/>
      <c r="H268" s="85"/>
      <c r="I268" s="85"/>
      <c r="J268" s="85"/>
      <c r="K268" s="85"/>
      <c r="L268" s="85"/>
      <c r="M268" s="85"/>
      <c r="N268" s="85"/>
      <c r="O268" s="85"/>
      <c r="P268" s="85"/>
      <c r="Q268" s="85"/>
      <c r="R268" s="85"/>
      <c r="S268" s="85"/>
      <c r="T268" s="85"/>
      <c r="U268" s="85"/>
      <c r="V268" s="85"/>
      <c r="W268" s="85"/>
      <c r="X268" s="85"/>
    </row>
    <row r="269" spans="3:24">
      <c r="C269" s="85"/>
      <c r="D269" s="85"/>
      <c r="E269" s="85"/>
      <c r="F269" s="85"/>
      <c r="G269" s="85"/>
      <c r="H269" s="85"/>
      <c r="I269" s="85"/>
      <c r="J269" s="85"/>
      <c r="K269" s="85"/>
      <c r="L269" s="85"/>
      <c r="M269" s="85"/>
      <c r="N269" s="85"/>
      <c r="O269" s="85"/>
      <c r="P269" s="85"/>
      <c r="Q269" s="85"/>
      <c r="R269" s="85"/>
      <c r="S269" s="85"/>
      <c r="T269" s="85"/>
      <c r="U269" s="85"/>
      <c r="V269" s="85"/>
      <c r="W269" s="85"/>
      <c r="X269" s="85"/>
    </row>
    <row r="270" spans="3:24">
      <c r="C270" s="85"/>
      <c r="D270" s="85"/>
      <c r="E270" s="85"/>
      <c r="F270" s="85"/>
      <c r="G270" s="85"/>
      <c r="H270" s="85"/>
      <c r="I270" s="85"/>
      <c r="J270" s="85"/>
      <c r="K270" s="85"/>
      <c r="L270" s="85"/>
      <c r="M270" s="85"/>
      <c r="N270" s="85"/>
      <c r="O270" s="85"/>
      <c r="P270" s="85"/>
      <c r="Q270" s="85"/>
      <c r="R270" s="85"/>
      <c r="S270" s="85"/>
      <c r="T270" s="85"/>
      <c r="U270" s="85"/>
      <c r="V270" s="85"/>
      <c r="W270" s="85"/>
      <c r="X270" s="85"/>
    </row>
    <row r="271" spans="3:24">
      <c r="C271" s="85"/>
      <c r="D271" s="85"/>
      <c r="E271" s="85"/>
      <c r="F271" s="85"/>
      <c r="G271" s="85"/>
      <c r="H271" s="85"/>
      <c r="I271" s="85"/>
      <c r="J271" s="85"/>
      <c r="K271" s="85"/>
      <c r="L271" s="85"/>
      <c r="M271" s="85"/>
      <c r="N271" s="85"/>
      <c r="O271" s="85"/>
      <c r="P271" s="85"/>
      <c r="Q271" s="85"/>
      <c r="R271" s="85"/>
      <c r="S271" s="85"/>
      <c r="T271" s="85"/>
      <c r="U271" s="85"/>
      <c r="V271" s="85"/>
      <c r="W271" s="85"/>
      <c r="X271" s="85"/>
    </row>
    <row r="272" spans="3:24">
      <c r="C272" s="85"/>
      <c r="D272" s="85"/>
      <c r="E272" s="85"/>
      <c r="F272" s="85"/>
      <c r="G272" s="85"/>
      <c r="H272" s="85"/>
      <c r="I272" s="85"/>
      <c r="J272" s="85"/>
      <c r="K272" s="85"/>
      <c r="L272" s="85"/>
      <c r="M272" s="85"/>
      <c r="N272" s="85"/>
      <c r="O272" s="85"/>
      <c r="P272" s="85"/>
      <c r="Q272" s="85"/>
      <c r="R272" s="85"/>
      <c r="S272" s="85"/>
      <c r="T272" s="85"/>
      <c r="U272" s="85"/>
      <c r="V272" s="85"/>
      <c r="W272" s="85"/>
      <c r="X272" s="85"/>
    </row>
    <row r="273" spans="3:24">
      <c r="C273" s="85"/>
      <c r="D273" s="85"/>
      <c r="E273" s="85"/>
      <c r="F273" s="85"/>
      <c r="G273" s="85"/>
      <c r="H273" s="85"/>
      <c r="I273" s="85"/>
      <c r="J273" s="85"/>
      <c r="K273" s="85"/>
      <c r="L273" s="85"/>
      <c r="M273" s="85"/>
      <c r="N273" s="85"/>
      <c r="O273" s="85"/>
      <c r="P273" s="85"/>
      <c r="Q273" s="85"/>
      <c r="R273" s="85"/>
      <c r="S273" s="85"/>
      <c r="T273" s="85"/>
      <c r="U273" s="85"/>
      <c r="V273" s="85"/>
      <c r="W273" s="85"/>
      <c r="X273" s="85"/>
    </row>
    <row r="274" spans="3:24">
      <c r="C274" s="85"/>
      <c r="D274" s="85"/>
      <c r="E274" s="85"/>
      <c r="F274" s="85"/>
      <c r="G274" s="85"/>
      <c r="H274" s="85"/>
      <c r="I274" s="85"/>
      <c r="J274" s="85"/>
      <c r="K274" s="85"/>
      <c r="L274" s="85"/>
      <c r="M274" s="85"/>
      <c r="N274" s="85"/>
      <c r="O274" s="85"/>
      <c r="P274" s="85"/>
      <c r="Q274" s="85"/>
      <c r="R274" s="85"/>
      <c r="S274" s="85"/>
      <c r="T274" s="85"/>
      <c r="U274" s="85"/>
      <c r="V274" s="85"/>
      <c r="W274" s="85"/>
      <c r="X274" s="85"/>
    </row>
    <row r="275" spans="3:24">
      <c r="C275" s="85"/>
      <c r="D275" s="85"/>
      <c r="E275" s="85"/>
      <c r="F275" s="85"/>
      <c r="G275" s="85"/>
      <c r="H275" s="85"/>
      <c r="I275" s="85"/>
      <c r="J275" s="85"/>
      <c r="K275" s="85"/>
      <c r="L275" s="85"/>
      <c r="M275" s="85"/>
      <c r="N275" s="85"/>
      <c r="O275" s="85"/>
      <c r="P275" s="85"/>
      <c r="Q275" s="85"/>
      <c r="R275" s="85"/>
      <c r="S275" s="85"/>
      <c r="T275" s="85"/>
      <c r="U275" s="85"/>
      <c r="V275" s="85"/>
      <c r="W275" s="85"/>
      <c r="X275" s="85"/>
    </row>
    <row r="276" spans="3:24">
      <c r="C276" s="85"/>
      <c r="D276" s="85"/>
      <c r="E276" s="85"/>
      <c r="F276" s="85"/>
      <c r="G276" s="85"/>
      <c r="H276" s="85"/>
      <c r="I276" s="85"/>
      <c r="J276" s="85"/>
      <c r="K276" s="85"/>
      <c r="L276" s="85"/>
      <c r="M276" s="85"/>
      <c r="N276" s="85"/>
      <c r="O276" s="85"/>
      <c r="P276" s="85"/>
      <c r="Q276" s="85"/>
      <c r="R276" s="85"/>
      <c r="S276" s="85"/>
      <c r="T276" s="85"/>
      <c r="U276" s="85"/>
      <c r="V276" s="85"/>
      <c r="W276" s="85"/>
      <c r="X276" s="85"/>
    </row>
    <row r="277" spans="3:24">
      <c r="C277" s="85"/>
      <c r="D277" s="85"/>
      <c r="E277" s="85"/>
      <c r="F277" s="85"/>
      <c r="G277" s="85"/>
      <c r="H277" s="85"/>
      <c r="I277" s="85"/>
      <c r="J277" s="85"/>
      <c r="K277" s="85"/>
      <c r="L277" s="85"/>
      <c r="M277" s="85"/>
      <c r="N277" s="85"/>
      <c r="O277" s="85"/>
      <c r="P277" s="85"/>
      <c r="Q277" s="85"/>
      <c r="R277" s="85"/>
      <c r="S277" s="85"/>
      <c r="T277" s="85"/>
      <c r="U277" s="85"/>
      <c r="V277" s="85"/>
      <c r="W277" s="85"/>
      <c r="X277" s="85"/>
    </row>
    <row r="278" spans="3:24">
      <c r="C278" s="85"/>
      <c r="D278" s="85"/>
      <c r="E278" s="85"/>
      <c r="F278" s="85"/>
      <c r="G278" s="85"/>
      <c r="H278" s="85"/>
      <c r="I278" s="85"/>
      <c r="J278" s="85"/>
      <c r="K278" s="85"/>
      <c r="L278" s="85"/>
      <c r="M278" s="85"/>
      <c r="N278" s="85"/>
      <c r="O278" s="85"/>
      <c r="P278" s="85"/>
      <c r="Q278" s="85"/>
      <c r="R278" s="85"/>
      <c r="S278" s="85"/>
      <c r="T278" s="85"/>
      <c r="U278" s="85"/>
      <c r="V278" s="85"/>
      <c r="W278" s="85"/>
      <c r="X278" s="85"/>
    </row>
    <row r="279" spans="3:24">
      <c r="C279" s="85"/>
      <c r="D279" s="85"/>
      <c r="E279" s="85"/>
      <c r="F279" s="85"/>
      <c r="G279" s="85"/>
      <c r="H279" s="85"/>
      <c r="I279" s="85"/>
      <c r="J279" s="85"/>
      <c r="K279" s="85"/>
      <c r="L279" s="85"/>
      <c r="M279" s="85"/>
      <c r="N279" s="85"/>
      <c r="O279" s="85"/>
      <c r="P279" s="85"/>
      <c r="Q279" s="85"/>
      <c r="R279" s="85"/>
      <c r="S279" s="85"/>
      <c r="T279" s="85"/>
      <c r="U279" s="85"/>
      <c r="V279" s="85"/>
      <c r="W279" s="85"/>
      <c r="X279" s="85"/>
    </row>
    <row r="280" spans="3:24">
      <c r="C280" s="85"/>
      <c r="D280" s="85"/>
      <c r="E280" s="85"/>
      <c r="F280" s="85"/>
      <c r="G280" s="85"/>
      <c r="H280" s="85"/>
      <c r="I280" s="85"/>
      <c r="J280" s="85"/>
      <c r="K280" s="85"/>
      <c r="L280" s="85"/>
      <c r="M280" s="85"/>
      <c r="N280" s="85"/>
      <c r="O280" s="85"/>
      <c r="P280" s="85"/>
      <c r="Q280" s="85"/>
      <c r="R280" s="85"/>
      <c r="S280" s="85"/>
      <c r="T280" s="85"/>
      <c r="U280" s="85"/>
      <c r="V280" s="85"/>
      <c r="W280" s="85"/>
      <c r="X280" s="85"/>
    </row>
    <row r="281" spans="3:24">
      <c r="C281" s="85"/>
      <c r="D281" s="85"/>
      <c r="E281" s="85"/>
      <c r="F281" s="85"/>
      <c r="G281" s="85"/>
      <c r="H281" s="85"/>
      <c r="I281" s="85"/>
      <c r="J281" s="85"/>
      <c r="K281" s="85"/>
      <c r="L281" s="85"/>
      <c r="M281" s="85"/>
      <c r="N281" s="85"/>
      <c r="O281" s="85"/>
      <c r="P281" s="85"/>
      <c r="Q281" s="85"/>
      <c r="R281" s="85"/>
      <c r="S281" s="85"/>
      <c r="T281" s="85"/>
      <c r="U281" s="85"/>
      <c r="V281" s="85"/>
      <c r="W281" s="85"/>
      <c r="X281" s="85"/>
    </row>
    <row r="282" spans="3:24">
      <c r="C282" s="85"/>
      <c r="D282" s="85"/>
      <c r="E282" s="85"/>
      <c r="F282" s="85"/>
      <c r="G282" s="85"/>
      <c r="H282" s="85"/>
      <c r="I282" s="85"/>
      <c r="J282" s="85"/>
      <c r="K282" s="85"/>
      <c r="L282" s="85"/>
      <c r="M282" s="85"/>
      <c r="N282" s="85"/>
      <c r="O282" s="85"/>
      <c r="P282" s="85"/>
      <c r="Q282" s="85"/>
      <c r="R282" s="85"/>
      <c r="S282" s="85"/>
      <c r="T282" s="85"/>
      <c r="U282" s="85"/>
      <c r="V282" s="85"/>
      <c r="W282" s="85"/>
      <c r="X282" s="85"/>
    </row>
    <row r="283" spans="3:24">
      <c r="C283" s="85"/>
      <c r="D283" s="85"/>
      <c r="E283" s="85"/>
      <c r="F283" s="85"/>
      <c r="G283" s="85"/>
      <c r="H283" s="85"/>
      <c r="I283" s="85"/>
      <c r="J283" s="85"/>
      <c r="K283" s="85"/>
      <c r="L283" s="85"/>
      <c r="M283" s="85"/>
      <c r="N283" s="85"/>
      <c r="O283" s="85"/>
      <c r="P283" s="85"/>
      <c r="Q283" s="85"/>
      <c r="R283" s="85"/>
      <c r="S283" s="85"/>
      <c r="T283" s="85"/>
      <c r="U283" s="85"/>
      <c r="V283" s="85"/>
      <c r="W283" s="85"/>
      <c r="X283" s="85"/>
    </row>
    <row r="284" spans="3:24">
      <c r="C284" s="85"/>
      <c r="D284" s="85"/>
      <c r="E284" s="85"/>
      <c r="F284" s="85"/>
      <c r="G284" s="85"/>
      <c r="H284" s="85"/>
      <c r="I284" s="85"/>
      <c r="J284" s="85"/>
      <c r="K284" s="85"/>
      <c r="L284" s="85"/>
      <c r="M284" s="85"/>
      <c r="N284" s="85"/>
      <c r="O284" s="85"/>
      <c r="P284" s="85"/>
      <c r="Q284" s="85"/>
      <c r="R284" s="85"/>
      <c r="S284" s="85"/>
      <c r="T284" s="85"/>
      <c r="U284" s="85"/>
      <c r="V284" s="85"/>
      <c r="W284" s="85"/>
      <c r="X284" s="85"/>
    </row>
    <row r="285" spans="3:24">
      <c r="C285" s="85"/>
      <c r="D285" s="85"/>
      <c r="E285" s="85"/>
      <c r="F285" s="85"/>
      <c r="G285" s="85"/>
      <c r="H285" s="85"/>
      <c r="I285" s="85"/>
      <c r="J285" s="85"/>
      <c r="K285" s="85"/>
      <c r="L285" s="85"/>
      <c r="M285" s="85"/>
      <c r="N285" s="85"/>
      <c r="O285" s="85"/>
      <c r="P285" s="85"/>
      <c r="Q285" s="85"/>
      <c r="R285" s="85"/>
      <c r="S285" s="85"/>
      <c r="T285" s="85"/>
      <c r="U285" s="85"/>
      <c r="V285" s="85"/>
      <c r="W285" s="85"/>
      <c r="X285" s="85"/>
    </row>
    <row r="286" spans="3:24">
      <c r="C286" s="85"/>
      <c r="D286" s="85"/>
      <c r="E286" s="85"/>
      <c r="F286" s="85"/>
      <c r="G286" s="85"/>
      <c r="H286" s="85"/>
      <c r="I286" s="85"/>
      <c r="J286" s="85"/>
      <c r="K286" s="85"/>
      <c r="L286" s="85"/>
      <c r="M286" s="85"/>
      <c r="N286" s="85"/>
      <c r="O286" s="85"/>
      <c r="P286" s="85"/>
      <c r="Q286" s="85"/>
      <c r="R286" s="85"/>
      <c r="S286" s="85"/>
      <c r="T286" s="85"/>
      <c r="U286" s="85"/>
      <c r="V286" s="85"/>
      <c r="W286" s="85"/>
      <c r="X286" s="85"/>
    </row>
    <row r="287" spans="3:24">
      <c r="C287" s="85"/>
      <c r="D287" s="85"/>
      <c r="E287" s="85"/>
      <c r="F287" s="85"/>
      <c r="G287" s="85"/>
      <c r="H287" s="85"/>
      <c r="I287" s="85"/>
      <c r="J287" s="85"/>
      <c r="K287" s="85"/>
      <c r="L287" s="85"/>
      <c r="M287" s="85"/>
      <c r="N287" s="85"/>
      <c r="O287" s="85"/>
      <c r="P287" s="85"/>
      <c r="Q287" s="85"/>
      <c r="R287" s="85"/>
      <c r="S287" s="85"/>
      <c r="T287" s="85"/>
      <c r="U287" s="85"/>
      <c r="V287" s="85"/>
      <c r="W287" s="85"/>
      <c r="X287" s="85"/>
    </row>
    <row r="288" spans="3:24">
      <c r="C288" s="85"/>
      <c r="D288" s="85"/>
      <c r="E288" s="85"/>
      <c r="F288" s="85"/>
      <c r="G288" s="85"/>
      <c r="H288" s="85"/>
      <c r="I288" s="85"/>
      <c r="J288" s="85"/>
      <c r="K288" s="85"/>
      <c r="L288" s="85"/>
      <c r="M288" s="85"/>
      <c r="N288" s="85"/>
      <c r="O288" s="85"/>
      <c r="P288" s="85"/>
      <c r="Q288" s="85"/>
      <c r="R288" s="85"/>
      <c r="S288" s="85"/>
      <c r="T288" s="85"/>
      <c r="U288" s="85"/>
      <c r="V288" s="85"/>
      <c r="W288" s="85"/>
      <c r="X288" s="85"/>
    </row>
    <row r="289" spans="3:24">
      <c r="C289" s="85"/>
      <c r="D289" s="85"/>
      <c r="E289" s="85"/>
      <c r="F289" s="85"/>
      <c r="G289" s="85"/>
      <c r="H289" s="85"/>
      <c r="I289" s="85"/>
      <c r="J289" s="85"/>
      <c r="K289" s="85"/>
      <c r="L289" s="85"/>
      <c r="M289" s="85"/>
      <c r="N289" s="85"/>
      <c r="O289" s="85"/>
      <c r="P289" s="85"/>
      <c r="Q289" s="85"/>
      <c r="R289" s="85"/>
      <c r="S289" s="85"/>
      <c r="T289" s="85"/>
      <c r="U289" s="85"/>
      <c r="V289" s="85"/>
      <c r="W289" s="85"/>
      <c r="X289" s="85"/>
    </row>
    <row r="290" spans="3:24">
      <c r="C290" s="85"/>
      <c r="D290" s="85"/>
      <c r="E290" s="85"/>
      <c r="F290" s="85"/>
      <c r="G290" s="85"/>
      <c r="H290" s="85"/>
      <c r="I290" s="85"/>
      <c r="J290" s="85"/>
      <c r="K290" s="85"/>
      <c r="L290" s="85"/>
      <c r="M290" s="85"/>
      <c r="N290" s="85"/>
      <c r="O290" s="85"/>
      <c r="P290" s="85"/>
      <c r="Q290" s="85"/>
      <c r="R290" s="85"/>
      <c r="S290" s="85"/>
      <c r="T290" s="85"/>
      <c r="U290" s="85"/>
      <c r="V290" s="85"/>
      <c r="W290" s="85"/>
      <c r="X290" s="85"/>
    </row>
    <row r="291" spans="3:24">
      <c r="C291" s="85"/>
      <c r="D291" s="85"/>
      <c r="E291" s="85"/>
      <c r="F291" s="85"/>
      <c r="G291" s="85"/>
      <c r="H291" s="85"/>
      <c r="I291" s="85"/>
      <c r="J291" s="85"/>
      <c r="K291" s="85"/>
      <c r="L291" s="85"/>
      <c r="M291" s="85"/>
      <c r="N291" s="85"/>
      <c r="O291" s="85"/>
      <c r="P291" s="85"/>
      <c r="Q291" s="85"/>
      <c r="R291" s="85"/>
      <c r="S291" s="85"/>
      <c r="T291" s="85"/>
      <c r="U291" s="85"/>
      <c r="V291" s="85"/>
      <c r="W291" s="85"/>
      <c r="X291" s="85"/>
    </row>
    <row r="292" spans="3:24">
      <c r="C292" s="85"/>
      <c r="D292" s="85"/>
      <c r="E292" s="85"/>
      <c r="F292" s="85"/>
      <c r="G292" s="85"/>
      <c r="H292" s="85"/>
      <c r="I292" s="85"/>
      <c r="J292" s="85"/>
      <c r="K292" s="85"/>
      <c r="L292" s="85"/>
      <c r="M292" s="85"/>
      <c r="N292" s="85"/>
      <c r="O292" s="85"/>
      <c r="P292" s="85"/>
      <c r="Q292" s="85"/>
      <c r="R292" s="85"/>
      <c r="S292" s="85"/>
      <c r="T292" s="85"/>
      <c r="U292" s="85"/>
      <c r="V292" s="85"/>
      <c r="W292" s="85"/>
      <c r="X292" s="85"/>
    </row>
    <row r="293" spans="3:24">
      <c r="C293" s="85"/>
      <c r="D293" s="85"/>
      <c r="E293" s="85"/>
      <c r="F293" s="85"/>
      <c r="G293" s="85"/>
      <c r="H293" s="85"/>
      <c r="I293" s="85"/>
      <c r="J293" s="85"/>
      <c r="K293" s="85"/>
      <c r="L293" s="85"/>
      <c r="M293" s="85"/>
      <c r="N293" s="85"/>
      <c r="O293" s="85"/>
      <c r="P293" s="85"/>
      <c r="Q293" s="85"/>
      <c r="R293" s="85"/>
      <c r="S293" s="85"/>
      <c r="T293" s="85"/>
      <c r="U293" s="85"/>
      <c r="V293" s="85"/>
      <c r="W293" s="85"/>
      <c r="X293" s="85"/>
    </row>
    <row r="294" spans="3:24">
      <c r="C294" s="85"/>
      <c r="D294" s="85"/>
      <c r="E294" s="85"/>
      <c r="F294" s="85"/>
      <c r="G294" s="85"/>
      <c r="H294" s="85"/>
      <c r="I294" s="85"/>
      <c r="J294" s="85"/>
      <c r="K294" s="85"/>
      <c r="L294" s="85"/>
      <c r="M294" s="85"/>
      <c r="N294" s="85"/>
      <c r="O294" s="85"/>
      <c r="P294" s="85"/>
      <c r="Q294" s="85"/>
      <c r="R294" s="85"/>
      <c r="S294" s="85"/>
      <c r="T294" s="85"/>
      <c r="U294" s="85"/>
      <c r="V294" s="85"/>
      <c r="W294" s="85"/>
      <c r="X294" s="85"/>
    </row>
    <row r="295" spans="3:24">
      <c r="C295" s="85"/>
      <c r="D295" s="85"/>
      <c r="E295" s="85"/>
      <c r="F295" s="85"/>
      <c r="G295" s="85"/>
      <c r="H295" s="85"/>
      <c r="I295" s="85"/>
      <c r="J295" s="85"/>
      <c r="K295" s="85"/>
      <c r="L295" s="85"/>
      <c r="M295" s="85"/>
      <c r="N295" s="85"/>
      <c r="O295" s="85"/>
      <c r="P295" s="85"/>
      <c r="Q295" s="85"/>
      <c r="R295" s="85"/>
      <c r="S295" s="85"/>
      <c r="T295" s="85"/>
      <c r="U295" s="85"/>
      <c r="V295" s="85"/>
      <c r="W295" s="85"/>
      <c r="X295" s="85"/>
    </row>
    <row r="296" spans="3:24">
      <c r="C296" s="85"/>
      <c r="D296" s="85"/>
      <c r="E296" s="85"/>
      <c r="F296" s="85"/>
      <c r="G296" s="85"/>
      <c r="H296" s="85"/>
      <c r="I296" s="85"/>
      <c r="J296" s="85"/>
      <c r="K296" s="85"/>
      <c r="L296" s="85"/>
      <c r="M296" s="85"/>
      <c r="N296" s="85"/>
      <c r="O296" s="85"/>
      <c r="P296" s="85"/>
      <c r="Q296" s="85"/>
      <c r="R296" s="85"/>
      <c r="S296" s="85"/>
      <c r="T296" s="85"/>
      <c r="U296" s="85"/>
      <c r="V296" s="85"/>
      <c r="W296" s="85"/>
      <c r="X296" s="85"/>
    </row>
    <row r="297" spans="3:24">
      <c r="C297" s="85"/>
      <c r="D297" s="85"/>
      <c r="E297" s="85"/>
      <c r="F297" s="85"/>
      <c r="G297" s="85"/>
      <c r="H297" s="85"/>
      <c r="I297" s="85"/>
      <c r="J297" s="85"/>
      <c r="K297" s="85"/>
      <c r="L297" s="85"/>
      <c r="M297" s="85"/>
      <c r="N297" s="85"/>
      <c r="O297" s="85"/>
      <c r="P297" s="85"/>
      <c r="Q297" s="85"/>
      <c r="R297" s="85"/>
      <c r="S297" s="85"/>
      <c r="T297" s="85"/>
      <c r="U297" s="85"/>
      <c r="V297" s="85"/>
      <c r="W297" s="85"/>
      <c r="X297" s="85"/>
    </row>
    <row r="298" spans="3:24">
      <c r="C298" s="85"/>
      <c r="D298" s="85"/>
      <c r="E298" s="85"/>
      <c r="F298" s="85"/>
      <c r="G298" s="85"/>
      <c r="H298" s="85"/>
      <c r="I298" s="85"/>
      <c r="J298" s="85"/>
      <c r="K298" s="85"/>
      <c r="L298" s="85"/>
      <c r="M298" s="85"/>
      <c r="N298" s="85"/>
      <c r="O298" s="85"/>
      <c r="P298" s="85"/>
      <c r="Q298" s="85"/>
      <c r="R298" s="85"/>
      <c r="S298" s="85"/>
      <c r="T298" s="85"/>
      <c r="U298" s="85"/>
      <c r="V298" s="85"/>
      <c r="W298" s="85"/>
      <c r="X298" s="85"/>
    </row>
    <row r="299" spans="3:24">
      <c r="C299" s="85"/>
      <c r="D299" s="85"/>
      <c r="E299" s="85"/>
      <c r="F299" s="85"/>
      <c r="G299" s="85"/>
      <c r="H299" s="85"/>
      <c r="I299" s="85"/>
      <c r="J299" s="85"/>
      <c r="K299" s="85"/>
      <c r="L299" s="85"/>
      <c r="M299" s="85"/>
      <c r="N299" s="85"/>
      <c r="O299" s="85"/>
      <c r="P299" s="85"/>
      <c r="Q299" s="85"/>
      <c r="R299" s="85"/>
      <c r="S299" s="85"/>
      <c r="T299" s="85"/>
      <c r="U299" s="85"/>
      <c r="V299" s="85"/>
      <c r="W299" s="85"/>
      <c r="X299" s="85"/>
    </row>
    <row r="300" spans="3:24">
      <c r="C300" s="85"/>
      <c r="D300" s="85"/>
      <c r="E300" s="85"/>
      <c r="F300" s="85"/>
      <c r="G300" s="85"/>
      <c r="H300" s="85"/>
      <c r="I300" s="85"/>
      <c r="J300" s="85"/>
      <c r="K300" s="85"/>
      <c r="L300" s="85"/>
      <c r="M300" s="85"/>
      <c r="N300" s="85"/>
      <c r="O300" s="85"/>
      <c r="P300" s="85"/>
      <c r="Q300" s="85"/>
      <c r="R300" s="85"/>
    </row>
    <row r="301" spans="3:24">
      <c r="C301" s="85"/>
      <c r="D301" s="85"/>
      <c r="E301" s="85"/>
      <c r="F301" s="85"/>
      <c r="G301" s="85"/>
      <c r="H301" s="85"/>
      <c r="I301" s="85"/>
      <c r="J301" s="85"/>
      <c r="K301" s="85"/>
      <c r="L301" s="85"/>
      <c r="M301" s="85"/>
      <c r="N301" s="85"/>
      <c r="O301" s="85"/>
      <c r="P301" s="85"/>
      <c r="Q301" s="85"/>
      <c r="R301" s="85"/>
    </row>
    <row r="302" spans="3:24">
      <c r="C302" s="85"/>
      <c r="D302" s="85"/>
      <c r="E302" s="85"/>
      <c r="F302" s="85"/>
      <c r="G302" s="85"/>
      <c r="H302" s="85"/>
      <c r="I302" s="85"/>
      <c r="J302" s="85"/>
      <c r="K302" s="85"/>
      <c r="L302" s="85"/>
      <c r="M302" s="85"/>
      <c r="N302" s="85"/>
      <c r="O302" s="85"/>
      <c r="P302" s="85"/>
      <c r="Q302" s="85"/>
      <c r="R302" s="85"/>
    </row>
    <row r="303" spans="3:24">
      <c r="C303" s="85"/>
      <c r="D303" s="85"/>
      <c r="E303" s="85"/>
      <c r="F303" s="85"/>
      <c r="G303" s="85"/>
      <c r="H303" s="85"/>
      <c r="I303" s="85"/>
      <c r="J303" s="85"/>
      <c r="K303" s="85"/>
      <c r="L303" s="85"/>
      <c r="M303" s="85"/>
      <c r="N303" s="85"/>
      <c r="O303" s="85"/>
      <c r="P303" s="85"/>
      <c r="Q303" s="85"/>
      <c r="R303" s="85"/>
    </row>
    <row r="304" spans="3:24">
      <c r="C304" s="85"/>
      <c r="D304" s="85"/>
      <c r="E304" s="85"/>
      <c r="F304" s="85"/>
      <c r="G304" s="85"/>
      <c r="H304" s="85"/>
      <c r="I304" s="85"/>
      <c r="J304" s="85"/>
      <c r="K304" s="85"/>
      <c r="L304" s="85"/>
      <c r="M304" s="85"/>
      <c r="N304" s="85"/>
      <c r="O304" s="85"/>
      <c r="P304" s="85"/>
      <c r="Q304" s="85"/>
      <c r="R304" s="85"/>
    </row>
    <row r="305" spans="3:18">
      <c r="C305" s="85"/>
      <c r="D305" s="85"/>
      <c r="E305" s="85"/>
      <c r="F305" s="85"/>
      <c r="G305" s="85"/>
      <c r="H305" s="85"/>
      <c r="I305" s="85"/>
      <c r="J305" s="85"/>
      <c r="K305" s="85"/>
      <c r="L305" s="85"/>
      <c r="M305" s="85"/>
      <c r="N305" s="85"/>
      <c r="O305" s="85"/>
      <c r="P305" s="85"/>
      <c r="Q305" s="85"/>
      <c r="R305" s="85"/>
    </row>
    <row r="306" spans="3:18">
      <c r="C306" s="85"/>
      <c r="D306" s="85"/>
      <c r="E306" s="85"/>
      <c r="F306" s="85"/>
      <c r="G306" s="85"/>
      <c r="H306" s="85"/>
      <c r="I306" s="85"/>
      <c r="J306" s="85"/>
      <c r="K306" s="85"/>
      <c r="L306" s="85"/>
      <c r="M306" s="85"/>
      <c r="N306" s="85"/>
      <c r="O306" s="85"/>
      <c r="P306" s="85"/>
      <c r="Q306" s="85"/>
      <c r="R306" s="85"/>
    </row>
    <row r="307" spans="3:18">
      <c r="C307" s="85"/>
      <c r="D307" s="85"/>
      <c r="E307" s="85"/>
      <c r="F307" s="85"/>
      <c r="G307" s="85"/>
      <c r="H307" s="85"/>
      <c r="I307" s="85"/>
      <c r="J307" s="85"/>
      <c r="K307" s="85"/>
      <c r="L307" s="85"/>
      <c r="M307" s="85"/>
      <c r="N307" s="85"/>
      <c r="O307" s="85"/>
      <c r="P307" s="85"/>
      <c r="Q307" s="85"/>
      <c r="R307" s="85"/>
    </row>
  </sheetData>
  <mergeCells count="9">
    <mergeCell ref="C106:R106"/>
    <mergeCell ref="C107:R107"/>
    <mergeCell ref="C108:R108"/>
    <mergeCell ref="C99:R99"/>
    <mergeCell ref="C101:R101"/>
    <mergeCell ref="C102:R102"/>
    <mergeCell ref="C103:R103"/>
    <mergeCell ref="C104:R104"/>
    <mergeCell ref="C105:R105"/>
  </mergeCells>
  <pageMargins left="0.28999999999999998" right="0.2" top="0.75" bottom="0.75" header="0.3" footer="0.3"/>
  <pageSetup scale="48" fitToHeight="0" orientation="landscape" r:id="rId1"/>
  <rowBreaks count="1" manualBreakCount="1">
    <brk id="59" max="1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BP307"/>
  <sheetViews>
    <sheetView topLeftCell="A31" zoomScale="70" zoomScaleNormal="70" workbookViewId="0">
      <selection activeCell="R59" sqref="R59"/>
    </sheetView>
  </sheetViews>
  <sheetFormatPr defaultRowHeight="15"/>
  <cols>
    <col min="1" max="1" width="7.7109375" style="1" customWidth="1"/>
    <col min="2" max="2" width="1.85546875" style="1" customWidth="1"/>
    <col min="3" max="3" width="13.5703125" style="1" customWidth="1"/>
    <col min="4" max="4" width="13.140625" style="1" customWidth="1"/>
    <col min="5" max="5" width="16.140625" style="1" customWidth="1"/>
    <col min="6" max="6" width="16.5703125" style="1" customWidth="1"/>
    <col min="7" max="7" width="17.42578125" style="1" customWidth="1"/>
    <col min="8" max="8" width="18.5703125" style="1" customWidth="1"/>
    <col min="9" max="9" width="15.85546875" style="1" customWidth="1"/>
    <col min="10" max="10" width="18.140625" style="1" customWidth="1"/>
    <col min="11" max="11" width="15.7109375" style="1" customWidth="1"/>
    <col min="12" max="12" width="15.85546875" style="1" customWidth="1"/>
    <col min="13" max="13" width="16.28515625" style="1" customWidth="1"/>
    <col min="14" max="14" width="16.42578125" style="1" customWidth="1"/>
    <col min="15" max="15" width="16" style="1" customWidth="1"/>
    <col min="16" max="16" width="20.5703125" style="1" customWidth="1"/>
    <col min="17" max="17" width="15.85546875" style="1" customWidth="1"/>
    <col min="18" max="18" width="17.85546875" style="1" customWidth="1"/>
    <col min="19" max="19" width="2.42578125" style="1" customWidth="1"/>
    <col min="20" max="20" width="18" style="1" customWidth="1"/>
    <col min="21" max="21" width="24.42578125" style="1" bestFit="1" customWidth="1"/>
    <col min="22" max="22" width="13" style="1" customWidth="1"/>
    <col min="23" max="16384" width="9.140625" style="1"/>
  </cols>
  <sheetData>
    <row r="1" spans="1:68">
      <c r="R1" s="2"/>
    </row>
    <row r="2" spans="1:68">
      <c r="R2" s="2"/>
    </row>
    <row r="3" spans="1:68">
      <c r="R3" s="440" t="s">
        <v>534</v>
      </c>
    </row>
    <row r="4" spans="1:68" ht="15.75">
      <c r="R4" s="198" t="s">
        <v>0</v>
      </c>
    </row>
    <row r="5" spans="1:68" ht="15.75">
      <c r="C5" s="3" t="s">
        <v>1</v>
      </c>
      <c r="D5" s="3"/>
      <c r="E5" s="3"/>
      <c r="F5" s="3"/>
      <c r="G5" s="3"/>
      <c r="H5" s="3"/>
      <c r="I5" s="3"/>
      <c r="J5" s="4" t="s">
        <v>2</v>
      </c>
      <c r="K5" s="4"/>
      <c r="L5" s="3"/>
      <c r="M5" s="3"/>
      <c r="N5" s="3"/>
      <c r="O5" s="5"/>
      <c r="P5" s="311"/>
      <c r="Q5" s="312"/>
      <c r="R5" s="310" t="s">
        <v>507</v>
      </c>
      <c r="S5" s="8"/>
      <c r="T5" s="9"/>
      <c r="U5" s="8"/>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row>
    <row r="6" spans="1:68" ht="15.75">
      <c r="C6" s="3"/>
      <c r="D6" s="3"/>
      <c r="E6" s="3"/>
      <c r="F6" s="3"/>
      <c r="G6" s="3"/>
      <c r="H6" s="11" t="s">
        <v>3</v>
      </c>
      <c r="I6" s="11"/>
      <c r="J6" s="11" t="s">
        <v>4</v>
      </c>
      <c r="K6" s="11"/>
      <c r="L6" s="11"/>
      <c r="M6" s="11"/>
      <c r="N6" s="11"/>
      <c r="O6" s="5"/>
      <c r="Q6" s="6"/>
      <c r="R6" s="5"/>
      <c r="S6" s="8"/>
      <c r="T6" s="9"/>
      <c r="U6" s="8"/>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row>
    <row r="7" spans="1:68" ht="15.75">
      <c r="C7" s="6"/>
      <c r="D7" s="6"/>
      <c r="E7" s="6"/>
      <c r="F7" s="6"/>
      <c r="G7" s="6"/>
      <c r="H7" s="6"/>
      <c r="I7" s="6"/>
      <c r="J7" s="6"/>
      <c r="K7" s="6"/>
      <c r="L7" s="6"/>
      <c r="M7" s="6"/>
      <c r="N7" s="6"/>
      <c r="O7" s="6"/>
      <c r="Q7" s="6"/>
      <c r="R7" s="6" t="s">
        <v>5</v>
      </c>
      <c r="S7" s="8"/>
      <c r="T7" s="9"/>
      <c r="U7" s="8"/>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row>
    <row r="8" spans="1:68" ht="15.75">
      <c r="A8" s="13"/>
      <c r="C8" s="6"/>
      <c r="D8" s="6"/>
      <c r="E8" s="6"/>
      <c r="F8" s="6"/>
      <c r="G8" s="6"/>
      <c r="H8" s="6"/>
      <c r="I8" s="6"/>
      <c r="J8" s="14" t="s">
        <v>155</v>
      </c>
      <c r="K8" s="14"/>
      <c r="L8" s="6"/>
      <c r="M8" s="6"/>
      <c r="N8" s="6"/>
      <c r="O8" s="6"/>
      <c r="P8" s="6"/>
      <c r="Q8" s="6"/>
      <c r="R8" s="6"/>
      <c r="S8" s="8"/>
      <c r="T8" s="9"/>
      <c r="U8" s="8"/>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row>
    <row r="9" spans="1:68" ht="15.75">
      <c r="A9" s="13"/>
      <c r="C9" s="6"/>
      <c r="D9" s="6"/>
      <c r="E9" s="6"/>
      <c r="F9" s="6"/>
      <c r="G9" s="6"/>
      <c r="H9" s="6"/>
      <c r="I9" s="6"/>
      <c r="J9" s="15"/>
      <c r="K9" s="15"/>
      <c r="L9" s="6"/>
      <c r="M9" s="6"/>
      <c r="N9" s="6"/>
      <c r="O9" s="6"/>
      <c r="P9" s="6"/>
      <c r="Q9" s="6"/>
      <c r="R9" s="6"/>
      <c r="S9" s="8"/>
      <c r="T9" s="9"/>
      <c r="U9" s="8"/>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row>
    <row r="10" spans="1:68" ht="15.75">
      <c r="A10" s="13"/>
      <c r="C10" s="6" t="s">
        <v>6</v>
      </c>
      <c r="D10" s="6"/>
      <c r="E10" s="6"/>
      <c r="F10" s="6"/>
      <c r="G10" s="6"/>
      <c r="H10" s="6"/>
      <c r="I10" s="6"/>
      <c r="J10" s="15"/>
      <c r="K10" s="15"/>
      <c r="L10" s="6"/>
      <c r="M10" s="6"/>
      <c r="N10" s="6"/>
      <c r="O10" s="6"/>
      <c r="P10" s="6"/>
      <c r="Q10" s="6"/>
      <c r="R10" s="6"/>
      <c r="S10" s="8"/>
      <c r="T10" s="9"/>
      <c r="U10" s="8"/>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row>
    <row r="11" spans="1:68" ht="15.75">
      <c r="A11" s="13"/>
      <c r="C11" s="6" t="s">
        <v>7</v>
      </c>
      <c r="D11" s="6"/>
      <c r="E11" s="6"/>
      <c r="F11" s="6"/>
      <c r="G11" s="6"/>
      <c r="H11" s="6"/>
      <c r="I11" s="6"/>
      <c r="J11" s="15"/>
      <c r="K11" s="15"/>
      <c r="P11" s="6"/>
      <c r="Q11" s="6"/>
      <c r="R11" s="6"/>
      <c r="S11" s="8"/>
      <c r="T11" s="8"/>
      <c r="U11" s="8"/>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row>
    <row r="12" spans="1:68" ht="15.75">
      <c r="A12" s="13"/>
      <c r="C12" s="6"/>
      <c r="D12" s="6"/>
      <c r="E12" s="6"/>
      <c r="F12" s="6"/>
      <c r="G12" s="6"/>
      <c r="H12" s="6"/>
      <c r="I12" s="6"/>
      <c r="J12" s="6"/>
      <c r="K12" s="6"/>
      <c r="P12" s="16"/>
      <c r="Q12" s="6"/>
      <c r="R12" s="6"/>
      <c r="S12" s="8"/>
      <c r="T12" s="8"/>
      <c r="U12" s="8"/>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row>
    <row r="13" spans="1:68" ht="15.75">
      <c r="C13" s="17" t="s">
        <v>8</v>
      </c>
      <c r="D13" s="17"/>
      <c r="E13" s="17"/>
      <c r="F13" s="17"/>
      <c r="G13" s="17"/>
      <c r="H13" s="17" t="s">
        <v>9</v>
      </c>
      <c r="I13" s="17"/>
      <c r="J13" s="17" t="s">
        <v>10</v>
      </c>
      <c r="K13" s="17"/>
      <c r="L13" s="18" t="s">
        <v>11</v>
      </c>
      <c r="Q13" s="11"/>
      <c r="R13" s="18"/>
      <c r="S13" s="19"/>
      <c r="T13" s="19"/>
      <c r="U13" s="2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row>
    <row r="14" spans="1:68" ht="15.75">
      <c r="C14" s="21"/>
      <c r="D14" s="21"/>
      <c r="E14" s="21"/>
      <c r="F14" s="21"/>
      <c r="G14" s="21"/>
      <c r="H14" s="22" t="s">
        <v>12</v>
      </c>
      <c r="I14" s="22"/>
      <c r="J14" s="11"/>
      <c r="K14" s="11"/>
      <c r="Q14" s="11"/>
      <c r="S14" s="19"/>
      <c r="T14" s="23"/>
      <c r="U14" s="2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row>
    <row r="15" spans="1:68" ht="15.75">
      <c r="A15" s="13" t="s">
        <v>13</v>
      </c>
      <c r="C15" s="21"/>
      <c r="D15" s="21"/>
      <c r="E15" s="21"/>
      <c r="F15" s="21"/>
      <c r="G15" s="21"/>
      <c r="H15" s="24" t="s">
        <v>14</v>
      </c>
      <c r="I15" s="24"/>
      <c r="J15" s="25" t="s">
        <v>15</v>
      </c>
      <c r="K15" s="25"/>
      <c r="L15" s="25" t="s">
        <v>16</v>
      </c>
      <c r="Q15" s="11"/>
      <c r="S15" s="8"/>
      <c r="T15" s="23"/>
      <c r="U15" s="2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row>
    <row r="16" spans="1:68" ht="15.75">
      <c r="A16" s="13" t="s">
        <v>17</v>
      </c>
      <c r="C16" s="27"/>
      <c r="D16" s="27"/>
      <c r="E16" s="27"/>
      <c r="F16" s="27"/>
      <c r="G16" s="27"/>
      <c r="H16" s="11"/>
      <c r="I16" s="11"/>
      <c r="J16" s="11"/>
      <c r="K16" s="11"/>
      <c r="L16" s="11"/>
      <c r="Q16" s="11"/>
      <c r="R16" s="11"/>
      <c r="S16" s="8"/>
      <c r="T16" s="19"/>
      <c r="U16" s="2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row>
    <row r="17" spans="1:68" ht="15.75">
      <c r="A17" s="28"/>
      <c r="C17" s="21"/>
      <c r="D17" s="21"/>
      <c r="E17" s="21"/>
      <c r="F17" s="21"/>
      <c r="G17" s="21"/>
      <c r="H17" s="11"/>
      <c r="I17" s="11"/>
      <c r="J17" s="11"/>
      <c r="K17" s="11"/>
      <c r="L17" s="11"/>
      <c r="Q17" s="11"/>
      <c r="R17" s="11"/>
      <c r="S17" s="8"/>
      <c r="T17" s="19"/>
      <c r="U17" s="2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row>
    <row r="18" spans="1:68" ht="15.75">
      <c r="A18" s="29">
        <v>1</v>
      </c>
      <c r="C18" s="21" t="s">
        <v>18</v>
      </c>
      <c r="D18" s="21"/>
      <c r="E18" s="21"/>
      <c r="F18" s="21"/>
      <c r="G18" s="21"/>
      <c r="H18" s="30" t="s">
        <v>19</v>
      </c>
      <c r="I18" s="30"/>
      <c r="J18" s="31">
        <f>VLOOKUP(A18,IMPORTS!$A$5:$W$17,16,FALSE)</f>
        <v>419268839</v>
      </c>
      <c r="K18" s="11"/>
      <c r="L18" s="179"/>
      <c r="Q18" s="11"/>
      <c r="R18" s="11"/>
      <c r="S18" s="8"/>
      <c r="T18" s="19"/>
      <c r="U18" s="2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row>
    <row r="19" spans="1:68" ht="15.75">
      <c r="A19" s="29" t="s">
        <v>20</v>
      </c>
      <c r="C19" s="21" t="s">
        <v>21</v>
      </c>
      <c r="D19" s="21"/>
      <c r="E19" s="21"/>
      <c r="F19" s="21"/>
      <c r="G19" s="21"/>
      <c r="H19" s="30" t="s">
        <v>440</v>
      </c>
      <c r="I19" s="30"/>
      <c r="J19" s="32">
        <f>VLOOKUP(A19,IMPORTS!$A$5:$W$17,16,FALSE)</f>
        <v>100395999</v>
      </c>
      <c r="K19" s="33"/>
      <c r="L19" s="179"/>
      <c r="Q19" s="11"/>
      <c r="R19" s="11"/>
      <c r="S19" s="8"/>
      <c r="T19" s="19"/>
      <c r="U19" s="2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row>
    <row r="20" spans="1:68" ht="15.75">
      <c r="A20" s="29">
        <v>2</v>
      </c>
      <c r="C20" s="21" t="s">
        <v>22</v>
      </c>
      <c r="D20" s="21"/>
      <c r="E20" s="21"/>
      <c r="F20" s="21"/>
      <c r="G20" s="21"/>
      <c r="H20" s="30" t="s">
        <v>23</v>
      </c>
      <c r="I20" s="30"/>
      <c r="J20" s="34">
        <f>J18-J19</f>
        <v>318872840</v>
      </c>
      <c r="K20" s="35"/>
      <c r="L20" s="179"/>
      <c r="Q20" s="11"/>
      <c r="R20" s="11"/>
      <c r="S20" s="8"/>
      <c r="T20" s="19"/>
      <c r="U20" s="2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row>
    <row r="21" spans="1:68" ht="15.75">
      <c r="A21" s="29"/>
      <c r="H21" s="30"/>
      <c r="I21" s="30"/>
      <c r="J21" s="179"/>
      <c r="K21" s="179"/>
      <c r="L21" s="179"/>
      <c r="Q21" s="11"/>
      <c r="R21" s="11"/>
      <c r="S21" s="8"/>
      <c r="T21" s="19"/>
      <c r="U21" s="2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row>
    <row r="22" spans="1:68" ht="15.75">
      <c r="A22" s="29"/>
      <c r="C22" s="21" t="s">
        <v>24</v>
      </c>
      <c r="D22" s="21"/>
      <c r="E22" s="21"/>
      <c r="F22" s="21"/>
      <c r="G22" s="21"/>
      <c r="H22" s="30"/>
      <c r="I22" s="30"/>
      <c r="J22" s="11"/>
      <c r="K22" s="11"/>
      <c r="L22" s="11"/>
      <c r="Q22" s="11"/>
      <c r="R22" s="11"/>
      <c r="S22" s="19"/>
      <c r="T22" s="19"/>
      <c r="U22" s="2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row>
    <row r="23" spans="1:68" ht="15.75">
      <c r="A23" s="29">
        <v>3</v>
      </c>
      <c r="C23" s="21" t="s">
        <v>25</v>
      </c>
      <c r="D23" s="21"/>
      <c r="E23" s="21"/>
      <c r="F23" s="21"/>
      <c r="G23" s="21"/>
      <c r="H23" s="30" t="s">
        <v>26</v>
      </c>
      <c r="I23" s="30"/>
      <c r="J23" s="31">
        <f>VLOOKUP(A23,IMPORTS!$A$5:$W$17,16,FALSE)</f>
        <v>11710271</v>
      </c>
      <c r="K23" s="11"/>
      <c r="L23" s="179"/>
      <c r="Q23" s="11"/>
      <c r="R23" s="11"/>
      <c r="S23" s="19"/>
      <c r="T23" s="19"/>
      <c r="U23" s="2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row>
    <row r="24" spans="1:68" ht="15.75">
      <c r="A24" s="29" t="s">
        <v>27</v>
      </c>
      <c r="C24" s="21" t="s">
        <v>28</v>
      </c>
      <c r="D24" s="21"/>
      <c r="E24" s="21"/>
      <c r="F24" s="21"/>
      <c r="G24" s="21"/>
      <c r="H24" s="30" t="s">
        <v>29</v>
      </c>
      <c r="I24" s="30"/>
      <c r="J24" s="31">
        <f>VLOOKUP(A24,IMPORTS!$A$5:$W$17,16,FALSE)</f>
        <v>32577266</v>
      </c>
      <c r="K24" s="11"/>
      <c r="L24" s="179"/>
      <c r="Q24" s="11"/>
      <c r="R24" s="11"/>
      <c r="S24" s="19"/>
      <c r="T24" s="19"/>
      <c r="U24" s="2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row>
    <row r="25" spans="1:68" ht="15.75">
      <c r="A25" s="29" t="s">
        <v>30</v>
      </c>
      <c r="C25" s="21" t="s">
        <v>31</v>
      </c>
      <c r="D25" s="21"/>
      <c r="E25" s="21"/>
      <c r="F25" s="21"/>
      <c r="G25" s="21"/>
      <c r="H25" s="30" t="s">
        <v>32</v>
      </c>
      <c r="I25" s="30"/>
      <c r="J25" s="31">
        <f>VLOOKUP(A25,IMPORTS!$A$5:$W$17,16,FALSE)</f>
        <v>592340</v>
      </c>
      <c r="K25" s="11"/>
      <c r="L25" s="179"/>
      <c r="Q25" s="11"/>
      <c r="R25" s="11"/>
      <c r="S25" s="19"/>
      <c r="T25" s="19"/>
      <c r="U25" s="2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row>
    <row r="26" spans="1:68" ht="15.75">
      <c r="A26" s="29" t="s">
        <v>33</v>
      </c>
      <c r="C26" s="21" t="s">
        <v>34</v>
      </c>
      <c r="D26" s="21"/>
      <c r="E26" s="21"/>
      <c r="F26" s="21"/>
      <c r="G26" s="21"/>
      <c r="H26" s="30" t="s">
        <v>35</v>
      </c>
      <c r="I26" s="30"/>
      <c r="J26" s="32">
        <f>VLOOKUP(A26,IMPORTS!$A$5:$W$17,16,FALSE)</f>
        <v>23631281</v>
      </c>
      <c r="K26" s="33"/>
      <c r="L26" s="179"/>
      <c r="Q26" s="11"/>
      <c r="R26" s="11"/>
      <c r="S26" s="19"/>
      <c r="T26" s="19"/>
      <c r="U26" s="2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row>
    <row r="27" spans="1:68" ht="15.75">
      <c r="A27" s="29" t="s">
        <v>36</v>
      </c>
      <c r="C27" s="21" t="s">
        <v>37</v>
      </c>
      <c r="D27" s="21"/>
      <c r="E27" s="21"/>
      <c r="F27" s="21"/>
      <c r="G27" s="21"/>
      <c r="H27" s="30" t="s">
        <v>38</v>
      </c>
      <c r="I27" s="30"/>
      <c r="J27" s="34">
        <f>J24-(J25+J26)</f>
        <v>8353645</v>
      </c>
      <c r="K27" s="11"/>
      <c r="L27" s="179"/>
      <c r="Q27" s="11"/>
      <c r="R27" s="11"/>
      <c r="S27" s="19"/>
      <c r="T27" s="19"/>
      <c r="U27" s="2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row>
    <row r="28" spans="1:68" ht="15.75">
      <c r="A28" s="29"/>
      <c r="C28" s="21"/>
      <c r="D28" s="21"/>
      <c r="E28" s="21"/>
      <c r="F28" s="21"/>
      <c r="G28" s="21"/>
      <c r="H28" s="30"/>
      <c r="I28" s="30"/>
      <c r="J28" s="11"/>
      <c r="K28" s="11"/>
      <c r="L28" s="179"/>
      <c r="Q28" s="11"/>
      <c r="R28" s="11"/>
      <c r="S28" s="19"/>
      <c r="T28" s="19"/>
      <c r="U28" s="2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row>
    <row r="29" spans="1:68" ht="15.75">
      <c r="A29" s="29">
        <v>4</v>
      </c>
      <c r="C29" s="27" t="s">
        <v>39</v>
      </c>
      <c r="D29" s="27"/>
      <c r="E29" s="27"/>
      <c r="F29" s="27"/>
      <c r="G29" s="21"/>
      <c r="H29" s="30" t="s">
        <v>40</v>
      </c>
      <c r="I29" s="30"/>
      <c r="J29" s="36">
        <f>IF(J27=0,0,J27/J19)</f>
        <v>8.3206951304902105E-2</v>
      </c>
      <c r="K29" s="36"/>
      <c r="L29" s="37">
        <f>J29</f>
        <v>8.3206951304902105E-2</v>
      </c>
      <c r="Q29" s="11"/>
      <c r="R29" s="11"/>
      <c r="S29" s="19"/>
      <c r="T29" s="19"/>
      <c r="U29" s="2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row>
    <row r="30" spans="1:68" ht="15.75">
      <c r="A30" s="29"/>
      <c r="C30" s="21"/>
      <c r="D30" s="21"/>
      <c r="E30" s="21"/>
      <c r="F30" s="21"/>
      <c r="G30" s="21"/>
      <c r="H30" s="30"/>
      <c r="I30" s="30"/>
      <c r="J30" s="11"/>
      <c r="K30" s="11"/>
      <c r="L30" s="179"/>
      <c r="Q30" s="11"/>
      <c r="R30" s="11"/>
      <c r="S30" s="19"/>
      <c r="T30" s="19"/>
      <c r="U30" s="2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row>
    <row r="31" spans="1:68" ht="15.75">
      <c r="A31" s="29"/>
      <c r="C31" s="21"/>
      <c r="D31" s="21"/>
      <c r="E31" s="21"/>
      <c r="F31" s="21"/>
      <c r="G31" s="21"/>
      <c r="H31" s="30"/>
      <c r="I31" s="30"/>
      <c r="J31" s="11"/>
      <c r="K31" s="11"/>
      <c r="L31" s="179"/>
      <c r="Q31" s="11"/>
      <c r="R31" s="11"/>
      <c r="S31" s="19"/>
      <c r="T31" s="19"/>
      <c r="U31" s="2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row>
    <row r="32" spans="1:68" ht="15.75">
      <c r="A32" s="29"/>
      <c r="C32" s="21" t="s">
        <v>41</v>
      </c>
      <c r="D32" s="21"/>
      <c r="E32" s="21"/>
      <c r="F32" s="21"/>
      <c r="G32" s="21"/>
      <c r="H32" s="30"/>
      <c r="I32" s="30"/>
      <c r="J32" s="38"/>
      <c r="K32" s="38"/>
      <c r="L32" s="182"/>
      <c r="Q32" s="11"/>
      <c r="R32" s="36"/>
      <c r="S32" s="40"/>
      <c r="T32" s="19"/>
      <c r="U32" s="2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row>
    <row r="33" spans="1:68" ht="15.75">
      <c r="A33" s="29" t="s">
        <v>42</v>
      </c>
      <c r="C33" s="21" t="s">
        <v>43</v>
      </c>
      <c r="D33" s="21"/>
      <c r="E33" s="21"/>
      <c r="F33" s="21"/>
      <c r="G33" s="21"/>
      <c r="H33" s="30" t="s">
        <v>44</v>
      </c>
      <c r="I33" s="30"/>
      <c r="J33" s="34">
        <f>J23-J27</f>
        <v>3356626</v>
      </c>
      <c r="K33" s="38"/>
      <c r="L33" s="182"/>
      <c r="Q33" s="11"/>
      <c r="R33" s="36"/>
      <c r="S33" s="40"/>
      <c r="T33" s="19"/>
      <c r="U33" s="2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row>
    <row r="34" spans="1:68" ht="15.75">
      <c r="A34" s="29" t="s">
        <v>45</v>
      </c>
      <c r="C34" s="21" t="s">
        <v>46</v>
      </c>
      <c r="D34" s="21"/>
      <c r="E34" s="21"/>
      <c r="F34" s="21"/>
      <c r="G34" s="21"/>
      <c r="H34" s="30" t="s">
        <v>47</v>
      </c>
      <c r="I34" s="30"/>
      <c r="J34" s="38">
        <f>IF(J33=0,0,J33/J18)</f>
        <v>8.0059038205794256E-3</v>
      </c>
      <c r="K34" s="38"/>
      <c r="L34" s="182">
        <f>J34</f>
        <v>8.0059038205794256E-3</v>
      </c>
      <c r="Q34" s="11"/>
      <c r="R34" s="36"/>
      <c r="S34" s="40"/>
      <c r="T34" s="19"/>
      <c r="U34" s="2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row>
    <row r="35" spans="1:68" ht="15.75">
      <c r="A35" s="29"/>
      <c r="C35" s="21"/>
      <c r="D35" s="21"/>
      <c r="E35" s="21"/>
      <c r="F35" s="21"/>
      <c r="G35" s="21"/>
      <c r="H35" s="30"/>
      <c r="I35" s="30"/>
      <c r="J35" s="38"/>
      <c r="K35" s="38"/>
      <c r="L35" s="182"/>
      <c r="Q35" s="11"/>
      <c r="R35" s="36"/>
      <c r="S35" s="40"/>
      <c r="T35" s="19"/>
      <c r="U35" s="2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row>
    <row r="36" spans="1:68" ht="15.75">
      <c r="A36" s="42"/>
      <c r="B36" s="10"/>
      <c r="C36" s="21" t="s">
        <v>48</v>
      </c>
      <c r="D36" s="21"/>
      <c r="E36" s="21"/>
      <c r="F36" s="21"/>
      <c r="G36" s="21"/>
      <c r="H36" s="43"/>
      <c r="I36" s="43"/>
      <c r="J36" s="11"/>
      <c r="K36" s="11"/>
      <c r="L36" s="11"/>
      <c r="N36" s="10"/>
      <c r="O36" s="10"/>
      <c r="Q36" s="11"/>
      <c r="R36" s="36"/>
      <c r="S36" s="40"/>
      <c r="T36" s="19"/>
      <c r="U36" s="2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row>
    <row r="37" spans="1:68" ht="15.75">
      <c r="A37" s="29">
        <v>5</v>
      </c>
      <c r="B37" s="10"/>
      <c r="C37" s="21" t="s">
        <v>49</v>
      </c>
      <c r="D37" s="21"/>
      <c r="E37" s="21"/>
      <c r="F37" s="21"/>
      <c r="G37" s="21"/>
      <c r="H37" s="30" t="s">
        <v>50</v>
      </c>
      <c r="I37" s="30"/>
      <c r="J37" s="31">
        <f>VLOOKUP(A37,IMPORTS!$A$5:$W$17,16,FALSE)</f>
        <v>598262</v>
      </c>
      <c r="K37" s="11"/>
      <c r="L37" s="179"/>
      <c r="N37" s="10"/>
      <c r="O37" s="10"/>
      <c r="Q37" s="11"/>
      <c r="R37" s="36"/>
      <c r="S37" s="40"/>
      <c r="T37" s="19"/>
      <c r="U37" s="2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row>
    <row r="38" spans="1:68" ht="15.75">
      <c r="A38" s="29">
        <v>6</v>
      </c>
      <c r="B38" s="10"/>
      <c r="C38" s="21" t="s">
        <v>52</v>
      </c>
      <c r="D38" s="21"/>
      <c r="E38" s="21"/>
      <c r="F38" s="21"/>
      <c r="G38" s="21"/>
      <c r="H38" s="30" t="s">
        <v>53</v>
      </c>
      <c r="I38" s="30"/>
      <c r="J38" s="38">
        <f>IF(J37=0,0,J37/J18)</f>
        <v>1.4269173960719747E-3</v>
      </c>
      <c r="K38" s="38"/>
      <c r="L38" s="182">
        <f>J38</f>
        <v>1.4269173960719747E-3</v>
      </c>
      <c r="N38" s="10"/>
      <c r="O38" s="10"/>
      <c r="Q38" s="11"/>
      <c r="R38" s="36"/>
      <c r="S38" s="40"/>
      <c r="T38" s="19"/>
      <c r="U38" s="2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row>
    <row r="39" spans="1:68" ht="15.75">
      <c r="A39" s="29"/>
      <c r="C39" s="21"/>
      <c r="D39" s="21"/>
      <c r="E39" s="21"/>
      <c r="F39" s="21"/>
      <c r="G39" s="21"/>
      <c r="H39" s="30"/>
      <c r="I39" s="30"/>
      <c r="J39" s="38"/>
      <c r="K39" s="38"/>
      <c r="L39" s="182"/>
      <c r="Q39" s="11"/>
      <c r="R39" s="36"/>
      <c r="S39" s="40"/>
      <c r="T39" s="19"/>
      <c r="U39" s="2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row>
    <row r="40" spans="1:68" ht="15.75">
      <c r="A40" s="29"/>
      <c r="C40" s="21" t="s">
        <v>54</v>
      </c>
      <c r="D40" s="21"/>
      <c r="E40" s="21"/>
      <c r="F40" s="21"/>
      <c r="G40" s="21"/>
      <c r="H40" s="43"/>
      <c r="I40" s="43"/>
      <c r="J40" s="11"/>
      <c r="K40" s="11"/>
      <c r="L40" s="11"/>
      <c r="Q40" s="11"/>
      <c r="R40" s="11"/>
      <c r="S40" s="19"/>
      <c r="T40" s="19"/>
      <c r="U40" s="2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row>
    <row r="41" spans="1:68" ht="15.75">
      <c r="A41" s="29">
        <v>7</v>
      </c>
      <c r="C41" s="21" t="s">
        <v>55</v>
      </c>
      <c r="D41" s="21"/>
      <c r="E41" s="21"/>
      <c r="F41" s="21"/>
      <c r="G41" s="21"/>
      <c r="H41" s="30" t="s">
        <v>56</v>
      </c>
      <c r="I41" s="30"/>
      <c r="J41" s="31">
        <f>VLOOKUP(A41,IMPORTS!$A$5:$W$17,16,FALSE)</f>
        <v>2151818</v>
      </c>
      <c r="K41" s="11"/>
      <c r="L41" s="179"/>
      <c r="Q41" s="11"/>
      <c r="R41" s="45"/>
      <c r="S41" s="19"/>
      <c r="T41" s="23"/>
      <c r="U41" s="2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row>
    <row r="42" spans="1:68" ht="15.75">
      <c r="A42" s="29">
        <v>8</v>
      </c>
      <c r="C42" s="21" t="s">
        <v>58</v>
      </c>
      <c r="D42" s="21"/>
      <c r="E42" s="21"/>
      <c r="F42" s="21"/>
      <c r="G42" s="21"/>
      <c r="H42" s="30" t="s">
        <v>59</v>
      </c>
      <c r="I42" s="30"/>
      <c r="J42" s="38">
        <f>IF(J41=0,0,J41/J18)</f>
        <v>5.1323108226509527E-3</v>
      </c>
      <c r="K42" s="38"/>
      <c r="L42" s="182">
        <f>J42</f>
        <v>5.1323108226509527E-3</v>
      </c>
      <c r="Q42" s="11"/>
      <c r="R42" s="36"/>
      <c r="S42" s="19"/>
      <c r="T42" s="23"/>
      <c r="U42" s="2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row>
    <row r="43" spans="1:68" ht="15.75">
      <c r="A43" s="29"/>
      <c r="C43" s="21"/>
      <c r="D43" s="21"/>
      <c r="E43" s="21"/>
      <c r="F43" s="21"/>
      <c r="G43" s="21"/>
      <c r="H43" s="30"/>
      <c r="I43" s="30"/>
      <c r="J43" s="11"/>
      <c r="K43" s="11"/>
      <c r="L43" s="11"/>
      <c r="Q43" s="11"/>
      <c r="T43" s="19"/>
      <c r="U43" s="2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row>
    <row r="44" spans="1:68" ht="15.75">
      <c r="A44" s="325">
        <v>9</v>
      </c>
      <c r="B44" s="47"/>
      <c r="C44" s="27" t="s">
        <v>61</v>
      </c>
      <c r="D44" s="27"/>
      <c r="E44" s="27"/>
      <c r="F44" s="27"/>
      <c r="G44" s="27"/>
      <c r="H44" s="22" t="s">
        <v>62</v>
      </c>
      <c r="I44" s="22"/>
      <c r="J44" s="48">
        <f>J34+J38+J42</f>
        <v>1.4565132039302355E-2</v>
      </c>
      <c r="K44" s="48"/>
      <c r="L44" s="48">
        <f>L34+L38+L42</f>
        <v>1.4565132039302355E-2</v>
      </c>
      <c r="Q44" s="11"/>
      <c r="T44" s="19"/>
      <c r="U44" s="2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row>
    <row r="45" spans="1:68" ht="15.75">
      <c r="A45" s="29"/>
      <c r="C45" s="21"/>
      <c r="D45" s="21"/>
      <c r="E45" s="21"/>
      <c r="F45" s="21"/>
      <c r="G45" s="21"/>
      <c r="H45" s="30"/>
      <c r="I45" s="30"/>
      <c r="J45" s="11"/>
      <c r="K45" s="11"/>
      <c r="L45" s="11"/>
      <c r="Q45" s="11"/>
      <c r="R45" s="11"/>
      <c r="S45" s="19"/>
      <c r="T45" s="19"/>
      <c r="U45" s="2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row>
    <row r="46" spans="1:68" ht="15.75">
      <c r="A46" s="29"/>
      <c r="B46" s="50"/>
      <c r="C46" s="11" t="s">
        <v>63</v>
      </c>
      <c r="D46" s="11"/>
      <c r="E46" s="11"/>
      <c r="F46" s="11"/>
      <c r="G46" s="11"/>
      <c r="H46" s="30"/>
      <c r="I46" s="30"/>
      <c r="J46" s="11"/>
      <c r="K46" s="11"/>
      <c r="L46" s="11"/>
      <c r="Q46" s="51"/>
      <c r="R46" s="50"/>
      <c r="T46" s="23"/>
      <c r="U46" s="19" t="s">
        <v>3</v>
      </c>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row>
    <row r="47" spans="1:68" ht="15.75">
      <c r="A47" s="29">
        <v>10</v>
      </c>
      <c r="B47" s="50"/>
      <c r="C47" s="11" t="s">
        <v>64</v>
      </c>
      <c r="D47" s="11"/>
      <c r="E47" s="11"/>
      <c r="F47" s="11"/>
      <c r="G47" s="11"/>
      <c r="H47" s="30" t="s">
        <v>65</v>
      </c>
      <c r="I47" s="30"/>
      <c r="J47" s="31">
        <f>VLOOKUP(A47,IMPORTS!$A$5:$W$17,16,FALSE)</f>
        <v>5166212.3242172366</v>
      </c>
      <c r="K47" s="11"/>
      <c r="L47" s="11"/>
      <c r="Q47" s="51"/>
      <c r="R47" s="50"/>
      <c r="T47" s="23"/>
      <c r="U47" s="19"/>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row>
    <row r="48" spans="1:68" ht="15.75">
      <c r="A48" s="29">
        <v>11</v>
      </c>
      <c r="B48" s="50"/>
      <c r="C48" s="11" t="s">
        <v>67</v>
      </c>
      <c r="D48" s="11"/>
      <c r="E48" s="11"/>
      <c r="F48" s="11"/>
      <c r="G48" s="11"/>
      <c r="H48" s="30" t="s">
        <v>68</v>
      </c>
      <c r="I48" s="30"/>
      <c r="J48" s="38">
        <f>IF(J47=0,0,J47/J20)</f>
        <v>1.6201481205540227E-2</v>
      </c>
      <c r="K48" s="38"/>
      <c r="L48" s="182">
        <f>J48</f>
        <v>1.6201481205540227E-2</v>
      </c>
      <c r="Q48" s="51"/>
      <c r="R48" s="50"/>
      <c r="S48" s="19"/>
      <c r="T48" s="23"/>
      <c r="U48" s="19"/>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row>
    <row r="49" spans="1:68" ht="15.75">
      <c r="A49" s="29"/>
      <c r="C49" s="11"/>
      <c r="D49" s="11"/>
      <c r="E49" s="11"/>
      <c r="F49" s="11"/>
      <c r="G49" s="11"/>
      <c r="H49" s="30"/>
      <c r="I49" s="30"/>
      <c r="J49" s="11"/>
      <c r="K49" s="11"/>
      <c r="L49" s="11"/>
      <c r="Q49" s="11"/>
      <c r="S49" s="8"/>
      <c r="T49" s="8"/>
      <c r="U49" s="2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row>
    <row r="50" spans="1:68" ht="15.75">
      <c r="A50" s="29"/>
      <c r="C50" s="21" t="s">
        <v>69</v>
      </c>
      <c r="D50" s="21"/>
      <c r="E50" s="21"/>
      <c r="F50" s="21"/>
      <c r="G50" s="21"/>
      <c r="H50" s="52"/>
      <c r="I50" s="52"/>
      <c r="J50" s="179"/>
      <c r="K50" s="179"/>
      <c r="L50" s="179"/>
      <c r="Q50" s="11"/>
      <c r="S50" s="19"/>
      <c r="T50" s="19"/>
      <c r="U50" s="2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row>
    <row r="51" spans="1:68" ht="15.75">
      <c r="A51" s="29">
        <v>12</v>
      </c>
      <c r="C51" s="21" t="s">
        <v>70</v>
      </c>
      <c r="D51" s="21"/>
      <c r="E51" s="21"/>
      <c r="F51" s="21"/>
      <c r="G51" s="21"/>
      <c r="H51" s="30" t="s">
        <v>71</v>
      </c>
      <c r="I51" s="30"/>
      <c r="J51" s="31">
        <f>VLOOKUP(A51,IMPORTS!$A$5:$W$17,16,FALSE)</f>
        <v>22591040</v>
      </c>
      <c r="K51" s="11"/>
      <c r="L51" s="11"/>
      <c r="Q51" s="11"/>
      <c r="S51" s="19"/>
      <c r="T51" s="19"/>
      <c r="U51" s="2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row>
    <row r="52" spans="1:68" ht="15.75">
      <c r="A52" s="29">
        <v>13</v>
      </c>
      <c r="B52" s="50"/>
      <c r="C52" s="11" t="s">
        <v>73</v>
      </c>
      <c r="D52" s="11"/>
      <c r="E52" s="11"/>
      <c r="F52" s="11"/>
      <c r="G52" s="11"/>
      <c r="H52" s="30" t="s">
        <v>74</v>
      </c>
      <c r="I52" s="30"/>
      <c r="J52" s="53">
        <f>IF(J51=0,0,J51/J20)</f>
        <v>7.0846548109898599E-2</v>
      </c>
      <c r="K52" s="53"/>
      <c r="L52" s="182">
        <f>J52</f>
        <v>7.0846548109898599E-2</v>
      </c>
      <c r="Q52" s="11"/>
      <c r="T52" s="23"/>
      <c r="U52" s="19"/>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row>
    <row r="53" spans="1:68" ht="15.75">
      <c r="A53" s="29"/>
      <c r="C53" s="21"/>
      <c r="D53" s="21"/>
      <c r="E53" s="21"/>
      <c r="F53" s="21"/>
      <c r="G53" s="21"/>
      <c r="H53" s="30"/>
      <c r="I53" s="30"/>
      <c r="J53" s="11"/>
      <c r="K53" s="11"/>
      <c r="L53" s="11"/>
      <c r="Q53" s="11"/>
      <c r="R53" s="52"/>
      <c r="S53" s="19"/>
      <c r="T53" s="19"/>
      <c r="U53" s="2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row>
    <row r="54" spans="1:68" ht="15.75">
      <c r="A54" s="325">
        <v>14</v>
      </c>
      <c r="B54" s="47"/>
      <c r="C54" s="27" t="s">
        <v>76</v>
      </c>
      <c r="D54" s="27"/>
      <c r="E54" s="27"/>
      <c r="F54" s="27"/>
      <c r="G54" s="27"/>
      <c r="H54" s="22" t="s">
        <v>77</v>
      </c>
      <c r="I54" s="22"/>
      <c r="J54" s="55"/>
      <c r="K54" s="55"/>
      <c r="L54" s="48">
        <f>L48+L52</f>
        <v>8.7048029315438827E-2</v>
      </c>
      <c r="Q54" s="11"/>
      <c r="R54" s="52"/>
      <c r="S54" s="19"/>
      <c r="T54" s="19"/>
      <c r="U54" s="2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row>
    <row r="55" spans="1:68" ht="15.75">
      <c r="J55" s="179"/>
      <c r="K55" s="179"/>
      <c r="L55" s="179"/>
      <c r="Q55" s="56"/>
      <c r="R55" s="56"/>
      <c r="S55" s="19"/>
      <c r="T55" s="19"/>
      <c r="U55" s="2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row>
    <row r="56" spans="1:68" ht="15.75">
      <c r="A56" s="13"/>
      <c r="C56" s="57"/>
      <c r="D56" s="57"/>
      <c r="E56" s="57"/>
      <c r="F56" s="57"/>
      <c r="G56" s="57"/>
      <c r="H56" s="57"/>
      <c r="I56" s="57"/>
      <c r="J56" s="11"/>
      <c r="K56" s="11"/>
      <c r="L56" s="57"/>
      <c r="M56" s="57"/>
      <c r="N56" s="57"/>
      <c r="O56" s="57"/>
      <c r="Q56" s="11"/>
      <c r="R56" s="11"/>
      <c r="S56" s="19"/>
      <c r="T56" s="23"/>
      <c r="U56" s="19" t="s">
        <v>3</v>
      </c>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row>
    <row r="57" spans="1:68">
      <c r="R57" s="2"/>
    </row>
    <row r="58" spans="1:68">
      <c r="R58" s="2"/>
    </row>
    <row r="59" spans="1:68">
      <c r="R59" s="440" t="s">
        <v>534</v>
      </c>
    </row>
    <row r="60" spans="1:68" ht="15.75">
      <c r="A60" s="13"/>
      <c r="C60" s="57"/>
      <c r="D60" s="57"/>
      <c r="E60" s="57"/>
      <c r="F60" s="57"/>
      <c r="G60" s="57"/>
      <c r="H60" s="57"/>
      <c r="I60" s="57"/>
      <c r="J60" s="11"/>
      <c r="K60" s="11"/>
      <c r="L60" s="57"/>
      <c r="M60" s="57"/>
      <c r="N60" s="57"/>
      <c r="O60" s="57"/>
      <c r="Q60" s="11"/>
      <c r="R60" s="198" t="s">
        <v>0</v>
      </c>
      <c r="S60" s="19"/>
      <c r="T60" s="19"/>
      <c r="U60" s="2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row>
    <row r="61" spans="1:68" ht="15.75">
      <c r="A61" s="13"/>
      <c r="C61" s="21" t="str">
        <f>C5</f>
        <v>Formula Rate calculation</v>
      </c>
      <c r="D61" s="21"/>
      <c r="E61" s="21"/>
      <c r="F61" s="21"/>
      <c r="G61" s="21"/>
      <c r="H61" s="57"/>
      <c r="I61" s="57"/>
      <c r="J61" s="57" t="str">
        <f>J5</f>
        <v xml:space="preserve">     Rate Formula Template</v>
      </c>
      <c r="K61" s="57"/>
      <c r="L61" s="57"/>
      <c r="M61" s="57"/>
      <c r="N61" s="57"/>
      <c r="O61" s="57"/>
      <c r="Q61" s="11"/>
      <c r="R61" s="58" t="str">
        <f>R5</f>
        <v>For  the 12 months ended 12/31/2018</v>
      </c>
      <c r="S61" s="19"/>
      <c r="T61" s="19"/>
      <c r="U61" s="2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row>
    <row r="62" spans="1:68" ht="15.75">
      <c r="A62" s="13"/>
      <c r="C62" s="21"/>
      <c r="D62" s="21"/>
      <c r="E62" s="21"/>
      <c r="F62" s="21"/>
      <c r="G62" s="21"/>
      <c r="H62" s="57"/>
      <c r="I62" s="57"/>
      <c r="J62" s="57" t="str">
        <f>J6</f>
        <v xml:space="preserve"> Utilizing Attachment O Data</v>
      </c>
      <c r="K62" s="57"/>
      <c r="L62" s="57"/>
      <c r="M62" s="57"/>
      <c r="N62" s="57"/>
      <c r="O62" s="57"/>
      <c r="P62" s="11"/>
      <c r="Q62" s="11"/>
      <c r="S62" s="19"/>
      <c r="T62" s="19"/>
      <c r="U62" s="2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row>
    <row r="63" spans="1:68" ht="14.25" customHeight="1">
      <c r="A63" s="13"/>
      <c r="C63" s="57"/>
      <c r="D63" s="57"/>
      <c r="E63" s="57"/>
      <c r="F63" s="57"/>
      <c r="G63" s="57"/>
      <c r="H63" s="57"/>
      <c r="I63" s="57"/>
      <c r="J63" s="57"/>
      <c r="K63" s="57"/>
      <c r="L63" s="57"/>
      <c r="M63" s="57"/>
      <c r="N63" s="57"/>
      <c r="O63" s="57"/>
      <c r="Q63" s="11"/>
      <c r="R63" s="57" t="s">
        <v>78</v>
      </c>
      <c r="S63" s="19"/>
      <c r="T63" s="19"/>
      <c r="U63" s="2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row>
    <row r="64" spans="1:68" ht="15.75">
      <c r="A64" s="13"/>
      <c r="H64" s="57"/>
      <c r="I64" s="57"/>
      <c r="J64" s="43" t="str">
        <f>J8</f>
        <v>MDU</v>
      </c>
      <c r="K64" s="57"/>
      <c r="L64" s="57"/>
      <c r="M64" s="57"/>
      <c r="N64" s="57"/>
      <c r="O64" s="57"/>
      <c r="P64" s="57"/>
      <c r="Q64" s="11"/>
      <c r="R64" s="11"/>
      <c r="S64" s="19"/>
      <c r="T64" s="19"/>
      <c r="U64" s="2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row>
    <row r="65" spans="1:68" ht="15.75">
      <c r="A65" s="13"/>
      <c r="H65" s="21"/>
      <c r="I65" s="21"/>
      <c r="J65" s="21"/>
      <c r="K65" s="21"/>
      <c r="L65" s="21"/>
      <c r="M65" s="21"/>
      <c r="N65" s="21"/>
      <c r="O65" s="21"/>
      <c r="P65" s="21"/>
      <c r="Q65" s="21"/>
      <c r="R65" s="21"/>
      <c r="S65" s="19"/>
      <c r="T65" s="19"/>
      <c r="U65" s="2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row>
    <row r="66" spans="1:68" ht="15.75">
      <c r="A66" s="13"/>
      <c r="C66" s="57"/>
      <c r="D66" s="57"/>
      <c r="E66" s="57"/>
      <c r="F66" s="57"/>
      <c r="G66" s="57"/>
      <c r="H66" s="27" t="s">
        <v>79</v>
      </c>
      <c r="I66" s="27"/>
      <c r="L66" s="6"/>
      <c r="M66" s="6"/>
      <c r="N66" s="6"/>
      <c r="O66" s="6"/>
      <c r="P66" s="6"/>
      <c r="Q66" s="11"/>
      <c r="R66" s="11"/>
      <c r="S66" s="19"/>
      <c r="T66" s="19"/>
      <c r="U66" s="2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row>
    <row r="67" spans="1:68" ht="51">
      <c r="A67" s="13"/>
      <c r="C67" s="57"/>
      <c r="D67" s="57"/>
      <c r="E67" s="57"/>
      <c r="F67" s="57"/>
      <c r="G67" s="57"/>
      <c r="H67" s="27"/>
      <c r="I67" s="27"/>
      <c r="L67" s="6"/>
      <c r="M67" s="6"/>
      <c r="N67" s="6"/>
      <c r="O67" s="6"/>
      <c r="P67" s="6"/>
      <c r="Q67" s="11"/>
      <c r="R67" s="11"/>
      <c r="S67" s="19"/>
      <c r="T67" s="19"/>
      <c r="U67" s="264" t="s">
        <v>410</v>
      </c>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row>
    <row r="68" spans="1:68" ht="15.75">
      <c r="A68" s="59"/>
      <c r="C68" s="60" t="s">
        <v>8</v>
      </c>
      <c r="D68" s="60" t="s">
        <v>9</v>
      </c>
      <c r="E68" s="60" t="s">
        <v>10</v>
      </c>
      <c r="F68" s="60" t="s">
        <v>11</v>
      </c>
      <c r="G68" s="60" t="s">
        <v>80</v>
      </c>
      <c r="H68" s="60" t="s">
        <v>81</v>
      </c>
      <c r="I68" s="60" t="s">
        <v>82</v>
      </c>
      <c r="J68" s="60" t="s">
        <v>83</v>
      </c>
      <c r="K68" s="60" t="s">
        <v>84</v>
      </c>
      <c r="L68" s="60" t="s">
        <v>85</v>
      </c>
      <c r="M68" s="60" t="s">
        <v>86</v>
      </c>
      <c r="N68" s="60" t="s">
        <v>87</v>
      </c>
      <c r="O68" s="60" t="s">
        <v>88</v>
      </c>
      <c r="P68" s="60" t="s">
        <v>89</v>
      </c>
      <c r="Q68" s="60" t="s">
        <v>90</v>
      </c>
      <c r="R68" s="60" t="s">
        <v>91</v>
      </c>
      <c r="S68" s="19"/>
      <c r="T68" s="19"/>
      <c r="U68" s="2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row>
    <row r="69" spans="1:68" ht="65.25" customHeight="1">
      <c r="A69" s="61" t="s">
        <v>92</v>
      </c>
      <c r="B69" s="62"/>
      <c r="C69" s="63" t="s">
        <v>93</v>
      </c>
      <c r="D69" s="63" t="s">
        <v>94</v>
      </c>
      <c r="E69" s="63" t="s">
        <v>95</v>
      </c>
      <c r="F69" s="63" t="s">
        <v>96</v>
      </c>
      <c r="G69" s="63" t="s">
        <v>97</v>
      </c>
      <c r="H69" s="64" t="s">
        <v>98</v>
      </c>
      <c r="I69" s="64" t="s">
        <v>99</v>
      </c>
      <c r="J69" s="65" t="s">
        <v>100</v>
      </c>
      <c r="K69" s="66" t="s">
        <v>101</v>
      </c>
      <c r="L69" s="64" t="s">
        <v>102</v>
      </c>
      <c r="M69" s="64" t="s">
        <v>76</v>
      </c>
      <c r="N69" s="66" t="s">
        <v>103</v>
      </c>
      <c r="O69" s="64" t="s">
        <v>104</v>
      </c>
      <c r="P69" s="67" t="s">
        <v>105</v>
      </c>
      <c r="Q69" s="68" t="s">
        <v>106</v>
      </c>
      <c r="R69" s="67" t="s">
        <v>107</v>
      </c>
      <c r="S69" s="40"/>
      <c r="T69" s="416" t="s">
        <v>508</v>
      </c>
      <c r="U69" s="417" t="s">
        <v>509</v>
      </c>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row>
    <row r="70" spans="1:68" ht="46.5" customHeight="1">
      <c r="A70" s="69"/>
      <c r="B70" s="70"/>
      <c r="C70" s="70"/>
      <c r="D70" s="70"/>
      <c r="E70" s="71" t="s">
        <v>108</v>
      </c>
      <c r="F70" s="71" t="s">
        <v>437</v>
      </c>
      <c r="G70" s="70" t="s">
        <v>109</v>
      </c>
      <c r="H70" s="71" t="s">
        <v>110</v>
      </c>
      <c r="I70" s="72" t="s">
        <v>111</v>
      </c>
      <c r="J70" s="71" t="s">
        <v>112</v>
      </c>
      <c r="K70" s="73" t="s">
        <v>113</v>
      </c>
      <c r="L70" s="71" t="s">
        <v>114</v>
      </c>
      <c r="M70" s="72" t="s">
        <v>115</v>
      </c>
      <c r="N70" s="74" t="s">
        <v>116</v>
      </c>
      <c r="O70" s="72" t="s">
        <v>117</v>
      </c>
      <c r="P70" s="74" t="s">
        <v>118</v>
      </c>
      <c r="Q70" s="75" t="s">
        <v>119</v>
      </c>
      <c r="R70" s="76" t="s">
        <v>120</v>
      </c>
      <c r="S70" s="19"/>
      <c r="T70" s="19"/>
      <c r="U70" s="123"/>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row>
    <row r="71" spans="1:68" ht="15.75">
      <c r="A71" s="77" t="s">
        <v>121</v>
      </c>
      <c r="B71" s="6"/>
      <c r="C71" s="6"/>
      <c r="D71" s="6"/>
      <c r="E71" s="6"/>
      <c r="F71" s="6"/>
      <c r="G71" s="6"/>
      <c r="H71" s="6"/>
      <c r="I71" s="6"/>
      <c r="J71" s="6"/>
      <c r="K71" s="78"/>
      <c r="L71" s="6"/>
      <c r="M71" s="6"/>
      <c r="N71" s="78"/>
      <c r="O71" s="6"/>
      <c r="P71" s="78"/>
      <c r="Q71" s="11"/>
      <c r="R71" s="79"/>
      <c r="S71" s="19"/>
      <c r="T71" s="19"/>
      <c r="U71" s="2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row>
    <row r="72" spans="1:68" ht="15.75">
      <c r="A72" s="178" t="s">
        <v>20</v>
      </c>
      <c r="B72" s="179"/>
      <c r="C72" s="179" t="s">
        <v>216</v>
      </c>
      <c r="D72" s="192">
        <v>2220</v>
      </c>
      <c r="E72" s="181">
        <v>117650308</v>
      </c>
      <c r="F72" s="181">
        <v>0</v>
      </c>
      <c r="G72" s="182">
        <f>$L$29</f>
        <v>8.3206951304902105E-2</v>
      </c>
      <c r="H72" s="183">
        <f>ROUND(F72*G72,0)</f>
        <v>0</v>
      </c>
      <c r="I72" s="182">
        <f>$L$44</f>
        <v>1.4565132039302355E-2</v>
      </c>
      <c r="J72" s="179">
        <f>ROUND(E72*I72,0)</f>
        <v>1713592</v>
      </c>
      <c r="K72" s="184">
        <f>H72+J72</f>
        <v>1713592</v>
      </c>
      <c r="L72" s="183">
        <f>E72-F72</f>
        <v>117650308</v>
      </c>
      <c r="M72" s="182">
        <f>$L$54</f>
        <v>8.7048029315438827E-2</v>
      </c>
      <c r="N72" s="193">
        <f>ROUND(L72*M72,0)</f>
        <v>10241227</v>
      </c>
      <c r="O72" s="181">
        <v>0</v>
      </c>
      <c r="P72" s="194">
        <f>K72+N72+O72</f>
        <v>11954819</v>
      </c>
      <c r="Q72" s="83">
        <v>417789</v>
      </c>
      <c r="R72" s="196">
        <f>P72+Q72</f>
        <v>12372608</v>
      </c>
      <c r="S72" s="85"/>
      <c r="T72" s="367">
        <v>117650308</v>
      </c>
      <c r="U72" s="221">
        <f>E72-T72</f>
        <v>0</v>
      </c>
      <c r="V72" s="85"/>
      <c r="W72" s="85"/>
      <c r="X72" s="85"/>
    </row>
    <row r="73" spans="1:68" ht="15.75">
      <c r="A73" s="178" t="s">
        <v>122</v>
      </c>
      <c r="B73" s="179"/>
      <c r="C73" s="179"/>
      <c r="D73" s="192"/>
      <c r="E73" s="181">
        <v>0</v>
      </c>
      <c r="F73" s="181">
        <v>0</v>
      </c>
      <c r="G73" s="182">
        <f t="shared" ref="G73:G74" si="0">$L$29</f>
        <v>8.3206951304902105E-2</v>
      </c>
      <c r="H73" s="183">
        <f t="shared" ref="H73:H74" si="1">ROUND(F73*G73,0)</f>
        <v>0</v>
      </c>
      <c r="I73" s="182">
        <f t="shared" ref="I73:I74" si="2">$L$44</f>
        <v>1.4565132039302355E-2</v>
      </c>
      <c r="J73" s="179">
        <f t="shared" ref="J73:J74" si="3">ROUND(E73*I73,0)</f>
        <v>0</v>
      </c>
      <c r="K73" s="184">
        <f>H73+J73</f>
        <v>0</v>
      </c>
      <c r="L73" s="183">
        <f>E73-F73</f>
        <v>0</v>
      </c>
      <c r="M73" s="182">
        <f t="shared" ref="M73:M74" si="4">$L$54</f>
        <v>8.7048029315438827E-2</v>
      </c>
      <c r="N73" s="193">
        <f t="shared" ref="N73:N74" si="5">ROUND(L73*M73,0)</f>
        <v>0</v>
      </c>
      <c r="O73" s="181">
        <v>0</v>
      </c>
      <c r="P73" s="194">
        <f>K73+N73+O73</f>
        <v>0</v>
      </c>
      <c r="Q73" s="83">
        <v>0</v>
      </c>
      <c r="R73" s="196">
        <f>P73+Q73</f>
        <v>0</v>
      </c>
      <c r="S73" s="85"/>
      <c r="T73" s="367"/>
      <c r="U73" s="221">
        <f t="shared" ref="U73:U91" si="6">E73-T73</f>
        <v>0</v>
      </c>
      <c r="V73" s="85"/>
      <c r="W73" s="85"/>
      <c r="X73" s="85"/>
    </row>
    <row r="74" spans="1:68" ht="15.75">
      <c r="A74" s="178" t="s">
        <v>123</v>
      </c>
      <c r="B74" s="179"/>
      <c r="C74" s="179"/>
      <c r="D74" s="192"/>
      <c r="E74" s="181">
        <v>0</v>
      </c>
      <c r="F74" s="181">
        <v>0</v>
      </c>
      <c r="G74" s="182">
        <f t="shared" si="0"/>
        <v>8.3206951304902105E-2</v>
      </c>
      <c r="H74" s="183">
        <f t="shared" si="1"/>
        <v>0</v>
      </c>
      <c r="I74" s="182">
        <f t="shared" si="2"/>
        <v>1.4565132039302355E-2</v>
      </c>
      <c r="J74" s="179">
        <f t="shared" si="3"/>
        <v>0</v>
      </c>
      <c r="K74" s="184">
        <f>H74+J74</f>
        <v>0</v>
      </c>
      <c r="L74" s="183">
        <f>E74-F74</f>
        <v>0</v>
      </c>
      <c r="M74" s="182">
        <f t="shared" si="4"/>
        <v>8.7048029315438827E-2</v>
      </c>
      <c r="N74" s="193">
        <f t="shared" si="5"/>
        <v>0</v>
      </c>
      <c r="O74" s="181">
        <v>0</v>
      </c>
      <c r="P74" s="194">
        <f>K74+N74+O74</f>
        <v>0</v>
      </c>
      <c r="Q74" s="181">
        <v>0</v>
      </c>
      <c r="R74" s="196">
        <f>P74+Q74</f>
        <v>0</v>
      </c>
      <c r="S74" s="85"/>
      <c r="T74" s="367"/>
      <c r="U74" s="221">
        <f t="shared" si="6"/>
        <v>0</v>
      </c>
      <c r="V74" s="85"/>
      <c r="W74" s="85"/>
      <c r="X74" s="85"/>
    </row>
    <row r="75" spans="1:68" ht="15.75">
      <c r="A75" s="80"/>
      <c r="D75" s="81"/>
      <c r="K75" s="82"/>
      <c r="N75" s="82"/>
      <c r="P75" s="82"/>
      <c r="R75" s="82"/>
      <c r="S75" s="85"/>
      <c r="T75" s="85"/>
      <c r="U75" s="221">
        <f t="shared" si="6"/>
        <v>0</v>
      </c>
      <c r="V75" s="85"/>
      <c r="W75" s="85"/>
      <c r="X75" s="85"/>
    </row>
    <row r="76" spans="1:68" ht="15.75">
      <c r="A76" s="80"/>
      <c r="D76" s="81"/>
      <c r="K76" s="82"/>
      <c r="N76" s="82"/>
      <c r="P76" s="82"/>
      <c r="R76" s="82"/>
      <c r="S76" s="85"/>
      <c r="T76" s="85"/>
      <c r="U76" s="221">
        <f t="shared" si="6"/>
        <v>0</v>
      </c>
      <c r="V76" s="85"/>
      <c r="W76" s="85"/>
      <c r="X76" s="85"/>
    </row>
    <row r="77" spans="1:68" ht="15.75">
      <c r="A77" s="80"/>
      <c r="D77" s="81"/>
      <c r="K77" s="82"/>
      <c r="N77" s="82"/>
      <c r="P77" s="82"/>
      <c r="R77" s="82"/>
      <c r="S77" s="85"/>
      <c r="T77" s="85"/>
      <c r="U77" s="221">
        <f t="shared" si="6"/>
        <v>0</v>
      </c>
      <c r="V77" s="85"/>
      <c r="W77" s="85"/>
      <c r="X77" s="85"/>
    </row>
    <row r="78" spans="1:68" ht="15.75">
      <c r="A78" s="80"/>
      <c r="D78" s="81"/>
      <c r="K78" s="82"/>
      <c r="N78" s="82"/>
      <c r="P78" s="82"/>
      <c r="R78" s="82"/>
      <c r="S78" s="85"/>
      <c r="T78" s="85"/>
      <c r="U78" s="221">
        <f t="shared" si="6"/>
        <v>0</v>
      </c>
      <c r="V78" s="85"/>
      <c r="W78" s="85"/>
      <c r="X78" s="85"/>
    </row>
    <row r="79" spans="1:68" ht="15.75">
      <c r="A79" s="80"/>
      <c r="D79" s="81"/>
      <c r="K79" s="82"/>
      <c r="N79" s="82"/>
      <c r="P79" s="82"/>
      <c r="R79" s="82"/>
      <c r="S79" s="85"/>
      <c r="T79" s="85"/>
      <c r="U79" s="221">
        <f t="shared" si="6"/>
        <v>0</v>
      </c>
      <c r="V79" s="85"/>
      <c r="W79" s="85"/>
      <c r="X79" s="85"/>
    </row>
    <row r="80" spans="1:68" ht="15.75">
      <c r="A80" s="80"/>
      <c r="C80" s="85"/>
      <c r="D80" s="86"/>
      <c r="E80" s="85"/>
      <c r="F80" s="85"/>
      <c r="G80" s="85"/>
      <c r="H80" s="85"/>
      <c r="I80" s="85"/>
      <c r="J80" s="85"/>
      <c r="K80" s="87"/>
      <c r="L80" s="85"/>
      <c r="M80" s="85"/>
      <c r="N80" s="87"/>
      <c r="O80" s="85"/>
      <c r="P80" s="87"/>
      <c r="Q80" s="85"/>
      <c r="R80" s="87"/>
      <c r="S80" s="85"/>
      <c r="T80" s="85"/>
      <c r="U80" s="221">
        <f t="shared" si="6"/>
        <v>0</v>
      </c>
      <c r="V80" s="85"/>
      <c r="W80" s="85"/>
      <c r="X80" s="85"/>
    </row>
    <row r="81" spans="1:24" ht="15.75">
      <c r="A81" s="80"/>
      <c r="C81" s="85"/>
      <c r="D81" s="86"/>
      <c r="E81" s="85"/>
      <c r="F81" s="85"/>
      <c r="G81" s="85"/>
      <c r="H81" s="85"/>
      <c r="I81" s="85"/>
      <c r="J81" s="85"/>
      <c r="K81" s="87"/>
      <c r="L81" s="85"/>
      <c r="M81" s="85"/>
      <c r="N81" s="87"/>
      <c r="O81" s="85"/>
      <c r="P81" s="87"/>
      <c r="Q81" s="85"/>
      <c r="R81" s="87"/>
      <c r="S81" s="85"/>
      <c r="T81" s="85"/>
      <c r="U81" s="221">
        <f t="shared" si="6"/>
        <v>0</v>
      </c>
      <c r="V81" s="85"/>
      <c r="W81" s="85"/>
      <c r="X81" s="85"/>
    </row>
    <row r="82" spans="1:24" ht="15.75">
      <c r="A82" s="80"/>
      <c r="C82" s="85"/>
      <c r="D82" s="86"/>
      <c r="E82" s="85"/>
      <c r="F82" s="85"/>
      <c r="G82" s="85"/>
      <c r="H82" s="85"/>
      <c r="I82" s="85"/>
      <c r="J82" s="85"/>
      <c r="K82" s="87"/>
      <c r="L82" s="85"/>
      <c r="M82" s="85"/>
      <c r="N82" s="87"/>
      <c r="O82" s="85"/>
      <c r="P82" s="87"/>
      <c r="Q82" s="85"/>
      <c r="R82" s="87"/>
      <c r="S82" s="85"/>
      <c r="T82" s="85"/>
      <c r="U82" s="221">
        <f t="shared" si="6"/>
        <v>0</v>
      </c>
      <c r="V82" s="85"/>
      <c r="W82" s="85"/>
      <c r="X82" s="85"/>
    </row>
    <row r="83" spans="1:24" ht="15.75">
      <c r="A83" s="80"/>
      <c r="C83" s="85"/>
      <c r="D83" s="86"/>
      <c r="E83" s="85"/>
      <c r="F83" s="85"/>
      <c r="G83" s="85"/>
      <c r="H83" s="85"/>
      <c r="I83" s="85"/>
      <c r="J83" s="85"/>
      <c r="K83" s="87"/>
      <c r="L83" s="85"/>
      <c r="M83" s="85"/>
      <c r="N83" s="87"/>
      <c r="O83" s="85"/>
      <c r="P83" s="87"/>
      <c r="Q83" s="85"/>
      <c r="R83" s="87"/>
      <c r="S83" s="85"/>
      <c r="T83" s="85"/>
      <c r="U83" s="221">
        <f t="shared" si="6"/>
        <v>0</v>
      </c>
      <c r="V83" s="85"/>
      <c r="W83" s="85"/>
      <c r="X83" s="85"/>
    </row>
    <row r="84" spans="1:24" ht="15.75">
      <c r="A84" s="80"/>
      <c r="C84" s="85"/>
      <c r="D84" s="86"/>
      <c r="E84" s="85"/>
      <c r="F84" s="85"/>
      <c r="G84" s="85"/>
      <c r="H84" s="85"/>
      <c r="I84" s="85"/>
      <c r="J84" s="85"/>
      <c r="K84" s="87"/>
      <c r="L84" s="85"/>
      <c r="M84" s="85"/>
      <c r="N84" s="87"/>
      <c r="O84" s="85"/>
      <c r="P84" s="87"/>
      <c r="Q84" s="85"/>
      <c r="R84" s="87"/>
      <c r="S84" s="85"/>
      <c r="T84" s="85"/>
      <c r="U84" s="221">
        <f t="shared" si="6"/>
        <v>0</v>
      </c>
      <c r="V84" s="85"/>
      <c r="W84" s="85"/>
      <c r="X84" s="85"/>
    </row>
    <row r="85" spans="1:24" ht="15.75">
      <c r="A85" s="80"/>
      <c r="C85" s="85"/>
      <c r="D85" s="86"/>
      <c r="E85" s="85"/>
      <c r="F85" s="85"/>
      <c r="G85" s="85"/>
      <c r="H85" s="85"/>
      <c r="I85" s="85"/>
      <c r="J85" s="85"/>
      <c r="K85" s="87"/>
      <c r="L85" s="85"/>
      <c r="M85" s="85"/>
      <c r="N85" s="87"/>
      <c r="O85" s="85"/>
      <c r="P85" s="87"/>
      <c r="Q85" s="85"/>
      <c r="R85" s="87"/>
      <c r="S85" s="85"/>
      <c r="T85" s="85"/>
      <c r="U85" s="221">
        <f t="shared" si="6"/>
        <v>0</v>
      </c>
      <c r="V85" s="85"/>
      <c r="W85" s="85"/>
      <c r="X85" s="85"/>
    </row>
    <row r="86" spans="1:24" ht="15.75">
      <c r="A86" s="80"/>
      <c r="C86" s="85"/>
      <c r="D86" s="86"/>
      <c r="E86" s="85"/>
      <c r="F86" s="85"/>
      <c r="G86" s="85"/>
      <c r="H86" s="85"/>
      <c r="I86" s="85"/>
      <c r="J86" s="85"/>
      <c r="K86" s="87"/>
      <c r="L86" s="85"/>
      <c r="M86" s="85"/>
      <c r="N86" s="87"/>
      <c r="O86" s="85"/>
      <c r="P86" s="87"/>
      <c r="Q86" s="85"/>
      <c r="R86" s="87"/>
      <c r="S86" s="85"/>
      <c r="T86" s="85"/>
      <c r="U86" s="221">
        <f t="shared" si="6"/>
        <v>0</v>
      </c>
      <c r="V86" s="85"/>
      <c r="W86" s="85"/>
      <c r="X86" s="85"/>
    </row>
    <row r="87" spans="1:24" ht="15.75">
      <c r="A87" s="80"/>
      <c r="C87" s="85"/>
      <c r="D87" s="86"/>
      <c r="E87" s="85"/>
      <c r="F87" s="85"/>
      <c r="G87" s="85"/>
      <c r="H87" s="85"/>
      <c r="I87" s="85"/>
      <c r="J87" s="85"/>
      <c r="K87" s="87"/>
      <c r="L87" s="85"/>
      <c r="M87" s="85"/>
      <c r="N87" s="87"/>
      <c r="O87" s="85"/>
      <c r="P87" s="87"/>
      <c r="Q87" s="85"/>
      <c r="R87" s="87"/>
      <c r="S87" s="85"/>
      <c r="T87" s="85"/>
      <c r="U87" s="221">
        <f t="shared" si="6"/>
        <v>0</v>
      </c>
      <c r="V87" s="85"/>
      <c r="W87" s="85"/>
      <c r="X87" s="85"/>
    </row>
    <row r="88" spans="1:24" ht="15.75">
      <c r="A88" s="80"/>
      <c r="C88" s="85"/>
      <c r="D88" s="86"/>
      <c r="E88" s="85"/>
      <c r="F88" s="85"/>
      <c r="G88" s="85"/>
      <c r="H88" s="85"/>
      <c r="I88" s="85"/>
      <c r="J88" s="85"/>
      <c r="K88" s="87"/>
      <c r="L88" s="85"/>
      <c r="M88" s="85"/>
      <c r="N88" s="87"/>
      <c r="O88" s="85"/>
      <c r="P88" s="87"/>
      <c r="Q88" s="85"/>
      <c r="R88" s="87"/>
      <c r="S88" s="85"/>
      <c r="T88" s="85"/>
      <c r="U88" s="221">
        <f t="shared" si="6"/>
        <v>0</v>
      </c>
      <c r="V88" s="85"/>
      <c r="W88" s="85"/>
      <c r="X88" s="85"/>
    </row>
    <row r="89" spans="1:24" ht="15.75">
      <c r="A89" s="80"/>
      <c r="C89" s="85"/>
      <c r="D89" s="86"/>
      <c r="E89" s="85"/>
      <c r="F89" s="85"/>
      <c r="G89" s="85"/>
      <c r="H89" s="85"/>
      <c r="I89" s="85"/>
      <c r="J89" s="85"/>
      <c r="K89" s="87"/>
      <c r="L89" s="85"/>
      <c r="M89" s="85"/>
      <c r="N89" s="87"/>
      <c r="O89" s="85"/>
      <c r="P89" s="87"/>
      <c r="Q89" s="85"/>
      <c r="R89" s="87"/>
      <c r="S89" s="85"/>
      <c r="T89" s="85"/>
      <c r="U89" s="221">
        <f t="shared" si="6"/>
        <v>0</v>
      </c>
      <c r="V89" s="85"/>
      <c r="W89" s="85"/>
      <c r="X89" s="85"/>
    </row>
    <row r="90" spans="1:24" ht="15.75">
      <c r="A90" s="80"/>
      <c r="C90" s="85"/>
      <c r="D90" s="86"/>
      <c r="E90" s="85"/>
      <c r="F90" s="85"/>
      <c r="G90" s="85"/>
      <c r="H90" s="85"/>
      <c r="I90" s="85"/>
      <c r="J90" s="85"/>
      <c r="K90" s="87"/>
      <c r="L90" s="85"/>
      <c r="M90" s="85"/>
      <c r="N90" s="87"/>
      <c r="O90" s="85"/>
      <c r="P90" s="87"/>
      <c r="Q90" s="85"/>
      <c r="R90" s="87"/>
      <c r="S90" s="85"/>
      <c r="T90" s="85"/>
      <c r="U90" s="221">
        <f t="shared" si="6"/>
        <v>0</v>
      </c>
      <c r="V90" s="85"/>
      <c r="W90" s="85"/>
      <c r="X90" s="85"/>
    </row>
    <row r="91" spans="1:24" ht="15.75">
      <c r="A91" s="88"/>
      <c r="B91" s="89"/>
      <c r="C91" s="90"/>
      <c r="D91" s="90"/>
      <c r="E91" s="90"/>
      <c r="F91" s="90"/>
      <c r="G91" s="90"/>
      <c r="H91" s="90"/>
      <c r="I91" s="90"/>
      <c r="J91" s="90"/>
      <c r="K91" s="91"/>
      <c r="L91" s="90"/>
      <c r="M91" s="90"/>
      <c r="N91" s="91"/>
      <c r="O91" s="90"/>
      <c r="P91" s="91"/>
      <c r="Q91" s="90"/>
      <c r="R91" s="91"/>
      <c r="S91" s="85"/>
      <c r="T91" s="85"/>
      <c r="U91" s="221">
        <f t="shared" si="6"/>
        <v>0</v>
      </c>
      <c r="V91" s="85"/>
      <c r="W91" s="85"/>
      <c r="X91" s="85"/>
    </row>
    <row r="92" spans="1:24" ht="16.5" thickBot="1">
      <c r="A92" s="18" t="s">
        <v>124</v>
      </c>
      <c r="B92" s="50"/>
      <c r="C92" s="21" t="s">
        <v>125</v>
      </c>
      <c r="D92" s="21"/>
      <c r="E92" s="21"/>
      <c r="F92" s="21"/>
      <c r="G92" s="21"/>
      <c r="H92" s="43"/>
      <c r="I92" s="43"/>
      <c r="J92" s="11"/>
      <c r="K92" s="11"/>
      <c r="L92" s="11"/>
      <c r="M92" s="11"/>
      <c r="N92" s="11"/>
      <c r="O92" s="11"/>
      <c r="P92" s="92">
        <f>SUM(P72:P91)</f>
        <v>11954819</v>
      </c>
      <c r="Q92" s="92">
        <f>SUM(Q72:Q91)</f>
        <v>417789</v>
      </c>
      <c r="R92" s="92">
        <f>ROUND(SUM(R72:R91),2)</f>
        <v>12372608</v>
      </c>
      <c r="S92" s="85"/>
      <c r="T92" s="369">
        <f>SUM(T72:T91)</f>
        <v>117650308</v>
      </c>
      <c r="U92" s="366">
        <f>SUM(U72:U91)</f>
        <v>0</v>
      </c>
      <c r="V92" s="85"/>
      <c r="W92" s="85"/>
      <c r="X92" s="85"/>
    </row>
    <row r="93" spans="1:24" ht="16.5" thickTop="1">
      <c r="A93" s="93"/>
      <c r="B93" s="85"/>
      <c r="C93" s="85"/>
      <c r="D93" s="85"/>
      <c r="E93" s="133">
        <f>SUM(E72:E90)</f>
        <v>117650308</v>
      </c>
      <c r="F93" s="85"/>
      <c r="G93" s="85"/>
      <c r="H93" s="85"/>
      <c r="I93" s="85"/>
      <c r="J93" s="85"/>
      <c r="K93" s="85"/>
      <c r="L93" s="85"/>
      <c r="M93" s="85"/>
      <c r="N93" s="85"/>
      <c r="O93" s="85"/>
      <c r="P93" s="85"/>
      <c r="Q93" s="85"/>
      <c r="R93" s="85"/>
      <c r="S93" s="85"/>
      <c r="U93" s="253">
        <f>+E93-U92</f>
        <v>117650308</v>
      </c>
      <c r="V93" s="253" t="s">
        <v>229</v>
      </c>
      <c r="W93" s="85"/>
      <c r="X93" s="85"/>
    </row>
    <row r="94" spans="1:24" ht="15.75">
      <c r="A94" s="94">
        <v>3</v>
      </c>
      <c r="B94" s="85"/>
      <c r="C94" s="57" t="s">
        <v>126</v>
      </c>
      <c r="D94" s="57"/>
      <c r="E94" s="57"/>
      <c r="F94" s="57"/>
      <c r="G94" s="85"/>
      <c r="H94" s="85"/>
      <c r="I94" s="85"/>
      <c r="J94" s="85"/>
      <c r="K94" s="85"/>
      <c r="L94" s="85"/>
      <c r="M94" s="85"/>
      <c r="N94" s="85"/>
      <c r="O94" s="85"/>
      <c r="P94" s="92">
        <f>P92</f>
        <v>11954819</v>
      </c>
      <c r="Q94" s="85"/>
      <c r="R94" s="85"/>
      <c r="S94" s="85"/>
      <c r="T94" s="85"/>
      <c r="U94" s="254" t="s">
        <v>378</v>
      </c>
      <c r="V94" s="255"/>
      <c r="W94" s="85"/>
      <c r="X94" s="85"/>
    </row>
    <row r="95" spans="1:24">
      <c r="A95" s="85"/>
      <c r="B95" s="85"/>
      <c r="C95" s="85"/>
      <c r="D95" s="85"/>
      <c r="E95" s="85"/>
      <c r="F95" s="85"/>
      <c r="G95" s="85"/>
      <c r="H95" s="85"/>
      <c r="I95" s="85"/>
      <c r="J95" s="85"/>
      <c r="K95" s="85"/>
      <c r="L95" s="85"/>
      <c r="M95" s="85"/>
      <c r="N95" s="85"/>
      <c r="O95" s="85"/>
      <c r="P95" s="85"/>
      <c r="Q95" s="85"/>
      <c r="R95" s="85"/>
      <c r="S95" s="85"/>
      <c r="T95" s="85"/>
      <c r="U95" s="85"/>
      <c r="V95" s="85"/>
      <c r="W95" s="85"/>
      <c r="X95" s="85"/>
    </row>
    <row r="96" spans="1:24">
      <c r="A96" s="85"/>
      <c r="B96" s="85"/>
      <c r="C96" s="85"/>
      <c r="D96" s="85"/>
      <c r="E96" s="85"/>
      <c r="F96" s="85"/>
      <c r="G96" s="85"/>
      <c r="H96" s="85"/>
      <c r="I96" s="85"/>
      <c r="J96" s="85"/>
      <c r="K96" s="85"/>
      <c r="L96" s="85"/>
      <c r="M96" s="85"/>
      <c r="N96" s="85"/>
      <c r="O96" s="85"/>
      <c r="P96" s="85"/>
      <c r="Q96" s="85"/>
      <c r="R96" s="85"/>
      <c r="S96" s="85"/>
      <c r="T96" s="85"/>
      <c r="U96" s="85"/>
      <c r="V96" s="85"/>
      <c r="W96" s="85"/>
      <c r="X96" s="85"/>
    </row>
    <row r="97" spans="1:24" ht="15.75">
      <c r="A97" s="57" t="s">
        <v>127</v>
      </c>
      <c r="B97" s="85"/>
      <c r="C97" s="85"/>
      <c r="D97" s="85"/>
      <c r="E97" s="85"/>
      <c r="F97" s="85"/>
      <c r="G97" s="85"/>
      <c r="H97" s="85"/>
      <c r="I97" s="85"/>
      <c r="J97" s="85"/>
      <c r="K97" s="85"/>
      <c r="L97" s="85"/>
      <c r="M97" s="85"/>
      <c r="N97" s="85"/>
      <c r="O97" s="85"/>
      <c r="P97" s="85"/>
      <c r="Q97" s="85"/>
      <c r="R97" s="85"/>
      <c r="S97" s="85"/>
      <c r="T97" s="85"/>
      <c r="U97" s="85"/>
      <c r="V97" s="85"/>
      <c r="W97" s="85"/>
      <c r="X97" s="85"/>
    </row>
    <row r="98" spans="1:24" ht="16.5" thickBot="1">
      <c r="A98" s="95" t="s">
        <v>128</v>
      </c>
      <c r="B98" s="85"/>
      <c r="C98" s="85"/>
      <c r="D98" s="85"/>
      <c r="E98" s="85"/>
      <c r="F98" s="85"/>
      <c r="G98" s="85"/>
      <c r="H98" s="85"/>
      <c r="I98" s="85"/>
      <c r="J98" s="85"/>
      <c r="K98" s="85"/>
      <c r="L98" s="85"/>
      <c r="M98" s="85"/>
      <c r="N98" s="85"/>
      <c r="O98" s="85"/>
      <c r="P98" s="85"/>
      <c r="Q98" s="85"/>
      <c r="R98" s="85"/>
      <c r="S98" s="85"/>
      <c r="T98" s="85"/>
      <c r="U98" s="85"/>
      <c r="V98" s="85"/>
      <c r="W98" s="85"/>
      <c r="X98" s="85"/>
    </row>
    <row r="99" spans="1:24" ht="15.75" customHeight="1">
      <c r="A99" s="96" t="s">
        <v>129</v>
      </c>
      <c r="B99" s="97"/>
      <c r="C99" s="421" t="s">
        <v>442</v>
      </c>
      <c r="D99" s="421"/>
      <c r="E99" s="421"/>
      <c r="F99" s="421"/>
      <c r="G99" s="421"/>
      <c r="H99" s="421"/>
      <c r="I99" s="421"/>
      <c r="J99" s="421"/>
      <c r="K99" s="421"/>
      <c r="L99" s="421"/>
      <c r="M99" s="421"/>
      <c r="N99" s="421"/>
      <c r="O99" s="421"/>
      <c r="P99" s="421"/>
      <c r="Q99" s="421"/>
      <c r="R99" s="421"/>
      <c r="S99" s="85"/>
      <c r="T99" s="85"/>
      <c r="U99" s="85"/>
      <c r="V99" s="85"/>
      <c r="W99" s="85"/>
      <c r="X99" s="85"/>
    </row>
    <row r="100" spans="1:24" ht="15.75">
      <c r="A100" s="96"/>
      <c r="B100" s="97"/>
      <c r="C100" s="302" t="s">
        <v>433</v>
      </c>
      <c r="D100" s="296"/>
      <c r="E100" s="296"/>
      <c r="F100" s="296"/>
      <c r="G100" s="296"/>
      <c r="H100" s="296"/>
      <c r="I100" s="296"/>
      <c r="J100" s="296"/>
      <c r="K100" s="296"/>
      <c r="L100" s="296"/>
      <c r="M100" s="296"/>
      <c r="N100" s="296"/>
      <c r="O100" s="296"/>
      <c r="P100" s="296"/>
      <c r="Q100" s="296"/>
      <c r="R100" s="296"/>
      <c r="S100" s="85"/>
      <c r="T100" s="85"/>
      <c r="U100" s="85"/>
      <c r="V100" s="85"/>
      <c r="W100" s="85"/>
      <c r="X100" s="85"/>
    </row>
    <row r="101" spans="1:24" ht="15.75" customHeight="1">
      <c r="A101" s="96" t="s">
        <v>130</v>
      </c>
      <c r="B101" s="97"/>
      <c r="C101" s="421" t="s">
        <v>213</v>
      </c>
      <c r="D101" s="421"/>
      <c r="E101" s="421"/>
      <c r="F101" s="421"/>
      <c r="G101" s="421"/>
      <c r="H101" s="421"/>
      <c r="I101" s="421"/>
      <c r="J101" s="421"/>
      <c r="K101" s="421"/>
      <c r="L101" s="421"/>
      <c r="M101" s="421"/>
      <c r="N101" s="421"/>
      <c r="O101" s="421"/>
      <c r="P101" s="421"/>
      <c r="Q101" s="421"/>
      <c r="R101" s="421"/>
      <c r="S101" s="85"/>
      <c r="T101" s="85"/>
      <c r="U101" s="85"/>
      <c r="V101" s="85"/>
      <c r="W101" s="85"/>
      <c r="X101" s="85"/>
    </row>
    <row r="102" spans="1:24" ht="15.75" customHeight="1">
      <c r="A102" s="96" t="s">
        <v>131</v>
      </c>
      <c r="B102" s="97"/>
      <c r="C102" s="424" t="s">
        <v>132</v>
      </c>
      <c r="D102" s="424"/>
      <c r="E102" s="424"/>
      <c r="F102" s="424"/>
      <c r="G102" s="424"/>
      <c r="H102" s="424"/>
      <c r="I102" s="424"/>
      <c r="J102" s="424"/>
      <c r="K102" s="424"/>
      <c r="L102" s="424"/>
      <c r="M102" s="424"/>
      <c r="N102" s="424"/>
      <c r="O102" s="424"/>
      <c r="P102" s="424"/>
      <c r="Q102" s="424"/>
      <c r="R102" s="424"/>
      <c r="S102" s="85"/>
      <c r="T102" s="85"/>
      <c r="U102" s="85"/>
      <c r="V102" s="85"/>
      <c r="W102" s="85"/>
      <c r="X102" s="85"/>
    </row>
    <row r="103" spans="1:24" ht="15.75" customHeight="1">
      <c r="A103" s="96"/>
      <c r="B103" s="97"/>
      <c r="C103" s="169" t="s">
        <v>133</v>
      </c>
      <c r="D103" s="297"/>
      <c r="E103" s="297"/>
      <c r="F103" s="297"/>
      <c r="G103" s="297"/>
      <c r="H103" s="297"/>
      <c r="I103" s="297"/>
      <c r="J103" s="297"/>
      <c r="K103" s="297"/>
      <c r="L103" s="297"/>
      <c r="M103" s="297"/>
      <c r="N103" s="297"/>
      <c r="O103" s="297"/>
      <c r="P103" s="297"/>
      <c r="Q103" s="297"/>
      <c r="R103" s="297"/>
      <c r="S103" s="85"/>
      <c r="T103" s="85"/>
      <c r="U103" s="85"/>
      <c r="V103" s="85"/>
      <c r="W103" s="85"/>
      <c r="X103" s="85"/>
    </row>
    <row r="104" spans="1:24" ht="15.75" customHeight="1">
      <c r="A104" s="96" t="s">
        <v>134</v>
      </c>
      <c r="B104" s="97"/>
      <c r="C104" s="424" t="s">
        <v>135</v>
      </c>
      <c r="D104" s="424"/>
      <c r="E104" s="424"/>
      <c r="F104" s="424"/>
      <c r="G104" s="424"/>
      <c r="H104" s="424"/>
      <c r="I104" s="424"/>
      <c r="J104" s="424"/>
      <c r="K104" s="424"/>
      <c r="L104" s="424"/>
      <c r="M104" s="424"/>
      <c r="N104" s="424"/>
      <c r="O104" s="424"/>
      <c r="P104" s="424"/>
      <c r="Q104" s="424"/>
      <c r="R104" s="424"/>
      <c r="S104" s="85"/>
      <c r="T104" s="85"/>
      <c r="U104" s="85"/>
      <c r="V104" s="85"/>
      <c r="W104" s="85"/>
      <c r="X104" s="85"/>
    </row>
    <row r="105" spans="1:24" ht="15.75" customHeight="1">
      <c r="A105" s="98" t="s">
        <v>136</v>
      </c>
      <c r="B105" s="97"/>
      <c r="C105" s="420" t="s">
        <v>441</v>
      </c>
      <c r="D105" s="420"/>
      <c r="E105" s="420"/>
      <c r="F105" s="420"/>
      <c r="G105" s="420"/>
      <c r="H105" s="420"/>
      <c r="I105" s="420"/>
      <c r="J105" s="420"/>
      <c r="K105" s="420"/>
      <c r="L105" s="420"/>
      <c r="M105" s="420"/>
      <c r="N105" s="420"/>
      <c r="O105" s="420"/>
      <c r="P105" s="420"/>
      <c r="Q105" s="420"/>
      <c r="R105" s="420"/>
      <c r="S105" s="85"/>
      <c r="T105" s="85"/>
      <c r="U105" s="85"/>
      <c r="V105" s="85"/>
      <c r="W105" s="85"/>
      <c r="X105" s="85"/>
    </row>
    <row r="106" spans="1:24" ht="15.75" customHeight="1">
      <c r="A106" s="98" t="s">
        <v>137</v>
      </c>
      <c r="B106" s="97"/>
      <c r="C106" s="420" t="s">
        <v>138</v>
      </c>
      <c r="D106" s="420"/>
      <c r="E106" s="420"/>
      <c r="F106" s="420"/>
      <c r="G106" s="420"/>
      <c r="H106" s="420"/>
      <c r="I106" s="420"/>
      <c r="J106" s="420"/>
      <c r="K106" s="420"/>
      <c r="L106" s="420"/>
      <c r="M106" s="420"/>
      <c r="N106" s="420"/>
      <c r="O106" s="420"/>
      <c r="P106" s="420"/>
      <c r="Q106" s="420"/>
      <c r="R106" s="420"/>
      <c r="S106" s="85"/>
      <c r="T106" s="85"/>
      <c r="U106" s="85"/>
      <c r="V106" s="85"/>
      <c r="W106" s="85"/>
      <c r="X106" s="85"/>
    </row>
    <row r="107" spans="1:24" ht="15.75" customHeight="1">
      <c r="A107" s="98" t="s">
        <v>139</v>
      </c>
      <c r="B107" s="97"/>
      <c r="C107" s="420" t="s">
        <v>355</v>
      </c>
      <c r="D107" s="420"/>
      <c r="E107" s="420"/>
      <c r="F107" s="420"/>
      <c r="G107" s="420"/>
      <c r="H107" s="420"/>
      <c r="I107" s="420"/>
      <c r="J107" s="420"/>
      <c r="K107" s="420"/>
      <c r="L107" s="420"/>
      <c r="M107" s="420"/>
      <c r="N107" s="420"/>
      <c r="O107" s="420"/>
      <c r="P107" s="420"/>
      <c r="Q107" s="420"/>
      <c r="R107" s="420"/>
      <c r="S107" s="85"/>
      <c r="T107" s="85"/>
      <c r="U107" s="85"/>
      <c r="V107" s="85"/>
      <c r="W107" s="85"/>
      <c r="X107" s="85"/>
    </row>
    <row r="108" spans="1:24" ht="15.75" customHeight="1">
      <c r="A108" s="98" t="s">
        <v>141</v>
      </c>
      <c r="B108" s="10"/>
      <c r="C108" s="420" t="s">
        <v>142</v>
      </c>
      <c r="D108" s="420"/>
      <c r="E108" s="420"/>
      <c r="F108" s="420"/>
      <c r="G108" s="420"/>
      <c r="H108" s="420"/>
      <c r="I108" s="420"/>
      <c r="J108" s="420"/>
      <c r="K108" s="420"/>
      <c r="L108" s="420"/>
      <c r="M108" s="420"/>
      <c r="N108" s="420"/>
      <c r="O108" s="420"/>
      <c r="P108" s="420"/>
      <c r="Q108" s="420"/>
      <c r="R108" s="420"/>
      <c r="S108" s="85"/>
      <c r="T108" s="85"/>
      <c r="U108" s="85"/>
      <c r="V108" s="85"/>
      <c r="W108" s="85"/>
      <c r="X108" s="85"/>
    </row>
    <row r="109" spans="1:24" ht="15.75">
      <c r="A109" s="43" t="s">
        <v>195</v>
      </c>
      <c r="B109" s="57"/>
      <c r="C109" s="57" t="s">
        <v>434</v>
      </c>
      <c r="D109" s="300"/>
      <c r="E109" s="85"/>
      <c r="F109" s="85"/>
      <c r="G109" s="85"/>
      <c r="H109" s="85"/>
      <c r="I109" s="85"/>
      <c r="J109" s="85"/>
      <c r="K109" s="85"/>
      <c r="L109" s="85"/>
      <c r="M109" s="85"/>
      <c r="N109" s="85"/>
      <c r="O109" s="85"/>
      <c r="P109" s="85"/>
      <c r="Q109" s="85"/>
      <c r="R109" s="85"/>
      <c r="S109" s="85"/>
      <c r="T109" s="85"/>
      <c r="U109" s="85"/>
      <c r="V109" s="85"/>
      <c r="W109" s="85"/>
      <c r="X109" s="85"/>
    </row>
    <row r="110" spans="1:24" ht="15.75">
      <c r="A110" s="294" t="s">
        <v>201</v>
      </c>
      <c r="B110" s="295"/>
      <c r="C110" s="171" t="s">
        <v>435</v>
      </c>
      <c r="D110" s="103"/>
      <c r="E110" s="103"/>
      <c r="F110" s="103"/>
      <c r="G110" s="301"/>
      <c r="H110" s="43"/>
      <c r="I110" s="43"/>
      <c r="J110" s="11"/>
      <c r="K110" s="11"/>
      <c r="L110" s="57"/>
      <c r="M110" s="57"/>
      <c r="N110" s="38"/>
      <c r="O110" s="57"/>
      <c r="P110" s="300"/>
      <c r="Q110" s="11"/>
      <c r="R110" s="104"/>
      <c r="S110" s="85"/>
      <c r="T110" s="85"/>
      <c r="U110" s="85"/>
      <c r="V110" s="85"/>
      <c r="W110" s="85"/>
      <c r="X110" s="85"/>
    </row>
    <row r="111" spans="1:24" ht="15.75">
      <c r="A111" s="294" t="s">
        <v>203</v>
      </c>
      <c r="B111" s="295"/>
      <c r="C111" s="57" t="s">
        <v>436</v>
      </c>
      <c r="D111" s="103"/>
      <c r="E111" s="103"/>
      <c r="F111" s="103"/>
      <c r="G111" s="301"/>
      <c r="H111" s="43"/>
      <c r="I111" s="43"/>
      <c r="J111" s="11"/>
      <c r="K111" s="11"/>
      <c r="L111" s="57"/>
      <c r="M111" s="57"/>
      <c r="N111" s="38"/>
      <c r="O111" s="57"/>
      <c r="P111" s="300"/>
      <c r="Q111" s="11"/>
      <c r="R111" s="36"/>
      <c r="S111" s="85"/>
      <c r="T111" s="85"/>
      <c r="U111" s="85"/>
      <c r="V111" s="85"/>
      <c r="W111" s="85"/>
      <c r="X111" s="85"/>
    </row>
    <row r="112" spans="1:24">
      <c r="C112" s="85"/>
      <c r="D112" s="85"/>
      <c r="E112" s="85"/>
      <c r="F112" s="85"/>
      <c r="G112" s="85"/>
      <c r="H112" s="85"/>
      <c r="I112" s="85"/>
      <c r="J112" s="85"/>
      <c r="K112" s="85"/>
      <c r="L112" s="85"/>
      <c r="M112" s="85"/>
      <c r="N112" s="85"/>
      <c r="O112" s="85"/>
      <c r="P112" s="85"/>
      <c r="Q112" s="85"/>
      <c r="R112" s="85"/>
      <c r="S112" s="85"/>
      <c r="T112" s="85"/>
      <c r="U112" s="85"/>
      <c r="V112" s="85"/>
      <c r="W112" s="85"/>
      <c r="X112" s="85"/>
    </row>
    <row r="113" spans="3:24">
      <c r="C113" s="85"/>
      <c r="D113" s="85"/>
      <c r="E113" s="85"/>
      <c r="F113" s="85"/>
      <c r="G113" s="85"/>
      <c r="H113" s="85"/>
      <c r="I113" s="85"/>
      <c r="J113" s="85"/>
      <c r="K113" s="85"/>
      <c r="L113" s="85"/>
      <c r="M113" s="85"/>
      <c r="N113" s="85"/>
      <c r="O113" s="85"/>
      <c r="P113" s="85"/>
      <c r="Q113" s="85"/>
      <c r="R113" s="85"/>
      <c r="S113" s="85"/>
      <c r="T113" s="85"/>
      <c r="U113" s="85"/>
      <c r="V113" s="85"/>
      <c r="W113" s="85"/>
      <c r="X113" s="85"/>
    </row>
    <row r="114" spans="3:24">
      <c r="C114" s="85"/>
      <c r="D114" s="85"/>
      <c r="E114" s="85"/>
      <c r="F114" s="85"/>
      <c r="G114" s="85"/>
      <c r="H114" s="85"/>
      <c r="I114" s="85"/>
      <c r="J114" s="85"/>
      <c r="K114" s="85"/>
      <c r="L114" s="85"/>
      <c r="M114" s="85"/>
      <c r="N114" s="85"/>
      <c r="O114" s="85"/>
      <c r="P114" s="85"/>
      <c r="Q114" s="85"/>
      <c r="R114" s="85"/>
      <c r="S114" s="85"/>
      <c r="T114" s="85"/>
      <c r="U114" s="85"/>
      <c r="V114" s="85"/>
      <c r="W114" s="85"/>
      <c r="X114" s="85"/>
    </row>
    <row r="115" spans="3:24">
      <c r="C115" s="85"/>
      <c r="D115" s="85"/>
      <c r="E115" s="85"/>
      <c r="F115" s="85"/>
      <c r="G115" s="85"/>
      <c r="H115" s="85"/>
      <c r="I115" s="85"/>
      <c r="J115" s="85"/>
      <c r="K115" s="85"/>
      <c r="L115" s="85"/>
      <c r="M115" s="85"/>
      <c r="N115" s="85"/>
      <c r="O115" s="85"/>
      <c r="P115" s="85"/>
      <c r="Q115" s="85"/>
      <c r="R115" s="85"/>
      <c r="S115" s="85"/>
      <c r="T115" s="85"/>
      <c r="U115" s="85"/>
      <c r="V115" s="85"/>
      <c r="W115" s="85"/>
      <c r="X115" s="85"/>
    </row>
    <row r="116" spans="3:24">
      <c r="C116" s="85"/>
      <c r="D116" s="85"/>
      <c r="E116" s="85"/>
      <c r="F116" s="85"/>
      <c r="G116" s="85"/>
      <c r="H116" s="85"/>
      <c r="I116" s="85"/>
      <c r="J116" s="85"/>
      <c r="K116" s="85"/>
      <c r="L116" s="85"/>
      <c r="M116" s="85"/>
      <c r="N116" s="85"/>
      <c r="O116" s="85"/>
      <c r="P116" s="85"/>
      <c r="Q116" s="85"/>
      <c r="R116" s="85"/>
      <c r="S116" s="85"/>
      <c r="T116" s="85"/>
      <c r="U116" s="85"/>
      <c r="V116" s="85"/>
      <c r="W116" s="85"/>
      <c r="X116" s="85"/>
    </row>
    <row r="117" spans="3:24">
      <c r="C117" s="85"/>
      <c r="D117" s="85"/>
      <c r="E117" s="85"/>
      <c r="F117" s="85"/>
      <c r="G117" s="85"/>
      <c r="H117" s="85"/>
      <c r="I117" s="85"/>
      <c r="J117" s="85"/>
      <c r="K117" s="85"/>
      <c r="L117" s="85"/>
      <c r="M117" s="85"/>
      <c r="N117" s="85"/>
      <c r="O117" s="85"/>
      <c r="P117" s="85"/>
      <c r="Q117" s="85"/>
      <c r="R117" s="85"/>
      <c r="S117" s="85"/>
      <c r="T117" s="85"/>
      <c r="U117" s="85"/>
      <c r="V117" s="85"/>
      <c r="W117" s="85"/>
      <c r="X117" s="85"/>
    </row>
    <row r="118" spans="3:24">
      <c r="C118" s="85"/>
      <c r="D118" s="85"/>
      <c r="E118" s="85"/>
      <c r="F118" s="85"/>
      <c r="G118" s="85"/>
      <c r="H118" s="85"/>
      <c r="I118" s="85"/>
      <c r="J118" s="85"/>
      <c r="K118" s="85"/>
      <c r="L118" s="85"/>
      <c r="M118" s="85"/>
      <c r="N118" s="85"/>
      <c r="O118" s="85"/>
      <c r="P118" s="85"/>
      <c r="Q118" s="85"/>
      <c r="R118" s="85"/>
      <c r="S118" s="85"/>
      <c r="T118" s="85"/>
      <c r="U118" s="85"/>
      <c r="V118" s="85"/>
      <c r="W118" s="85"/>
      <c r="X118" s="85"/>
    </row>
    <row r="119" spans="3:24">
      <c r="C119" s="85"/>
      <c r="D119" s="85"/>
      <c r="E119" s="85"/>
      <c r="F119" s="85"/>
      <c r="G119" s="85"/>
      <c r="H119" s="85"/>
      <c r="I119" s="85"/>
      <c r="J119" s="85"/>
      <c r="K119" s="85"/>
      <c r="L119" s="85"/>
      <c r="M119" s="85"/>
      <c r="N119" s="85"/>
      <c r="O119" s="85"/>
      <c r="P119" s="85"/>
      <c r="Q119" s="85"/>
      <c r="R119" s="85"/>
      <c r="S119" s="85"/>
      <c r="T119" s="85"/>
      <c r="U119" s="85"/>
      <c r="V119" s="85"/>
      <c r="W119" s="85"/>
      <c r="X119" s="85"/>
    </row>
    <row r="120" spans="3:24">
      <c r="C120" s="85"/>
      <c r="D120" s="85"/>
      <c r="E120" s="85"/>
      <c r="F120" s="85"/>
      <c r="G120" s="85"/>
      <c r="H120" s="85"/>
      <c r="I120" s="85"/>
      <c r="J120" s="85"/>
      <c r="K120" s="85"/>
      <c r="L120" s="85"/>
      <c r="M120" s="85"/>
      <c r="N120" s="85"/>
      <c r="O120" s="85"/>
      <c r="P120" s="85"/>
      <c r="Q120" s="85"/>
      <c r="R120" s="85"/>
      <c r="S120" s="85"/>
      <c r="T120" s="85"/>
      <c r="U120" s="85"/>
      <c r="V120" s="85"/>
      <c r="W120" s="85"/>
      <c r="X120" s="85"/>
    </row>
    <row r="121" spans="3:24">
      <c r="C121" s="85"/>
      <c r="D121" s="85"/>
      <c r="E121" s="85"/>
      <c r="F121" s="85"/>
      <c r="G121" s="85"/>
      <c r="H121" s="85"/>
      <c r="I121" s="85"/>
      <c r="J121" s="85"/>
      <c r="K121" s="85"/>
      <c r="L121" s="85"/>
      <c r="M121" s="85"/>
      <c r="N121" s="85"/>
      <c r="O121" s="85"/>
      <c r="P121" s="85"/>
      <c r="Q121" s="85"/>
      <c r="R121" s="85"/>
      <c r="S121" s="85"/>
      <c r="T121" s="85"/>
      <c r="U121" s="85"/>
      <c r="V121" s="85"/>
      <c r="W121" s="85"/>
      <c r="X121" s="85"/>
    </row>
    <row r="122" spans="3:24">
      <c r="C122" s="85"/>
      <c r="D122" s="85"/>
      <c r="E122" s="85"/>
      <c r="F122" s="85"/>
      <c r="G122" s="85"/>
      <c r="H122" s="85"/>
      <c r="I122" s="85"/>
      <c r="J122" s="85"/>
      <c r="K122" s="85"/>
      <c r="L122" s="85"/>
      <c r="M122" s="85"/>
      <c r="N122" s="85"/>
      <c r="O122" s="85"/>
      <c r="P122" s="85"/>
      <c r="Q122" s="85"/>
      <c r="R122" s="85"/>
      <c r="S122" s="85"/>
      <c r="T122" s="85"/>
      <c r="U122" s="85"/>
      <c r="V122" s="85"/>
      <c r="W122" s="85"/>
      <c r="X122" s="85"/>
    </row>
    <row r="123" spans="3:24">
      <c r="C123" s="85"/>
      <c r="D123" s="85"/>
      <c r="E123" s="85"/>
      <c r="F123" s="85"/>
      <c r="G123" s="85"/>
      <c r="H123" s="85"/>
      <c r="I123" s="85"/>
      <c r="J123" s="85"/>
      <c r="K123" s="85"/>
      <c r="L123" s="85"/>
      <c r="M123" s="85"/>
      <c r="N123" s="85"/>
      <c r="O123" s="85"/>
      <c r="P123" s="85"/>
      <c r="Q123" s="85"/>
      <c r="R123" s="85"/>
      <c r="S123" s="85"/>
      <c r="T123" s="85"/>
      <c r="U123" s="85"/>
      <c r="V123" s="85"/>
      <c r="W123" s="85"/>
      <c r="X123" s="85"/>
    </row>
    <row r="124" spans="3:24">
      <c r="C124" s="85"/>
      <c r="D124" s="85"/>
      <c r="E124" s="85"/>
      <c r="F124" s="85"/>
      <c r="G124" s="85"/>
      <c r="H124" s="85"/>
      <c r="I124" s="85"/>
      <c r="J124" s="85"/>
      <c r="K124" s="85"/>
      <c r="L124" s="85"/>
      <c r="M124" s="85"/>
      <c r="N124" s="85"/>
      <c r="O124" s="85"/>
      <c r="P124" s="85"/>
      <c r="Q124" s="85"/>
      <c r="R124" s="85"/>
      <c r="S124" s="85"/>
      <c r="T124" s="85"/>
      <c r="U124" s="85"/>
      <c r="V124" s="85"/>
      <c r="W124" s="85"/>
      <c r="X124" s="85"/>
    </row>
    <row r="125" spans="3:24">
      <c r="C125" s="85"/>
      <c r="D125" s="85"/>
      <c r="E125" s="85"/>
      <c r="F125" s="85"/>
      <c r="G125" s="85"/>
      <c r="H125" s="85"/>
      <c r="I125" s="85"/>
      <c r="J125" s="85"/>
      <c r="K125" s="85"/>
      <c r="L125" s="85"/>
      <c r="M125" s="85"/>
      <c r="N125" s="85"/>
      <c r="O125" s="85"/>
      <c r="P125" s="85"/>
      <c r="Q125" s="85"/>
      <c r="R125" s="85"/>
      <c r="S125" s="85"/>
      <c r="T125" s="85"/>
      <c r="U125" s="85"/>
      <c r="V125" s="85"/>
      <c r="W125" s="85"/>
      <c r="X125" s="85"/>
    </row>
    <row r="126" spans="3:24">
      <c r="C126" s="85"/>
      <c r="D126" s="85"/>
      <c r="E126" s="85"/>
      <c r="F126" s="85"/>
      <c r="G126" s="85"/>
      <c r="H126" s="85"/>
      <c r="I126" s="85"/>
      <c r="J126" s="85"/>
      <c r="K126" s="85"/>
      <c r="L126" s="85"/>
      <c r="M126" s="85"/>
      <c r="N126" s="85"/>
      <c r="O126" s="85"/>
      <c r="P126" s="85"/>
      <c r="Q126" s="85"/>
      <c r="R126" s="85"/>
      <c r="S126" s="85"/>
      <c r="T126" s="85"/>
      <c r="U126" s="85"/>
      <c r="V126" s="85"/>
      <c r="W126" s="85"/>
      <c r="X126" s="85"/>
    </row>
    <row r="127" spans="3:24">
      <c r="C127" s="85"/>
      <c r="D127" s="85"/>
      <c r="E127" s="85"/>
      <c r="F127" s="85"/>
      <c r="G127" s="85"/>
      <c r="H127" s="85"/>
      <c r="I127" s="85"/>
      <c r="J127" s="85"/>
      <c r="K127" s="85"/>
      <c r="L127" s="85"/>
      <c r="M127" s="85"/>
      <c r="N127" s="85"/>
      <c r="O127" s="85"/>
      <c r="P127" s="85"/>
      <c r="Q127" s="85"/>
      <c r="R127" s="85"/>
      <c r="S127" s="85"/>
      <c r="T127" s="85"/>
      <c r="U127" s="85"/>
      <c r="V127" s="85"/>
      <c r="W127" s="85"/>
      <c r="X127" s="85"/>
    </row>
    <row r="128" spans="3:24">
      <c r="C128" s="85"/>
      <c r="D128" s="85"/>
      <c r="E128" s="85"/>
      <c r="F128" s="85"/>
      <c r="G128" s="85"/>
      <c r="H128" s="85"/>
      <c r="I128" s="85"/>
      <c r="J128" s="85"/>
      <c r="K128" s="85"/>
      <c r="L128" s="85"/>
      <c r="M128" s="85"/>
      <c r="N128" s="85"/>
      <c r="O128" s="85"/>
      <c r="P128" s="85"/>
      <c r="Q128" s="85"/>
      <c r="R128" s="85"/>
      <c r="S128" s="85"/>
      <c r="T128" s="85"/>
      <c r="U128" s="85"/>
      <c r="V128" s="85"/>
      <c r="W128" s="85"/>
      <c r="X128" s="85"/>
    </row>
    <row r="129" spans="3:24">
      <c r="C129" s="85"/>
      <c r="D129" s="85"/>
      <c r="E129" s="85"/>
      <c r="F129" s="85"/>
      <c r="G129" s="85"/>
      <c r="H129" s="85"/>
      <c r="I129" s="85"/>
      <c r="J129" s="85"/>
      <c r="K129" s="85"/>
      <c r="L129" s="85"/>
      <c r="M129" s="85"/>
      <c r="N129" s="85"/>
      <c r="O129" s="85"/>
      <c r="P129" s="85"/>
      <c r="Q129" s="85"/>
      <c r="R129" s="85"/>
      <c r="S129" s="85"/>
      <c r="T129" s="85"/>
      <c r="U129" s="85"/>
      <c r="V129" s="85"/>
      <c r="W129" s="85"/>
      <c r="X129" s="85"/>
    </row>
    <row r="130" spans="3:24">
      <c r="C130" s="85"/>
      <c r="D130" s="85"/>
      <c r="E130" s="85"/>
      <c r="F130" s="85"/>
      <c r="G130" s="85"/>
      <c r="H130" s="85"/>
      <c r="I130" s="85"/>
      <c r="J130" s="85"/>
      <c r="K130" s="85"/>
      <c r="L130" s="85"/>
      <c r="M130" s="85"/>
      <c r="N130" s="85"/>
      <c r="O130" s="85"/>
      <c r="P130" s="85"/>
      <c r="Q130" s="85"/>
      <c r="R130" s="85"/>
      <c r="S130" s="85"/>
      <c r="T130" s="85"/>
      <c r="U130" s="85"/>
      <c r="V130" s="85"/>
      <c r="W130" s="85"/>
      <c r="X130" s="85"/>
    </row>
    <row r="131" spans="3:24">
      <c r="C131" s="85"/>
      <c r="D131" s="85"/>
      <c r="E131" s="85"/>
      <c r="F131" s="85"/>
      <c r="G131" s="85"/>
      <c r="H131" s="85"/>
      <c r="I131" s="85"/>
      <c r="J131" s="85"/>
      <c r="K131" s="85"/>
      <c r="L131" s="85"/>
      <c r="M131" s="85"/>
      <c r="N131" s="85"/>
      <c r="O131" s="85"/>
      <c r="P131" s="85"/>
      <c r="Q131" s="85"/>
      <c r="R131" s="85"/>
      <c r="S131" s="85"/>
      <c r="T131" s="85"/>
      <c r="U131" s="85"/>
      <c r="V131" s="85"/>
      <c r="W131" s="85"/>
      <c r="X131" s="85"/>
    </row>
    <row r="132" spans="3:24">
      <c r="C132" s="85"/>
      <c r="D132" s="85"/>
      <c r="E132" s="85"/>
      <c r="F132" s="85"/>
      <c r="G132" s="85"/>
      <c r="H132" s="85"/>
      <c r="I132" s="85"/>
      <c r="J132" s="85"/>
      <c r="K132" s="85"/>
      <c r="L132" s="85"/>
      <c r="M132" s="85"/>
      <c r="N132" s="85"/>
      <c r="O132" s="85"/>
      <c r="P132" s="85"/>
      <c r="Q132" s="85"/>
      <c r="R132" s="85"/>
      <c r="S132" s="85"/>
      <c r="T132" s="85"/>
      <c r="U132" s="85"/>
      <c r="V132" s="85"/>
      <c r="W132" s="85"/>
      <c r="X132" s="85"/>
    </row>
    <row r="133" spans="3:24">
      <c r="C133" s="85"/>
      <c r="D133" s="85"/>
      <c r="E133" s="85"/>
      <c r="F133" s="85"/>
      <c r="G133" s="85"/>
      <c r="H133" s="85"/>
      <c r="I133" s="85"/>
      <c r="J133" s="85"/>
      <c r="K133" s="85"/>
      <c r="L133" s="85"/>
      <c r="M133" s="85"/>
      <c r="N133" s="85"/>
      <c r="O133" s="85"/>
      <c r="P133" s="85"/>
      <c r="Q133" s="85"/>
      <c r="R133" s="85"/>
      <c r="S133" s="85"/>
      <c r="T133" s="85"/>
      <c r="U133" s="85"/>
      <c r="V133" s="85"/>
      <c r="W133" s="85"/>
      <c r="X133" s="85"/>
    </row>
    <row r="134" spans="3:24">
      <c r="C134" s="85"/>
      <c r="D134" s="85"/>
      <c r="E134" s="85"/>
      <c r="F134" s="85"/>
      <c r="G134" s="85"/>
      <c r="H134" s="85"/>
      <c r="I134" s="85"/>
      <c r="J134" s="85"/>
      <c r="K134" s="85"/>
      <c r="L134" s="85"/>
      <c r="M134" s="85"/>
      <c r="N134" s="85"/>
      <c r="O134" s="85"/>
      <c r="P134" s="85"/>
      <c r="Q134" s="85"/>
      <c r="R134" s="85"/>
      <c r="S134" s="85"/>
      <c r="T134" s="85"/>
      <c r="U134" s="85"/>
      <c r="V134" s="85"/>
      <c r="W134" s="85"/>
      <c r="X134" s="85"/>
    </row>
    <row r="135" spans="3:24">
      <c r="C135" s="85"/>
      <c r="D135" s="85"/>
      <c r="E135" s="85"/>
      <c r="F135" s="85"/>
      <c r="G135" s="85"/>
      <c r="H135" s="85"/>
      <c r="I135" s="85"/>
      <c r="J135" s="85"/>
      <c r="K135" s="85"/>
      <c r="L135" s="85"/>
      <c r="M135" s="85"/>
      <c r="N135" s="85"/>
      <c r="O135" s="85"/>
      <c r="P135" s="85"/>
      <c r="Q135" s="85"/>
      <c r="R135" s="85"/>
      <c r="S135" s="85"/>
      <c r="T135" s="85"/>
      <c r="U135" s="85"/>
      <c r="V135" s="85"/>
      <c r="W135" s="85"/>
      <c r="X135" s="85"/>
    </row>
    <row r="136" spans="3:24">
      <c r="C136" s="85"/>
      <c r="D136" s="85"/>
      <c r="E136" s="85"/>
      <c r="F136" s="85"/>
      <c r="G136" s="85"/>
      <c r="H136" s="85"/>
      <c r="I136" s="85"/>
      <c r="J136" s="85"/>
      <c r="K136" s="85"/>
      <c r="L136" s="85"/>
      <c r="M136" s="85"/>
      <c r="N136" s="85"/>
      <c r="O136" s="85"/>
      <c r="P136" s="85"/>
      <c r="Q136" s="85"/>
      <c r="R136" s="85"/>
      <c r="S136" s="85"/>
      <c r="T136" s="85"/>
      <c r="U136" s="85"/>
      <c r="V136" s="85"/>
      <c r="W136" s="85"/>
      <c r="X136" s="85"/>
    </row>
    <row r="137" spans="3:24">
      <c r="C137" s="85"/>
      <c r="D137" s="85"/>
      <c r="E137" s="85"/>
      <c r="F137" s="85"/>
      <c r="G137" s="85"/>
      <c r="H137" s="85"/>
      <c r="I137" s="85"/>
      <c r="J137" s="85"/>
      <c r="K137" s="85"/>
      <c r="L137" s="85"/>
      <c r="M137" s="85"/>
      <c r="N137" s="85"/>
      <c r="O137" s="85"/>
      <c r="P137" s="85"/>
      <c r="Q137" s="85"/>
      <c r="R137" s="85"/>
      <c r="S137" s="85"/>
      <c r="T137" s="85"/>
      <c r="U137" s="85"/>
      <c r="V137" s="85"/>
      <c r="W137" s="85"/>
      <c r="X137" s="85"/>
    </row>
    <row r="138" spans="3:24">
      <c r="C138" s="85"/>
      <c r="D138" s="85"/>
      <c r="E138" s="85"/>
      <c r="F138" s="85"/>
      <c r="G138" s="85"/>
      <c r="H138" s="85"/>
      <c r="I138" s="85"/>
      <c r="J138" s="85"/>
      <c r="K138" s="85"/>
      <c r="L138" s="85"/>
      <c r="M138" s="85"/>
      <c r="N138" s="85"/>
      <c r="O138" s="85"/>
      <c r="P138" s="85"/>
      <c r="Q138" s="85"/>
      <c r="R138" s="85"/>
      <c r="S138" s="85"/>
      <c r="T138" s="85"/>
      <c r="U138" s="85"/>
      <c r="V138" s="85"/>
      <c r="W138" s="85"/>
      <c r="X138" s="85"/>
    </row>
    <row r="139" spans="3:24">
      <c r="C139" s="85"/>
      <c r="D139" s="85"/>
      <c r="E139" s="85"/>
      <c r="F139" s="85"/>
      <c r="G139" s="85"/>
      <c r="H139" s="85"/>
      <c r="I139" s="85"/>
      <c r="J139" s="85"/>
      <c r="K139" s="85"/>
      <c r="L139" s="85"/>
      <c r="M139" s="85"/>
      <c r="N139" s="85"/>
      <c r="O139" s="85"/>
      <c r="P139" s="85"/>
      <c r="Q139" s="85"/>
      <c r="R139" s="85"/>
      <c r="S139" s="85"/>
      <c r="T139" s="85"/>
      <c r="U139" s="85"/>
      <c r="V139" s="85"/>
      <c r="W139" s="85"/>
      <c r="X139" s="85"/>
    </row>
    <row r="140" spans="3:24">
      <c r="C140" s="85"/>
      <c r="D140" s="85"/>
      <c r="E140" s="85"/>
      <c r="F140" s="85"/>
      <c r="G140" s="85"/>
      <c r="H140" s="85"/>
      <c r="I140" s="85"/>
      <c r="J140" s="85"/>
      <c r="K140" s="85"/>
      <c r="L140" s="85"/>
      <c r="M140" s="85"/>
      <c r="N140" s="85"/>
      <c r="O140" s="85"/>
      <c r="P140" s="85"/>
      <c r="Q140" s="85"/>
      <c r="R140" s="85"/>
      <c r="S140" s="85"/>
      <c r="T140" s="85"/>
      <c r="U140" s="85"/>
      <c r="V140" s="85"/>
      <c r="W140" s="85"/>
      <c r="X140" s="85"/>
    </row>
    <row r="141" spans="3:24">
      <c r="C141" s="85"/>
      <c r="D141" s="85"/>
      <c r="E141" s="85"/>
      <c r="F141" s="85"/>
      <c r="G141" s="85"/>
      <c r="H141" s="85"/>
      <c r="I141" s="85"/>
      <c r="J141" s="85"/>
      <c r="K141" s="85"/>
      <c r="L141" s="85"/>
      <c r="M141" s="85"/>
      <c r="N141" s="85"/>
      <c r="O141" s="85"/>
      <c r="P141" s="85"/>
      <c r="Q141" s="85"/>
      <c r="R141" s="85"/>
      <c r="S141" s="85"/>
      <c r="T141" s="85"/>
      <c r="U141" s="85"/>
      <c r="V141" s="85"/>
      <c r="W141" s="85"/>
      <c r="X141" s="85"/>
    </row>
    <row r="142" spans="3:24">
      <c r="C142" s="85"/>
      <c r="D142" s="85"/>
      <c r="E142" s="85"/>
      <c r="F142" s="85"/>
      <c r="G142" s="85"/>
      <c r="H142" s="85"/>
      <c r="I142" s="85"/>
      <c r="J142" s="85"/>
      <c r="K142" s="85"/>
      <c r="L142" s="85"/>
      <c r="M142" s="85"/>
      <c r="N142" s="85"/>
      <c r="O142" s="85"/>
      <c r="P142" s="85"/>
      <c r="Q142" s="85"/>
      <c r="R142" s="85"/>
      <c r="S142" s="85"/>
      <c r="T142" s="85"/>
      <c r="U142" s="85"/>
      <c r="V142" s="85"/>
      <c r="W142" s="85"/>
      <c r="X142" s="85"/>
    </row>
    <row r="143" spans="3:24">
      <c r="C143" s="85"/>
      <c r="D143" s="85"/>
      <c r="E143" s="85"/>
      <c r="F143" s="85"/>
      <c r="G143" s="85"/>
      <c r="H143" s="85"/>
      <c r="I143" s="85"/>
      <c r="J143" s="85"/>
      <c r="K143" s="85"/>
      <c r="L143" s="85"/>
      <c r="M143" s="85"/>
      <c r="N143" s="85"/>
      <c r="O143" s="85"/>
      <c r="P143" s="85"/>
      <c r="Q143" s="85"/>
      <c r="R143" s="85"/>
      <c r="S143" s="85"/>
      <c r="T143" s="85"/>
      <c r="U143" s="85"/>
      <c r="V143" s="85"/>
      <c r="W143" s="85"/>
      <c r="X143" s="85"/>
    </row>
    <row r="144" spans="3:24">
      <c r="C144" s="85"/>
      <c r="D144" s="85"/>
      <c r="E144" s="85"/>
      <c r="F144" s="85"/>
      <c r="G144" s="85"/>
      <c r="H144" s="85"/>
      <c r="I144" s="85"/>
      <c r="J144" s="85"/>
      <c r="K144" s="85"/>
      <c r="L144" s="85"/>
      <c r="M144" s="85"/>
      <c r="N144" s="85"/>
      <c r="O144" s="85"/>
      <c r="P144" s="85"/>
      <c r="Q144" s="85"/>
      <c r="R144" s="85"/>
      <c r="S144" s="85"/>
      <c r="T144" s="85"/>
      <c r="U144" s="85"/>
      <c r="V144" s="85"/>
      <c r="W144" s="85"/>
      <c r="X144" s="85"/>
    </row>
    <row r="145" spans="3:24">
      <c r="C145" s="85"/>
      <c r="D145" s="85"/>
      <c r="E145" s="85"/>
      <c r="F145" s="85"/>
      <c r="G145" s="85"/>
      <c r="H145" s="85"/>
      <c r="I145" s="85"/>
      <c r="J145" s="85"/>
      <c r="K145" s="85"/>
      <c r="L145" s="85"/>
      <c r="M145" s="85"/>
      <c r="N145" s="85"/>
      <c r="O145" s="85"/>
      <c r="P145" s="85"/>
      <c r="Q145" s="85"/>
      <c r="R145" s="85"/>
      <c r="S145" s="85"/>
      <c r="T145" s="85"/>
      <c r="U145" s="85"/>
      <c r="V145" s="85"/>
      <c r="W145" s="85"/>
      <c r="X145" s="85"/>
    </row>
    <row r="146" spans="3:24">
      <c r="C146" s="85"/>
      <c r="D146" s="85"/>
      <c r="E146" s="85"/>
      <c r="F146" s="85"/>
      <c r="G146" s="85"/>
      <c r="H146" s="85"/>
      <c r="I146" s="85"/>
      <c r="J146" s="85"/>
      <c r="K146" s="85"/>
      <c r="L146" s="85"/>
      <c r="M146" s="85"/>
      <c r="N146" s="85"/>
      <c r="O146" s="85"/>
      <c r="P146" s="85"/>
      <c r="Q146" s="85"/>
      <c r="R146" s="85"/>
      <c r="S146" s="85"/>
      <c r="T146" s="85"/>
      <c r="U146" s="85"/>
      <c r="V146" s="85"/>
      <c r="W146" s="85"/>
      <c r="X146" s="85"/>
    </row>
    <row r="147" spans="3:24">
      <c r="C147" s="85"/>
      <c r="D147" s="85"/>
      <c r="E147" s="85"/>
      <c r="F147" s="85"/>
      <c r="G147" s="85"/>
      <c r="H147" s="85"/>
      <c r="I147" s="85"/>
      <c r="J147" s="85"/>
      <c r="K147" s="85"/>
      <c r="L147" s="85"/>
      <c r="M147" s="85"/>
      <c r="N147" s="85"/>
      <c r="O147" s="85"/>
      <c r="P147" s="85"/>
      <c r="Q147" s="85"/>
      <c r="R147" s="85"/>
      <c r="S147" s="85"/>
      <c r="T147" s="85"/>
      <c r="U147" s="85"/>
      <c r="V147" s="85"/>
      <c r="W147" s="85"/>
      <c r="X147" s="85"/>
    </row>
    <row r="148" spans="3:24">
      <c r="C148" s="85"/>
      <c r="D148" s="85"/>
      <c r="E148" s="85"/>
      <c r="F148" s="85"/>
      <c r="G148" s="85"/>
      <c r="H148" s="85"/>
      <c r="I148" s="85"/>
      <c r="J148" s="85"/>
      <c r="K148" s="85"/>
      <c r="L148" s="85"/>
      <c r="M148" s="85"/>
      <c r="N148" s="85"/>
      <c r="O148" s="85"/>
      <c r="P148" s="85"/>
      <c r="Q148" s="85"/>
      <c r="R148" s="85"/>
      <c r="S148" s="85"/>
      <c r="T148" s="85"/>
      <c r="U148" s="85"/>
      <c r="V148" s="85"/>
      <c r="W148" s="85"/>
      <c r="X148" s="85"/>
    </row>
    <row r="149" spans="3:24">
      <c r="C149" s="85"/>
      <c r="D149" s="85"/>
      <c r="E149" s="85"/>
      <c r="F149" s="85"/>
      <c r="G149" s="85"/>
      <c r="H149" s="85"/>
      <c r="I149" s="85"/>
      <c r="J149" s="85"/>
      <c r="K149" s="85"/>
      <c r="L149" s="85"/>
      <c r="M149" s="85"/>
      <c r="N149" s="85"/>
      <c r="O149" s="85"/>
      <c r="P149" s="85"/>
      <c r="Q149" s="85"/>
      <c r="R149" s="85"/>
      <c r="S149" s="85"/>
      <c r="T149" s="85"/>
      <c r="U149" s="85"/>
      <c r="V149" s="85"/>
      <c r="W149" s="85"/>
      <c r="X149" s="85"/>
    </row>
    <row r="150" spans="3:24">
      <c r="C150" s="85"/>
      <c r="D150" s="85"/>
      <c r="E150" s="85"/>
      <c r="F150" s="85"/>
      <c r="G150" s="85"/>
      <c r="H150" s="85"/>
      <c r="I150" s="85"/>
      <c r="J150" s="85"/>
      <c r="K150" s="85"/>
      <c r="L150" s="85"/>
      <c r="M150" s="85"/>
      <c r="N150" s="85"/>
      <c r="O150" s="85"/>
      <c r="P150" s="85"/>
      <c r="Q150" s="85"/>
      <c r="R150" s="85"/>
      <c r="S150" s="85"/>
      <c r="T150" s="85"/>
      <c r="U150" s="85"/>
      <c r="V150" s="85"/>
      <c r="W150" s="85"/>
      <c r="X150" s="85"/>
    </row>
    <row r="151" spans="3:24">
      <c r="C151" s="85"/>
      <c r="D151" s="85"/>
      <c r="E151" s="85"/>
      <c r="F151" s="85"/>
      <c r="G151" s="85"/>
      <c r="H151" s="85"/>
      <c r="I151" s="85"/>
      <c r="J151" s="85"/>
      <c r="K151" s="85"/>
      <c r="L151" s="85"/>
      <c r="M151" s="85"/>
      <c r="N151" s="85"/>
      <c r="O151" s="85"/>
      <c r="P151" s="85"/>
      <c r="Q151" s="85"/>
      <c r="R151" s="85"/>
      <c r="S151" s="85"/>
      <c r="T151" s="85"/>
      <c r="U151" s="85"/>
      <c r="V151" s="85"/>
      <c r="W151" s="85"/>
      <c r="X151" s="85"/>
    </row>
    <row r="152" spans="3:24">
      <c r="C152" s="85"/>
      <c r="D152" s="85"/>
      <c r="E152" s="85"/>
      <c r="F152" s="85"/>
      <c r="G152" s="85"/>
      <c r="H152" s="85"/>
      <c r="I152" s="85"/>
      <c r="J152" s="85"/>
      <c r="K152" s="85"/>
      <c r="L152" s="85"/>
      <c r="M152" s="85"/>
      <c r="N152" s="85"/>
      <c r="O152" s="85"/>
      <c r="P152" s="85"/>
      <c r="Q152" s="85"/>
      <c r="R152" s="85"/>
      <c r="S152" s="85"/>
      <c r="T152" s="85"/>
      <c r="U152" s="85"/>
      <c r="V152" s="85"/>
      <c r="W152" s="85"/>
      <c r="X152" s="85"/>
    </row>
    <row r="153" spans="3:24">
      <c r="C153" s="85"/>
      <c r="D153" s="85"/>
      <c r="E153" s="85"/>
      <c r="F153" s="85"/>
      <c r="G153" s="85"/>
      <c r="H153" s="85"/>
      <c r="I153" s="85"/>
      <c r="J153" s="85"/>
      <c r="K153" s="85"/>
      <c r="L153" s="85"/>
      <c r="M153" s="85"/>
      <c r="N153" s="85"/>
      <c r="O153" s="85"/>
      <c r="P153" s="85"/>
      <c r="Q153" s="85"/>
      <c r="R153" s="85"/>
      <c r="S153" s="85"/>
      <c r="T153" s="85"/>
      <c r="U153" s="85"/>
      <c r="V153" s="85"/>
      <c r="W153" s="85"/>
      <c r="X153" s="85"/>
    </row>
    <row r="154" spans="3:24">
      <c r="C154" s="85"/>
      <c r="D154" s="85"/>
      <c r="E154" s="85"/>
      <c r="F154" s="85"/>
      <c r="G154" s="85"/>
      <c r="H154" s="85"/>
      <c r="I154" s="85"/>
      <c r="J154" s="85"/>
      <c r="K154" s="85"/>
      <c r="L154" s="85"/>
      <c r="M154" s="85"/>
      <c r="N154" s="85"/>
      <c r="O154" s="85"/>
      <c r="P154" s="85"/>
      <c r="Q154" s="85"/>
      <c r="R154" s="85"/>
      <c r="S154" s="85"/>
      <c r="T154" s="85"/>
      <c r="U154" s="85"/>
      <c r="V154" s="85"/>
      <c r="W154" s="85"/>
      <c r="X154" s="85"/>
    </row>
    <row r="155" spans="3:24">
      <c r="C155" s="85"/>
      <c r="D155" s="85"/>
      <c r="E155" s="85"/>
      <c r="F155" s="85"/>
      <c r="G155" s="85"/>
      <c r="H155" s="85"/>
      <c r="I155" s="85"/>
      <c r="J155" s="85"/>
      <c r="K155" s="85"/>
      <c r="L155" s="85"/>
      <c r="M155" s="85"/>
      <c r="N155" s="85"/>
      <c r="O155" s="85"/>
      <c r="P155" s="85"/>
      <c r="Q155" s="85"/>
      <c r="R155" s="85"/>
      <c r="S155" s="85"/>
      <c r="T155" s="85"/>
      <c r="U155" s="85"/>
      <c r="V155" s="85"/>
      <c r="W155" s="85"/>
      <c r="X155" s="85"/>
    </row>
    <row r="156" spans="3:24">
      <c r="C156" s="85"/>
      <c r="D156" s="85"/>
      <c r="E156" s="85"/>
      <c r="F156" s="85"/>
      <c r="G156" s="85"/>
      <c r="H156" s="85"/>
      <c r="I156" s="85"/>
      <c r="J156" s="85"/>
      <c r="K156" s="85"/>
      <c r="L156" s="85"/>
      <c r="M156" s="85"/>
      <c r="N156" s="85"/>
      <c r="O156" s="85"/>
      <c r="P156" s="85"/>
      <c r="Q156" s="85"/>
      <c r="R156" s="85"/>
      <c r="S156" s="85"/>
      <c r="T156" s="85"/>
      <c r="U156" s="85"/>
      <c r="V156" s="85"/>
      <c r="W156" s="85"/>
      <c r="X156" s="85"/>
    </row>
    <row r="157" spans="3:24">
      <c r="C157" s="85"/>
      <c r="D157" s="85"/>
      <c r="E157" s="85"/>
      <c r="F157" s="85"/>
      <c r="G157" s="85"/>
      <c r="H157" s="85"/>
      <c r="I157" s="85"/>
      <c r="J157" s="85"/>
      <c r="K157" s="85"/>
      <c r="L157" s="85"/>
      <c r="M157" s="85"/>
      <c r="N157" s="85"/>
      <c r="O157" s="85"/>
      <c r="P157" s="85"/>
      <c r="Q157" s="85"/>
      <c r="R157" s="85"/>
      <c r="S157" s="85"/>
      <c r="T157" s="85"/>
      <c r="U157" s="85"/>
      <c r="V157" s="85"/>
      <c r="W157" s="85"/>
      <c r="X157" s="85"/>
    </row>
    <row r="158" spans="3:24">
      <c r="C158" s="85"/>
      <c r="D158" s="85"/>
      <c r="E158" s="85"/>
      <c r="F158" s="85"/>
      <c r="G158" s="85"/>
      <c r="H158" s="85"/>
      <c r="I158" s="85"/>
      <c r="J158" s="85"/>
      <c r="K158" s="85"/>
      <c r="L158" s="85"/>
      <c r="M158" s="85"/>
      <c r="N158" s="85"/>
      <c r="O158" s="85"/>
      <c r="P158" s="85"/>
      <c r="Q158" s="85"/>
      <c r="R158" s="85"/>
      <c r="S158" s="85"/>
      <c r="T158" s="85"/>
      <c r="U158" s="85"/>
      <c r="V158" s="85"/>
      <c r="W158" s="85"/>
      <c r="X158" s="85"/>
    </row>
    <row r="159" spans="3:24">
      <c r="C159" s="85"/>
      <c r="D159" s="85"/>
      <c r="E159" s="85"/>
      <c r="F159" s="85"/>
      <c r="G159" s="85"/>
      <c r="H159" s="85"/>
      <c r="I159" s="85"/>
      <c r="J159" s="85"/>
      <c r="K159" s="85"/>
      <c r="L159" s="85"/>
      <c r="M159" s="85"/>
      <c r="N159" s="85"/>
      <c r="O159" s="85"/>
      <c r="P159" s="85"/>
      <c r="Q159" s="85"/>
      <c r="R159" s="85"/>
      <c r="S159" s="85"/>
      <c r="T159" s="85"/>
      <c r="U159" s="85"/>
      <c r="V159" s="85"/>
      <c r="W159" s="85"/>
      <c r="X159" s="85"/>
    </row>
    <row r="160" spans="3:24">
      <c r="C160" s="85"/>
      <c r="D160" s="85"/>
      <c r="E160" s="85"/>
      <c r="F160" s="85"/>
      <c r="G160" s="85"/>
      <c r="H160" s="85"/>
      <c r="I160" s="85"/>
      <c r="J160" s="85"/>
      <c r="K160" s="85"/>
      <c r="L160" s="85"/>
      <c r="M160" s="85"/>
      <c r="N160" s="85"/>
      <c r="O160" s="85"/>
      <c r="P160" s="85"/>
      <c r="Q160" s="85"/>
      <c r="R160" s="85"/>
      <c r="S160" s="85"/>
      <c r="T160" s="85"/>
      <c r="U160" s="85"/>
      <c r="V160" s="85"/>
      <c r="W160" s="85"/>
      <c r="X160" s="85"/>
    </row>
    <row r="161" spans="3:24">
      <c r="C161" s="85"/>
      <c r="D161" s="85"/>
      <c r="E161" s="85"/>
      <c r="F161" s="85"/>
      <c r="G161" s="85"/>
      <c r="H161" s="85"/>
      <c r="I161" s="85"/>
      <c r="J161" s="85"/>
      <c r="K161" s="85"/>
      <c r="L161" s="85"/>
      <c r="M161" s="85"/>
      <c r="N161" s="85"/>
      <c r="O161" s="85"/>
      <c r="P161" s="85"/>
      <c r="Q161" s="85"/>
      <c r="R161" s="85"/>
      <c r="S161" s="85"/>
      <c r="T161" s="85"/>
      <c r="U161" s="85"/>
      <c r="V161" s="85"/>
      <c r="W161" s="85"/>
      <c r="X161" s="85"/>
    </row>
    <row r="162" spans="3:24">
      <c r="C162" s="85"/>
      <c r="D162" s="85"/>
      <c r="E162" s="85"/>
      <c r="F162" s="85"/>
      <c r="G162" s="85"/>
      <c r="H162" s="85"/>
      <c r="I162" s="85"/>
      <c r="J162" s="85"/>
      <c r="K162" s="85"/>
      <c r="L162" s="85"/>
      <c r="M162" s="85"/>
      <c r="N162" s="85"/>
      <c r="O162" s="85"/>
      <c r="P162" s="85"/>
      <c r="Q162" s="85"/>
      <c r="R162" s="85"/>
      <c r="S162" s="85"/>
      <c r="T162" s="85"/>
      <c r="U162" s="85"/>
      <c r="V162" s="85"/>
      <c r="W162" s="85"/>
      <c r="X162" s="85"/>
    </row>
    <row r="163" spans="3:24">
      <c r="C163" s="85"/>
      <c r="D163" s="85"/>
      <c r="E163" s="85"/>
      <c r="F163" s="85"/>
      <c r="G163" s="85"/>
      <c r="H163" s="85"/>
      <c r="I163" s="85"/>
      <c r="J163" s="85"/>
      <c r="K163" s="85"/>
      <c r="L163" s="85"/>
      <c r="M163" s="85"/>
      <c r="N163" s="85"/>
      <c r="O163" s="85"/>
      <c r="P163" s="85"/>
      <c r="Q163" s="85"/>
      <c r="R163" s="85"/>
      <c r="S163" s="85"/>
      <c r="T163" s="85"/>
      <c r="U163" s="85"/>
      <c r="V163" s="85"/>
      <c r="W163" s="85"/>
      <c r="X163" s="85"/>
    </row>
    <row r="164" spans="3:24">
      <c r="C164" s="85"/>
      <c r="D164" s="85"/>
      <c r="E164" s="85"/>
      <c r="F164" s="85"/>
      <c r="G164" s="85"/>
      <c r="H164" s="85"/>
      <c r="I164" s="85"/>
      <c r="J164" s="85"/>
      <c r="K164" s="85"/>
      <c r="L164" s="85"/>
      <c r="M164" s="85"/>
      <c r="N164" s="85"/>
      <c r="O164" s="85"/>
      <c r="P164" s="85"/>
      <c r="Q164" s="85"/>
      <c r="R164" s="85"/>
      <c r="S164" s="85"/>
      <c r="T164" s="85"/>
      <c r="U164" s="85"/>
      <c r="V164" s="85"/>
      <c r="W164" s="85"/>
      <c r="X164" s="85"/>
    </row>
    <row r="165" spans="3:24">
      <c r="C165" s="85"/>
      <c r="D165" s="85"/>
      <c r="E165" s="85"/>
      <c r="F165" s="85"/>
      <c r="G165" s="85"/>
      <c r="H165" s="85"/>
      <c r="I165" s="85"/>
      <c r="J165" s="85"/>
      <c r="K165" s="85"/>
      <c r="L165" s="85"/>
      <c r="M165" s="85"/>
      <c r="N165" s="85"/>
      <c r="O165" s="85"/>
      <c r="P165" s="85"/>
      <c r="Q165" s="85"/>
      <c r="R165" s="85"/>
      <c r="S165" s="85"/>
      <c r="T165" s="85"/>
      <c r="U165" s="85"/>
      <c r="V165" s="85"/>
      <c r="W165" s="85"/>
      <c r="X165" s="85"/>
    </row>
    <row r="166" spans="3:24">
      <c r="C166" s="85"/>
      <c r="D166" s="85"/>
      <c r="E166" s="85"/>
      <c r="F166" s="85"/>
      <c r="G166" s="85"/>
      <c r="H166" s="85"/>
      <c r="I166" s="85"/>
      <c r="J166" s="85"/>
      <c r="K166" s="85"/>
      <c r="L166" s="85"/>
      <c r="M166" s="85"/>
      <c r="N166" s="85"/>
      <c r="O166" s="85"/>
      <c r="P166" s="85"/>
      <c r="Q166" s="85"/>
      <c r="R166" s="85"/>
      <c r="S166" s="85"/>
      <c r="T166" s="85"/>
      <c r="U166" s="85"/>
      <c r="V166" s="85"/>
      <c r="W166" s="85"/>
      <c r="X166" s="85"/>
    </row>
    <row r="167" spans="3:24">
      <c r="C167" s="85"/>
      <c r="D167" s="85"/>
      <c r="E167" s="85"/>
      <c r="F167" s="85"/>
      <c r="G167" s="85"/>
      <c r="H167" s="85"/>
      <c r="I167" s="85"/>
      <c r="J167" s="85"/>
      <c r="K167" s="85"/>
      <c r="L167" s="85"/>
      <c r="M167" s="85"/>
      <c r="N167" s="85"/>
      <c r="O167" s="85"/>
      <c r="P167" s="85"/>
      <c r="Q167" s="85"/>
      <c r="R167" s="85"/>
      <c r="S167" s="85"/>
      <c r="T167" s="85"/>
      <c r="U167" s="85"/>
      <c r="V167" s="85"/>
      <c r="W167" s="85"/>
      <c r="X167" s="85"/>
    </row>
    <row r="168" spans="3:24">
      <c r="C168" s="85"/>
      <c r="D168" s="85"/>
      <c r="E168" s="85"/>
      <c r="F168" s="85"/>
      <c r="G168" s="85"/>
      <c r="H168" s="85"/>
      <c r="I168" s="85"/>
      <c r="J168" s="85"/>
      <c r="K168" s="85"/>
      <c r="L168" s="85"/>
      <c r="M168" s="85"/>
      <c r="N168" s="85"/>
      <c r="O168" s="85"/>
      <c r="P168" s="85"/>
      <c r="Q168" s="85"/>
      <c r="R168" s="85"/>
      <c r="S168" s="85"/>
      <c r="T168" s="85"/>
      <c r="U168" s="85"/>
      <c r="V168" s="85"/>
      <c r="W168" s="85"/>
      <c r="X168" s="85"/>
    </row>
    <row r="169" spans="3:24">
      <c r="C169" s="85"/>
      <c r="D169" s="85"/>
      <c r="E169" s="85"/>
      <c r="F169" s="85"/>
      <c r="G169" s="85"/>
      <c r="H169" s="85"/>
      <c r="I169" s="85"/>
      <c r="J169" s="85"/>
      <c r="K169" s="85"/>
      <c r="L169" s="85"/>
      <c r="M169" s="85"/>
      <c r="N169" s="85"/>
      <c r="O169" s="85"/>
      <c r="P169" s="85"/>
      <c r="Q169" s="85"/>
      <c r="R169" s="85"/>
      <c r="S169" s="85"/>
      <c r="T169" s="85"/>
      <c r="U169" s="85"/>
      <c r="V169" s="85"/>
      <c r="W169" s="85"/>
      <c r="X169" s="85"/>
    </row>
    <row r="170" spans="3:24">
      <c r="C170" s="85"/>
      <c r="D170" s="85"/>
      <c r="E170" s="85"/>
      <c r="F170" s="85"/>
      <c r="G170" s="85"/>
      <c r="H170" s="85"/>
      <c r="I170" s="85"/>
      <c r="J170" s="85"/>
      <c r="K170" s="85"/>
      <c r="L170" s="85"/>
      <c r="M170" s="85"/>
      <c r="N170" s="85"/>
      <c r="O170" s="85"/>
      <c r="P170" s="85"/>
      <c r="Q170" s="85"/>
      <c r="R170" s="85"/>
      <c r="S170" s="85"/>
      <c r="T170" s="85"/>
      <c r="U170" s="85"/>
      <c r="V170" s="85"/>
      <c r="W170" s="85"/>
      <c r="X170" s="85"/>
    </row>
    <row r="171" spans="3:24">
      <c r="C171" s="85"/>
      <c r="D171" s="85"/>
      <c r="E171" s="85"/>
      <c r="F171" s="85"/>
      <c r="G171" s="85"/>
      <c r="H171" s="85"/>
      <c r="I171" s="85"/>
      <c r="J171" s="85"/>
      <c r="K171" s="85"/>
      <c r="L171" s="85"/>
      <c r="M171" s="85"/>
      <c r="N171" s="85"/>
      <c r="O171" s="85"/>
      <c r="P171" s="85"/>
      <c r="Q171" s="85"/>
      <c r="R171" s="85"/>
      <c r="S171" s="85"/>
      <c r="T171" s="85"/>
      <c r="U171" s="85"/>
      <c r="V171" s="85"/>
      <c r="W171" s="85"/>
      <c r="X171" s="85"/>
    </row>
    <row r="172" spans="3:24">
      <c r="C172" s="85"/>
      <c r="D172" s="85"/>
      <c r="E172" s="85"/>
      <c r="F172" s="85"/>
      <c r="G172" s="85"/>
      <c r="H172" s="85"/>
      <c r="I172" s="85"/>
      <c r="J172" s="85"/>
      <c r="K172" s="85"/>
      <c r="L172" s="85"/>
      <c r="M172" s="85"/>
      <c r="N172" s="85"/>
      <c r="O172" s="85"/>
      <c r="P172" s="85"/>
      <c r="Q172" s="85"/>
      <c r="R172" s="85"/>
      <c r="S172" s="85"/>
      <c r="T172" s="85"/>
      <c r="U172" s="85"/>
      <c r="V172" s="85"/>
      <c r="W172" s="85"/>
      <c r="X172" s="85"/>
    </row>
    <row r="173" spans="3:24">
      <c r="C173" s="85"/>
      <c r="D173" s="85"/>
      <c r="E173" s="85"/>
      <c r="F173" s="85"/>
      <c r="G173" s="85"/>
      <c r="H173" s="85"/>
      <c r="I173" s="85"/>
      <c r="J173" s="85"/>
      <c r="K173" s="85"/>
      <c r="L173" s="85"/>
      <c r="M173" s="85"/>
      <c r="N173" s="85"/>
      <c r="O173" s="85"/>
      <c r="P173" s="85"/>
      <c r="Q173" s="85"/>
      <c r="R173" s="85"/>
      <c r="S173" s="85"/>
      <c r="T173" s="85"/>
      <c r="U173" s="85"/>
      <c r="V173" s="85"/>
      <c r="W173" s="85"/>
      <c r="X173" s="85"/>
    </row>
    <row r="174" spans="3:24">
      <c r="C174" s="85"/>
      <c r="D174" s="85"/>
      <c r="E174" s="85"/>
      <c r="F174" s="85"/>
      <c r="G174" s="85"/>
      <c r="H174" s="85"/>
      <c r="I174" s="85"/>
      <c r="J174" s="85"/>
      <c r="K174" s="85"/>
      <c r="L174" s="85"/>
      <c r="M174" s="85"/>
      <c r="N174" s="85"/>
      <c r="O174" s="85"/>
      <c r="P174" s="85"/>
      <c r="Q174" s="85"/>
      <c r="R174" s="85"/>
      <c r="S174" s="85"/>
      <c r="T174" s="85"/>
      <c r="U174" s="85"/>
      <c r="V174" s="85"/>
      <c r="W174" s="85"/>
      <c r="X174" s="85"/>
    </row>
    <row r="175" spans="3:24">
      <c r="C175" s="85"/>
      <c r="D175" s="85"/>
      <c r="E175" s="85"/>
      <c r="F175" s="85"/>
      <c r="G175" s="85"/>
      <c r="H175" s="85"/>
      <c r="I175" s="85"/>
      <c r="J175" s="85"/>
      <c r="K175" s="85"/>
      <c r="L175" s="85"/>
      <c r="M175" s="85"/>
      <c r="N175" s="85"/>
      <c r="O175" s="85"/>
      <c r="P175" s="85"/>
      <c r="Q175" s="85"/>
      <c r="R175" s="85"/>
      <c r="S175" s="85"/>
      <c r="T175" s="85"/>
      <c r="U175" s="85"/>
      <c r="V175" s="85"/>
      <c r="W175" s="85"/>
      <c r="X175" s="85"/>
    </row>
    <row r="176" spans="3:24">
      <c r="C176" s="85"/>
      <c r="D176" s="85"/>
      <c r="E176" s="85"/>
      <c r="F176" s="85"/>
      <c r="G176" s="85"/>
      <c r="H176" s="85"/>
      <c r="I176" s="85"/>
      <c r="J176" s="85"/>
      <c r="K176" s="85"/>
      <c r="L176" s="85"/>
      <c r="M176" s="85"/>
      <c r="N176" s="85"/>
      <c r="O176" s="85"/>
      <c r="P176" s="85"/>
      <c r="Q176" s="85"/>
      <c r="R176" s="85"/>
      <c r="S176" s="85"/>
      <c r="T176" s="85"/>
      <c r="U176" s="85"/>
      <c r="V176" s="85"/>
      <c r="W176" s="85"/>
      <c r="X176" s="85"/>
    </row>
    <row r="177" spans="3:24">
      <c r="C177" s="85"/>
      <c r="D177" s="85"/>
      <c r="E177" s="85"/>
      <c r="F177" s="85"/>
      <c r="G177" s="85"/>
      <c r="H177" s="85"/>
      <c r="I177" s="85"/>
      <c r="J177" s="85"/>
      <c r="K177" s="85"/>
      <c r="L177" s="85"/>
      <c r="M177" s="85"/>
      <c r="N177" s="85"/>
      <c r="O177" s="85"/>
      <c r="P177" s="85"/>
      <c r="Q177" s="85"/>
      <c r="R177" s="85"/>
      <c r="S177" s="85"/>
      <c r="T177" s="85"/>
      <c r="U177" s="85"/>
      <c r="V177" s="85"/>
      <c r="W177" s="85"/>
      <c r="X177" s="85"/>
    </row>
    <row r="178" spans="3:24">
      <c r="C178" s="85"/>
      <c r="D178" s="85"/>
      <c r="E178" s="85"/>
      <c r="F178" s="85"/>
      <c r="G178" s="85"/>
      <c r="H178" s="85"/>
      <c r="I178" s="85"/>
      <c r="J178" s="85"/>
      <c r="K178" s="85"/>
      <c r="L178" s="85"/>
      <c r="M178" s="85"/>
      <c r="N178" s="85"/>
      <c r="O178" s="85"/>
      <c r="P178" s="85"/>
      <c r="Q178" s="85"/>
      <c r="R178" s="85"/>
      <c r="S178" s="85"/>
      <c r="T178" s="85"/>
      <c r="U178" s="85"/>
      <c r="V178" s="85"/>
      <c r="W178" s="85"/>
      <c r="X178" s="85"/>
    </row>
    <row r="179" spans="3:24">
      <c r="C179" s="85"/>
      <c r="D179" s="85"/>
      <c r="E179" s="85"/>
      <c r="F179" s="85"/>
      <c r="G179" s="85"/>
      <c r="H179" s="85"/>
      <c r="I179" s="85"/>
      <c r="J179" s="85"/>
      <c r="K179" s="85"/>
      <c r="L179" s="85"/>
      <c r="M179" s="85"/>
      <c r="N179" s="85"/>
      <c r="O179" s="85"/>
      <c r="P179" s="85"/>
      <c r="Q179" s="85"/>
      <c r="R179" s="85"/>
      <c r="S179" s="85"/>
      <c r="T179" s="85"/>
      <c r="U179" s="85"/>
      <c r="V179" s="85"/>
      <c r="W179" s="85"/>
      <c r="X179" s="85"/>
    </row>
    <row r="180" spans="3:24">
      <c r="C180" s="85"/>
      <c r="D180" s="85"/>
      <c r="E180" s="85"/>
      <c r="F180" s="85"/>
      <c r="G180" s="85"/>
      <c r="H180" s="85"/>
      <c r="I180" s="85"/>
      <c r="J180" s="85"/>
      <c r="K180" s="85"/>
      <c r="L180" s="85"/>
      <c r="M180" s="85"/>
      <c r="N180" s="85"/>
      <c r="O180" s="85"/>
      <c r="P180" s="85"/>
      <c r="Q180" s="85"/>
      <c r="R180" s="85"/>
      <c r="S180" s="85"/>
      <c r="T180" s="85"/>
      <c r="U180" s="85"/>
      <c r="V180" s="85"/>
      <c r="W180" s="85"/>
      <c r="X180" s="85"/>
    </row>
    <row r="181" spans="3:24">
      <c r="C181" s="85"/>
      <c r="D181" s="85"/>
      <c r="E181" s="85"/>
      <c r="F181" s="85"/>
      <c r="G181" s="85"/>
      <c r="H181" s="85"/>
      <c r="I181" s="85"/>
      <c r="J181" s="85"/>
      <c r="K181" s="85"/>
      <c r="L181" s="85"/>
      <c r="M181" s="85"/>
      <c r="N181" s="85"/>
      <c r="O181" s="85"/>
      <c r="P181" s="85"/>
      <c r="Q181" s="85"/>
      <c r="R181" s="85"/>
      <c r="S181" s="85"/>
      <c r="T181" s="85"/>
      <c r="U181" s="85"/>
      <c r="V181" s="85"/>
      <c r="W181" s="85"/>
      <c r="X181" s="85"/>
    </row>
    <row r="182" spans="3:24">
      <c r="C182" s="85"/>
      <c r="D182" s="85"/>
      <c r="E182" s="85"/>
      <c r="F182" s="85"/>
      <c r="G182" s="85"/>
      <c r="H182" s="85"/>
      <c r="I182" s="85"/>
      <c r="J182" s="85"/>
      <c r="K182" s="85"/>
      <c r="L182" s="85"/>
      <c r="M182" s="85"/>
      <c r="N182" s="85"/>
      <c r="O182" s="85"/>
      <c r="P182" s="85"/>
      <c r="Q182" s="85"/>
      <c r="R182" s="85"/>
      <c r="S182" s="85"/>
      <c r="T182" s="85"/>
      <c r="U182" s="85"/>
      <c r="V182" s="85"/>
      <c r="W182" s="85"/>
      <c r="X182" s="85"/>
    </row>
    <row r="183" spans="3:24">
      <c r="C183" s="85"/>
      <c r="D183" s="85"/>
      <c r="E183" s="85"/>
      <c r="F183" s="85"/>
      <c r="G183" s="85"/>
      <c r="H183" s="85"/>
      <c r="I183" s="85"/>
      <c r="J183" s="85"/>
      <c r="K183" s="85"/>
      <c r="L183" s="85"/>
      <c r="M183" s="85"/>
      <c r="N183" s="85"/>
      <c r="O183" s="85"/>
      <c r="P183" s="85"/>
      <c r="Q183" s="85"/>
      <c r="R183" s="85"/>
      <c r="S183" s="85"/>
      <c r="T183" s="85"/>
      <c r="U183" s="85"/>
      <c r="V183" s="85"/>
      <c r="W183" s="85"/>
      <c r="X183" s="85"/>
    </row>
    <row r="184" spans="3:24">
      <c r="C184" s="85"/>
      <c r="D184" s="85"/>
      <c r="E184" s="85"/>
      <c r="F184" s="85"/>
      <c r="G184" s="85"/>
      <c r="H184" s="85"/>
      <c r="I184" s="85"/>
      <c r="J184" s="85"/>
      <c r="K184" s="85"/>
      <c r="L184" s="85"/>
      <c r="M184" s="85"/>
      <c r="N184" s="85"/>
      <c r="O184" s="85"/>
      <c r="P184" s="85"/>
      <c r="Q184" s="85"/>
      <c r="R184" s="85"/>
      <c r="S184" s="85"/>
      <c r="T184" s="85"/>
      <c r="U184" s="85"/>
      <c r="V184" s="85"/>
      <c r="W184" s="85"/>
      <c r="X184" s="85"/>
    </row>
    <row r="185" spans="3:24">
      <c r="C185" s="85"/>
      <c r="D185" s="85"/>
      <c r="E185" s="85"/>
      <c r="F185" s="85"/>
      <c r="G185" s="85"/>
      <c r="H185" s="85"/>
      <c r="I185" s="85"/>
      <c r="J185" s="85"/>
      <c r="K185" s="85"/>
      <c r="L185" s="85"/>
      <c r="M185" s="85"/>
      <c r="N185" s="85"/>
      <c r="O185" s="85"/>
      <c r="P185" s="85"/>
      <c r="Q185" s="85"/>
      <c r="R185" s="85"/>
      <c r="S185" s="85"/>
      <c r="T185" s="85"/>
      <c r="U185" s="85"/>
      <c r="V185" s="85"/>
      <c r="W185" s="85"/>
      <c r="X185" s="85"/>
    </row>
    <row r="186" spans="3:24">
      <c r="C186" s="85"/>
      <c r="D186" s="85"/>
      <c r="E186" s="85"/>
      <c r="F186" s="85"/>
      <c r="G186" s="85"/>
      <c r="H186" s="85"/>
      <c r="I186" s="85"/>
      <c r="J186" s="85"/>
      <c r="K186" s="85"/>
      <c r="L186" s="85"/>
      <c r="M186" s="85"/>
      <c r="N186" s="85"/>
      <c r="O186" s="85"/>
      <c r="P186" s="85"/>
      <c r="Q186" s="85"/>
      <c r="R186" s="85"/>
      <c r="S186" s="85"/>
      <c r="T186" s="85"/>
      <c r="U186" s="85"/>
      <c r="V186" s="85"/>
      <c r="W186" s="85"/>
      <c r="X186" s="85"/>
    </row>
    <row r="187" spans="3:24">
      <c r="C187" s="85"/>
      <c r="D187" s="85"/>
      <c r="E187" s="85"/>
      <c r="F187" s="85"/>
      <c r="G187" s="85"/>
      <c r="H187" s="85"/>
      <c r="I187" s="85"/>
      <c r="J187" s="85"/>
      <c r="K187" s="85"/>
      <c r="L187" s="85"/>
      <c r="M187" s="85"/>
      <c r="N187" s="85"/>
      <c r="O187" s="85"/>
      <c r="P187" s="85"/>
      <c r="Q187" s="85"/>
      <c r="R187" s="85"/>
      <c r="S187" s="85"/>
      <c r="T187" s="85"/>
      <c r="U187" s="85"/>
      <c r="V187" s="85"/>
      <c r="W187" s="85"/>
      <c r="X187" s="85"/>
    </row>
    <row r="188" spans="3:24">
      <c r="C188" s="85"/>
      <c r="D188" s="85"/>
      <c r="E188" s="85"/>
      <c r="F188" s="85"/>
      <c r="G188" s="85"/>
      <c r="H188" s="85"/>
      <c r="I188" s="85"/>
      <c r="J188" s="85"/>
      <c r="K188" s="85"/>
      <c r="L188" s="85"/>
      <c r="M188" s="85"/>
      <c r="N188" s="85"/>
      <c r="O188" s="85"/>
      <c r="P188" s="85"/>
      <c r="Q188" s="85"/>
      <c r="R188" s="85"/>
      <c r="S188" s="85"/>
      <c r="T188" s="85"/>
      <c r="U188" s="85"/>
      <c r="V188" s="85"/>
      <c r="W188" s="85"/>
      <c r="X188" s="85"/>
    </row>
    <row r="189" spans="3:24">
      <c r="C189" s="85"/>
      <c r="D189" s="85"/>
      <c r="E189" s="85"/>
      <c r="F189" s="85"/>
      <c r="G189" s="85"/>
      <c r="H189" s="85"/>
      <c r="I189" s="85"/>
      <c r="J189" s="85"/>
      <c r="K189" s="85"/>
      <c r="L189" s="85"/>
      <c r="M189" s="85"/>
      <c r="N189" s="85"/>
      <c r="O189" s="85"/>
      <c r="P189" s="85"/>
      <c r="Q189" s="85"/>
      <c r="R189" s="85"/>
      <c r="S189" s="85"/>
      <c r="T189" s="85"/>
      <c r="U189" s="85"/>
      <c r="V189" s="85"/>
      <c r="W189" s="85"/>
      <c r="X189" s="85"/>
    </row>
    <row r="190" spans="3:24">
      <c r="C190" s="85"/>
      <c r="D190" s="85"/>
      <c r="E190" s="85"/>
      <c r="F190" s="85"/>
      <c r="G190" s="85"/>
      <c r="H190" s="85"/>
      <c r="I190" s="85"/>
      <c r="J190" s="85"/>
      <c r="K190" s="85"/>
      <c r="L190" s="85"/>
      <c r="M190" s="85"/>
      <c r="N190" s="85"/>
      <c r="O190" s="85"/>
      <c r="P190" s="85"/>
      <c r="Q190" s="85"/>
      <c r="R190" s="85"/>
      <c r="S190" s="85"/>
      <c r="T190" s="85"/>
      <c r="U190" s="85"/>
      <c r="V190" s="85"/>
      <c r="W190" s="85"/>
      <c r="X190" s="85"/>
    </row>
    <row r="191" spans="3:24">
      <c r="C191" s="85"/>
      <c r="D191" s="85"/>
      <c r="E191" s="85"/>
      <c r="F191" s="85"/>
      <c r="G191" s="85"/>
      <c r="H191" s="85"/>
      <c r="I191" s="85"/>
      <c r="J191" s="85"/>
      <c r="K191" s="85"/>
      <c r="L191" s="85"/>
      <c r="M191" s="85"/>
      <c r="N191" s="85"/>
      <c r="O191" s="85"/>
      <c r="P191" s="85"/>
      <c r="Q191" s="85"/>
      <c r="R191" s="85"/>
      <c r="S191" s="85"/>
      <c r="T191" s="85"/>
      <c r="U191" s="85"/>
      <c r="V191" s="85"/>
      <c r="W191" s="85"/>
      <c r="X191" s="85"/>
    </row>
    <row r="192" spans="3:24">
      <c r="C192" s="85"/>
      <c r="D192" s="85"/>
      <c r="E192" s="85"/>
      <c r="F192" s="85"/>
      <c r="G192" s="85"/>
      <c r="H192" s="85"/>
      <c r="I192" s="85"/>
      <c r="J192" s="85"/>
      <c r="K192" s="85"/>
      <c r="L192" s="85"/>
      <c r="M192" s="85"/>
      <c r="N192" s="85"/>
      <c r="O192" s="85"/>
      <c r="P192" s="85"/>
      <c r="Q192" s="85"/>
      <c r="R192" s="85"/>
      <c r="S192" s="85"/>
      <c r="T192" s="85"/>
      <c r="U192" s="85"/>
      <c r="V192" s="85"/>
      <c r="W192" s="85"/>
      <c r="X192" s="85"/>
    </row>
    <row r="193" spans="3:24">
      <c r="C193" s="85"/>
      <c r="D193" s="85"/>
      <c r="E193" s="85"/>
      <c r="F193" s="85"/>
      <c r="G193" s="85"/>
      <c r="H193" s="85"/>
      <c r="I193" s="85"/>
      <c r="J193" s="85"/>
      <c r="K193" s="85"/>
      <c r="L193" s="85"/>
      <c r="M193" s="85"/>
      <c r="N193" s="85"/>
      <c r="O193" s="85"/>
      <c r="P193" s="85"/>
      <c r="Q193" s="85"/>
      <c r="R193" s="85"/>
      <c r="S193" s="85"/>
      <c r="T193" s="85"/>
      <c r="U193" s="85"/>
      <c r="V193" s="85"/>
      <c r="W193" s="85"/>
      <c r="X193" s="85"/>
    </row>
    <row r="194" spans="3:24">
      <c r="C194" s="85"/>
      <c r="D194" s="85"/>
      <c r="E194" s="85"/>
      <c r="F194" s="85"/>
      <c r="G194" s="85"/>
      <c r="H194" s="85"/>
      <c r="I194" s="85"/>
      <c r="J194" s="85"/>
      <c r="K194" s="85"/>
      <c r="L194" s="85"/>
      <c r="M194" s="85"/>
      <c r="N194" s="85"/>
      <c r="O194" s="85"/>
      <c r="P194" s="85"/>
      <c r="Q194" s="85"/>
      <c r="R194" s="85"/>
      <c r="S194" s="85"/>
      <c r="T194" s="85"/>
      <c r="U194" s="85"/>
      <c r="V194" s="85"/>
      <c r="W194" s="85"/>
      <c r="X194" s="85"/>
    </row>
    <row r="195" spans="3:24">
      <c r="C195" s="85"/>
      <c r="D195" s="85"/>
      <c r="E195" s="85"/>
      <c r="F195" s="85"/>
      <c r="G195" s="85"/>
      <c r="H195" s="85"/>
      <c r="I195" s="85"/>
      <c r="J195" s="85"/>
      <c r="K195" s="85"/>
      <c r="L195" s="85"/>
      <c r="M195" s="85"/>
      <c r="N195" s="85"/>
      <c r="O195" s="85"/>
      <c r="P195" s="85"/>
      <c r="Q195" s="85"/>
      <c r="R195" s="85"/>
      <c r="S195" s="85"/>
      <c r="T195" s="85"/>
      <c r="U195" s="85"/>
      <c r="V195" s="85"/>
      <c r="W195" s="85"/>
      <c r="X195" s="85"/>
    </row>
    <row r="196" spans="3:24">
      <c r="C196" s="85"/>
      <c r="D196" s="85"/>
      <c r="E196" s="85"/>
      <c r="F196" s="85"/>
      <c r="G196" s="85"/>
      <c r="H196" s="85"/>
      <c r="I196" s="85"/>
      <c r="J196" s="85"/>
      <c r="K196" s="85"/>
      <c r="L196" s="85"/>
      <c r="M196" s="85"/>
      <c r="N196" s="85"/>
      <c r="O196" s="85"/>
      <c r="P196" s="85"/>
      <c r="Q196" s="85"/>
      <c r="R196" s="85"/>
      <c r="S196" s="85"/>
      <c r="T196" s="85"/>
      <c r="U196" s="85"/>
      <c r="V196" s="85"/>
      <c r="W196" s="85"/>
      <c r="X196" s="85"/>
    </row>
    <row r="197" spans="3:24">
      <c r="C197" s="85"/>
      <c r="D197" s="85"/>
      <c r="E197" s="85"/>
      <c r="F197" s="85"/>
      <c r="G197" s="85"/>
      <c r="H197" s="85"/>
      <c r="I197" s="85"/>
      <c r="J197" s="85"/>
      <c r="K197" s="85"/>
      <c r="L197" s="85"/>
      <c r="M197" s="85"/>
      <c r="N197" s="85"/>
      <c r="O197" s="85"/>
      <c r="P197" s="85"/>
      <c r="Q197" s="85"/>
      <c r="R197" s="85"/>
      <c r="S197" s="85"/>
      <c r="T197" s="85"/>
      <c r="U197" s="85"/>
      <c r="V197" s="85"/>
      <c r="W197" s="85"/>
      <c r="X197" s="85"/>
    </row>
    <row r="198" spans="3:24">
      <c r="C198" s="85"/>
      <c r="D198" s="85"/>
      <c r="E198" s="85"/>
      <c r="F198" s="85"/>
      <c r="G198" s="85"/>
      <c r="H198" s="85"/>
      <c r="I198" s="85"/>
      <c r="J198" s="85"/>
      <c r="K198" s="85"/>
      <c r="L198" s="85"/>
      <c r="M198" s="85"/>
      <c r="N198" s="85"/>
      <c r="O198" s="85"/>
      <c r="P198" s="85"/>
      <c r="Q198" s="85"/>
      <c r="R198" s="85"/>
      <c r="S198" s="85"/>
      <c r="T198" s="85"/>
      <c r="U198" s="85"/>
      <c r="V198" s="85"/>
      <c r="W198" s="85"/>
      <c r="X198" s="85"/>
    </row>
    <row r="199" spans="3:24">
      <c r="C199" s="85"/>
      <c r="D199" s="85"/>
      <c r="E199" s="85"/>
      <c r="F199" s="85"/>
      <c r="G199" s="85"/>
      <c r="H199" s="85"/>
      <c r="I199" s="85"/>
      <c r="J199" s="85"/>
      <c r="K199" s="85"/>
      <c r="L199" s="85"/>
      <c r="M199" s="85"/>
      <c r="N199" s="85"/>
      <c r="O199" s="85"/>
      <c r="P199" s="85"/>
      <c r="Q199" s="85"/>
      <c r="R199" s="85"/>
      <c r="S199" s="85"/>
      <c r="T199" s="85"/>
      <c r="U199" s="85"/>
      <c r="V199" s="85"/>
      <c r="W199" s="85"/>
      <c r="X199" s="85"/>
    </row>
    <row r="200" spans="3:24">
      <c r="C200" s="85"/>
      <c r="D200" s="85"/>
      <c r="E200" s="85"/>
      <c r="F200" s="85"/>
      <c r="G200" s="85"/>
      <c r="H200" s="85"/>
      <c r="I200" s="85"/>
      <c r="J200" s="85"/>
      <c r="K200" s="85"/>
      <c r="L200" s="85"/>
      <c r="M200" s="85"/>
      <c r="N200" s="85"/>
      <c r="O200" s="85"/>
      <c r="P200" s="85"/>
      <c r="Q200" s="85"/>
      <c r="R200" s="85"/>
      <c r="S200" s="85"/>
      <c r="T200" s="85"/>
      <c r="U200" s="85"/>
      <c r="V200" s="85"/>
      <c r="W200" s="85"/>
      <c r="X200" s="85"/>
    </row>
    <row r="201" spans="3:24">
      <c r="C201" s="85"/>
      <c r="D201" s="85"/>
      <c r="E201" s="85"/>
      <c r="F201" s="85"/>
      <c r="G201" s="85"/>
      <c r="H201" s="85"/>
      <c r="I201" s="85"/>
      <c r="J201" s="85"/>
      <c r="K201" s="85"/>
      <c r="L201" s="85"/>
      <c r="M201" s="85"/>
      <c r="N201" s="85"/>
      <c r="O201" s="85"/>
      <c r="P201" s="85"/>
      <c r="Q201" s="85"/>
      <c r="R201" s="85"/>
      <c r="S201" s="85"/>
      <c r="T201" s="85"/>
      <c r="U201" s="85"/>
      <c r="V201" s="85"/>
      <c r="W201" s="85"/>
      <c r="X201" s="85"/>
    </row>
    <row r="202" spans="3:24">
      <c r="C202" s="85"/>
      <c r="D202" s="85"/>
      <c r="E202" s="85"/>
      <c r="F202" s="85"/>
      <c r="G202" s="85"/>
      <c r="H202" s="85"/>
      <c r="I202" s="85"/>
      <c r="J202" s="85"/>
      <c r="K202" s="85"/>
      <c r="L202" s="85"/>
      <c r="M202" s="85"/>
      <c r="N202" s="85"/>
      <c r="O202" s="85"/>
      <c r="P202" s="85"/>
      <c r="Q202" s="85"/>
      <c r="R202" s="85"/>
      <c r="S202" s="85"/>
      <c r="T202" s="85"/>
      <c r="U202" s="85"/>
      <c r="V202" s="85"/>
      <c r="W202" s="85"/>
      <c r="X202" s="85"/>
    </row>
    <row r="203" spans="3:24">
      <c r="C203" s="85"/>
      <c r="D203" s="85"/>
      <c r="E203" s="85"/>
      <c r="F203" s="85"/>
      <c r="G203" s="85"/>
      <c r="H203" s="85"/>
      <c r="I203" s="85"/>
      <c r="J203" s="85"/>
      <c r="K203" s="85"/>
      <c r="L203" s="85"/>
      <c r="M203" s="85"/>
      <c r="N203" s="85"/>
      <c r="O203" s="85"/>
      <c r="P203" s="85"/>
      <c r="Q203" s="85"/>
      <c r="R203" s="85"/>
      <c r="S203" s="85"/>
      <c r="T203" s="85"/>
      <c r="U203" s="85"/>
      <c r="V203" s="85"/>
      <c r="W203" s="85"/>
      <c r="X203" s="85"/>
    </row>
    <row r="204" spans="3:24">
      <c r="C204" s="85"/>
      <c r="D204" s="85"/>
      <c r="E204" s="85"/>
      <c r="F204" s="85"/>
      <c r="G204" s="85"/>
      <c r="H204" s="85"/>
      <c r="I204" s="85"/>
      <c r="J204" s="85"/>
      <c r="K204" s="85"/>
      <c r="L204" s="85"/>
      <c r="M204" s="85"/>
      <c r="N204" s="85"/>
      <c r="O204" s="85"/>
      <c r="P204" s="85"/>
      <c r="Q204" s="85"/>
      <c r="R204" s="85"/>
      <c r="S204" s="85"/>
      <c r="T204" s="85"/>
      <c r="U204" s="85"/>
      <c r="V204" s="85"/>
      <c r="W204" s="85"/>
      <c r="X204" s="85"/>
    </row>
    <row r="205" spans="3:24">
      <c r="C205" s="85"/>
      <c r="D205" s="85"/>
      <c r="E205" s="85"/>
      <c r="F205" s="85"/>
      <c r="G205" s="85"/>
      <c r="H205" s="85"/>
      <c r="I205" s="85"/>
      <c r="J205" s="85"/>
      <c r="K205" s="85"/>
      <c r="L205" s="85"/>
      <c r="M205" s="85"/>
      <c r="N205" s="85"/>
      <c r="O205" s="85"/>
      <c r="P205" s="85"/>
      <c r="Q205" s="85"/>
      <c r="R205" s="85"/>
      <c r="S205" s="85"/>
      <c r="T205" s="85"/>
      <c r="U205" s="85"/>
      <c r="V205" s="85"/>
      <c r="W205" s="85"/>
      <c r="X205" s="85"/>
    </row>
    <row r="206" spans="3:24">
      <c r="C206" s="85"/>
      <c r="D206" s="85"/>
      <c r="E206" s="85"/>
      <c r="F206" s="85"/>
      <c r="G206" s="85"/>
      <c r="H206" s="85"/>
      <c r="I206" s="85"/>
      <c r="J206" s="85"/>
      <c r="K206" s="85"/>
      <c r="L206" s="85"/>
      <c r="M206" s="85"/>
      <c r="N206" s="85"/>
      <c r="O206" s="85"/>
      <c r="P206" s="85"/>
      <c r="Q206" s="85"/>
      <c r="R206" s="85"/>
      <c r="S206" s="85"/>
      <c r="T206" s="85"/>
      <c r="U206" s="85"/>
      <c r="V206" s="85"/>
      <c r="W206" s="85"/>
      <c r="X206" s="85"/>
    </row>
    <row r="207" spans="3:24">
      <c r="C207" s="85"/>
      <c r="D207" s="85"/>
      <c r="E207" s="85"/>
      <c r="F207" s="85"/>
      <c r="G207" s="85"/>
      <c r="H207" s="85"/>
      <c r="I207" s="85"/>
      <c r="J207" s="85"/>
      <c r="K207" s="85"/>
      <c r="L207" s="85"/>
      <c r="M207" s="85"/>
      <c r="N207" s="85"/>
      <c r="O207" s="85"/>
      <c r="P207" s="85"/>
      <c r="Q207" s="85"/>
      <c r="R207" s="85"/>
      <c r="S207" s="85"/>
      <c r="T207" s="85"/>
      <c r="U207" s="85"/>
      <c r="V207" s="85"/>
      <c r="W207" s="85"/>
      <c r="X207" s="85"/>
    </row>
    <row r="208" spans="3:24">
      <c r="C208" s="85"/>
      <c r="D208" s="85"/>
      <c r="E208" s="85"/>
      <c r="F208" s="85"/>
      <c r="G208" s="85"/>
      <c r="H208" s="85"/>
      <c r="I208" s="85"/>
      <c r="J208" s="85"/>
      <c r="K208" s="85"/>
      <c r="L208" s="85"/>
      <c r="M208" s="85"/>
      <c r="N208" s="85"/>
      <c r="O208" s="85"/>
      <c r="P208" s="85"/>
      <c r="Q208" s="85"/>
      <c r="R208" s="85"/>
      <c r="S208" s="85"/>
      <c r="T208" s="85"/>
      <c r="U208" s="85"/>
      <c r="V208" s="85"/>
      <c r="W208" s="85"/>
      <c r="X208" s="85"/>
    </row>
    <row r="209" spans="3:24">
      <c r="C209" s="85"/>
      <c r="D209" s="85"/>
      <c r="E209" s="85"/>
      <c r="F209" s="85"/>
      <c r="G209" s="85"/>
      <c r="H209" s="85"/>
      <c r="I209" s="85"/>
      <c r="J209" s="85"/>
      <c r="K209" s="85"/>
      <c r="L209" s="85"/>
      <c r="M209" s="85"/>
      <c r="N209" s="85"/>
      <c r="O209" s="85"/>
      <c r="P209" s="85"/>
      <c r="Q209" s="85"/>
      <c r="R209" s="85"/>
      <c r="S209" s="85"/>
      <c r="T209" s="85"/>
      <c r="U209" s="85"/>
      <c r="V209" s="85"/>
      <c r="W209" s="85"/>
      <c r="X209" s="85"/>
    </row>
    <row r="210" spans="3:24">
      <c r="C210" s="85"/>
      <c r="D210" s="85"/>
      <c r="E210" s="85"/>
      <c r="F210" s="85"/>
      <c r="G210" s="85"/>
      <c r="H210" s="85"/>
      <c r="I210" s="85"/>
      <c r="J210" s="85"/>
      <c r="K210" s="85"/>
      <c r="L210" s="85"/>
      <c r="M210" s="85"/>
      <c r="N210" s="85"/>
      <c r="O210" s="85"/>
      <c r="P210" s="85"/>
      <c r="Q210" s="85"/>
      <c r="R210" s="85"/>
      <c r="S210" s="85"/>
      <c r="T210" s="85"/>
      <c r="U210" s="85"/>
      <c r="V210" s="85"/>
      <c r="W210" s="85"/>
      <c r="X210" s="85"/>
    </row>
    <row r="211" spans="3:24">
      <c r="C211" s="85"/>
      <c r="D211" s="85"/>
      <c r="E211" s="85"/>
      <c r="F211" s="85"/>
      <c r="G211" s="85"/>
      <c r="H211" s="85"/>
      <c r="I211" s="85"/>
      <c r="J211" s="85"/>
      <c r="K211" s="85"/>
      <c r="L211" s="85"/>
      <c r="M211" s="85"/>
      <c r="N211" s="85"/>
      <c r="O211" s="85"/>
      <c r="P211" s="85"/>
      <c r="Q211" s="85"/>
      <c r="R211" s="85"/>
      <c r="S211" s="85"/>
      <c r="T211" s="85"/>
      <c r="U211" s="85"/>
      <c r="V211" s="85"/>
      <c r="W211" s="85"/>
      <c r="X211" s="85"/>
    </row>
    <row r="212" spans="3:24">
      <c r="C212" s="85"/>
      <c r="D212" s="85"/>
      <c r="E212" s="85"/>
      <c r="F212" s="85"/>
      <c r="G212" s="85"/>
      <c r="H212" s="85"/>
      <c r="I212" s="85"/>
      <c r="J212" s="85"/>
      <c r="K212" s="85"/>
      <c r="L212" s="85"/>
      <c r="M212" s="85"/>
      <c r="N212" s="85"/>
      <c r="O212" s="85"/>
      <c r="P212" s="85"/>
      <c r="Q212" s="85"/>
      <c r="R212" s="85"/>
      <c r="S212" s="85"/>
      <c r="T212" s="85"/>
      <c r="U212" s="85"/>
      <c r="V212" s="85"/>
      <c r="W212" s="85"/>
      <c r="X212" s="85"/>
    </row>
    <row r="213" spans="3:24">
      <c r="C213" s="85"/>
      <c r="D213" s="85"/>
      <c r="E213" s="85"/>
      <c r="F213" s="85"/>
      <c r="G213" s="85"/>
      <c r="H213" s="85"/>
      <c r="I213" s="85"/>
      <c r="J213" s="85"/>
      <c r="K213" s="85"/>
      <c r="L213" s="85"/>
      <c r="M213" s="85"/>
      <c r="N213" s="85"/>
      <c r="O213" s="85"/>
      <c r="P213" s="85"/>
      <c r="Q213" s="85"/>
      <c r="R213" s="85"/>
      <c r="S213" s="85"/>
      <c r="T213" s="85"/>
      <c r="U213" s="85"/>
      <c r="V213" s="85"/>
      <c r="W213" s="85"/>
      <c r="X213" s="85"/>
    </row>
    <row r="214" spans="3:24">
      <c r="C214" s="85"/>
      <c r="D214" s="85"/>
      <c r="E214" s="85"/>
      <c r="F214" s="85"/>
      <c r="G214" s="85"/>
      <c r="H214" s="85"/>
      <c r="I214" s="85"/>
      <c r="J214" s="85"/>
      <c r="K214" s="85"/>
      <c r="L214" s="85"/>
      <c r="M214" s="85"/>
      <c r="N214" s="85"/>
      <c r="O214" s="85"/>
      <c r="P214" s="85"/>
      <c r="Q214" s="85"/>
      <c r="R214" s="85"/>
      <c r="S214" s="85"/>
      <c r="T214" s="85"/>
      <c r="U214" s="85"/>
      <c r="V214" s="85"/>
      <c r="W214" s="85"/>
      <c r="X214" s="85"/>
    </row>
    <row r="215" spans="3:24">
      <c r="C215" s="85"/>
      <c r="D215" s="85"/>
      <c r="E215" s="85"/>
      <c r="F215" s="85"/>
      <c r="G215" s="85"/>
      <c r="H215" s="85"/>
      <c r="I215" s="85"/>
      <c r="J215" s="85"/>
      <c r="K215" s="85"/>
      <c r="L215" s="85"/>
      <c r="M215" s="85"/>
      <c r="N215" s="85"/>
      <c r="O215" s="85"/>
      <c r="P215" s="85"/>
      <c r="Q215" s="85"/>
      <c r="R215" s="85"/>
      <c r="S215" s="85"/>
      <c r="T215" s="85"/>
      <c r="U215" s="85"/>
      <c r="V215" s="85"/>
      <c r="W215" s="85"/>
      <c r="X215" s="85"/>
    </row>
    <row r="216" spans="3:24">
      <c r="C216" s="85"/>
      <c r="D216" s="85"/>
      <c r="E216" s="85"/>
      <c r="F216" s="85"/>
      <c r="G216" s="85"/>
      <c r="H216" s="85"/>
      <c r="I216" s="85"/>
      <c r="J216" s="85"/>
      <c r="K216" s="85"/>
      <c r="L216" s="85"/>
      <c r="M216" s="85"/>
      <c r="N216" s="85"/>
      <c r="O216" s="85"/>
      <c r="P216" s="85"/>
      <c r="Q216" s="85"/>
      <c r="R216" s="85"/>
      <c r="S216" s="85"/>
      <c r="T216" s="85"/>
      <c r="U216" s="85"/>
      <c r="V216" s="85"/>
      <c r="W216" s="85"/>
      <c r="X216" s="85"/>
    </row>
    <row r="217" spans="3:24">
      <c r="C217" s="85"/>
      <c r="D217" s="85"/>
      <c r="E217" s="85"/>
      <c r="F217" s="85"/>
      <c r="G217" s="85"/>
      <c r="H217" s="85"/>
      <c r="I217" s="85"/>
      <c r="J217" s="85"/>
      <c r="K217" s="85"/>
      <c r="L217" s="85"/>
      <c r="M217" s="85"/>
      <c r="N217" s="85"/>
      <c r="O217" s="85"/>
      <c r="P217" s="85"/>
      <c r="Q217" s="85"/>
      <c r="R217" s="85"/>
      <c r="S217" s="85"/>
      <c r="T217" s="85"/>
      <c r="U217" s="85"/>
      <c r="V217" s="85"/>
      <c r="W217" s="85"/>
      <c r="X217" s="85"/>
    </row>
    <row r="218" spans="3:24">
      <c r="C218" s="85"/>
      <c r="D218" s="85"/>
      <c r="E218" s="85"/>
      <c r="F218" s="85"/>
      <c r="G218" s="85"/>
      <c r="H218" s="85"/>
      <c r="I218" s="85"/>
      <c r="J218" s="85"/>
      <c r="K218" s="85"/>
      <c r="L218" s="85"/>
      <c r="M218" s="85"/>
      <c r="N218" s="85"/>
      <c r="O218" s="85"/>
      <c r="P218" s="85"/>
      <c r="Q218" s="85"/>
      <c r="R218" s="85"/>
      <c r="S218" s="85"/>
      <c r="T218" s="85"/>
      <c r="U218" s="85"/>
      <c r="V218" s="85"/>
      <c r="W218" s="85"/>
      <c r="X218" s="85"/>
    </row>
    <row r="219" spans="3:24">
      <c r="C219" s="85"/>
      <c r="D219" s="85"/>
      <c r="E219" s="85"/>
      <c r="F219" s="85"/>
      <c r="G219" s="85"/>
      <c r="H219" s="85"/>
      <c r="I219" s="85"/>
      <c r="J219" s="85"/>
      <c r="K219" s="85"/>
      <c r="L219" s="85"/>
      <c r="M219" s="85"/>
      <c r="N219" s="85"/>
      <c r="O219" s="85"/>
      <c r="P219" s="85"/>
      <c r="Q219" s="85"/>
      <c r="R219" s="85"/>
      <c r="S219" s="85"/>
      <c r="T219" s="85"/>
      <c r="U219" s="85"/>
      <c r="V219" s="85"/>
      <c r="W219" s="85"/>
      <c r="X219" s="85"/>
    </row>
    <row r="220" spans="3:24">
      <c r="C220" s="85"/>
      <c r="D220" s="85"/>
      <c r="E220" s="85"/>
      <c r="F220" s="85"/>
      <c r="G220" s="85"/>
      <c r="H220" s="85"/>
      <c r="I220" s="85"/>
      <c r="J220" s="85"/>
      <c r="K220" s="85"/>
      <c r="L220" s="85"/>
      <c r="M220" s="85"/>
      <c r="N220" s="85"/>
      <c r="O220" s="85"/>
      <c r="P220" s="85"/>
      <c r="Q220" s="85"/>
      <c r="R220" s="85"/>
      <c r="S220" s="85"/>
      <c r="T220" s="85"/>
      <c r="U220" s="85"/>
      <c r="V220" s="85"/>
      <c r="W220" s="85"/>
      <c r="X220" s="85"/>
    </row>
    <row r="221" spans="3:24">
      <c r="C221" s="85"/>
      <c r="D221" s="85"/>
      <c r="E221" s="85"/>
      <c r="F221" s="85"/>
      <c r="G221" s="85"/>
      <c r="H221" s="85"/>
      <c r="I221" s="85"/>
      <c r="J221" s="85"/>
      <c r="K221" s="85"/>
      <c r="L221" s="85"/>
      <c r="M221" s="85"/>
      <c r="N221" s="85"/>
      <c r="O221" s="85"/>
      <c r="P221" s="85"/>
      <c r="Q221" s="85"/>
      <c r="R221" s="85"/>
      <c r="S221" s="85"/>
      <c r="T221" s="85"/>
      <c r="U221" s="85"/>
      <c r="V221" s="85"/>
      <c r="W221" s="85"/>
      <c r="X221" s="85"/>
    </row>
    <row r="222" spans="3:24">
      <c r="C222" s="85"/>
      <c r="D222" s="85"/>
      <c r="E222" s="85"/>
      <c r="F222" s="85"/>
      <c r="G222" s="85"/>
      <c r="H222" s="85"/>
      <c r="I222" s="85"/>
      <c r="J222" s="85"/>
      <c r="K222" s="85"/>
      <c r="L222" s="85"/>
      <c r="M222" s="85"/>
      <c r="N222" s="85"/>
      <c r="O222" s="85"/>
      <c r="P222" s="85"/>
      <c r="Q222" s="85"/>
      <c r="R222" s="85"/>
      <c r="S222" s="85"/>
      <c r="T222" s="85"/>
      <c r="U222" s="85"/>
      <c r="V222" s="85"/>
      <c r="W222" s="85"/>
      <c r="X222" s="85"/>
    </row>
    <row r="223" spans="3:24">
      <c r="C223" s="85"/>
      <c r="D223" s="85"/>
      <c r="E223" s="85"/>
      <c r="F223" s="85"/>
      <c r="G223" s="85"/>
      <c r="H223" s="85"/>
      <c r="I223" s="85"/>
      <c r="J223" s="85"/>
      <c r="K223" s="85"/>
      <c r="L223" s="85"/>
      <c r="M223" s="85"/>
      <c r="N223" s="85"/>
      <c r="O223" s="85"/>
      <c r="P223" s="85"/>
      <c r="Q223" s="85"/>
      <c r="R223" s="85"/>
      <c r="S223" s="85"/>
      <c r="T223" s="85"/>
      <c r="U223" s="85"/>
      <c r="V223" s="85"/>
      <c r="W223" s="85"/>
      <c r="X223" s="85"/>
    </row>
    <row r="224" spans="3:24">
      <c r="C224" s="85"/>
      <c r="D224" s="85"/>
      <c r="E224" s="85"/>
      <c r="F224" s="85"/>
      <c r="G224" s="85"/>
      <c r="H224" s="85"/>
      <c r="I224" s="85"/>
      <c r="J224" s="85"/>
      <c r="K224" s="85"/>
      <c r="L224" s="85"/>
      <c r="M224" s="85"/>
      <c r="N224" s="85"/>
      <c r="O224" s="85"/>
      <c r="P224" s="85"/>
      <c r="Q224" s="85"/>
      <c r="R224" s="85"/>
      <c r="S224" s="85"/>
      <c r="T224" s="85"/>
      <c r="U224" s="85"/>
      <c r="V224" s="85"/>
      <c r="W224" s="85"/>
      <c r="X224" s="85"/>
    </row>
    <row r="225" spans="3:24">
      <c r="C225" s="85"/>
      <c r="D225" s="85"/>
      <c r="E225" s="85"/>
      <c r="F225" s="85"/>
      <c r="G225" s="85"/>
      <c r="H225" s="85"/>
      <c r="I225" s="85"/>
      <c r="J225" s="85"/>
      <c r="K225" s="85"/>
      <c r="L225" s="85"/>
      <c r="M225" s="85"/>
      <c r="N225" s="85"/>
      <c r="O225" s="85"/>
      <c r="P225" s="85"/>
      <c r="Q225" s="85"/>
      <c r="R225" s="85"/>
      <c r="S225" s="85"/>
      <c r="T225" s="85"/>
      <c r="U225" s="85"/>
      <c r="V225" s="85"/>
      <c r="W225" s="85"/>
      <c r="X225" s="85"/>
    </row>
    <row r="226" spans="3:24">
      <c r="C226" s="85"/>
      <c r="D226" s="85"/>
      <c r="E226" s="85"/>
      <c r="F226" s="85"/>
      <c r="G226" s="85"/>
      <c r="H226" s="85"/>
      <c r="I226" s="85"/>
      <c r="J226" s="85"/>
      <c r="K226" s="85"/>
      <c r="L226" s="85"/>
      <c r="M226" s="85"/>
      <c r="N226" s="85"/>
      <c r="O226" s="85"/>
      <c r="P226" s="85"/>
      <c r="Q226" s="85"/>
      <c r="R226" s="85"/>
      <c r="S226" s="85"/>
      <c r="T226" s="85"/>
      <c r="U226" s="85"/>
      <c r="V226" s="85"/>
      <c r="W226" s="85"/>
      <c r="X226" s="85"/>
    </row>
    <row r="227" spans="3:24">
      <c r="C227" s="85"/>
      <c r="D227" s="85"/>
      <c r="E227" s="85"/>
      <c r="F227" s="85"/>
      <c r="G227" s="85"/>
      <c r="H227" s="85"/>
      <c r="I227" s="85"/>
      <c r="J227" s="85"/>
      <c r="K227" s="85"/>
      <c r="L227" s="85"/>
      <c r="M227" s="85"/>
      <c r="N227" s="85"/>
      <c r="O227" s="85"/>
      <c r="P227" s="85"/>
      <c r="Q227" s="85"/>
      <c r="R227" s="85"/>
      <c r="S227" s="85"/>
      <c r="T227" s="85"/>
      <c r="U227" s="85"/>
      <c r="V227" s="85"/>
      <c r="W227" s="85"/>
      <c r="X227" s="85"/>
    </row>
    <row r="228" spans="3:24">
      <c r="C228" s="85"/>
      <c r="D228" s="85"/>
      <c r="E228" s="85"/>
      <c r="F228" s="85"/>
      <c r="G228" s="85"/>
      <c r="H228" s="85"/>
      <c r="I228" s="85"/>
      <c r="J228" s="85"/>
      <c r="K228" s="85"/>
      <c r="L228" s="85"/>
      <c r="M228" s="85"/>
      <c r="N228" s="85"/>
      <c r="O228" s="85"/>
      <c r="P228" s="85"/>
      <c r="Q228" s="85"/>
      <c r="R228" s="85"/>
      <c r="S228" s="85"/>
      <c r="T228" s="85"/>
      <c r="U228" s="85"/>
      <c r="V228" s="85"/>
      <c r="W228" s="85"/>
      <c r="X228" s="85"/>
    </row>
    <row r="229" spans="3:24">
      <c r="C229" s="85"/>
      <c r="D229" s="85"/>
      <c r="E229" s="85"/>
      <c r="F229" s="85"/>
      <c r="G229" s="85"/>
      <c r="H229" s="85"/>
      <c r="I229" s="85"/>
      <c r="J229" s="85"/>
      <c r="K229" s="85"/>
      <c r="L229" s="85"/>
      <c r="M229" s="85"/>
      <c r="N229" s="85"/>
      <c r="O229" s="85"/>
      <c r="P229" s="85"/>
      <c r="Q229" s="85"/>
      <c r="R229" s="85"/>
      <c r="S229" s="85"/>
      <c r="T229" s="85"/>
      <c r="U229" s="85"/>
      <c r="V229" s="85"/>
      <c r="W229" s="85"/>
      <c r="X229" s="85"/>
    </row>
    <row r="230" spans="3:24">
      <c r="C230" s="85"/>
      <c r="D230" s="85"/>
      <c r="E230" s="85"/>
      <c r="F230" s="85"/>
      <c r="G230" s="85"/>
      <c r="H230" s="85"/>
      <c r="I230" s="85"/>
      <c r="J230" s="85"/>
      <c r="K230" s="85"/>
      <c r="L230" s="85"/>
      <c r="M230" s="85"/>
      <c r="N230" s="85"/>
      <c r="O230" s="85"/>
      <c r="P230" s="85"/>
      <c r="Q230" s="85"/>
      <c r="R230" s="85"/>
      <c r="S230" s="85"/>
      <c r="T230" s="85"/>
      <c r="U230" s="85"/>
      <c r="V230" s="85"/>
      <c r="W230" s="85"/>
      <c r="X230" s="85"/>
    </row>
    <row r="231" spans="3:24">
      <c r="C231" s="85"/>
      <c r="D231" s="85"/>
      <c r="E231" s="85"/>
      <c r="F231" s="85"/>
      <c r="G231" s="85"/>
      <c r="H231" s="85"/>
      <c r="I231" s="85"/>
      <c r="J231" s="85"/>
      <c r="K231" s="85"/>
      <c r="L231" s="85"/>
      <c r="M231" s="85"/>
      <c r="N231" s="85"/>
      <c r="O231" s="85"/>
      <c r="P231" s="85"/>
      <c r="Q231" s="85"/>
      <c r="R231" s="85"/>
      <c r="S231" s="85"/>
      <c r="T231" s="85"/>
      <c r="U231" s="85"/>
      <c r="V231" s="85"/>
      <c r="W231" s="85"/>
      <c r="X231" s="85"/>
    </row>
    <row r="232" spans="3:24">
      <c r="C232" s="85"/>
      <c r="D232" s="85"/>
      <c r="E232" s="85"/>
      <c r="F232" s="85"/>
      <c r="G232" s="85"/>
      <c r="H232" s="85"/>
      <c r="I232" s="85"/>
      <c r="J232" s="85"/>
      <c r="K232" s="85"/>
      <c r="L232" s="85"/>
      <c r="M232" s="85"/>
      <c r="N232" s="85"/>
      <c r="O232" s="85"/>
      <c r="P232" s="85"/>
      <c r="Q232" s="85"/>
      <c r="R232" s="85"/>
      <c r="S232" s="85"/>
      <c r="T232" s="85"/>
      <c r="U232" s="85"/>
      <c r="V232" s="85"/>
      <c r="W232" s="85"/>
      <c r="X232" s="85"/>
    </row>
    <row r="233" spans="3:24">
      <c r="C233" s="85"/>
      <c r="D233" s="85"/>
      <c r="E233" s="85"/>
      <c r="F233" s="85"/>
      <c r="G233" s="85"/>
      <c r="H233" s="85"/>
      <c r="I233" s="85"/>
      <c r="J233" s="85"/>
      <c r="K233" s="85"/>
      <c r="L233" s="85"/>
      <c r="M233" s="85"/>
      <c r="N233" s="85"/>
      <c r="O233" s="85"/>
      <c r="P233" s="85"/>
      <c r="Q233" s="85"/>
      <c r="R233" s="85"/>
      <c r="S233" s="85"/>
      <c r="T233" s="85"/>
      <c r="U233" s="85"/>
      <c r="V233" s="85"/>
      <c r="W233" s="85"/>
      <c r="X233" s="85"/>
    </row>
    <row r="234" spans="3:24">
      <c r="C234" s="85"/>
      <c r="D234" s="85"/>
      <c r="E234" s="85"/>
      <c r="F234" s="85"/>
      <c r="G234" s="85"/>
      <c r="H234" s="85"/>
      <c r="I234" s="85"/>
      <c r="J234" s="85"/>
      <c r="K234" s="85"/>
      <c r="L234" s="85"/>
      <c r="M234" s="85"/>
      <c r="N234" s="85"/>
      <c r="O234" s="85"/>
      <c r="P234" s="85"/>
      <c r="Q234" s="85"/>
      <c r="R234" s="85"/>
      <c r="S234" s="85"/>
      <c r="T234" s="85"/>
      <c r="U234" s="85"/>
      <c r="V234" s="85"/>
      <c r="W234" s="85"/>
      <c r="X234" s="85"/>
    </row>
    <row r="235" spans="3:24">
      <c r="C235" s="85"/>
      <c r="D235" s="85"/>
      <c r="E235" s="85"/>
      <c r="F235" s="85"/>
      <c r="G235" s="85"/>
      <c r="H235" s="85"/>
      <c r="I235" s="85"/>
      <c r="J235" s="85"/>
      <c r="K235" s="85"/>
      <c r="L235" s="85"/>
      <c r="M235" s="85"/>
      <c r="N235" s="85"/>
      <c r="O235" s="85"/>
      <c r="P235" s="85"/>
      <c r="Q235" s="85"/>
      <c r="R235" s="85"/>
      <c r="S235" s="85"/>
      <c r="T235" s="85"/>
      <c r="U235" s="85"/>
      <c r="V235" s="85"/>
      <c r="W235" s="85"/>
      <c r="X235" s="85"/>
    </row>
    <row r="236" spans="3:24">
      <c r="C236" s="85"/>
      <c r="D236" s="85"/>
      <c r="E236" s="85"/>
      <c r="F236" s="85"/>
      <c r="G236" s="85"/>
      <c r="H236" s="85"/>
      <c r="I236" s="85"/>
      <c r="J236" s="85"/>
      <c r="K236" s="85"/>
      <c r="L236" s="85"/>
      <c r="M236" s="85"/>
      <c r="N236" s="85"/>
      <c r="O236" s="85"/>
      <c r="P236" s="85"/>
      <c r="Q236" s="85"/>
      <c r="R236" s="85"/>
      <c r="S236" s="85"/>
      <c r="T236" s="85"/>
      <c r="U236" s="85"/>
      <c r="V236" s="85"/>
      <c r="W236" s="85"/>
      <c r="X236" s="85"/>
    </row>
    <row r="237" spans="3:24">
      <c r="C237" s="85"/>
      <c r="D237" s="85"/>
      <c r="E237" s="85"/>
      <c r="F237" s="85"/>
      <c r="G237" s="85"/>
      <c r="H237" s="85"/>
      <c r="I237" s="85"/>
      <c r="J237" s="85"/>
      <c r="K237" s="85"/>
      <c r="L237" s="85"/>
      <c r="M237" s="85"/>
      <c r="N237" s="85"/>
      <c r="O237" s="85"/>
      <c r="P237" s="85"/>
      <c r="Q237" s="85"/>
      <c r="R237" s="85"/>
      <c r="S237" s="85"/>
      <c r="T237" s="85"/>
      <c r="U237" s="85"/>
      <c r="V237" s="85"/>
      <c r="W237" s="85"/>
      <c r="X237" s="85"/>
    </row>
    <row r="238" spans="3:24">
      <c r="C238" s="85"/>
      <c r="D238" s="85"/>
      <c r="E238" s="85"/>
      <c r="F238" s="85"/>
      <c r="G238" s="85"/>
      <c r="H238" s="85"/>
      <c r="I238" s="85"/>
      <c r="J238" s="85"/>
      <c r="K238" s="85"/>
      <c r="L238" s="85"/>
      <c r="M238" s="85"/>
      <c r="N238" s="85"/>
      <c r="O238" s="85"/>
      <c r="P238" s="85"/>
      <c r="Q238" s="85"/>
      <c r="R238" s="85"/>
      <c r="S238" s="85"/>
      <c r="T238" s="85"/>
      <c r="U238" s="85"/>
      <c r="V238" s="85"/>
      <c r="W238" s="85"/>
      <c r="X238" s="85"/>
    </row>
    <row r="239" spans="3:24">
      <c r="C239" s="85"/>
      <c r="D239" s="85"/>
      <c r="E239" s="85"/>
      <c r="F239" s="85"/>
      <c r="G239" s="85"/>
      <c r="H239" s="85"/>
      <c r="I239" s="85"/>
      <c r="J239" s="85"/>
      <c r="K239" s="85"/>
      <c r="L239" s="85"/>
      <c r="M239" s="85"/>
      <c r="N239" s="85"/>
      <c r="O239" s="85"/>
      <c r="P239" s="85"/>
      <c r="Q239" s="85"/>
      <c r="R239" s="85"/>
      <c r="S239" s="85"/>
      <c r="T239" s="85"/>
      <c r="U239" s="85"/>
      <c r="V239" s="85"/>
      <c r="W239" s="85"/>
      <c r="X239" s="85"/>
    </row>
    <row r="240" spans="3:24">
      <c r="C240" s="85"/>
      <c r="D240" s="85"/>
      <c r="E240" s="85"/>
      <c r="F240" s="85"/>
      <c r="G240" s="85"/>
      <c r="H240" s="85"/>
      <c r="I240" s="85"/>
      <c r="J240" s="85"/>
      <c r="K240" s="85"/>
      <c r="L240" s="85"/>
      <c r="M240" s="85"/>
      <c r="N240" s="85"/>
      <c r="O240" s="85"/>
      <c r="P240" s="85"/>
      <c r="Q240" s="85"/>
      <c r="R240" s="85"/>
      <c r="S240" s="85"/>
      <c r="T240" s="85"/>
      <c r="U240" s="85"/>
      <c r="V240" s="85"/>
      <c r="W240" s="85"/>
      <c r="X240" s="85"/>
    </row>
    <row r="241" spans="3:24">
      <c r="C241" s="85"/>
      <c r="D241" s="85"/>
      <c r="E241" s="85"/>
      <c r="F241" s="85"/>
      <c r="G241" s="85"/>
      <c r="H241" s="85"/>
      <c r="I241" s="85"/>
      <c r="J241" s="85"/>
      <c r="K241" s="85"/>
      <c r="L241" s="85"/>
      <c r="M241" s="85"/>
      <c r="N241" s="85"/>
      <c r="O241" s="85"/>
      <c r="P241" s="85"/>
      <c r="Q241" s="85"/>
      <c r="R241" s="85"/>
      <c r="S241" s="85"/>
      <c r="T241" s="85"/>
      <c r="U241" s="85"/>
      <c r="V241" s="85"/>
      <c r="W241" s="85"/>
      <c r="X241" s="85"/>
    </row>
    <row r="242" spans="3:24">
      <c r="C242" s="85"/>
      <c r="D242" s="85"/>
      <c r="E242" s="85"/>
      <c r="F242" s="85"/>
      <c r="G242" s="85"/>
      <c r="H242" s="85"/>
      <c r="I242" s="85"/>
      <c r="J242" s="85"/>
      <c r="K242" s="85"/>
      <c r="L242" s="85"/>
      <c r="M242" s="85"/>
      <c r="N242" s="85"/>
      <c r="O242" s="85"/>
      <c r="P242" s="85"/>
      <c r="Q242" s="85"/>
      <c r="R242" s="85"/>
      <c r="S242" s="85"/>
      <c r="T242" s="85"/>
      <c r="U242" s="85"/>
      <c r="V242" s="85"/>
      <c r="W242" s="85"/>
      <c r="X242" s="85"/>
    </row>
    <row r="243" spans="3:24">
      <c r="C243" s="85"/>
      <c r="D243" s="85"/>
      <c r="E243" s="85"/>
      <c r="F243" s="85"/>
      <c r="G243" s="85"/>
      <c r="H243" s="85"/>
      <c r="I243" s="85"/>
      <c r="J243" s="85"/>
      <c r="K243" s="85"/>
      <c r="L243" s="85"/>
      <c r="M243" s="85"/>
      <c r="N243" s="85"/>
      <c r="O243" s="85"/>
      <c r="P243" s="85"/>
      <c r="Q243" s="85"/>
      <c r="R243" s="85"/>
      <c r="S243" s="85"/>
      <c r="T243" s="85"/>
      <c r="U243" s="85"/>
      <c r="V243" s="85"/>
      <c r="W243" s="85"/>
      <c r="X243" s="85"/>
    </row>
    <row r="244" spans="3:24">
      <c r="C244" s="85"/>
      <c r="D244" s="85"/>
      <c r="E244" s="85"/>
      <c r="F244" s="85"/>
      <c r="G244" s="85"/>
      <c r="H244" s="85"/>
      <c r="I244" s="85"/>
      <c r="J244" s="85"/>
      <c r="K244" s="85"/>
      <c r="L244" s="85"/>
      <c r="M244" s="85"/>
      <c r="N244" s="85"/>
      <c r="O244" s="85"/>
      <c r="P244" s="85"/>
      <c r="Q244" s="85"/>
      <c r="R244" s="85"/>
      <c r="S244" s="85"/>
      <c r="T244" s="85"/>
      <c r="U244" s="85"/>
      <c r="V244" s="85"/>
      <c r="W244" s="85"/>
      <c r="X244" s="85"/>
    </row>
    <row r="245" spans="3:24">
      <c r="C245" s="85"/>
      <c r="D245" s="85"/>
      <c r="E245" s="85"/>
      <c r="F245" s="85"/>
      <c r="G245" s="85"/>
      <c r="H245" s="85"/>
      <c r="I245" s="85"/>
      <c r="J245" s="85"/>
      <c r="K245" s="85"/>
      <c r="L245" s="85"/>
      <c r="M245" s="85"/>
      <c r="N245" s="85"/>
      <c r="O245" s="85"/>
      <c r="P245" s="85"/>
      <c r="Q245" s="85"/>
      <c r="R245" s="85"/>
      <c r="S245" s="85"/>
      <c r="T245" s="85"/>
      <c r="U245" s="85"/>
      <c r="V245" s="85"/>
      <c r="W245" s="85"/>
      <c r="X245" s="85"/>
    </row>
    <row r="246" spans="3:24">
      <c r="C246" s="85"/>
      <c r="D246" s="85"/>
      <c r="E246" s="85"/>
      <c r="F246" s="85"/>
      <c r="G246" s="85"/>
      <c r="H246" s="85"/>
      <c r="I246" s="85"/>
      <c r="J246" s="85"/>
      <c r="K246" s="85"/>
      <c r="L246" s="85"/>
      <c r="M246" s="85"/>
      <c r="N246" s="85"/>
      <c r="O246" s="85"/>
      <c r="P246" s="85"/>
      <c r="Q246" s="85"/>
      <c r="R246" s="85"/>
      <c r="S246" s="85"/>
      <c r="T246" s="85"/>
      <c r="U246" s="85"/>
      <c r="V246" s="85"/>
      <c r="W246" s="85"/>
      <c r="X246" s="85"/>
    </row>
    <row r="247" spans="3:24">
      <c r="C247" s="85"/>
      <c r="D247" s="85"/>
      <c r="E247" s="85"/>
      <c r="F247" s="85"/>
      <c r="G247" s="85"/>
      <c r="H247" s="85"/>
      <c r="I247" s="85"/>
      <c r="J247" s="85"/>
      <c r="K247" s="85"/>
      <c r="L247" s="85"/>
      <c r="M247" s="85"/>
      <c r="N247" s="85"/>
      <c r="O247" s="85"/>
      <c r="P247" s="85"/>
      <c r="Q247" s="85"/>
      <c r="R247" s="85"/>
      <c r="S247" s="85"/>
      <c r="T247" s="85"/>
      <c r="U247" s="85"/>
      <c r="V247" s="85"/>
      <c r="W247" s="85"/>
      <c r="X247" s="85"/>
    </row>
    <row r="248" spans="3:24">
      <c r="C248" s="85"/>
      <c r="D248" s="85"/>
      <c r="E248" s="85"/>
      <c r="F248" s="85"/>
      <c r="G248" s="85"/>
      <c r="H248" s="85"/>
      <c r="I248" s="85"/>
      <c r="J248" s="85"/>
      <c r="K248" s="85"/>
      <c r="L248" s="85"/>
      <c r="M248" s="85"/>
      <c r="N248" s="85"/>
      <c r="O248" s="85"/>
      <c r="P248" s="85"/>
      <c r="Q248" s="85"/>
      <c r="R248" s="85"/>
      <c r="S248" s="85"/>
      <c r="T248" s="85"/>
      <c r="U248" s="85"/>
      <c r="V248" s="85"/>
      <c r="W248" s="85"/>
      <c r="X248" s="85"/>
    </row>
    <row r="249" spans="3:24">
      <c r="C249" s="85"/>
      <c r="D249" s="85"/>
      <c r="E249" s="85"/>
      <c r="F249" s="85"/>
      <c r="G249" s="85"/>
      <c r="H249" s="85"/>
      <c r="I249" s="85"/>
      <c r="J249" s="85"/>
      <c r="K249" s="85"/>
      <c r="L249" s="85"/>
      <c r="M249" s="85"/>
      <c r="N249" s="85"/>
      <c r="O249" s="85"/>
      <c r="P249" s="85"/>
      <c r="Q249" s="85"/>
      <c r="R249" s="85"/>
      <c r="S249" s="85"/>
      <c r="T249" s="85"/>
      <c r="U249" s="85"/>
      <c r="V249" s="85"/>
      <c r="W249" s="85"/>
      <c r="X249" s="85"/>
    </row>
    <row r="250" spans="3:24">
      <c r="C250" s="85"/>
      <c r="D250" s="85"/>
      <c r="E250" s="85"/>
      <c r="F250" s="85"/>
      <c r="G250" s="85"/>
      <c r="H250" s="85"/>
      <c r="I250" s="85"/>
      <c r="J250" s="85"/>
      <c r="K250" s="85"/>
      <c r="L250" s="85"/>
      <c r="M250" s="85"/>
      <c r="N250" s="85"/>
      <c r="O250" s="85"/>
      <c r="P250" s="85"/>
      <c r="Q250" s="85"/>
      <c r="R250" s="85"/>
      <c r="S250" s="85"/>
      <c r="T250" s="85"/>
      <c r="U250" s="85"/>
      <c r="V250" s="85"/>
      <c r="W250" s="85"/>
      <c r="X250" s="85"/>
    </row>
    <row r="251" spans="3:24">
      <c r="C251" s="85"/>
      <c r="D251" s="85"/>
      <c r="E251" s="85"/>
      <c r="F251" s="85"/>
      <c r="G251" s="85"/>
      <c r="H251" s="85"/>
      <c r="I251" s="85"/>
      <c r="J251" s="85"/>
      <c r="K251" s="85"/>
      <c r="L251" s="85"/>
      <c r="M251" s="85"/>
      <c r="N251" s="85"/>
      <c r="O251" s="85"/>
      <c r="P251" s="85"/>
      <c r="Q251" s="85"/>
      <c r="R251" s="85"/>
      <c r="S251" s="85"/>
      <c r="T251" s="85"/>
      <c r="U251" s="85"/>
      <c r="V251" s="85"/>
      <c r="W251" s="85"/>
      <c r="X251" s="85"/>
    </row>
    <row r="252" spans="3:24">
      <c r="C252" s="85"/>
      <c r="D252" s="85"/>
      <c r="E252" s="85"/>
      <c r="F252" s="85"/>
      <c r="G252" s="85"/>
      <c r="H252" s="85"/>
      <c r="I252" s="85"/>
      <c r="J252" s="85"/>
      <c r="K252" s="85"/>
      <c r="L252" s="85"/>
      <c r="M252" s="85"/>
      <c r="N252" s="85"/>
      <c r="O252" s="85"/>
      <c r="P252" s="85"/>
      <c r="Q252" s="85"/>
      <c r="R252" s="85"/>
      <c r="S252" s="85"/>
      <c r="T252" s="85"/>
      <c r="U252" s="85"/>
      <c r="V252" s="85"/>
      <c r="W252" s="85"/>
      <c r="X252" s="85"/>
    </row>
    <row r="253" spans="3:24">
      <c r="C253" s="85"/>
      <c r="D253" s="85"/>
      <c r="E253" s="85"/>
      <c r="F253" s="85"/>
      <c r="G253" s="85"/>
      <c r="H253" s="85"/>
      <c r="I253" s="85"/>
      <c r="J253" s="85"/>
      <c r="K253" s="85"/>
      <c r="L253" s="85"/>
      <c r="M253" s="85"/>
      <c r="N253" s="85"/>
      <c r="O253" s="85"/>
      <c r="P253" s="85"/>
      <c r="Q253" s="85"/>
      <c r="R253" s="85"/>
      <c r="S253" s="85"/>
      <c r="T253" s="85"/>
      <c r="U253" s="85"/>
      <c r="V253" s="85"/>
      <c r="W253" s="85"/>
      <c r="X253" s="85"/>
    </row>
    <row r="254" spans="3:24">
      <c r="C254" s="85"/>
      <c r="D254" s="85"/>
      <c r="E254" s="85"/>
      <c r="F254" s="85"/>
      <c r="G254" s="85"/>
      <c r="H254" s="85"/>
      <c r="I254" s="85"/>
      <c r="J254" s="85"/>
      <c r="K254" s="85"/>
      <c r="L254" s="85"/>
      <c r="M254" s="85"/>
      <c r="N254" s="85"/>
      <c r="O254" s="85"/>
      <c r="P254" s="85"/>
      <c r="Q254" s="85"/>
      <c r="R254" s="85"/>
      <c r="S254" s="85"/>
      <c r="T254" s="85"/>
      <c r="U254" s="85"/>
      <c r="V254" s="85"/>
      <c r="W254" s="85"/>
      <c r="X254" s="85"/>
    </row>
    <row r="255" spans="3:24">
      <c r="C255" s="85"/>
      <c r="D255" s="85"/>
      <c r="E255" s="85"/>
      <c r="F255" s="85"/>
      <c r="G255" s="85"/>
      <c r="H255" s="85"/>
      <c r="I255" s="85"/>
      <c r="J255" s="85"/>
      <c r="K255" s="85"/>
      <c r="L255" s="85"/>
      <c r="M255" s="85"/>
      <c r="N255" s="85"/>
      <c r="O255" s="85"/>
      <c r="P255" s="85"/>
      <c r="Q255" s="85"/>
      <c r="R255" s="85"/>
      <c r="S255" s="85"/>
      <c r="T255" s="85"/>
      <c r="U255" s="85"/>
      <c r="V255" s="85"/>
      <c r="W255" s="85"/>
      <c r="X255" s="85"/>
    </row>
    <row r="256" spans="3:24">
      <c r="C256" s="85"/>
      <c r="D256" s="85"/>
      <c r="E256" s="85"/>
      <c r="F256" s="85"/>
      <c r="G256" s="85"/>
      <c r="H256" s="85"/>
      <c r="I256" s="85"/>
      <c r="J256" s="85"/>
      <c r="K256" s="85"/>
      <c r="L256" s="85"/>
      <c r="M256" s="85"/>
      <c r="N256" s="85"/>
      <c r="O256" s="85"/>
      <c r="P256" s="85"/>
      <c r="Q256" s="85"/>
      <c r="R256" s="85"/>
      <c r="S256" s="85"/>
      <c r="T256" s="85"/>
      <c r="U256" s="85"/>
      <c r="V256" s="85"/>
      <c r="W256" s="85"/>
      <c r="X256" s="85"/>
    </row>
    <row r="257" spans="3:24">
      <c r="C257" s="85"/>
      <c r="D257" s="85"/>
      <c r="E257" s="85"/>
      <c r="F257" s="85"/>
      <c r="G257" s="85"/>
      <c r="H257" s="85"/>
      <c r="I257" s="85"/>
      <c r="J257" s="85"/>
      <c r="K257" s="85"/>
      <c r="L257" s="85"/>
      <c r="M257" s="85"/>
      <c r="N257" s="85"/>
      <c r="O257" s="85"/>
      <c r="P257" s="85"/>
      <c r="Q257" s="85"/>
      <c r="R257" s="85"/>
      <c r="S257" s="85"/>
      <c r="T257" s="85"/>
      <c r="U257" s="85"/>
      <c r="V257" s="85"/>
      <c r="W257" s="85"/>
      <c r="X257" s="85"/>
    </row>
    <row r="258" spans="3:24">
      <c r="C258" s="85"/>
      <c r="D258" s="85"/>
      <c r="E258" s="85"/>
      <c r="F258" s="85"/>
      <c r="G258" s="85"/>
      <c r="H258" s="85"/>
      <c r="I258" s="85"/>
      <c r="J258" s="85"/>
      <c r="K258" s="85"/>
      <c r="L258" s="85"/>
      <c r="M258" s="85"/>
      <c r="N258" s="85"/>
      <c r="O258" s="85"/>
      <c r="P258" s="85"/>
      <c r="Q258" s="85"/>
      <c r="R258" s="85"/>
      <c r="S258" s="85"/>
      <c r="T258" s="85"/>
      <c r="U258" s="85"/>
      <c r="V258" s="85"/>
      <c r="W258" s="85"/>
      <c r="X258" s="85"/>
    </row>
    <row r="259" spans="3:24">
      <c r="C259" s="85"/>
      <c r="D259" s="85"/>
      <c r="E259" s="85"/>
      <c r="F259" s="85"/>
      <c r="G259" s="85"/>
      <c r="H259" s="85"/>
      <c r="I259" s="85"/>
      <c r="J259" s="85"/>
      <c r="K259" s="85"/>
      <c r="L259" s="85"/>
      <c r="M259" s="85"/>
      <c r="N259" s="85"/>
      <c r="O259" s="85"/>
      <c r="P259" s="85"/>
      <c r="Q259" s="85"/>
      <c r="R259" s="85"/>
      <c r="S259" s="85"/>
      <c r="T259" s="85"/>
      <c r="U259" s="85"/>
      <c r="V259" s="85"/>
      <c r="W259" s="85"/>
      <c r="X259" s="85"/>
    </row>
    <row r="260" spans="3:24">
      <c r="C260" s="85"/>
      <c r="D260" s="85"/>
      <c r="E260" s="85"/>
      <c r="F260" s="85"/>
      <c r="G260" s="85"/>
      <c r="H260" s="85"/>
      <c r="I260" s="85"/>
      <c r="J260" s="85"/>
      <c r="K260" s="85"/>
      <c r="L260" s="85"/>
      <c r="M260" s="85"/>
      <c r="N260" s="85"/>
      <c r="O260" s="85"/>
      <c r="P260" s="85"/>
      <c r="Q260" s="85"/>
      <c r="R260" s="85"/>
      <c r="S260" s="85"/>
      <c r="T260" s="85"/>
      <c r="U260" s="85"/>
      <c r="V260" s="85"/>
      <c r="W260" s="85"/>
      <c r="X260" s="85"/>
    </row>
    <row r="261" spans="3:24">
      <c r="C261" s="85"/>
      <c r="D261" s="85"/>
      <c r="E261" s="85"/>
      <c r="F261" s="85"/>
      <c r="G261" s="85"/>
      <c r="H261" s="85"/>
      <c r="I261" s="85"/>
      <c r="J261" s="85"/>
      <c r="K261" s="85"/>
      <c r="L261" s="85"/>
      <c r="M261" s="85"/>
      <c r="N261" s="85"/>
      <c r="O261" s="85"/>
      <c r="P261" s="85"/>
      <c r="Q261" s="85"/>
      <c r="R261" s="85"/>
      <c r="S261" s="85"/>
      <c r="T261" s="85"/>
      <c r="U261" s="85"/>
      <c r="V261" s="85"/>
      <c r="W261" s="85"/>
      <c r="X261" s="85"/>
    </row>
    <row r="262" spans="3:24">
      <c r="C262" s="85"/>
      <c r="D262" s="85"/>
      <c r="E262" s="85"/>
      <c r="F262" s="85"/>
      <c r="G262" s="85"/>
      <c r="H262" s="85"/>
      <c r="I262" s="85"/>
      <c r="J262" s="85"/>
      <c r="K262" s="85"/>
      <c r="L262" s="85"/>
      <c r="M262" s="85"/>
      <c r="N262" s="85"/>
      <c r="O262" s="85"/>
      <c r="P262" s="85"/>
      <c r="Q262" s="85"/>
      <c r="R262" s="85"/>
      <c r="S262" s="85"/>
      <c r="T262" s="85"/>
      <c r="U262" s="85"/>
      <c r="V262" s="85"/>
      <c r="W262" s="85"/>
      <c r="X262" s="85"/>
    </row>
    <row r="263" spans="3:24">
      <c r="C263" s="85"/>
      <c r="D263" s="85"/>
      <c r="E263" s="85"/>
      <c r="F263" s="85"/>
      <c r="G263" s="85"/>
      <c r="H263" s="85"/>
      <c r="I263" s="85"/>
      <c r="J263" s="85"/>
      <c r="K263" s="85"/>
      <c r="L263" s="85"/>
      <c r="M263" s="85"/>
      <c r="N263" s="85"/>
      <c r="O263" s="85"/>
      <c r="P263" s="85"/>
      <c r="Q263" s="85"/>
      <c r="R263" s="85"/>
      <c r="S263" s="85"/>
      <c r="T263" s="85"/>
      <c r="U263" s="85"/>
      <c r="V263" s="85"/>
      <c r="W263" s="85"/>
      <c r="X263" s="85"/>
    </row>
    <row r="264" spans="3:24">
      <c r="C264" s="85"/>
      <c r="D264" s="85"/>
      <c r="E264" s="85"/>
      <c r="F264" s="85"/>
      <c r="G264" s="85"/>
      <c r="H264" s="85"/>
      <c r="I264" s="85"/>
      <c r="J264" s="85"/>
      <c r="K264" s="85"/>
      <c r="L264" s="85"/>
      <c r="M264" s="85"/>
      <c r="N264" s="85"/>
      <c r="O264" s="85"/>
      <c r="P264" s="85"/>
      <c r="Q264" s="85"/>
      <c r="R264" s="85"/>
      <c r="S264" s="85"/>
      <c r="T264" s="85"/>
      <c r="U264" s="85"/>
      <c r="V264" s="85"/>
      <c r="W264" s="85"/>
      <c r="X264" s="85"/>
    </row>
    <row r="265" spans="3:24">
      <c r="C265" s="85"/>
      <c r="D265" s="85"/>
      <c r="E265" s="85"/>
      <c r="F265" s="85"/>
      <c r="G265" s="85"/>
      <c r="H265" s="85"/>
      <c r="I265" s="85"/>
      <c r="J265" s="85"/>
      <c r="K265" s="85"/>
      <c r="L265" s="85"/>
      <c r="M265" s="85"/>
      <c r="N265" s="85"/>
      <c r="O265" s="85"/>
      <c r="P265" s="85"/>
      <c r="Q265" s="85"/>
      <c r="R265" s="85"/>
      <c r="S265" s="85"/>
      <c r="T265" s="85"/>
      <c r="U265" s="85"/>
      <c r="V265" s="85"/>
      <c r="W265" s="85"/>
      <c r="X265" s="85"/>
    </row>
    <row r="266" spans="3:24">
      <c r="C266" s="85"/>
      <c r="D266" s="85"/>
      <c r="E266" s="85"/>
      <c r="F266" s="85"/>
      <c r="G266" s="85"/>
      <c r="H266" s="85"/>
      <c r="I266" s="85"/>
      <c r="J266" s="85"/>
      <c r="K266" s="85"/>
      <c r="L266" s="85"/>
      <c r="M266" s="85"/>
      <c r="N266" s="85"/>
      <c r="O266" s="85"/>
      <c r="P266" s="85"/>
      <c r="Q266" s="85"/>
      <c r="R266" s="85"/>
      <c r="S266" s="85"/>
      <c r="T266" s="85"/>
      <c r="U266" s="85"/>
      <c r="V266" s="85"/>
      <c r="W266" s="85"/>
      <c r="X266" s="85"/>
    </row>
    <row r="267" spans="3:24">
      <c r="C267" s="85"/>
      <c r="D267" s="85"/>
      <c r="E267" s="85"/>
      <c r="F267" s="85"/>
      <c r="G267" s="85"/>
      <c r="H267" s="85"/>
      <c r="I267" s="85"/>
      <c r="J267" s="85"/>
      <c r="K267" s="85"/>
      <c r="L267" s="85"/>
      <c r="M267" s="85"/>
      <c r="N267" s="85"/>
      <c r="O267" s="85"/>
      <c r="P267" s="85"/>
      <c r="Q267" s="85"/>
      <c r="R267" s="85"/>
      <c r="S267" s="85"/>
      <c r="T267" s="85"/>
      <c r="U267" s="85"/>
      <c r="V267" s="85"/>
      <c r="W267" s="85"/>
      <c r="X267" s="85"/>
    </row>
    <row r="268" spans="3:24">
      <c r="C268" s="85"/>
      <c r="D268" s="85"/>
      <c r="E268" s="85"/>
      <c r="F268" s="85"/>
      <c r="G268" s="85"/>
      <c r="H268" s="85"/>
      <c r="I268" s="85"/>
      <c r="J268" s="85"/>
      <c r="K268" s="85"/>
      <c r="L268" s="85"/>
      <c r="M268" s="85"/>
      <c r="N268" s="85"/>
      <c r="O268" s="85"/>
      <c r="P268" s="85"/>
      <c r="Q268" s="85"/>
      <c r="R268" s="85"/>
      <c r="S268" s="85"/>
      <c r="T268" s="85"/>
      <c r="U268" s="85"/>
      <c r="V268" s="85"/>
      <c r="W268" s="85"/>
      <c r="X268" s="85"/>
    </row>
    <row r="269" spans="3:24">
      <c r="C269" s="85"/>
      <c r="D269" s="85"/>
      <c r="E269" s="85"/>
      <c r="F269" s="85"/>
      <c r="G269" s="85"/>
      <c r="H269" s="85"/>
      <c r="I269" s="85"/>
      <c r="J269" s="85"/>
      <c r="K269" s="85"/>
      <c r="L269" s="85"/>
      <c r="M269" s="85"/>
      <c r="N269" s="85"/>
      <c r="O269" s="85"/>
      <c r="P269" s="85"/>
      <c r="Q269" s="85"/>
      <c r="R269" s="85"/>
      <c r="S269" s="85"/>
      <c r="T269" s="85"/>
      <c r="U269" s="85"/>
      <c r="V269" s="85"/>
      <c r="W269" s="85"/>
      <c r="X269" s="85"/>
    </row>
    <row r="270" spans="3:24">
      <c r="C270" s="85"/>
      <c r="D270" s="85"/>
      <c r="E270" s="85"/>
      <c r="F270" s="85"/>
      <c r="G270" s="85"/>
      <c r="H270" s="85"/>
      <c r="I270" s="85"/>
      <c r="J270" s="85"/>
      <c r="K270" s="85"/>
      <c r="L270" s="85"/>
      <c r="M270" s="85"/>
      <c r="N270" s="85"/>
      <c r="O270" s="85"/>
      <c r="P270" s="85"/>
      <c r="Q270" s="85"/>
      <c r="R270" s="85"/>
      <c r="S270" s="85"/>
      <c r="T270" s="85"/>
      <c r="U270" s="85"/>
      <c r="V270" s="85"/>
      <c r="W270" s="85"/>
      <c r="X270" s="85"/>
    </row>
    <row r="271" spans="3:24">
      <c r="C271" s="85"/>
      <c r="D271" s="85"/>
      <c r="E271" s="85"/>
      <c r="F271" s="85"/>
      <c r="G271" s="85"/>
      <c r="H271" s="85"/>
      <c r="I271" s="85"/>
      <c r="J271" s="85"/>
      <c r="K271" s="85"/>
      <c r="L271" s="85"/>
      <c r="M271" s="85"/>
      <c r="N271" s="85"/>
      <c r="O271" s="85"/>
      <c r="P271" s="85"/>
      <c r="Q271" s="85"/>
      <c r="R271" s="85"/>
      <c r="S271" s="85"/>
      <c r="T271" s="85"/>
      <c r="U271" s="85"/>
      <c r="V271" s="85"/>
      <c r="W271" s="85"/>
      <c r="X271" s="85"/>
    </row>
    <row r="272" spans="3:24">
      <c r="C272" s="85"/>
      <c r="D272" s="85"/>
      <c r="E272" s="85"/>
      <c r="F272" s="85"/>
      <c r="G272" s="85"/>
      <c r="H272" s="85"/>
      <c r="I272" s="85"/>
      <c r="J272" s="85"/>
      <c r="K272" s="85"/>
      <c r="L272" s="85"/>
      <c r="M272" s="85"/>
      <c r="N272" s="85"/>
      <c r="O272" s="85"/>
      <c r="P272" s="85"/>
      <c r="Q272" s="85"/>
      <c r="R272" s="85"/>
      <c r="S272" s="85"/>
      <c r="T272" s="85"/>
      <c r="U272" s="85"/>
      <c r="V272" s="85"/>
      <c r="W272" s="85"/>
      <c r="X272" s="85"/>
    </row>
    <row r="273" spans="3:24">
      <c r="C273" s="85"/>
      <c r="D273" s="85"/>
      <c r="E273" s="85"/>
      <c r="F273" s="85"/>
      <c r="G273" s="85"/>
      <c r="H273" s="85"/>
      <c r="I273" s="85"/>
      <c r="J273" s="85"/>
      <c r="K273" s="85"/>
      <c r="L273" s="85"/>
      <c r="M273" s="85"/>
      <c r="N273" s="85"/>
      <c r="O273" s="85"/>
      <c r="P273" s="85"/>
      <c r="Q273" s="85"/>
      <c r="R273" s="85"/>
      <c r="S273" s="85"/>
      <c r="T273" s="85"/>
      <c r="U273" s="85"/>
      <c r="V273" s="85"/>
      <c r="W273" s="85"/>
      <c r="X273" s="85"/>
    </row>
    <row r="274" spans="3:24">
      <c r="C274" s="85"/>
      <c r="D274" s="85"/>
      <c r="E274" s="85"/>
      <c r="F274" s="85"/>
      <c r="G274" s="85"/>
      <c r="H274" s="85"/>
      <c r="I274" s="85"/>
      <c r="J274" s="85"/>
      <c r="K274" s="85"/>
      <c r="L274" s="85"/>
      <c r="M274" s="85"/>
      <c r="N274" s="85"/>
      <c r="O274" s="85"/>
      <c r="P274" s="85"/>
      <c r="Q274" s="85"/>
      <c r="R274" s="85"/>
      <c r="S274" s="85"/>
      <c r="T274" s="85"/>
      <c r="U274" s="85"/>
      <c r="V274" s="85"/>
      <c r="W274" s="85"/>
      <c r="X274" s="85"/>
    </row>
    <row r="275" spans="3:24">
      <c r="C275" s="85"/>
      <c r="D275" s="85"/>
      <c r="E275" s="85"/>
      <c r="F275" s="85"/>
      <c r="G275" s="85"/>
      <c r="H275" s="85"/>
      <c r="I275" s="85"/>
      <c r="J275" s="85"/>
      <c r="K275" s="85"/>
      <c r="L275" s="85"/>
      <c r="M275" s="85"/>
      <c r="N275" s="85"/>
      <c r="O275" s="85"/>
      <c r="P275" s="85"/>
      <c r="Q275" s="85"/>
      <c r="R275" s="85"/>
      <c r="S275" s="85"/>
      <c r="T275" s="85"/>
      <c r="U275" s="85"/>
      <c r="V275" s="85"/>
      <c r="W275" s="85"/>
      <c r="X275" s="85"/>
    </row>
    <row r="276" spans="3:24">
      <c r="C276" s="85"/>
      <c r="D276" s="85"/>
      <c r="E276" s="85"/>
      <c r="F276" s="85"/>
      <c r="G276" s="85"/>
      <c r="H276" s="85"/>
      <c r="I276" s="85"/>
      <c r="J276" s="85"/>
      <c r="K276" s="85"/>
      <c r="L276" s="85"/>
      <c r="M276" s="85"/>
      <c r="N276" s="85"/>
      <c r="O276" s="85"/>
      <c r="P276" s="85"/>
      <c r="Q276" s="85"/>
      <c r="R276" s="85"/>
      <c r="S276" s="85"/>
      <c r="T276" s="85"/>
      <c r="U276" s="85"/>
      <c r="V276" s="85"/>
      <c r="W276" s="85"/>
      <c r="X276" s="85"/>
    </row>
    <row r="277" spans="3:24">
      <c r="C277" s="85"/>
      <c r="D277" s="85"/>
      <c r="E277" s="85"/>
      <c r="F277" s="85"/>
      <c r="G277" s="85"/>
      <c r="H277" s="85"/>
      <c r="I277" s="85"/>
      <c r="J277" s="85"/>
      <c r="K277" s="85"/>
      <c r="L277" s="85"/>
      <c r="M277" s="85"/>
      <c r="N277" s="85"/>
      <c r="O277" s="85"/>
      <c r="P277" s="85"/>
      <c r="Q277" s="85"/>
      <c r="R277" s="85"/>
      <c r="S277" s="85"/>
      <c r="T277" s="85"/>
      <c r="U277" s="85"/>
      <c r="V277" s="85"/>
      <c r="W277" s="85"/>
      <c r="X277" s="85"/>
    </row>
    <row r="278" spans="3:24">
      <c r="C278" s="85"/>
      <c r="D278" s="85"/>
      <c r="E278" s="85"/>
      <c r="F278" s="85"/>
      <c r="G278" s="85"/>
      <c r="H278" s="85"/>
      <c r="I278" s="85"/>
      <c r="J278" s="85"/>
      <c r="K278" s="85"/>
      <c r="L278" s="85"/>
      <c r="M278" s="85"/>
      <c r="N278" s="85"/>
      <c r="O278" s="85"/>
      <c r="P278" s="85"/>
      <c r="Q278" s="85"/>
      <c r="R278" s="85"/>
      <c r="S278" s="85"/>
      <c r="T278" s="85"/>
      <c r="U278" s="85"/>
      <c r="V278" s="85"/>
      <c r="W278" s="85"/>
      <c r="X278" s="85"/>
    </row>
    <row r="279" spans="3:24">
      <c r="C279" s="85"/>
      <c r="D279" s="85"/>
      <c r="E279" s="85"/>
      <c r="F279" s="85"/>
      <c r="G279" s="85"/>
      <c r="H279" s="85"/>
      <c r="I279" s="85"/>
      <c r="J279" s="85"/>
      <c r="K279" s="85"/>
      <c r="L279" s="85"/>
      <c r="M279" s="85"/>
      <c r="N279" s="85"/>
      <c r="O279" s="85"/>
      <c r="P279" s="85"/>
      <c r="Q279" s="85"/>
      <c r="R279" s="85"/>
      <c r="S279" s="85"/>
      <c r="T279" s="85"/>
      <c r="U279" s="85"/>
      <c r="V279" s="85"/>
      <c r="W279" s="85"/>
      <c r="X279" s="85"/>
    </row>
    <row r="280" spans="3:24">
      <c r="C280" s="85"/>
      <c r="D280" s="85"/>
      <c r="E280" s="85"/>
      <c r="F280" s="85"/>
      <c r="G280" s="85"/>
      <c r="H280" s="85"/>
      <c r="I280" s="85"/>
      <c r="J280" s="85"/>
      <c r="K280" s="85"/>
      <c r="L280" s="85"/>
      <c r="M280" s="85"/>
      <c r="N280" s="85"/>
      <c r="O280" s="85"/>
      <c r="P280" s="85"/>
      <c r="Q280" s="85"/>
      <c r="R280" s="85"/>
      <c r="S280" s="85"/>
      <c r="T280" s="85"/>
      <c r="U280" s="85"/>
      <c r="V280" s="85"/>
      <c r="W280" s="85"/>
      <c r="X280" s="85"/>
    </row>
    <row r="281" spans="3:24">
      <c r="C281" s="85"/>
      <c r="D281" s="85"/>
      <c r="E281" s="85"/>
      <c r="F281" s="85"/>
      <c r="G281" s="85"/>
      <c r="H281" s="85"/>
      <c r="I281" s="85"/>
      <c r="J281" s="85"/>
      <c r="K281" s="85"/>
      <c r="L281" s="85"/>
      <c r="M281" s="85"/>
      <c r="N281" s="85"/>
      <c r="O281" s="85"/>
      <c r="P281" s="85"/>
      <c r="Q281" s="85"/>
      <c r="R281" s="85"/>
      <c r="S281" s="85"/>
      <c r="T281" s="85"/>
      <c r="U281" s="85"/>
      <c r="V281" s="85"/>
      <c r="W281" s="85"/>
      <c r="X281" s="85"/>
    </row>
    <row r="282" spans="3:24">
      <c r="C282" s="85"/>
      <c r="D282" s="85"/>
      <c r="E282" s="85"/>
      <c r="F282" s="85"/>
      <c r="G282" s="85"/>
      <c r="H282" s="85"/>
      <c r="I282" s="85"/>
      <c r="J282" s="85"/>
      <c r="K282" s="85"/>
      <c r="L282" s="85"/>
      <c r="M282" s="85"/>
      <c r="N282" s="85"/>
      <c r="O282" s="85"/>
      <c r="P282" s="85"/>
      <c r="Q282" s="85"/>
      <c r="R282" s="85"/>
      <c r="S282" s="85"/>
      <c r="T282" s="85"/>
      <c r="U282" s="85"/>
      <c r="V282" s="85"/>
      <c r="W282" s="85"/>
      <c r="X282" s="85"/>
    </row>
    <row r="283" spans="3:24">
      <c r="C283" s="85"/>
      <c r="D283" s="85"/>
      <c r="E283" s="85"/>
      <c r="F283" s="85"/>
      <c r="G283" s="85"/>
      <c r="H283" s="85"/>
      <c r="I283" s="85"/>
      <c r="J283" s="85"/>
      <c r="K283" s="85"/>
      <c r="L283" s="85"/>
      <c r="M283" s="85"/>
      <c r="N283" s="85"/>
      <c r="O283" s="85"/>
      <c r="P283" s="85"/>
      <c r="Q283" s="85"/>
      <c r="R283" s="85"/>
      <c r="S283" s="85"/>
      <c r="T283" s="85"/>
      <c r="U283" s="85"/>
      <c r="V283" s="85"/>
      <c r="W283" s="85"/>
      <c r="X283" s="85"/>
    </row>
    <row r="284" spans="3:24">
      <c r="C284" s="85"/>
      <c r="D284" s="85"/>
      <c r="E284" s="85"/>
      <c r="F284" s="85"/>
      <c r="G284" s="85"/>
      <c r="H284" s="85"/>
      <c r="I284" s="85"/>
      <c r="J284" s="85"/>
      <c r="K284" s="85"/>
      <c r="L284" s="85"/>
      <c r="M284" s="85"/>
      <c r="N284" s="85"/>
      <c r="O284" s="85"/>
      <c r="P284" s="85"/>
      <c r="Q284" s="85"/>
      <c r="R284" s="85"/>
      <c r="S284" s="85"/>
      <c r="T284" s="85"/>
      <c r="U284" s="85"/>
      <c r="V284" s="85"/>
      <c r="W284" s="85"/>
      <c r="X284" s="85"/>
    </row>
    <row r="285" spans="3:24">
      <c r="C285" s="85"/>
      <c r="D285" s="85"/>
      <c r="E285" s="85"/>
      <c r="F285" s="85"/>
      <c r="G285" s="85"/>
      <c r="H285" s="85"/>
      <c r="I285" s="85"/>
      <c r="J285" s="85"/>
      <c r="K285" s="85"/>
      <c r="L285" s="85"/>
      <c r="M285" s="85"/>
      <c r="N285" s="85"/>
      <c r="O285" s="85"/>
      <c r="P285" s="85"/>
      <c r="Q285" s="85"/>
      <c r="R285" s="85"/>
      <c r="S285" s="85"/>
      <c r="T285" s="85"/>
      <c r="U285" s="85"/>
      <c r="V285" s="85"/>
      <c r="W285" s="85"/>
      <c r="X285" s="85"/>
    </row>
    <row r="286" spans="3:24">
      <c r="C286" s="85"/>
      <c r="D286" s="85"/>
      <c r="E286" s="85"/>
      <c r="F286" s="85"/>
      <c r="G286" s="85"/>
      <c r="H286" s="85"/>
      <c r="I286" s="85"/>
      <c r="J286" s="85"/>
      <c r="K286" s="85"/>
      <c r="L286" s="85"/>
      <c r="M286" s="85"/>
      <c r="N286" s="85"/>
      <c r="O286" s="85"/>
      <c r="P286" s="85"/>
      <c r="Q286" s="85"/>
      <c r="R286" s="85"/>
      <c r="S286" s="85"/>
      <c r="T286" s="85"/>
      <c r="U286" s="85"/>
      <c r="V286" s="85"/>
      <c r="W286" s="85"/>
      <c r="X286" s="85"/>
    </row>
    <row r="287" spans="3:24">
      <c r="C287" s="85"/>
      <c r="D287" s="85"/>
      <c r="E287" s="85"/>
      <c r="F287" s="85"/>
      <c r="G287" s="85"/>
      <c r="H287" s="85"/>
      <c r="I287" s="85"/>
      <c r="J287" s="85"/>
      <c r="K287" s="85"/>
      <c r="L287" s="85"/>
      <c r="M287" s="85"/>
      <c r="N287" s="85"/>
      <c r="O287" s="85"/>
      <c r="P287" s="85"/>
      <c r="Q287" s="85"/>
      <c r="R287" s="85"/>
      <c r="S287" s="85"/>
      <c r="T287" s="85"/>
      <c r="U287" s="85"/>
      <c r="V287" s="85"/>
      <c r="W287" s="85"/>
      <c r="X287" s="85"/>
    </row>
    <row r="288" spans="3:24">
      <c r="C288" s="85"/>
      <c r="D288" s="85"/>
      <c r="E288" s="85"/>
      <c r="F288" s="85"/>
      <c r="G288" s="85"/>
      <c r="H288" s="85"/>
      <c r="I288" s="85"/>
      <c r="J288" s="85"/>
      <c r="K288" s="85"/>
      <c r="L288" s="85"/>
      <c r="M288" s="85"/>
      <c r="N288" s="85"/>
      <c r="O288" s="85"/>
      <c r="P288" s="85"/>
      <c r="Q288" s="85"/>
      <c r="R288" s="85"/>
      <c r="S288" s="85"/>
      <c r="T288" s="85"/>
      <c r="U288" s="85"/>
      <c r="V288" s="85"/>
      <c r="W288" s="85"/>
      <c r="X288" s="85"/>
    </row>
    <row r="289" spans="3:24">
      <c r="C289" s="85"/>
      <c r="D289" s="85"/>
      <c r="E289" s="85"/>
      <c r="F289" s="85"/>
      <c r="G289" s="85"/>
      <c r="H289" s="85"/>
      <c r="I289" s="85"/>
      <c r="J289" s="85"/>
      <c r="K289" s="85"/>
      <c r="L289" s="85"/>
      <c r="M289" s="85"/>
      <c r="N289" s="85"/>
      <c r="O289" s="85"/>
      <c r="P289" s="85"/>
      <c r="Q289" s="85"/>
      <c r="R289" s="85"/>
      <c r="S289" s="85"/>
      <c r="T289" s="85"/>
      <c r="U289" s="85"/>
      <c r="V289" s="85"/>
      <c r="W289" s="85"/>
      <c r="X289" s="85"/>
    </row>
    <row r="290" spans="3:24">
      <c r="C290" s="85"/>
      <c r="D290" s="85"/>
      <c r="E290" s="85"/>
      <c r="F290" s="85"/>
      <c r="G290" s="85"/>
      <c r="H290" s="85"/>
      <c r="I290" s="85"/>
      <c r="J290" s="85"/>
      <c r="K290" s="85"/>
      <c r="L290" s="85"/>
      <c r="M290" s="85"/>
      <c r="N290" s="85"/>
      <c r="O290" s="85"/>
      <c r="P290" s="85"/>
      <c r="Q290" s="85"/>
      <c r="R290" s="85"/>
      <c r="S290" s="85"/>
      <c r="T290" s="85"/>
      <c r="U290" s="85"/>
      <c r="V290" s="85"/>
      <c r="W290" s="85"/>
      <c r="X290" s="85"/>
    </row>
    <row r="291" spans="3:24">
      <c r="C291" s="85"/>
      <c r="D291" s="85"/>
      <c r="E291" s="85"/>
      <c r="F291" s="85"/>
      <c r="G291" s="85"/>
      <c r="H291" s="85"/>
      <c r="I291" s="85"/>
      <c r="J291" s="85"/>
      <c r="K291" s="85"/>
      <c r="L291" s="85"/>
      <c r="M291" s="85"/>
      <c r="N291" s="85"/>
      <c r="O291" s="85"/>
      <c r="P291" s="85"/>
      <c r="Q291" s="85"/>
      <c r="R291" s="85"/>
      <c r="S291" s="85"/>
      <c r="T291" s="85"/>
      <c r="U291" s="85"/>
      <c r="V291" s="85"/>
      <c r="W291" s="85"/>
      <c r="X291" s="85"/>
    </row>
    <row r="292" spans="3:24">
      <c r="C292" s="85"/>
      <c r="D292" s="85"/>
      <c r="E292" s="85"/>
      <c r="F292" s="85"/>
      <c r="G292" s="85"/>
      <c r="H292" s="85"/>
      <c r="I292" s="85"/>
      <c r="J292" s="85"/>
      <c r="K292" s="85"/>
      <c r="L292" s="85"/>
      <c r="M292" s="85"/>
      <c r="N292" s="85"/>
      <c r="O292" s="85"/>
      <c r="P292" s="85"/>
      <c r="Q292" s="85"/>
      <c r="R292" s="85"/>
      <c r="S292" s="85"/>
      <c r="T292" s="85"/>
      <c r="U292" s="85"/>
      <c r="V292" s="85"/>
      <c r="W292" s="85"/>
      <c r="X292" s="85"/>
    </row>
    <row r="293" spans="3:24">
      <c r="C293" s="85"/>
      <c r="D293" s="85"/>
      <c r="E293" s="85"/>
      <c r="F293" s="85"/>
      <c r="G293" s="85"/>
      <c r="H293" s="85"/>
      <c r="I293" s="85"/>
      <c r="J293" s="85"/>
      <c r="K293" s="85"/>
      <c r="L293" s="85"/>
      <c r="M293" s="85"/>
      <c r="N293" s="85"/>
      <c r="O293" s="85"/>
      <c r="P293" s="85"/>
      <c r="Q293" s="85"/>
      <c r="R293" s="85"/>
      <c r="S293" s="85"/>
      <c r="T293" s="85"/>
      <c r="U293" s="85"/>
      <c r="V293" s="85"/>
      <c r="W293" s="85"/>
      <c r="X293" s="85"/>
    </row>
    <row r="294" spans="3:24">
      <c r="C294" s="85"/>
      <c r="D294" s="85"/>
      <c r="E294" s="85"/>
      <c r="F294" s="85"/>
      <c r="G294" s="85"/>
      <c r="H294" s="85"/>
      <c r="I294" s="85"/>
      <c r="J294" s="85"/>
      <c r="K294" s="85"/>
      <c r="L294" s="85"/>
      <c r="M294" s="85"/>
      <c r="N294" s="85"/>
      <c r="O294" s="85"/>
      <c r="P294" s="85"/>
      <c r="Q294" s="85"/>
      <c r="R294" s="85"/>
      <c r="S294" s="85"/>
      <c r="T294" s="85"/>
      <c r="U294" s="85"/>
      <c r="V294" s="85"/>
      <c r="W294" s="85"/>
      <c r="X294" s="85"/>
    </row>
    <row r="295" spans="3:24">
      <c r="C295" s="85"/>
      <c r="D295" s="85"/>
      <c r="E295" s="85"/>
      <c r="F295" s="85"/>
      <c r="G295" s="85"/>
      <c r="H295" s="85"/>
      <c r="I295" s="85"/>
      <c r="J295" s="85"/>
      <c r="K295" s="85"/>
      <c r="L295" s="85"/>
      <c r="M295" s="85"/>
      <c r="N295" s="85"/>
      <c r="O295" s="85"/>
      <c r="P295" s="85"/>
      <c r="Q295" s="85"/>
      <c r="R295" s="85"/>
      <c r="S295" s="85"/>
      <c r="T295" s="85"/>
      <c r="U295" s="85"/>
      <c r="V295" s="85"/>
      <c r="W295" s="85"/>
      <c r="X295" s="85"/>
    </row>
    <row r="296" spans="3:24">
      <c r="C296" s="85"/>
      <c r="D296" s="85"/>
      <c r="E296" s="85"/>
      <c r="F296" s="85"/>
      <c r="G296" s="85"/>
      <c r="H296" s="85"/>
      <c r="I296" s="85"/>
      <c r="J296" s="85"/>
      <c r="K296" s="85"/>
      <c r="L296" s="85"/>
      <c r="M296" s="85"/>
      <c r="N296" s="85"/>
      <c r="O296" s="85"/>
      <c r="P296" s="85"/>
      <c r="Q296" s="85"/>
      <c r="R296" s="85"/>
      <c r="S296" s="85"/>
      <c r="T296" s="85"/>
      <c r="U296" s="85"/>
      <c r="V296" s="85"/>
      <c r="W296" s="85"/>
      <c r="X296" s="85"/>
    </row>
    <row r="297" spans="3:24">
      <c r="C297" s="85"/>
      <c r="D297" s="85"/>
      <c r="E297" s="85"/>
      <c r="F297" s="85"/>
      <c r="G297" s="85"/>
      <c r="H297" s="85"/>
      <c r="I297" s="85"/>
      <c r="J297" s="85"/>
      <c r="K297" s="85"/>
      <c r="L297" s="85"/>
      <c r="M297" s="85"/>
      <c r="N297" s="85"/>
      <c r="O297" s="85"/>
      <c r="P297" s="85"/>
      <c r="Q297" s="85"/>
      <c r="R297" s="85"/>
      <c r="S297" s="85"/>
      <c r="T297" s="85"/>
      <c r="U297" s="85"/>
      <c r="V297" s="85"/>
      <c r="W297" s="85"/>
      <c r="X297" s="85"/>
    </row>
    <row r="298" spans="3:24">
      <c r="C298" s="85"/>
      <c r="D298" s="85"/>
      <c r="E298" s="85"/>
      <c r="F298" s="85"/>
      <c r="G298" s="85"/>
      <c r="H298" s="85"/>
      <c r="I298" s="85"/>
      <c r="J298" s="85"/>
      <c r="K298" s="85"/>
      <c r="L298" s="85"/>
      <c r="M298" s="85"/>
      <c r="N298" s="85"/>
      <c r="O298" s="85"/>
      <c r="P298" s="85"/>
      <c r="Q298" s="85"/>
      <c r="R298" s="85"/>
      <c r="S298" s="85"/>
      <c r="T298" s="85"/>
      <c r="U298" s="85"/>
      <c r="V298" s="85"/>
      <c r="W298" s="85"/>
      <c r="X298" s="85"/>
    </row>
    <row r="299" spans="3:24">
      <c r="C299" s="85"/>
      <c r="D299" s="85"/>
      <c r="E299" s="85"/>
      <c r="F299" s="85"/>
      <c r="G299" s="85"/>
      <c r="H299" s="85"/>
      <c r="I299" s="85"/>
      <c r="J299" s="85"/>
      <c r="K299" s="85"/>
      <c r="L299" s="85"/>
      <c r="M299" s="85"/>
      <c r="N299" s="85"/>
      <c r="O299" s="85"/>
      <c r="P299" s="85"/>
      <c r="Q299" s="85"/>
      <c r="R299" s="85"/>
      <c r="S299" s="85"/>
      <c r="T299" s="85"/>
      <c r="U299" s="85"/>
      <c r="V299" s="85"/>
      <c r="W299" s="85"/>
      <c r="X299" s="85"/>
    </row>
    <row r="300" spans="3:24">
      <c r="C300" s="85"/>
      <c r="D300" s="85"/>
      <c r="E300" s="85"/>
      <c r="F300" s="85"/>
      <c r="G300" s="85"/>
      <c r="H300" s="85"/>
      <c r="I300" s="85"/>
      <c r="J300" s="85"/>
      <c r="K300" s="85"/>
      <c r="L300" s="85"/>
      <c r="M300" s="85"/>
      <c r="N300" s="85"/>
      <c r="O300" s="85"/>
      <c r="P300" s="85"/>
      <c r="Q300" s="85"/>
      <c r="R300" s="85"/>
    </row>
    <row r="301" spans="3:24">
      <c r="C301" s="85"/>
      <c r="D301" s="85"/>
      <c r="E301" s="85"/>
      <c r="F301" s="85"/>
      <c r="G301" s="85"/>
      <c r="H301" s="85"/>
      <c r="I301" s="85"/>
      <c r="J301" s="85"/>
      <c r="K301" s="85"/>
      <c r="L301" s="85"/>
      <c r="M301" s="85"/>
      <c r="N301" s="85"/>
      <c r="O301" s="85"/>
      <c r="P301" s="85"/>
      <c r="Q301" s="85"/>
      <c r="R301" s="85"/>
    </row>
    <row r="302" spans="3:24">
      <c r="C302" s="85"/>
      <c r="D302" s="85"/>
      <c r="E302" s="85"/>
      <c r="F302" s="85"/>
      <c r="G302" s="85"/>
      <c r="H302" s="85"/>
      <c r="I302" s="85"/>
      <c r="J302" s="85"/>
      <c r="K302" s="85"/>
      <c r="L302" s="85"/>
      <c r="M302" s="85"/>
      <c r="N302" s="85"/>
      <c r="O302" s="85"/>
      <c r="P302" s="85"/>
      <c r="Q302" s="85"/>
      <c r="R302" s="85"/>
    </row>
    <row r="303" spans="3:24">
      <c r="C303" s="85"/>
      <c r="D303" s="85"/>
      <c r="E303" s="85"/>
      <c r="F303" s="85"/>
      <c r="G303" s="85"/>
      <c r="H303" s="85"/>
      <c r="I303" s="85"/>
      <c r="J303" s="85"/>
      <c r="K303" s="85"/>
      <c r="L303" s="85"/>
      <c r="M303" s="85"/>
      <c r="N303" s="85"/>
      <c r="O303" s="85"/>
      <c r="P303" s="85"/>
      <c r="Q303" s="85"/>
      <c r="R303" s="85"/>
    </row>
    <row r="304" spans="3:24">
      <c r="C304" s="85"/>
      <c r="D304" s="85"/>
      <c r="E304" s="85"/>
      <c r="F304" s="85"/>
      <c r="G304" s="85"/>
      <c r="H304" s="85"/>
      <c r="I304" s="85"/>
      <c r="J304" s="85"/>
      <c r="K304" s="85"/>
      <c r="L304" s="85"/>
      <c r="M304" s="85"/>
      <c r="N304" s="85"/>
      <c r="O304" s="85"/>
      <c r="P304" s="85"/>
      <c r="Q304" s="85"/>
      <c r="R304" s="85"/>
    </row>
    <row r="305" spans="3:18">
      <c r="C305" s="85"/>
      <c r="D305" s="85"/>
      <c r="E305" s="85"/>
      <c r="F305" s="85"/>
      <c r="G305" s="85"/>
      <c r="H305" s="85"/>
      <c r="I305" s="85"/>
      <c r="J305" s="85"/>
      <c r="K305" s="85"/>
      <c r="L305" s="85"/>
      <c r="M305" s="85"/>
      <c r="N305" s="85"/>
      <c r="O305" s="85"/>
      <c r="P305" s="85"/>
      <c r="Q305" s="85"/>
      <c r="R305" s="85"/>
    </row>
    <row r="306" spans="3:18">
      <c r="C306" s="85"/>
      <c r="D306" s="85"/>
      <c r="E306" s="85"/>
      <c r="F306" s="85"/>
      <c r="G306" s="85"/>
      <c r="H306" s="85"/>
      <c r="I306" s="85"/>
      <c r="J306" s="85"/>
      <c r="K306" s="85"/>
      <c r="L306" s="85"/>
      <c r="M306" s="85"/>
      <c r="N306" s="85"/>
      <c r="O306" s="85"/>
      <c r="P306" s="85"/>
      <c r="Q306" s="85"/>
      <c r="R306" s="85"/>
    </row>
    <row r="307" spans="3:18">
      <c r="C307" s="85"/>
      <c r="D307" s="85"/>
      <c r="E307" s="85"/>
      <c r="F307" s="85"/>
      <c r="G307" s="85"/>
      <c r="H307" s="85"/>
      <c r="I307" s="85"/>
      <c r="J307" s="85"/>
      <c r="K307" s="85"/>
      <c r="L307" s="85"/>
      <c r="M307" s="85"/>
      <c r="N307" s="85"/>
      <c r="O307" s="85"/>
      <c r="P307" s="85"/>
      <c r="Q307" s="85"/>
      <c r="R307" s="85"/>
    </row>
  </sheetData>
  <mergeCells count="8">
    <mergeCell ref="C107:R107"/>
    <mergeCell ref="C108:R108"/>
    <mergeCell ref="C99:R99"/>
    <mergeCell ref="C101:R101"/>
    <mergeCell ref="C102:R102"/>
    <mergeCell ref="C104:R104"/>
    <mergeCell ref="C105:R105"/>
    <mergeCell ref="C106:R106"/>
  </mergeCells>
  <pageMargins left="0.28999999999999998" right="0.17" top="0.75" bottom="0.75" header="0.3" footer="0.3"/>
  <pageSetup scale="49" fitToHeight="0" orientation="landscape" r:id="rId1"/>
  <rowBreaks count="1" manualBreakCount="1">
    <brk id="59" max="17"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BQ307"/>
  <sheetViews>
    <sheetView topLeftCell="A22" zoomScale="70" zoomScaleNormal="70" workbookViewId="0">
      <selection activeCell="R59" sqref="R59"/>
    </sheetView>
  </sheetViews>
  <sheetFormatPr defaultRowHeight="15"/>
  <cols>
    <col min="1" max="1" width="7.7109375" style="1" customWidth="1"/>
    <col min="2" max="2" width="1.85546875" style="1" customWidth="1"/>
    <col min="3" max="3" width="13.5703125" style="1" customWidth="1"/>
    <col min="4" max="4" width="13.140625" style="1" customWidth="1"/>
    <col min="5" max="5" width="16.140625" style="1" customWidth="1"/>
    <col min="6" max="6" width="16.5703125" style="1" customWidth="1"/>
    <col min="7" max="7" width="17.42578125" style="1" customWidth="1"/>
    <col min="8" max="8" width="18.5703125" style="1" customWidth="1"/>
    <col min="9" max="9" width="15.85546875" style="1" customWidth="1"/>
    <col min="10" max="10" width="18.140625" style="1" customWidth="1"/>
    <col min="11" max="11" width="15.7109375" style="1" customWidth="1"/>
    <col min="12" max="12" width="15.85546875" style="1" customWidth="1"/>
    <col min="13" max="13" width="16.28515625" style="1" customWidth="1"/>
    <col min="14" max="14" width="16.42578125" style="1" customWidth="1"/>
    <col min="15" max="15" width="16" style="1" customWidth="1"/>
    <col min="16" max="16" width="20.5703125" style="1" customWidth="1"/>
    <col min="17" max="17" width="17.140625" style="1" customWidth="1"/>
    <col min="18" max="18" width="17.85546875" style="1" customWidth="1"/>
    <col min="19" max="19" width="2.42578125" style="1" customWidth="1"/>
    <col min="20" max="20" width="3.28515625" style="1" customWidth="1"/>
    <col min="21" max="21" width="19.28515625" style="1" bestFit="1" customWidth="1"/>
    <col min="22" max="22" width="24.42578125" style="1" bestFit="1" customWidth="1"/>
    <col min="23" max="16384" width="9.140625" style="1"/>
  </cols>
  <sheetData>
    <row r="1" spans="1:69">
      <c r="R1" s="2"/>
    </row>
    <row r="2" spans="1:69">
      <c r="R2" s="2"/>
    </row>
    <row r="3" spans="1:69">
      <c r="R3" s="440" t="s">
        <v>534</v>
      </c>
    </row>
    <row r="4" spans="1:69" ht="15.75">
      <c r="R4" s="198" t="s">
        <v>0</v>
      </c>
    </row>
    <row r="5" spans="1:69" ht="15.75">
      <c r="C5" s="3" t="s">
        <v>1</v>
      </c>
      <c r="D5" s="3"/>
      <c r="E5" s="3"/>
      <c r="F5" s="3"/>
      <c r="G5" s="3"/>
      <c r="H5" s="3"/>
      <c r="I5" s="3"/>
      <c r="J5" s="4" t="s">
        <v>2</v>
      </c>
      <c r="K5" s="4"/>
      <c r="L5" s="3"/>
      <c r="M5" s="3"/>
      <c r="N5" s="3"/>
      <c r="O5" s="5"/>
      <c r="P5" s="311"/>
      <c r="Q5" s="312"/>
      <c r="R5" s="310" t="s">
        <v>507</v>
      </c>
      <c r="S5" s="8"/>
      <c r="T5" s="9"/>
      <c r="U5" s="9"/>
      <c r="V5" s="8"/>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row>
    <row r="6" spans="1:69" ht="15.75">
      <c r="C6" s="3"/>
      <c r="D6" s="3"/>
      <c r="E6" s="3"/>
      <c r="F6" s="3"/>
      <c r="G6" s="3"/>
      <c r="H6" s="11" t="s">
        <v>3</v>
      </c>
      <c r="I6" s="11"/>
      <c r="J6" s="11" t="s">
        <v>4</v>
      </c>
      <c r="K6" s="11"/>
      <c r="L6" s="11"/>
      <c r="M6" s="11"/>
      <c r="N6" s="11"/>
      <c r="O6" s="5"/>
      <c r="Q6" s="6"/>
      <c r="R6" s="5"/>
      <c r="S6" s="8"/>
      <c r="T6" s="12"/>
      <c r="U6" s="12"/>
      <c r="V6" s="8"/>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row>
    <row r="7" spans="1:69" ht="15.75">
      <c r="C7" s="6"/>
      <c r="D7" s="6"/>
      <c r="E7" s="6"/>
      <c r="F7" s="6"/>
      <c r="G7" s="6"/>
      <c r="H7" s="6"/>
      <c r="I7" s="6"/>
      <c r="J7" s="6"/>
      <c r="K7" s="6"/>
      <c r="L7" s="6"/>
      <c r="M7" s="6"/>
      <c r="N7" s="6"/>
      <c r="O7" s="6"/>
      <c r="Q7" s="6"/>
      <c r="R7" s="6" t="s">
        <v>5</v>
      </c>
      <c r="S7" s="8"/>
      <c r="T7" s="9"/>
      <c r="U7" s="9"/>
      <c r="V7" s="8"/>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row>
    <row r="8" spans="1:69" ht="15.75">
      <c r="A8" s="13"/>
      <c r="C8" s="6"/>
      <c r="D8" s="6"/>
      <c r="E8" s="6"/>
      <c r="F8" s="6"/>
      <c r="G8" s="6"/>
      <c r="H8" s="6"/>
      <c r="I8" s="6"/>
      <c r="J8" s="14" t="s">
        <v>154</v>
      </c>
      <c r="K8" s="14"/>
      <c r="L8" s="6"/>
      <c r="M8" s="6"/>
      <c r="N8" s="6"/>
      <c r="O8" s="6"/>
      <c r="P8" s="6"/>
      <c r="Q8" s="6"/>
      <c r="R8" s="6"/>
      <c r="S8" s="8"/>
      <c r="T8" s="9"/>
      <c r="U8" s="9"/>
      <c r="V8" s="8"/>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row>
    <row r="9" spans="1:69" ht="15.75">
      <c r="A9" s="13"/>
      <c r="C9" s="6"/>
      <c r="D9" s="6"/>
      <c r="E9" s="6"/>
      <c r="F9" s="6"/>
      <c r="G9" s="6"/>
      <c r="H9" s="6"/>
      <c r="I9" s="6"/>
      <c r="J9" s="15"/>
      <c r="K9" s="15"/>
      <c r="L9" s="6"/>
      <c r="M9" s="6"/>
      <c r="N9" s="6"/>
      <c r="O9" s="6"/>
      <c r="P9" s="6"/>
      <c r="Q9" s="6"/>
      <c r="R9" s="6"/>
      <c r="S9" s="8"/>
      <c r="T9" s="9"/>
      <c r="U9" s="9"/>
      <c r="V9" s="8"/>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row>
    <row r="10" spans="1:69" ht="15.75">
      <c r="A10" s="13"/>
      <c r="C10" s="6" t="s">
        <v>6</v>
      </c>
      <c r="D10" s="6"/>
      <c r="E10" s="6"/>
      <c r="F10" s="6"/>
      <c r="G10" s="6"/>
      <c r="H10" s="6"/>
      <c r="I10" s="6"/>
      <c r="J10" s="15"/>
      <c r="K10" s="15"/>
      <c r="L10" s="6"/>
      <c r="M10" s="6"/>
      <c r="N10" s="6"/>
      <c r="O10" s="6"/>
      <c r="P10" s="6"/>
      <c r="Q10" s="6"/>
      <c r="R10" s="6"/>
      <c r="S10" s="8"/>
      <c r="T10" s="9"/>
      <c r="U10" s="9"/>
      <c r="V10" s="8"/>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row>
    <row r="11" spans="1:69" ht="15.75">
      <c r="A11" s="13"/>
      <c r="C11" s="6" t="s">
        <v>7</v>
      </c>
      <c r="D11" s="6"/>
      <c r="E11" s="6"/>
      <c r="F11" s="6"/>
      <c r="G11" s="6"/>
      <c r="H11" s="6"/>
      <c r="I11" s="6"/>
      <c r="J11" s="15"/>
      <c r="K11" s="15"/>
      <c r="P11" s="6"/>
      <c r="Q11" s="6"/>
      <c r="R11" s="6"/>
      <c r="S11" s="8"/>
      <c r="T11" s="8"/>
      <c r="U11" s="8"/>
      <c r="V11" s="8"/>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row>
    <row r="12" spans="1:69" ht="15.75">
      <c r="A12" s="13"/>
      <c r="C12" s="6"/>
      <c r="D12" s="6"/>
      <c r="E12" s="6"/>
      <c r="F12" s="6"/>
      <c r="G12" s="6"/>
      <c r="H12" s="6"/>
      <c r="I12" s="6"/>
      <c r="J12" s="6"/>
      <c r="K12" s="6"/>
      <c r="P12" s="16"/>
      <c r="Q12" s="6"/>
      <c r="R12" s="6"/>
      <c r="S12" s="8"/>
      <c r="T12" s="8"/>
      <c r="U12" s="8"/>
      <c r="V12" s="8"/>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row>
    <row r="13" spans="1:69" ht="15.75">
      <c r="C13" s="17" t="s">
        <v>8</v>
      </c>
      <c r="D13" s="17"/>
      <c r="E13" s="17"/>
      <c r="F13" s="17"/>
      <c r="G13" s="17"/>
      <c r="H13" s="17" t="s">
        <v>9</v>
      </c>
      <c r="I13" s="17"/>
      <c r="J13" s="17" t="s">
        <v>10</v>
      </c>
      <c r="K13" s="17"/>
      <c r="L13" s="18" t="s">
        <v>11</v>
      </c>
      <c r="Q13" s="11"/>
      <c r="R13" s="18"/>
      <c r="S13" s="19"/>
      <c r="T13" s="18"/>
      <c r="U13" s="18"/>
      <c r="V13" s="2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row>
    <row r="14" spans="1:69" ht="15.75">
      <c r="C14" s="21"/>
      <c r="D14" s="21"/>
      <c r="E14" s="21"/>
      <c r="F14" s="21"/>
      <c r="G14" s="21"/>
      <c r="H14" s="22" t="s">
        <v>12</v>
      </c>
      <c r="I14" s="22"/>
      <c r="J14" s="11"/>
      <c r="K14" s="11"/>
      <c r="Q14" s="11"/>
      <c r="S14" s="19"/>
      <c r="T14" s="23"/>
      <c r="U14" s="23"/>
      <c r="V14" s="2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row>
    <row r="15" spans="1:69" ht="15.75">
      <c r="A15" s="13" t="s">
        <v>13</v>
      </c>
      <c r="C15" s="21"/>
      <c r="D15" s="21"/>
      <c r="E15" s="21"/>
      <c r="F15" s="21"/>
      <c r="G15" s="21"/>
      <c r="H15" s="24" t="s">
        <v>14</v>
      </c>
      <c r="I15" s="24"/>
      <c r="J15" s="25" t="s">
        <v>15</v>
      </c>
      <c r="K15" s="25"/>
      <c r="L15" s="25" t="s">
        <v>16</v>
      </c>
      <c r="Q15" s="11"/>
      <c r="S15" s="8"/>
      <c r="T15" s="26"/>
      <c r="U15" s="26"/>
      <c r="V15" s="2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row>
    <row r="16" spans="1:69" ht="15.75">
      <c r="A16" s="13" t="s">
        <v>17</v>
      </c>
      <c r="C16" s="27"/>
      <c r="D16" s="27"/>
      <c r="E16" s="27"/>
      <c r="F16" s="27"/>
      <c r="G16" s="27"/>
      <c r="H16" s="11"/>
      <c r="I16" s="11"/>
      <c r="J16" s="11"/>
      <c r="K16" s="11"/>
      <c r="L16" s="11"/>
      <c r="Q16" s="11"/>
      <c r="R16" s="11"/>
      <c r="S16" s="8"/>
      <c r="T16" s="19"/>
      <c r="U16" s="19"/>
      <c r="V16" s="2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row>
    <row r="17" spans="1:69" ht="15.75">
      <c r="A17" s="28"/>
      <c r="C17" s="21"/>
      <c r="D17" s="21"/>
      <c r="E17" s="21"/>
      <c r="F17" s="21"/>
      <c r="G17" s="21"/>
      <c r="H17" s="11"/>
      <c r="I17" s="11"/>
      <c r="J17" s="11"/>
      <c r="K17" s="11"/>
      <c r="L17" s="11"/>
      <c r="Q17" s="11"/>
      <c r="R17" s="11"/>
      <c r="S17" s="8"/>
      <c r="T17" s="19"/>
      <c r="U17" s="19"/>
      <c r="V17" s="2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row>
    <row r="18" spans="1:69" ht="15.75">
      <c r="A18" s="29">
        <v>1</v>
      </c>
      <c r="C18" s="21" t="s">
        <v>18</v>
      </c>
      <c r="D18" s="21"/>
      <c r="E18" s="21"/>
      <c r="F18" s="21"/>
      <c r="G18" s="21"/>
      <c r="H18" s="30" t="s">
        <v>19</v>
      </c>
      <c r="I18" s="30"/>
      <c r="J18" s="31">
        <f>VLOOKUP(A18,IMPORTS!$A$5:$W$17,17,FALSE)</f>
        <v>1923779599</v>
      </c>
      <c r="K18" s="11"/>
      <c r="L18" s="179"/>
      <c r="Q18" s="11"/>
      <c r="R18" s="11"/>
      <c r="S18" s="8"/>
      <c r="T18" s="19"/>
      <c r="U18" s="19"/>
      <c r="V18" s="2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row>
    <row r="19" spans="1:69" ht="15.75">
      <c r="A19" s="29" t="s">
        <v>20</v>
      </c>
      <c r="C19" s="21" t="s">
        <v>21</v>
      </c>
      <c r="D19" s="21"/>
      <c r="E19" s="21"/>
      <c r="F19" s="21"/>
      <c r="G19" s="21"/>
      <c r="H19" s="30" t="s">
        <v>440</v>
      </c>
      <c r="I19" s="30"/>
      <c r="J19" s="32">
        <f>VLOOKUP(A19,IMPORTS!$A$5:$W$17,17,FALSE)</f>
        <v>512715237</v>
      </c>
      <c r="K19" s="33"/>
      <c r="L19" s="179"/>
      <c r="Q19" s="11"/>
      <c r="R19" s="11"/>
      <c r="S19" s="8"/>
      <c r="T19" s="19"/>
      <c r="U19" s="19"/>
      <c r="V19" s="2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row>
    <row r="20" spans="1:69" ht="15.75">
      <c r="A20" s="29">
        <v>2</v>
      </c>
      <c r="C20" s="21" t="s">
        <v>22</v>
      </c>
      <c r="D20" s="21"/>
      <c r="E20" s="21"/>
      <c r="F20" s="21"/>
      <c r="G20" s="21"/>
      <c r="H20" s="30" t="s">
        <v>23</v>
      </c>
      <c r="I20" s="30"/>
      <c r="J20" s="34">
        <f>J18-J19</f>
        <v>1411064362</v>
      </c>
      <c r="K20" s="35"/>
      <c r="L20" s="179"/>
      <c r="Q20" s="11"/>
      <c r="R20" s="11"/>
      <c r="S20" s="8"/>
      <c r="T20" s="19"/>
      <c r="U20" s="19"/>
      <c r="V20" s="2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row>
    <row r="21" spans="1:69" ht="15.75">
      <c r="A21" s="29"/>
      <c r="H21" s="30"/>
      <c r="I21" s="30"/>
      <c r="J21" s="179"/>
      <c r="K21" s="179"/>
      <c r="L21" s="179"/>
      <c r="Q21" s="11"/>
      <c r="R21" s="11"/>
      <c r="S21" s="8"/>
      <c r="T21" s="19"/>
      <c r="U21" s="19"/>
      <c r="V21" s="2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row>
    <row r="22" spans="1:69" ht="15.75">
      <c r="A22" s="29"/>
      <c r="C22" s="21" t="s">
        <v>24</v>
      </c>
      <c r="D22" s="21"/>
      <c r="E22" s="21"/>
      <c r="F22" s="21"/>
      <c r="G22" s="21"/>
      <c r="H22" s="30"/>
      <c r="I22" s="30"/>
      <c r="J22" s="11"/>
      <c r="K22" s="11"/>
      <c r="L22" s="11"/>
      <c r="Q22" s="11"/>
      <c r="R22" s="11"/>
      <c r="S22" s="19"/>
      <c r="T22" s="19"/>
      <c r="U22" s="19"/>
      <c r="V22" s="2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row>
    <row r="23" spans="1:69" ht="15.75">
      <c r="A23" s="29">
        <v>3</v>
      </c>
      <c r="C23" s="21" t="s">
        <v>25</v>
      </c>
      <c r="D23" s="21"/>
      <c r="E23" s="21"/>
      <c r="F23" s="21"/>
      <c r="G23" s="21"/>
      <c r="H23" s="30" t="s">
        <v>26</v>
      </c>
      <c r="I23" s="30"/>
      <c r="J23" s="31">
        <f>VLOOKUP(A23,IMPORTS!$A$5:$W$17,17,FALSE)</f>
        <v>18632675</v>
      </c>
      <c r="K23" s="11"/>
      <c r="L23" s="179"/>
      <c r="Q23" s="11"/>
      <c r="R23" s="11"/>
      <c r="S23" s="19"/>
      <c r="T23" s="19"/>
      <c r="U23" s="19"/>
      <c r="V23" s="2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row>
    <row r="24" spans="1:69" ht="15.75">
      <c r="A24" s="29" t="s">
        <v>27</v>
      </c>
      <c r="C24" s="21" t="s">
        <v>28</v>
      </c>
      <c r="D24" s="21"/>
      <c r="E24" s="21"/>
      <c r="F24" s="21"/>
      <c r="G24" s="21"/>
      <c r="H24" s="30" t="s">
        <v>29</v>
      </c>
      <c r="I24" s="30"/>
      <c r="J24" s="31">
        <f>VLOOKUP(A24,IMPORTS!$A$5:$W$17,17,FALSE)</f>
        <v>79358821</v>
      </c>
      <c r="K24" s="11"/>
      <c r="L24" s="179"/>
      <c r="Q24" s="11"/>
      <c r="R24" s="11"/>
      <c r="S24" s="19"/>
      <c r="T24" s="19"/>
      <c r="U24" s="19"/>
      <c r="V24" s="2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row>
    <row r="25" spans="1:69" ht="15.75">
      <c r="A25" s="29" t="s">
        <v>30</v>
      </c>
      <c r="C25" s="21" t="s">
        <v>31</v>
      </c>
      <c r="D25" s="21"/>
      <c r="E25" s="21"/>
      <c r="F25" s="21"/>
      <c r="G25" s="21"/>
      <c r="H25" s="30" t="s">
        <v>32</v>
      </c>
      <c r="I25" s="30"/>
      <c r="J25" s="31">
        <f>VLOOKUP(A25,IMPORTS!$A$5:$W$17,17,FALSE)</f>
        <v>6103617</v>
      </c>
      <c r="K25" s="11"/>
      <c r="L25" s="179"/>
      <c r="Q25" s="11"/>
      <c r="R25" s="11"/>
      <c r="S25" s="19"/>
      <c r="T25" s="19"/>
      <c r="U25" s="19"/>
      <c r="V25" s="2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row>
    <row r="26" spans="1:69" ht="15.75">
      <c r="A26" s="29" t="s">
        <v>33</v>
      </c>
      <c r="C26" s="21" t="s">
        <v>34</v>
      </c>
      <c r="D26" s="21"/>
      <c r="E26" s="21"/>
      <c r="F26" s="21"/>
      <c r="G26" s="21"/>
      <c r="H26" s="30" t="s">
        <v>35</v>
      </c>
      <c r="I26" s="30"/>
      <c r="J26" s="32">
        <f>VLOOKUP(A26,IMPORTS!$A$5:$W$17,17,FALSE)</f>
        <v>59482836</v>
      </c>
      <c r="K26" s="33"/>
      <c r="L26" s="179"/>
      <c r="Q26" s="11"/>
      <c r="R26" s="11"/>
      <c r="S26" s="19"/>
      <c r="T26" s="19"/>
      <c r="U26" s="19"/>
      <c r="V26" s="2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row>
    <row r="27" spans="1:69" ht="15.75">
      <c r="A27" s="29" t="s">
        <v>36</v>
      </c>
      <c r="C27" s="21" t="s">
        <v>37</v>
      </c>
      <c r="D27" s="21"/>
      <c r="E27" s="21"/>
      <c r="F27" s="21"/>
      <c r="G27" s="21"/>
      <c r="H27" s="30" t="s">
        <v>38</v>
      </c>
      <c r="I27" s="30"/>
      <c r="J27" s="34">
        <f>J24-(J25+J26)</f>
        <v>13772368</v>
      </c>
      <c r="K27" s="11"/>
      <c r="L27" s="179"/>
      <c r="Q27" s="11"/>
      <c r="R27" s="11"/>
      <c r="S27" s="19"/>
      <c r="T27" s="19"/>
      <c r="U27" s="19"/>
      <c r="V27" s="2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row>
    <row r="28" spans="1:69" ht="15.75">
      <c r="A28" s="29"/>
      <c r="C28" s="21"/>
      <c r="D28" s="21"/>
      <c r="E28" s="21"/>
      <c r="F28" s="21"/>
      <c r="G28" s="21"/>
      <c r="H28" s="30"/>
      <c r="I28" s="30"/>
      <c r="J28" s="11"/>
      <c r="K28" s="11"/>
      <c r="L28" s="179"/>
      <c r="Q28" s="11"/>
      <c r="R28" s="11"/>
      <c r="S28" s="19"/>
      <c r="T28" s="19"/>
      <c r="U28" s="19"/>
      <c r="V28" s="2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row>
    <row r="29" spans="1:69" ht="15.75">
      <c r="A29" s="29">
        <v>4</v>
      </c>
      <c r="C29" s="27" t="s">
        <v>39</v>
      </c>
      <c r="D29" s="27"/>
      <c r="E29" s="27"/>
      <c r="F29" s="27"/>
      <c r="G29" s="21"/>
      <c r="H29" s="30" t="s">
        <v>40</v>
      </c>
      <c r="I29" s="30"/>
      <c r="J29" s="36">
        <f>IF(J27=0,0,J27/J19)</f>
        <v>2.6861631966673929E-2</v>
      </c>
      <c r="K29" s="36"/>
      <c r="L29" s="37">
        <f>J29</f>
        <v>2.6861631966673929E-2</v>
      </c>
      <c r="Q29" s="11"/>
      <c r="R29" s="11"/>
      <c r="S29" s="19"/>
      <c r="T29" s="19"/>
      <c r="U29" s="19"/>
      <c r="V29" s="2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row>
    <row r="30" spans="1:69" ht="15.75">
      <c r="A30" s="29"/>
      <c r="C30" s="21"/>
      <c r="D30" s="21"/>
      <c r="E30" s="21"/>
      <c r="F30" s="21"/>
      <c r="G30" s="21"/>
      <c r="H30" s="30"/>
      <c r="I30" s="30"/>
      <c r="J30" s="11"/>
      <c r="K30" s="11"/>
      <c r="L30" s="179"/>
      <c r="Q30" s="11"/>
      <c r="R30" s="11"/>
      <c r="S30" s="19"/>
      <c r="T30" s="19"/>
      <c r="U30" s="19"/>
      <c r="V30" s="2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row>
    <row r="31" spans="1:69" ht="15.75">
      <c r="A31" s="29"/>
      <c r="C31" s="21"/>
      <c r="D31" s="21"/>
      <c r="E31" s="21"/>
      <c r="F31" s="21"/>
      <c r="G31" s="21"/>
      <c r="H31" s="30"/>
      <c r="I31" s="30"/>
      <c r="J31" s="11"/>
      <c r="K31" s="11"/>
      <c r="L31" s="179"/>
      <c r="Q31" s="11"/>
      <c r="R31" s="11"/>
      <c r="S31" s="19"/>
      <c r="T31" s="19"/>
      <c r="U31" s="19"/>
      <c r="V31" s="2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row>
    <row r="32" spans="1:69" ht="15.75">
      <c r="A32" s="29"/>
      <c r="C32" s="21" t="s">
        <v>41</v>
      </c>
      <c r="D32" s="21"/>
      <c r="E32" s="21"/>
      <c r="F32" s="21"/>
      <c r="G32" s="21"/>
      <c r="H32" s="30"/>
      <c r="I32" s="30"/>
      <c r="J32" s="38"/>
      <c r="K32" s="38"/>
      <c r="L32" s="182"/>
      <c r="Q32" s="11"/>
      <c r="R32" s="36"/>
      <c r="S32" s="40"/>
      <c r="T32" s="41"/>
      <c r="U32" s="41"/>
      <c r="V32" s="2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row>
    <row r="33" spans="1:69" ht="15.75">
      <c r="A33" s="29" t="s">
        <v>42</v>
      </c>
      <c r="C33" s="21" t="s">
        <v>43</v>
      </c>
      <c r="D33" s="21"/>
      <c r="E33" s="21"/>
      <c r="F33" s="21"/>
      <c r="G33" s="21"/>
      <c r="H33" s="30" t="s">
        <v>44</v>
      </c>
      <c r="I33" s="30"/>
      <c r="J33" s="34">
        <f>J23-J27</f>
        <v>4860307</v>
      </c>
      <c r="K33" s="38"/>
      <c r="L33" s="182"/>
      <c r="Q33" s="11"/>
      <c r="R33" s="36"/>
      <c r="S33" s="40"/>
      <c r="T33" s="41"/>
      <c r="U33" s="41"/>
      <c r="V33" s="2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row>
    <row r="34" spans="1:69" ht="15.75">
      <c r="A34" s="29" t="s">
        <v>45</v>
      </c>
      <c r="C34" s="21" t="s">
        <v>46</v>
      </c>
      <c r="D34" s="21"/>
      <c r="E34" s="21"/>
      <c r="F34" s="21"/>
      <c r="G34" s="21"/>
      <c r="H34" s="30" t="s">
        <v>47</v>
      </c>
      <c r="I34" s="30"/>
      <c r="J34" s="38">
        <f>IF(J33=0,0,J33/J18)</f>
        <v>2.5264365016275441E-3</v>
      </c>
      <c r="K34" s="38"/>
      <c r="L34" s="182">
        <f>J34</f>
        <v>2.5264365016275441E-3</v>
      </c>
      <c r="Q34" s="11"/>
      <c r="R34" s="36"/>
      <c r="S34" s="40"/>
      <c r="T34" s="41"/>
      <c r="U34" s="41"/>
      <c r="V34" s="2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row>
    <row r="35" spans="1:69" ht="15.75">
      <c r="A35" s="29"/>
      <c r="C35" s="21"/>
      <c r="D35" s="21"/>
      <c r="E35" s="21"/>
      <c r="F35" s="21"/>
      <c r="G35" s="21"/>
      <c r="H35" s="30"/>
      <c r="I35" s="30"/>
      <c r="J35" s="38"/>
      <c r="K35" s="38"/>
      <c r="L35" s="182"/>
      <c r="Q35" s="11"/>
      <c r="R35" s="36"/>
      <c r="S35" s="40"/>
      <c r="T35" s="41"/>
      <c r="U35" s="41"/>
      <c r="V35" s="2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row>
    <row r="36" spans="1:69" ht="15.75">
      <c r="A36" s="42"/>
      <c r="B36" s="10"/>
      <c r="C36" s="21" t="s">
        <v>48</v>
      </c>
      <c r="D36" s="21"/>
      <c r="E36" s="21"/>
      <c r="F36" s="21"/>
      <c r="G36" s="21"/>
      <c r="H36" s="43"/>
      <c r="I36" s="43"/>
      <c r="J36" s="11"/>
      <c r="K36" s="11"/>
      <c r="L36" s="11"/>
      <c r="N36" s="10"/>
      <c r="O36" s="10"/>
      <c r="Q36" s="11"/>
      <c r="R36" s="36"/>
      <c r="S36" s="40"/>
      <c r="T36" s="41"/>
      <c r="U36" s="41"/>
      <c r="V36" s="2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row>
    <row r="37" spans="1:69" ht="15.75">
      <c r="A37" s="29">
        <v>5</v>
      </c>
      <c r="B37" s="10"/>
      <c r="C37" s="21" t="s">
        <v>49</v>
      </c>
      <c r="D37" s="21"/>
      <c r="E37" s="21"/>
      <c r="F37" s="21"/>
      <c r="G37" s="21"/>
      <c r="H37" s="30" t="s">
        <v>50</v>
      </c>
      <c r="I37" s="30"/>
      <c r="J37" s="31">
        <f>VLOOKUP(A37,IMPORTS!$A$5:$W$17,17,FALSE)</f>
        <v>1225497</v>
      </c>
      <c r="K37" s="11"/>
      <c r="L37" s="179"/>
      <c r="N37" s="10"/>
      <c r="O37" s="10"/>
      <c r="Q37" s="11"/>
      <c r="R37" s="36"/>
      <c r="S37" s="40"/>
      <c r="T37" s="41"/>
      <c r="U37" s="41"/>
      <c r="V37" s="2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row>
    <row r="38" spans="1:69" ht="15.75">
      <c r="A38" s="29">
        <v>6</v>
      </c>
      <c r="B38" s="10"/>
      <c r="C38" s="21" t="s">
        <v>52</v>
      </c>
      <c r="D38" s="21"/>
      <c r="E38" s="21"/>
      <c r="F38" s="21"/>
      <c r="G38" s="21"/>
      <c r="H38" s="30" t="s">
        <v>53</v>
      </c>
      <c r="I38" s="30"/>
      <c r="J38" s="38">
        <f>IF(J37=0,0,J37/J18)</f>
        <v>6.370256762453587E-4</v>
      </c>
      <c r="K38" s="38"/>
      <c r="L38" s="182">
        <f>J38</f>
        <v>6.370256762453587E-4</v>
      </c>
      <c r="N38" s="10"/>
      <c r="O38" s="10"/>
      <c r="Q38" s="11"/>
      <c r="R38" s="36"/>
      <c r="S38" s="40"/>
      <c r="T38" s="41"/>
      <c r="U38" s="41"/>
      <c r="V38" s="2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row>
    <row r="39" spans="1:69" ht="15.75">
      <c r="A39" s="29"/>
      <c r="C39" s="21"/>
      <c r="D39" s="21"/>
      <c r="E39" s="21"/>
      <c r="F39" s="21"/>
      <c r="G39" s="21"/>
      <c r="H39" s="30"/>
      <c r="I39" s="30"/>
      <c r="J39" s="38"/>
      <c r="K39" s="38"/>
      <c r="L39" s="182"/>
      <c r="Q39" s="11"/>
      <c r="R39" s="36"/>
      <c r="S39" s="40"/>
      <c r="T39" s="41"/>
      <c r="U39" s="41"/>
      <c r="V39" s="2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row>
    <row r="40" spans="1:69" ht="15.75">
      <c r="A40" s="29"/>
      <c r="C40" s="21" t="s">
        <v>54</v>
      </c>
      <c r="D40" s="21"/>
      <c r="E40" s="21"/>
      <c r="F40" s="21"/>
      <c r="G40" s="21"/>
      <c r="H40" s="43"/>
      <c r="I40" s="43"/>
      <c r="J40" s="11"/>
      <c r="K40" s="11"/>
      <c r="L40" s="11"/>
      <c r="Q40" s="11"/>
      <c r="R40" s="11"/>
      <c r="S40" s="19"/>
      <c r="T40" s="11"/>
      <c r="U40" s="11"/>
      <c r="V40" s="2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row>
    <row r="41" spans="1:69" ht="15.75">
      <c r="A41" s="29">
        <v>7</v>
      </c>
      <c r="C41" s="21" t="s">
        <v>55</v>
      </c>
      <c r="D41" s="21"/>
      <c r="E41" s="21"/>
      <c r="F41" s="21"/>
      <c r="G41" s="21"/>
      <c r="H41" s="30" t="s">
        <v>56</v>
      </c>
      <c r="I41" s="30"/>
      <c r="J41" s="31">
        <f>VLOOKUP(A41,IMPORTS!$A$5:$W$17,17,FALSE)</f>
        <v>11150306</v>
      </c>
      <c r="K41" s="11"/>
      <c r="L41" s="179"/>
      <c r="Q41" s="11"/>
      <c r="R41" s="45"/>
      <c r="S41" s="19"/>
      <c r="T41" s="46"/>
      <c r="U41" s="46"/>
      <c r="V41" s="2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row>
    <row r="42" spans="1:69" ht="15.75">
      <c r="A42" s="29">
        <v>8</v>
      </c>
      <c r="C42" s="21" t="s">
        <v>58</v>
      </c>
      <c r="D42" s="21"/>
      <c r="E42" s="21"/>
      <c r="F42" s="21"/>
      <c r="G42" s="21"/>
      <c r="H42" s="30" t="s">
        <v>59</v>
      </c>
      <c r="I42" s="30"/>
      <c r="J42" s="38">
        <f>IF(J41=0,0,J41/J18)</f>
        <v>5.796041295892753E-3</v>
      </c>
      <c r="K42" s="38"/>
      <c r="L42" s="182">
        <f>J42</f>
        <v>5.796041295892753E-3</v>
      </c>
      <c r="Q42" s="11"/>
      <c r="R42" s="36"/>
      <c r="S42" s="19"/>
      <c r="T42" s="41"/>
      <c r="U42" s="41"/>
      <c r="V42" s="2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row>
    <row r="43" spans="1:69" ht="15.75">
      <c r="A43" s="29"/>
      <c r="C43" s="21"/>
      <c r="D43" s="21"/>
      <c r="E43" s="21"/>
      <c r="F43" s="21"/>
      <c r="G43" s="21"/>
      <c r="H43" s="30"/>
      <c r="I43" s="30"/>
      <c r="J43" s="11"/>
      <c r="K43" s="11"/>
      <c r="L43" s="11"/>
      <c r="Q43" s="11"/>
      <c r="V43" s="2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row>
    <row r="44" spans="1:69" ht="15.75">
      <c r="A44" s="325">
        <v>9</v>
      </c>
      <c r="B44" s="47"/>
      <c r="C44" s="27" t="s">
        <v>61</v>
      </c>
      <c r="D44" s="27"/>
      <c r="E44" s="27"/>
      <c r="F44" s="27"/>
      <c r="G44" s="27"/>
      <c r="H44" s="22" t="s">
        <v>62</v>
      </c>
      <c r="I44" s="22"/>
      <c r="J44" s="48">
        <f>J34+J38+J42</f>
        <v>8.9595034737656558E-3</v>
      </c>
      <c r="K44" s="48"/>
      <c r="L44" s="48">
        <f>L34+L38+L42</f>
        <v>8.9595034737656558E-3</v>
      </c>
      <c r="Q44" s="11"/>
      <c r="V44" s="2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row>
    <row r="45" spans="1:69" ht="15.75">
      <c r="A45" s="29"/>
      <c r="C45" s="21"/>
      <c r="D45" s="21"/>
      <c r="E45" s="21"/>
      <c r="F45" s="21"/>
      <c r="G45" s="21"/>
      <c r="H45" s="30"/>
      <c r="I45" s="30"/>
      <c r="J45" s="11"/>
      <c r="K45" s="11"/>
      <c r="L45" s="11"/>
      <c r="Q45" s="11"/>
      <c r="R45" s="11"/>
      <c r="S45" s="19"/>
      <c r="T45" s="49"/>
      <c r="U45" s="49"/>
      <c r="V45" s="2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row>
    <row r="46" spans="1:69" ht="15.75">
      <c r="A46" s="29"/>
      <c r="B46" s="50"/>
      <c r="C46" s="11" t="s">
        <v>63</v>
      </c>
      <c r="D46" s="11"/>
      <c r="E46" s="11"/>
      <c r="F46" s="11"/>
      <c r="G46" s="11"/>
      <c r="H46" s="30"/>
      <c r="I46" s="30"/>
      <c r="J46" s="11"/>
      <c r="K46" s="11"/>
      <c r="L46" s="11"/>
      <c r="Q46" s="51"/>
      <c r="R46" s="50"/>
      <c r="V46" s="19" t="s">
        <v>3</v>
      </c>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row>
    <row r="47" spans="1:69" ht="15.75">
      <c r="A47" s="29">
        <v>10</v>
      </c>
      <c r="B47" s="50"/>
      <c r="C47" s="11" t="s">
        <v>64</v>
      </c>
      <c r="D47" s="11"/>
      <c r="E47" s="11"/>
      <c r="F47" s="11"/>
      <c r="G47" s="11"/>
      <c r="H47" s="30" t="s">
        <v>65</v>
      </c>
      <c r="I47" s="30"/>
      <c r="J47" s="31">
        <v>26742687</v>
      </c>
      <c r="K47" s="11"/>
      <c r="L47" s="11"/>
      <c r="Q47" s="51"/>
      <c r="R47" s="50"/>
      <c r="V47" s="19"/>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row>
    <row r="48" spans="1:69" ht="15.75">
      <c r="A48" s="29">
        <v>11</v>
      </c>
      <c r="B48" s="50"/>
      <c r="C48" s="11" t="s">
        <v>67</v>
      </c>
      <c r="D48" s="11"/>
      <c r="E48" s="11"/>
      <c r="F48" s="11"/>
      <c r="G48" s="11"/>
      <c r="H48" s="30" t="s">
        <v>68</v>
      </c>
      <c r="I48" s="30"/>
      <c r="J48" s="38">
        <f>IF(J47=0,0,J47/J20)</f>
        <v>1.895213834335361E-2</v>
      </c>
      <c r="K48" s="38"/>
      <c r="L48" s="182">
        <f>J48</f>
        <v>1.895213834335361E-2</v>
      </c>
      <c r="Q48" s="51"/>
      <c r="R48" s="50"/>
      <c r="S48" s="19"/>
      <c r="T48" s="19"/>
      <c r="U48" s="19"/>
      <c r="V48" s="19"/>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row>
    <row r="49" spans="1:69" ht="15.75">
      <c r="A49" s="29"/>
      <c r="C49" s="11"/>
      <c r="D49" s="11"/>
      <c r="E49" s="11"/>
      <c r="F49" s="11"/>
      <c r="G49" s="11"/>
      <c r="H49" s="30"/>
      <c r="I49" s="30"/>
      <c r="J49" s="11"/>
      <c r="K49" s="11"/>
      <c r="L49" s="11"/>
      <c r="Q49" s="11"/>
      <c r="S49" s="8"/>
      <c r="T49" s="19"/>
      <c r="U49" s="19"/>
      <c r="V49" s="2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row>
    <row r="50" spans="1:69" ht="15.75">
      <c r="A50" s="29"/>
      <c r="C50" s="21" t="s">
        <v>69</v>
      </c>
      <c r="D50" s="21"/>
      <c r="E50" s="21"/>
      <c r="F50" s="21"/>
      <c r="G50" s="21"/>
      <c r="H50" s="52"/>
      <c r="I50" s="52"/>
      <c r="J50" s="179"/>
      <c r="K50" s="179"/>
      <c r="L50" s="179"/>
      <c r="Q50" s="11"/>
      <c r="S50" s="19"/>
      <c r="T50" s="19"/>
      <c r="U50" s="19"/>
      <c r="V50" s="2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row>
    <row r="51" spans="1:69" ht="15.75">
      <c r="A51" s="29">
        <v>12</v>
      </c>
      <c r="C51" s="21" t="s">
        <v>70</v>
      </c>
      <c r="D51" s="21"/>
      <c r="E51" s="21"/>
      <c r="F51" s="21"/>
      <c r="G51" s="21"/>
      <c r="H51" s="30" t="s">
        <v>71</v>
      </c>
      <c r="I51" s="30"/>
      <c r="J51" s="31">
        <f>VLOOKUP(A51,IMPORTS!$A$5:$W$17,17,FALSE)</f>
        <v>91370186</v>
      </c>
      <c r="K51" s="11"/>
      <c r="L51" s="11"/>
      <c r="Q51" s="11"/>
      <c r="S51" s="19"/>
      <c r="T51" s="19"/>
      <c r="U51" s="19"/>
      <c r="V51" s="2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row>
    <row r="52" spans="1:69" ht="15.75">
      <c r="A52" s="29">
        <v>13</v>
      </c>
      <c r="B52" s="50"/>
      <c r="C52" s="11" t="s">
        <v>73</v>
      </c>
      <c r="D52" s="11"/>
      <c r="E52" s="11"/>
      <c r="F52" s="11"/>
      <c r="G52" s="11"/>
      <c r="H52" s="30" t="s">
        <v>74</v>
      </c>
      <c r="I52" s="30"/>
      <c r="J52" s="53">
        <f>IF(J51=0,0,J51/J20)</f>
        <v>6.4752670721904326E-2</v>
      </c>
      <c r="K52" s="53"/>
      <c r="L52" s="182">
        <f>J52</f>
        <v>6.4752670721904326E-2</v>
      </c>
      <c r="Q52" s="11"/>
      <c r="T52" s="54"/>
      <c r="U52" s="54"/>
      <c r="V52" s="19"/>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row>
    <row r="53" spans="1:69" ht="15.75">
      <c r="A53" s="29"/>
      <c r="C53" s="21"/>
      <c r="D53" s="21"/>
      <c r="E53" s="21"/>
      <c r="F53" s="21"/>
      <c r="G53" s="21"/>
      <c r="H53" s="30"/>
      <c r="I53" s="30"/>
      <c r="J53" s="11"/>
      <c r="K53" s="11"/>
      <c r="L53" s="11"/>
      <c r="Q53" s="11"/>
      <c r="R53" s="52"/>
      <c r="S53" s="19"/>
      <c r="T53" s="19"/>
      <c r="U53" s="19"/>
      <c r="V53" s="2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row>
    <row r="54" spans="1:69" ht="15.75">
      <c r="A54" s="325">
        <v>14</v>
      </c>
      <c r="B54" s="47"/>
      <c r="C54" s="27" t="s">
        <v>76</v>
      </c>
      <c r="D54" s="27"/>
      <c r="E54" s="27"/>
      <c r="F54" s="27"/>
      <c r="G54" s="27"/>
      <c r="H54" s="22" t="s">
        <v>77</v>
      </c>
      <c r="I54" s="22"/>
      <c r="J54" s="55"/>
      <c r="K54" s="55"/>
      <c r="L54" s="48">
        <f>L48+L52</f>
        <v>8.3704809065257929E-2</v>
      </c>
      <c r="Q54" s="11"/>
      <c r="R54" s="52"/>
      <c r="S54" s="19"/>
      <c r="T54" s="19"/>
      <c r="U54" s="19"/>
      <c r="V54" s="2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row>
    <row r="55" spans="1:69" ht="15.75">
      <c r="J55" s="179"/>
      <c r="K55" s="179"/>
      <c r="L55" s="179"/>
      <c r="Q55" s="56"/>
      <c r="R55" s="56"/>
      <c r="S55" s="19"/>
      <c r="T55" s="19"/>
      <c r="U55" s="19"/>
      <c r="V55" s="2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row>
    <row r="56" spans="1:69" ht="15.75">
      <c r="A56" s="13"/>
      <c r="C56" s="57"/>
      <c r="D56" s="57"/>
      <c r="E56" s="57"/>
      <c r="F56" s="57"/>
      <c r="G56" s="57"/>
      <c r="H56" s="57"/>
      <c r="I56" s="57"/>
      <c r="J56" s="11"/>
      <c r="K56" s="11"/>
      <c r="L56" s="57"/>
      <c r="M56" s="57"/>
      <c r="N56" s="57"/>
      <c r="O56" s="57"/>
      <c r="Q56" s="11"/>
      <c r="R56" s="11"/>
      <c r="S56" s="19"/>
      <c r="T56" s="19"/>
      <c r="U56" s="19"/>
      <c r="V56" s="19" t="s">
        <v>3</v>
      </c>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row>
    <row r="57" spans="1:69">
      <c r="R57" s="2"/>
    </row>
    <row r="58" spans="1:69">
      <c r="R58" s="2"/>
    </row>
    <row r="59" spans="1:69">
      <c r="R59" s="440" t="s">
        <v>534</v>
      </c>
    </row>
    <row r="60" spans="1:69" ht="15.75">
      <c r="A60" s="13"/>
      <c r="C60" s="57"/>
      <c r="D60" s="57"/>
      <c r="E60" s="57"/>
      <c r="F60" s="57"/>
      <c r="G60" s="57"/>
      <c r="H60" s="57"/>
      <c r="I60" s="57"/>
      <c r="J60" s="11"/>
      <c r="K60" s="11"/>
      <c r="L60" s="57"/>
      <c r="M60" s="57"/>
      <c r="N60" s="57"/>
      <c r="O60" s="57"/>
      <c r="Q60" s="11"/>
      <c r="R60" s="198" t="s">
        <v>0</v>
      </c>
      <c r="S60" s="19"/>
      <c r="T60" s="8"/>
      <c r="U60" s="8"/>
      <c r="V60" s="2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row>
    <row r="61" spans="1:69" ht="15.75">
      <c r="A61" s="13"/>
      <c r="C61" s="21" t="str">
        <f>C5</f>
        <v>Formula Rate calculation</v>
      </c>
      <c r="D61" s="21"/>
      <c r="E61" s="21"/>
      <c r="F61" s="21"/>
      <c r="G61" s="21"/>
      <c r="H61" s="57"/>
      <c r="I61" s="57"/>
      <c r="J61" s="57" t="str">
        <f>J5</f>
        <v xml:space="preserve">     Rate Formula Template</v>
      </c>
      <c r="K61" s="57"/>
      <c r="L61" s="57"/>
      <c r="M61" s="57"/>
      <c r="N61" s="57"/>
      <c r="O61" s="57"/>
      <c r="Q61" s="11"/>
      <c r="R61" s="58" t="str">
        <f>R5</f>
        <v>For  the 12 months ended 12/31/2018</v>
      </c>
      <c r="S61" s="19"/>
      <c r="T61" s="8"/>
      <c r="U61" s="8"/>
      <c r="V61" s="2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row>
    <row r="62" spans="1:69" ht="15.75">
      <c r="A62" s="13"/>
      <c r="C62" s="21"/>
      <c r="D62" s="21"/>
      <c r="E62" s="21"/>
      <c r="F62" s="21"/>
      <c r="G62" s="21"/>
      <c r="H62" s="57"/>
      <c r="I62" s="57"/>
      <c r="J62" s="57" t="str">
        <f>J6</f>
        <v xml:space="preserve"> Utilizing Attachment O Data</v>
      </c>
      <c r="K62" s="57"/>
      <c r="L62" s="57"/>
      <c r="M62" s="57"/>
      <c r="N62" s="57"/>
      <c r="O62" s="57"/>
      <c r="P62" s="11"/>
      <c r="Q62" s="11"/>
      <c r="S62" s="19"/>
      <c r="T62" s="8"/>
      <c r="U62" s="8"/>
      <c r="V62" s="2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row>
    <row r="63" spans="1:69" ht="14.25" customHeight="1">
      <c r="A63" s="13"/>
      <c r="C63" s="57"/>
      <c r="D63" s="57"/>
      <c r="E63" s="57"/>
      <c r="F63" s="57"/>
      <c r="G63" s="57"/>
      <c r="H63" s="57"/>
      <c r="I63" s="57"/>
      <c r="J63" s="57"/>
      <c r="K63" s="57"/>
      <c r="L63" s="57"/>
      <c r="M63" s="57"/>
      <c r="N63" s="57"/>
      <c r="O63" s="57"/>
      <c r="Q63" s="11"/>
      <c r="R63" s="57" t="s">
        <v>78</v>
      </c>
      <c r="S63" s="19"/>
      <c r="T63" s="8"/>
      <c r="U63" s="8"/>
      <c r="V63" s="2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row>
    <row r="64" spans="1:69" ht="15.75">
      <c r="A64" s="13"/>
      <c r="H64" s="57"/>
      <c r="I64" s="57"/>
      <c r="J64" s="43" t="str">
        <f>J8</f>
        <v>MEC</v>
      </c>
      <c r="K64" s="57"/>
      <c r="L64" s="57"/>
      <c r="M64" s="57"/>
      <c r="N64" s="57"/>
      <c r="O64" s="57"/>
      <c r="P64" s="57"/>
      <c r="Q64" s="11"/>
      <c r="R64" s="11"/>
      <c r="S64" s="19"/>
      <c r="T64" s="8"/>
      <c r="U64" s="8"/>
      <c r="V64" s="2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row>
    <row r="65" spans="1:69" ht="15.75">
      <c r="A65" s="13"/>
      <c r="H65" s="21"/>
      <c r="I65" s="21"/>
      <c r="J65" s="21"/>
      <c r="K65" s="21"/>
      <c r="L65" s="21"/>
      <c r="M65" s="21"/>
      <c r="N65" s="21"/>
      <c r="O65" s="21"/>
      <c r="P65" s="21"/>
      <c r="Q65" s="21"/>
      <c r="R65" s="21"/>
      <c r="S65" s="19"/>
      <c r="T65" s="8"/>
      <c r="U65" s="8"/>
      <c r="V65" s="2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row>
    <row r="66" spans="1:69" ht="15.75">
      <c r="A66" s="13"/>
      <c r="C66" s="57"/>
      <c r="D66" s="57"/>
      <c r="E66" s="57"/>
      <c r="F66" s="57"/>
      <c r="G66" s="57"/>
      <c r="H66" s="27" t="s">
        <v>79</v>
      </c>
      <c r="I66" s="27"/>
      <c r="L66" s="6"/>
      <c r="M66" s="6"/>
      <c r="N66" s="6"/>
      <c r="O66" s="6"/>
      <c r="P66" s="6"/>
      <c r="Q66" s="11"/>
      <c r="R66" s="11"/>
      <c r="S66" s="19"/>
      <c r="T66" s="8"/>
      <c r="U66" s="8"/>
      <c r="V66" s="2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row>
    <row r="67" spans="1:69" ht="51">
      <c r="A67" s="13"/>
      <c r="C67" s="57"/>
      <c r="D67" s="57"/>
      <c r="E67" s="57"/>
      <c r="F67" s="57"/>
      <c r="G67" s="57"/>
      <c r="H67" s="27"/>
      <c r="I67" s="27"/>
      <c r="L67" s="6"/>
      <c r="M67" s="6"/>
      <c r="N67" s="6"/>
      <c r="O67" s="6"/>
      <c r="P67" s="6"/>
      <c r="Q67" s="11"/>
      <c r="R67" s="11"/>
      <c r="S67" s="19"/>
      <c r="T67" s="8"/>
      <c r="U67" s="8"/>
      <c r="V67" s="264" t="s">
        <v>410</v>
      </c>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row>
    <row r="68" spans="1:69" ht="15.75">
      <c r="A68" s="59"/>
      <c r="C68" s="60" t="s">
        <v>8</v>
      </c>
      <c r="D68" s="60" t="s">
        <v>9</v>
      </c>
      <c r="E68" s="60" t="s">
        <v>10</v>
      </c>
      <c r="F68" s="60" t="s">
        <v>11</v>
      </c>
      <c r="G68" s="60" t="s">
        <v>80</v>
      </c>
      <c r="H68" s="60" t="s">
        <v>81</v>
      </c>
      <c r="I68" s="60" t="s">
        <v>82</v>
      </c>
      <c r="J68" s="60" t="s">
        <v>83</v>
      </c>
      <c r="K68" s="60" t="s">
        <v>84</v>
      </c>
      <c r="L68" s="60" t="s">
        <v>85</v>
      </c>
      <c r="M68" s="60" t="s">
        <v>86</v>
      </c>
      <c r="N68" s="60" t="s">
        <v>87</v>
      </c>
      <c r="O68" s="60" t="s">
        <v>88</v>
      </c>
      <c r="P68" s="60" t="s">
        <v>89</v>
      </c>
      <c r="Q68" s="60" t="s">
        <v>90</v>
      </c>
      <c r="R68" s="60" t="s">
        <v>91</v>
      </c>
      <c r="S68" s="19"/>
      <c r="T68" s="8"/>
      <c r="U68" s="8"/>
      <c r="V68" s="2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row>
    <row r="69" spans="1:69" ht="65.25" customHeight="1">
      <c r="A69" s="61" t="s">
        <v>92</v>
      </c>
      <c r="B69" s="62"/>
      <c r="C69" s="63" t="s">
        <v>93</v>
      </c>
      <c r="D69" s="63" t="s">
        <v>94</v>
      </c>
      <c r="E69" s="63" t="s">
        <v>95</v>
      </c>
      <c r="F69" s="63" t="s">
        <v>96</v>
      </c>
      <c r="G69" s="63" t="s">
        <v>97</v>
      </c>
      <c r="H69" s="64" t="s">
        <v>98</v>
      </c>
      <c r="I69" s="64" t="s">
        <v>99</v>
      </c>
      <c r="J69" s="65" t="s">
        <v>100</v>
      </c>
      <c r="K69" s="66" t="s">
        <v>101</v>
      </c>
      <c r="L69" s="64" t="s">
        <v>102</v>
      </c>
      <c r="M69" s="64" t="s">
        <v>76</v>
      </c>
      <c r="N69" s="66" t="s">
        <v>103</v>
      </c>
      <c r="O69" s="64" t="s">
        <v>104</v>
      </c>
      <c r="P69" s="67" t="s">
        <v>105</v>
      </c>
      <c r="Q69" s="68" t="s">
        <v>106</v>
      </c>
      <c r="R69" s="67" t="s">
        <v>107</v>
      </c>
      <c r="S69" s="40"/>
      <c r="T69" s="8"/>
      <c r="U69" s="416" t="s">
        <v>508</v>
      </c>
      <c r="V69" s="417" t="s">
        <v>509</v>
      </c>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row>
    <row r="70" spans="1:69" ht="46.5" customHeight="1">
      <c r="A70" s="69"/>
      <c r="B70" s="70"/>
      <c r="C70" s="70"/>
      <c r="D70" s="70"/>
      <c r="E70" s="71" t="s">
        <v>108</v>
      </c>
      <c r="F70" s="71" t="s">
        <v>437</v>
      </c>
      <c r="G70" s="70" t="s">
        <v>109</v>
      </c>
      <c r="H70" s="71" t="s">
        <v>110</v>
      </c>
      <c r="I70" s="72" t="s">
        <v>111</v>
      </c>
      <c r="J70" s="71" t="s">
        <v>112</v>
      </c>
      <c r="K70" s="73" t="s">
        <v>113</v>
      </c>
      <c r="L70" s="71" t="s">
        <v>114</v>
      </c>
      <c r="M70" s="72" t="s">
        <v>115</v>
      </c>
      <c r="N70" s="74" t="s">
        <v>116</v>
      </c>
      <c r="O70" s="72" t="s">
        <v>117</v>
      </c>
      <c r="P70" s="74" t="s">
        <v>118</v>
      </c>
      <c r="Q70" s="75" t="s">
        <v>119</v>
      </c>
      <c r="R70" s="76" t="s">
        <v>120</v>
      </c>
      <c r="S70" s="19"/>
      <c r="T70" s="8"/>
      <c r="U70" s="8"/>
      <c r="V70" s="123"/>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row>
    <row r="71" spans="1:69" ht="15.75">
      <c r="A71" s="77" t="s">
        <v>121</v>
      </c>
      <c r="B71" s="6"/>
      <c r="C71" s="6"/>
      <c r="D71" s="6"/>
      <c r="E71" s="6"/>
      <c r="F71" s="6"/>
      <c r="G71" s="6"/>
      <c r="H71" s="6"/>
      <c r="I71" s="6"/>
      <c r="J71" s="6"/>
      <c r="K71" s="78"/>
      <c r="L71" s="6"/>
      <c r="M71" s="6"/>
      <c r="N71" s="78"/>
      <c r="O71" s="6"/>
      <c r="P71" s="78"/>
      <c r="Q71" s="11"/>
      <c r="R71" s="79"/>
      <c r="S71" s="19"/>
      <c r="T71" s="8"/>
      <c r="U71" s="8"/>
      <c r="V71" s="2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row>
    <row r="72" spans="1:69" ht="15.75">
      <c r="A72" s="178" t="s">
        <v>20</v>
      </c>
      <c r="B72" s="179"/>
      <c r="C72" s="179" t="s">
        <v>216</v>
      </c>
      <c r="D72" s="192">
        <v>2248</v>
      </c>
      <c r="E72" s="181">
        <v>45379826</v>
      </c>
      <c r="F72" s="181">
        <v>141900</v>
      </c>
      <c r="G72" s="182">
        <f>$L$29</f>
        <v>2.6861631966673929E-2</v>
      </c>
      <c r="H72" s="183">
        <f>F72*G72</f>
        <v>3811.6655760710305</v>
      </c>
      <c r="I72" s="182">
        <f>$L$44</f>
        <v>8.9595034737656558E-3</v>
      </c>
      <c r="J72" s="179">
        <f>E72*I72</f>
        <v>406580.70868588105</v>
      </c>
      <c r="K72" s="184">
        <f>H72+J72</f>
        <v>410392.37426195206</v>
      </c>
      <c r="L72" s="183">
        <f>E72-F72</f>
        <v>45237926</v>
      </c>
      <c r="M72" s="182">
        <f>$L$54</f>
        <v>8.3704809065257929E-2</v>
      </c>
      <c r="N72" s="193">
        <f>ROUND(L72*M72,0)</f>
        <v>3786632</v>
      </c>
      <c r="O72" s="181">
        <v>531583</v>
      </c>
      <c r="P72" s="249">
        <f>K72+N72+O72</f>
        <v>4728607.374261952</v>
      </c>
      <c r="Q72" s="83">
        <v>0</v>
      </c>
      <c r="R72" s="196">
        <f>P72+Q72</f>
        <v>4728607.374261952</v>
      </c>
      <c r="S72" s="85"/>
      <c r="T72" s="85"/>
      <c r="U72" s="367">
        <v>17252758</v>
      </c>
      <c r="V72" s="221">
        <f>+E72-U72</f>
        <v>28127068</v>
      </c>
      <c r="W72" s="85"/>
      <c r="X72" s="85"/>
      <c r="Y72" s="85"/>
    </row>
    <row r="73" spans="1:69" ht="15.75">
      <c r="A73" s="178" t="s">
        <v>122</v>
      </c>
      <c r="B73" s="179"/>
      <c r="C73" s="179" t="s">
        <v>216</v>
      </c>
      <c r="D73" s="192">
        <v>3022</v>
      </c>
      <c r="E73" s="181">
        <v>67575503</v>
      </c>
      <c r="F73" s="181">
        <v>2184458</v>
      </c>
      <c r="G73" s="182">
        <f t="shared" ref="G73:G76" si="0">$L$29</f>
        <v>2.6861631966673929E-2</v>
      </c>
      <c r="H73" s="183">
        <f t="shared" ref="H73:H76" si="1">F73*G73</f>
        <v>58678.106842656598</v>
      </c>
      <c r="I73" s="182">
        <f t="shared" ref="I73:I76" si="2">$L$44</f>
        <v>8.9595034737656558E-3</v>
      </c>
      <c r="J73" s="179">
        <f t="shared" ref="J73:J76" si="3">E73*I73</f>
        <v>605442.95386996155</v>
      </c>
      <c r="K73" s="184">
        <f t="shared" ref="K73:K76" si="4">H73+J73</f>
        <v>664121.06071261817</v>
      </c>
      <c r="L73" s="183">
        <f>E73-F73</f>
        <v>65391045</v>
      </c>
      <c r="M73" s="182">
        <f t="shared" ref="M73:M76" si="5">$L$54</f>
        <v>8.3704809065257929E-2</v>
      </c>
      <c r="N73" s="193">
        <f t="shared" ref="N73:N76" si="6">ROUND(L73*M73,0)</f>
        <v>5473545</v>
      </c>
      <c r="O73" s="181">
        <v>1337854</v>
      </c>
      <c r="P73" s="249">
        <f t="shared" ref="P73:P76" si="7">K73+N73+O73</f>
        <v>7475520.0607126178</v>
      </c>
      <c r="Q73" s="83">
        <v>-1765080</v>
      </c>
      <c r="R73" s="196">
        <f>P73+Q73</f>
        <v>5710440.0607126178</v>
      </c>
      <c r="S73" s="85"/>
      <c r="T73" s="85"/>
      <c r="U73" s="367">
        <v>0</v>
      </c>
      <c r="V73" s="221">
        <f t="shared" ref="V73:V76" si="8">+E73-U73</f>
        <v>67575503</v>
      </c>
      <c r="W73" s="85"/>
      <c r="X73" s="85"/>
      <c r="Y73" s="85"/>
    </row>
    <row r="74" spans="1:69" ht="15.75">
      <c r="A74" s="178" t="s">
        <v>123</v>
      </c>
      <c r="B74" s="179"/>
      <c r="C74" s="179" t="s">
        <v>216</v>
      </c>
      <c r="D74" s="192">
        <v>3205</v>
      </c>
      <c r="E74" s="181">
        <v>239595496</v>
      </c>
      <c r="F74" s="181">
        <v>12883116</v>
      </c>
      <c r="G74" s="182">
        <f t="shared" si="0"/>
        <v>2.6861631966673929E-2</v>
      </c>
      <c r="H74" s="183">
        <f t="shared" si="1"/>
        <v>346061.52057596837</v>
      </c>
      <c r="I74" s="182">
        <f t="shared" si="2"/>
        <v>8.9595034737656558E-3</v>
      </c>
      <c r="J74" s="179">
        <f t="shared" si="3"/>
        <v>2146656.6787106055</v>
      </c>
      <c r="K74" s="184">
        <f t="shared" si="4"/>
        <v>2492718.199286574</v>
      </c>
      <c r="L74" s="183">
        <f>E74-F74</f>
        <v>226712380</v>
      </c>
      <c r="M74" s="182">
        <f t="shared" si="5"/>
        <v>8.3704809065257929E-2</v>
      </c>
      <c r="N74" s="193">
        <f t="shared" si="6"/>
        <v>18976916</v>
      </c>
      <c r="O74" s="181">
        <v>7076473</v>
      </c>
      <c r="P74" s="249">
        <f t="shared" si="7"/>
        <v>28546107.199286573</v>
      </c>
      <c r="Q74" s="181">
        <v>-302893</v>
      </c>
      <c r="R74" s="196">
        <f>P74+Q74</f>
        <v>28243214.199286573</v>
      </c>
      <c r="S74" s="85"/>
      <c r="T74" s="85"/>
      <c r="U74" s="368">
        <v>0</v>
      </c>
      <c r="V74" s="221">
        <f t="shared" si="8"/>
        <v>239595496</v>
      </c>
      <c r="W74" s="85"/>
      <c r="X74" s="85"/>
      <c r="Y74" s="85"/>
    </row>
    <row r="75" spans="1:69" ht="15.75">
      <c r="A75" s="178" t="s">
        <v>224</v>
      </c>
      <c r="B75" s="179"/>
      <c r="C75" s="179" t="s">
        <v>216</v>
      </c>
      <c r="D75" s="192">
        <v>3213</v>
      </c>
      <c r="E75" s="181">
        <v>141080926</v>
      </c>
      <c r="F75" s="181">
        <v>8395459</v>
      </c>
      <c r="G75" s="182">
        <f t="shared" si="0"/>
        <v>2.6861631966673929E-2</v>
      </c>
      <c r="H75" s="183">
        <f t="shared" si="1"/>
        <v>225515.72984930035</v>
      </c>
      <c r="I75" s="182">
        <f t="shared" si="2"/>
        <v>8.9595034737656558E-3</v>
      </c>
      <c r="J75" s="179">
        <f t="shared" si="3"/>
        <v>1264015.0465790755</v>
      </c>
      <c r="K75" s="184">
        <f t="shared" si="4"/>
        <v>1489530.7764283759</v>
      </c>
      <c r="L75" s="183">
        <f>E75-F75</f>
        <v>132685467</v>
      </c>
      <c r="M75" s="182">
        <f t="shared" si="5"/>
        <v>8.3704809065257929E-2</v>
      </c>
      <c r="N75" s="193">
        <f t="shared" si="6"/>
        <v>11106412</v>
      </c>
      <c r="O75" s="181">
        <v>4029255</v>
      </c>
      <c r="P75" s="249">
        <f t="shared" si="7"/>
        <v>16625197.776428375</v>
      </c>
      <c r="Q75" s="181">
        <v>1521078</v>
      </c>
      <c r="R75" s="196">
        <f>P75+Q75</f>
        <v>18146275.776428375</v>
      </c>
      <c r="S75" s="85"/>
      <c r="T75" s="85"/>
      <c r="U75" s="368">
        <v>0</v>
      </c>
      <c r="V75" s="221">
        <f t="shared" si="8"/>
        <v>141080926</v>
      </c>
      <c r="W75" s="85"/>
      <c r="X75" s="85"/>
      <c r="Y75" s="85"/>
    </row>
    <row r="76" spans="1:69" ht="15.75">
      <c r="A76" s="178" t="s">
        <v>225</v>
      </c>
      <c r="B76" s="179"/>
      <c r="C76" s="179"/>
      <c r="D76" s="192"/>
      <c r="E76" s="181">
        <v>0</v>
      </c>
      <c r="F76" s="181">
        <v>0</v>
      </c>
      <c r="G76" s="182">
        <f t="shared" si="0"/>
        <v>2.6861631966673929E-2</v>
      </c>
      <c r="H76" s="183">
        <f t="shared" si="1"/>
        <v>0</v>
      </c>
      <c r="I76" s="182">
        <f t="shared" si="2"/>
        <v>8.9595034737656558E-3</v>
      </c>
      <c r="J76" s="179">
        <f t="shared" si="3"/>
        <v>0</v>
      </c>
      <c r="K76" s="184">
        <f t="shared" si="4"/>
        <v>0</v>
      </c>
      <c r="L76" s="183">
        <f>E76-F76</f>
        <v>0</v>
      </c>
      <c r="M76" s="182">
        <f t="shared" si="5"/>
        <v>8.3704809065257929E-2</v>
      </c>
      <c r="N76" s="193">
        <f t="shared" si="6"/>
        <v>0</v>
      </c>
      <c r="O76" s="181">
        <v>0</v>
      </c>
      <c r="P76" s="249">
        <f t="shared" si="7"/>
        <v>0</v>
      </c>
      <c r="Q76" s="181">
        <v>0</v>
      </c>
      <c r="R76" s="196">
        <f>P76+Q76</f>
        <v>0</v>
      </c>
      <c r="S76" s="85"/>
      <c r="T76" s="85"/>
      <c r="U76" s="368">
        <v>0</v>
      </c>
      <c r="V76" s="221">
        <f t="shared" si="8"/>
        <v>0</v>
      </c>
      <c r="W76" s="85"/>
      <c r="X76" s="85"/>
      <c r="Y76" s="85"/>
    </row>
    <row r="77" spans="1:69" ht="15.75">
      <c r="A77" s="80"/>
      <c r="D77" s="81"/>
      <c r="K77" s="82"/>
      <c r="N77" s="82"/>
      <c r="P77" s="82"/>
      <c r="R77" s="82"/>
      <c r="S77" s="85"/>
      <c r="T77" s="85"/>
      <c r="U77" s="85"/>
      <c r="V77" s="222"/>
      <c r="W77" s="85"/>
      <c r="X77" s="85"/>
      <c r="Y77" s="85"/>
    </row>
    <row r="78" spans="1:69" ht="15.75">
      <c r="A78" s="80"/>
      <c r="D78" s="81"/>
      <c r="K78" s="82"/>
      <c r="N78" s="82"/>
      <c r="P78" s="82"/>
      <c r="R78" s="82"/>
      <c r="S78" s="85"/>
      <c r="T78" s="85"/>
      <c r="U78" s="85"/>
      <c r="V78" s="222"/>
      <c r="W78" s="85"/>
      <c r="X78" s="85"/>
      <c r="Y78" s="85"/>
    </row>
    <row r="79" spans="1:69" ht="15.75">
      <c r="A79" s="80"/>
      <c r="D79" s="81"/>
      <c r="K79" s="82"/>
      <c r="N79" s="82"/>
      <c r="P79" s="82"/>
      <c r="R79" s="82"/>
      <c r="S79" s="85"/>
      <c r="T79" s="85"/>
      <c r="U79" s="85"/>
      <c r="V79" s="222"/>
      <c r="W79" s="85"/>
      <c r="X79" s="85"/>
      <c r="Y79" s="85"/>
    </row>
    <row r="80" spans="1:69" ht="15.75">
      <c r="A80" s="80"/>
      <c r="C80" s="85"/>
      <c r="D80" s="86"/>
      <c r="E80" s="85"/>
      <c r="F80" s="85"/>
      <c r="G80" s="85"/>
      <c r="H80" s="85"/>
      <c r="I80" s="85"/>
      <c r="J80" s="85"/>
      <c r="K80" s="87"/>
      <c r="L80" s="85"/>
      <c r="M80" s="85"/>
      <c r="N80" s="87"/>
      <c r="O80" s="85"/>
      <c r="P80" s="87"/>
      <c r="Q80" s="85"/>
      <c r="R80" s="87"/>
      <c r="S80" s="85"/>
      <c r="T80" s="85"/>
      <c r="U80" s="85"/>
      <c r="V80" s="222"/>
      <c r="W80" s="85"/>
      <c r="X80" s="85"/>
      <c r="Y80" s="85"/>
    </row>
    <row r="81" spans="1:25" ht="15.75">
      <c r="A81" s="80"/>
      <c r="C81" s="85"/>
      <c r="D81" s="86"/>
      <c r="E81" s="85"/>
      <c r="F81" s="85"/>
      <c r="G81" s="85"/>
      <c r="H81" s="85"/>
      <c r="I81" s="85"/>
      <c r="J81" s="85"/>
      <c r="K81" s="87"/>
      <c r="L81" s="85"/>
      <c r="M81" s="85"/>
      <c r="N81" s="87"/>
      <c r="O81" s="85"/>
      <c r="P81" s="87"/>
      <c r="Q81" s="85"/>
      <c r="R81" s="87"/>
      <c r="S81" s="85"/>
      <c r="T81" s="85"/>
      <c r="U81" s="85"/>
      <c r="V81" s="222"/>
      <c r="W81" s="85"/>
      <c r="X81" s="85"/>
      <c r="Y81" s="85"/>
    </row>
    <row r="82" spans="1:25" ht="15.75">
      <c r="A82" s="80"/>
      <c r="C82" s="85"/>
      <c r="D82" s="86"/>
      <c r="E82" s="85"/>
      <c r="F82" s="85"/>
      <c r="G82" s="85"/>
      <c r="H82" s="85"/>
      <c r="I82" s="85"/>
      <c r="J82" s="85"/>
      <c r="K82" s="87"/>
      <c r="L82" s="85"/>
      <c r="M82" s="85"/>
      <c r="N82" s="87"/>
      <c r="O82" s="85"/>
      <c r="P82" s="87"/>
      <c r="Q82" s="85"/>
      <c r="R82" s="87"/>
      <c r="S82" s="85"/>
      <c r="T82" s="85"/>
      <c r="U82" s="85"/>
      <c r="V82" s="222"/>
      <c r="W82" s="85"/>
      <c r="X82" s="85"/>
      <c r="Y82" s="85"/>
    </row>
    <row r="83" spans="1:25" ht="15.75">
      <c r="A83" s="80"/>
      <c r="C83" s="85"/>
      <c r="D83" s="86"/>
      <c r="E83" s="85"/>
      <c r="F83" s="85"/>
      <c r="G83" s="85"/>
      <c r="H83" s="85"/>
      <c r="I83" s="85"/>
      <c r="J83" s="85"/>
      <c r="K83" s="87"/>
      <c r="L83" s="85"/>
      <c r="M83" s="85"/>
      <c r="N83" s="87"/>
      <c r="O83" s="85"/>
      <c r="P83" s="87"/>
      <c r="Q83" s="85"/>
      <c r="R83" s="87"/>
      <c r="S83" s="85"/>
      <c r="T83" s="85"/>
      <c r="U83" s="85"/>
      <c r="V83" s="222"/>
      <c r="W83" s="85"/>
      <c r="X83" s="85"/>
      <c r="Y83" s="85"/>
    </row>
    <row r="84" spans="1:25" ht="15.75">
      <c r="A84" s="80"/>
      <c r="C84" s="85"/>
      <c r="D84" s="86"/>
      <c r="E84" s="85"/>
      <c r="F84" s="85"/>
      <c r="G84" s="85"/>
      <c r="H84" s="85"/>
      <c r="I84" s="85"/>
      <c r="J84" s="85"/>
      <c r="K84" s="87"/>
      <c r="L84" s="85"/>
      <c r="M84" s="85"/>
      <c r="N84" s="87"/>
      <c r="O84" s="85"/>
      <c r="P84" s="87"/>
      <c r="Q84" s="85"/>
      <c r="R84" s="87"/>
      <c r="S84" s="85"/>
      <c r="T84" s="85"/>
      <c r="U84" s="85"/>
      <c r="V84" s="222"/>
      <c r="W84" s="85"/>
      <c r="X84" s="85"/>
      <c r="Y84" s="85"/>
    </row>
    <row r="85" spans="1:25" ht="15.75">
      <c r="A85" s="80"/>
      <c r="C85" s="85"/>
      <c r="D85" s="86"/>
      <c r="E85" s="85"/>
      <c r="F85" s="85"/>
      <c r="G85" s="85"/>
      <c r="H85" s="85"/>
      <c r="I85" s="85"/>
      <c r="J85" s="85"/>
      <c r="K85" s="87"/>
      <c r="L85" s="85"/>
      <c r="M85" s="85"/>
      <c r="N85" s="87"/>
      <c r="O85" s="85"/>
      <c r="P85" s="87"/>
      <c r="Q85" s="85"/>
      <c r="R85" s="87"/>
      <c r="S85" s="85"/>
      <c r="T85" s="85"/>
      <c r="U85" s="85"/>
      <c r="V85" s="222"/>
      <c r="W85" s="85"/>
      <c r="X85" s="85"/>
      <c r="Y85" s="85"/>
    </row>
    <row r="86" spans="1:25" ht="15.75">
      <c r="A86" s="80"/>
      <c r="C86" s="85"/>
      <c r="D86" s="86"/>
      <c r="E86" s="85"/>
      <c r="F86" s="85"/>
      <c r="G86" s="85"/>
      <c r="H86" s="85"/>
      <c r="I86" s="85"/>
      <c r="J86" s="85"/>
      <c r="K86" s="87"/>
      <c r="L86" s="85"/>
      <c r="M86" s="85"/>
      <c r="N86" s="87"/>
      <c r="O86" s="85"/>
      <c r="P86" s="87"/>
      <c r="Q86" s="85"/>
      <c r="R86" s="87"/>
      <c r="S86" s="85"/>
      <c r="T86" s="85"/>
      <c r="U86" s="85"/>
      <c r="V86" s="222"/>
      <c r="W86" s="85"/>
      <c r="X86" s="85"/>
      <c r="Y86" s="85"/>
    </row>
    <row r="87" spans="1:25" ht="15.75">
      <c r="A87" s="80"/>
      <c r="C87" s="85"/>
      <c r="D87" s="86"/>
      <c r="E87" s="85"/>
      <c r="F87" s="85"/>
      <c r="G87" s="85"/>
      <c r="H87" s="85"/>
      <c r="I87" s="85"/>
      <c r="J87" s="85"/>
      <c r="K87" s="87"/>
      <c r="L87" s="85"/>
      <c r="M87" s="85"/>
      <c r="N87" s="87"/>
      <c r="O87" s="85"/>
      <c r="P87" s="87"/>
      <c r="Q87" s="85"/>
      <c r="R87" s="87"/>
      <c r="S87" s="85"/>
      <c r="T87" s="85"/>
      <c r="U87" s="85"/>
      <c r="V87" s="222"/>
      <c r="W87" s="85"/>
      <c r="X87" s="85"/>
      <c r="Y87" s="85"/>
    </row>
    <row r="88" spans="1:25" ht="15.75">
      <c r="A88" s="80"/>
      <c r="C88" s="85"/>
      <c r="D88" s="86"/>
      <c r="E88" s="85"/>
      <c r="F88" s="85"/>
      <c r="G88" s="85"/>
      <c r="H88" s="85"/>
      <c r="I88" s="85"/>
      <c r="J88" s="85"/>
      <c r="K88" s="87"/>
      <c r="L88" s="85"/>
      <c r="M88" s="85"/>
      <c r="N88" s="87"/>
      <c r="O88" s="85"/>
      <c r="P88" s="87"/>
      <c r="Q88" s="85"/>
      <c r="R88" s="87"/>
      <c r="S88" s="85"/>
      <c r="T88" s="85"/>
      <c r="U88" s="85"/>
      <c r="V88" s="222"/>
      <c r="W88" s="85"/>
      <c r="X88" s="85"/>
      <c r="Y88" s="85"/>
    </row>
    <row r="89" spans="1:25" ht="15.75">
      <c r="A89" s="80"/>
      <c r="C89" s="85"/>
      <c r="D89" s="86"/>
      <c r="E89" s="85"/>
      <c r="F89" s="85"/>
      <c r="G89" s="85"/>
      <c r="H89" s="85"/>
      <c r="I89" s="85"/>
      <c r="J89" s="85"/>
      <c r="K89" s="87"/>
      <c r="L89" s="85"/>
      <c r="M89" s="85"/>
      <c r="N89" s="87"/>
      <c r="O89" s="85"/>
      <c r="P89" s="87"/>
      <c r="Q89" s="85"/>
      <c r="R89" s="87"/>
      <c r="S89" s="85"/>
      <c r="T89" s="85"/>
      <c r="U89" s="85"/>
      <c r="V89" s="222"/>
      <c r="W89" s="85"/>
      <c r="X89" s="85"/>
      <c r="Y89" s="85"/>
    </row>
    <row r="90" spans="1:25" ht="15.75">
      <c r="A90" s="80"/>
      <c r="C90" s="85"/>
      <c r="D90" s="86"/>
      <c r="E90" s="85"/>
      <c r="F90" s="85"/>
      <c r="G90" s="85"/>
      <c r="H90" s="85"/>
      <c r="I90" s="85"/>
      <c r="J90" s="85"/>
      <c r="K90" s="87"/>
      <c r="L90" s="85"/>
      <c r="M90" s="85"/>
      <c r="N90" s="87"/>
      <c r="O90" s="85"/>
      <c r="P90" s="87"/>
      <c r="Q90" s="85"/>
      <c r="R90" s="87"/>
      <c r="S90" s="85"/>
      <c r="T90" s="85"/>
      <c r="U90" s="85"/>
      <c r="V90" s="222"/>
      <c r="W90" s="85"/>
      <c r="X90" s="85"/>
      <c r="Y90" s="85"/>
    </row>
    <row r="91" spans="1:25">
      <c r="A91" s="88"/>
      <c r="B91" s="89"/>
      <c r="C91" s="90"/>
      <c r="D91" s="90"/>
      <c r="E91" s="90"/>
      <c r="F91" s="90"/>
      <c r="G91" s="90"/>
      <c r="H91" s="90"/>
      <c r="I91" s="90"/>
      <c r="J91" s="90"/>
      <c r="K91" s="91"/>
      <c r="L91" s="90"/>
      <c r="M91" s="90"/>
      <c r="N91" s="91"/>
      <c r="O91" s="90"/>
      <c r="P91" s="91"/>
      <c r="Q91" s="90"/>
      <c r="R91" s="91"/>
      <c r="S91" s="85"/>
      <c r="T91" s="85"/>
      <c r="U91" s="85"/>
      <c r="V91" s="219"/>
      <c r="W91" s="85"/>
      <c r="X91" s="85"/>
      <c r="Y91" s="85"/>
    </row>
    <row r="92" spans="1:25" ht="16.5" thickBot="1">
      <c r="A92" s="18" t="s">
        <v>124</v>
      </c>
      <c r="B92" s="50"/>
      <c r="C92" s="21" t="s">
        <v>125</v>
      </c>
      <c r="D92" s="21"/>
      <c r="E92" s="21"/>
      <c r="F92" s="21"/>
      <c r="G92" s="21"/>
      <c r="H92" s="43"/>
      <c r="I92" s="43"/>
      <c r="J92" s="11">
        <f>SUM(J72:J91)</f>
        <v>4422695.3878455237</v>
      </c>
      <c r="K92" s="11"/>
      <c r="L92" s="11"/>
      <c r="M92" s="11"/>
      <c r="N92" s="11"/>
      <c r="O92" s="11"/>
      <c r="P92" s="92">
        <f>SUM(P72:P91)</f>
        <v>57375432.410689518</v>
      </c>
      <c r="Q92" s="92">
        <f>SUM(Q72:Q91)</f>
        <v>-546895</v>
      </c>
      <c r="R92" s="92">
        <f>ROUND(SUM(R72:R91),2)</f>
        <v>56828537.409999996</v>
      </c>
      <c r="S92" s="85"/>
      <c r="T92" s="85"/>
      <c r="U92" s="366">
        <f>SUM(U72:U91)</f>
        <v>17252758</v>
      </c>
      <c r="V92" s="366">
        <f>SUM(V72:V91)</f>
        <v>476378993</v>
      </c>
      <c r="W92" s="85"/>
      <c r="X92" s="85"/>
      <c r="Y92" s="85"/>
    </row>
    <row r="93" spans="1:25" ht="16.5" thickTop="1">
      <c r="A93" s="93"/>
      <c r="B93" s="85"/>
      <c r="C93" s="85"/>
      <c r="D93" s="85"/>
      <c r="E93" s="364">
        <f>SUM(E72:E90)</f>
        <v>493631751</v>
      </c>
      <c r="F93" s="85"/>
      <c r="G93" s="85"/>
      <c r="H93" s="85"/>
      <c r="I93" s="85"/>
      <c r="J93" s="85"/>
      <c r="K93" s="85"/>
      <c r="L93" s="85"/>
      <c r="M93" s="85"/>
      <c r="N93" s="85"/>
      <c r="O93" s="85"/>
      <c r="P93" s="85"/>
      <c r="Q93" s="85"/>
      <c r="R93" s="85"/>
      <c r="S93" s="85"/>
      <c r="T93" s="85"/>
      <c r="U93" s="85"/>
      <c r="V93" s="253">
        <f>+E93-V92</f>
        <v>17252758</v>
      </c>
      <c r="W93" s="253" t="s">
        <v>229</v>
      </c>
      <c r="X93" s="85"/>
      <c r="Y93" s="85"/>
    </row>
    <row r="94" spans="1:25" ht="15.75">
      <c r="A94" s="94">
        <v>3</v>
      </c>
      <c r="B94" s="85"/>
      <c r="C94" s="57" t="s">
        <v>126</v>
      </c>
      <c r="D94" s="57"/>
      <c r="E94" s="57"/>
      <c r="F94" s="57"/>
      <c r="G94" s="85"/>
      <c r="H94" s="85"/>
      <c r="I94" s="85"/>
      <c r="J94" s="85"/>
      <c r="K94" s="85"/>
      <c r="L94" s="85"/>
      <c r="M94" s="85"/>
      <c r="N94" s="85"/>
      <c r="O94" s="85"/>
      <c r="P94" s="92">
        <f>P92</f>
        <v>57375432.410689518</v>
      </c>
      <c r="Q94" s="85"/>
      <c r="R94" s="85"/>
      <c r="S94" s="85"/>
      <c r="T94" s="85"/>
      <c r="U94" s="85"/>
      <c r="V94" s="85"/>
      <c r="W94" s="85"/>
      <c r="X94" s="85"/>
      <c r="Y94" s="85"/>
    </row>
    <row r="95" spans="1:25">
      <c r="A95" s="85"/>
      <c r="B95" s="85"/>
      <c r="C95" s="85"/>
      <c r="D95" s="85"/>
      <c r="E95" s="85"/>
      <c r="F95" s="85"/>
      <c r="G95" s="85"/>
      <c r="H95" s="85"/>
      <c r="I95" s="85"/>
      <c r="J95" s="85"/>
      <c r="K95" s="85"/>
      <c r="L95" s="85"/>
      <c r="M95" s="85"/>
      <c r="N95" s="85"/>
      <c r="O95" s="85"/>
      <c r="P95" s="85"/>
      <c r="Q95" s="85"/>
      <c r="R95" s="85"/>
      <c r="S95" s="85"/>
      <c r="T95" s="85"/>
      <c r="U95" s="85"/>
      <c r="V95" s="85"/>
      <c r="W95" s="85"/>
      <c r="X95" s="85"/>
      <c r="Y95" s="85"/>
    </row>
    <row r="96" spans="1:25">
      <c r="A96" s="85"/>
      <c r="B96" s="85"/>
      <c r="C96" s="85"/>
      <c r="D96" s="85"/>
      <c r="E96" s="85"/>
      <c r="F96" s="85"/>
      <c r="G96" s="85"/>
      <c r="H96" s="85"/>
      <c r="I96" s="85"/>
      <c r="J96" s="85"/>
      <c r="K96" s="85"/>
      <c r="L96" s="85"/>
      <c r="M96" s="85"/>
      <c r="N96" s="85"/>
      <c r="O96" s="85"/>
      <c r="P96" s="85"/>
      <c r="Q96" s="85"/>
      <c r="R96" s="85"/>
      <c r="S96" s="85"/>
      <c r="T96" s="85"/>
      <c r="U96" s="85"/>
      <c r="V96" s="85"/>
      <c r="W96" s="85"/>
      <c r="X96" s="85"/>
      <c r="Y96" s="85"/>
    </row>
    <row r="97" spans="1:25" ht="15.75">
      <c r="A97" s="57" t="s">
        <v>127</v>
      </c>
      <c r="B97" s="85"/>
      <c r="C97" s="85"/>
      <c r="D97" s="85"/>
      <c r="E97" s="85"/>
      <c r="F97" s="85"/>
      <c r="G97" s="85"/>
      <c r="H97" s="85"/>
      <c r="I97" s="85"/>
      <c r="J97" s="85"/>
      <c r="K97" s="85"/>
      <c r="L97" s="85"/>
      <c r="M97" s="85"/>
      <c r="N97" s="85"/>
      <c r="O97" s="85"/>
      <c r="P97" s="85"/>
      <c r="Q97" s="85"/>
      <c r="R97" s="85"/>
      <c r="S97" s="85"/>
      <c r="T97" s="85"/>
      <c r="U97" s="85"/>
      <c r="V97" s="85"/>
      <c r="W97" s="85"/>
      <c r="X97" s="85"/>
      <c r="Y97" s="85"/>
    </row>
    <row r="98" spans="1:25" ht="16.5" thickBot="1">
      <c r="A98" s="95" t="s">
        <v>128</v>
      </c>
      <c r="B98" s="85"/>
      <c r="C98" s="85"/>
      <c r="D98" s="85"/>
      <c r="E98" s="85"/>
      <c r="F98" s="85"/>
      <c r="G98" s="85"/>
      <c r="H98" s="85"/>
      <c r="I98" s="85"/>
      <c r="J98" s="85"/>
      <c r="K98" s="85"/>
      <c r="L98" s="85"/>
      <c r="M98" s="85"/>
      <c r="N98" s="85"/>
      <c r="O98" s="85"/>
      <c r="P98" s="85"/>
      <c r="Q98" s="85"/>
      <c r="R98" s="85"/>
      <c r="S98" s="85"/>
      <c r="T98" s="85"/>
      <c r="U98" s="85"/>
      <c r="V98" s="85"/>
      <c r="W98" s="85"/>
      <c r="X98" s="85"/>
      <c r="Y98" s="85"/>
    </row>
    <row r="99" spans="1:25" ht="15.75" customHeight="1">
      <c r="A99" s="96" t="s">
        <v>129</v>
      </c>
      <c r="B99" s="97"/>
      <c r="C99" s="421" t="s">
        <v>442</v>
      </c>
      <c r="D99" s="421"/>
      <c r="E99" s="421"/>
      <c r="F99" s="421"/>
      <c r="G99" s="421"/>
      <c r="H99" s="421"/>
      <c r="I99" s="421"/>
      <c r="J99" s="421"/>
      <c r="K99" s="421"/>
      <c r="L99" s="421"/>
      <c r="M99" s="421"/>
      <c r="N99" s="421"/>
      <c r="O99" s="421"/>
      <c r="P99" s="421"/>
      <c r="Q99" s="421"/>
      <c r="R99" s="421"/>
      <c r="S99" s="85"/>
      <c r="T99" s="85"/>
      <c r="U99" s="85"/>
      <c r="V99" s="85"/>
      <c r="W99" s="85"/>
      <c r="X99" s="85"/>
      <c r="Y99" s="85"/>
    </row>
    <row r="100" spans="1:25" ht="15.75">
      <c r="A100" s="96"/>
      <c r="B100" s="97"/>
      <c r="C100" s="302" t="s">
        <v>433</v>
      </c>
      <c r="D100" s="296"/>
      <c r="E100" s="296"/>
      <c r="F100" s="296"/>
      <c r="G100" s="296"/>
      <c r="H100" s="296"/>
      <c r="I100" s="296"/>
      <c r="J100" s="296"/>
      <c r="K100" s="296"/>
      <c r="L100" s="296"/>
      <c r="M100" s="296"/>
      <c r="N100" s="296"/>
      <c r="O100" s="296"/>
      <c r="P100" s="296"/>
      <c r="Q100" s="296"/>
      <c r="R100" s="296"/>
      <c r="S100" s="85"/>
      <c r="T100" s="85"/>
      <c r="U100" s="85"/>
      <c r="V100" s="85"/>
      <c r="W100" s="85"/>
      <c r="X100" s="85"/>
      <c r="Y100" s="85"/>
    </row>
    <row r="101" spans="1:25" ht="15.75" customHeight="1">
      <c r="A101" s="96" t="s">
        <v>130</v>
      </c>
      <c r="B101" s="97"/>
      <c r="C101" s="421" t="s">
        <v>213</v>
      </c>
      <c r="D101" s="421"/>
      <c r="E101" s="421"/>
      <c r="F101" s="421"/>
      <c r="G101" s="421"/>
      <c r="H101" s="421"/>
      <c r="I101" s="421"/>
      <c r="J101" s="421"/>
      <c r="K101" s="421"/>
      <c r="L101" s="421"/>
      <c r="M101" s="421"/>
      <c r="N101" s="421"/>
      <c r="O101" s="421"/>
      <c r="P101" s="421"/>
      <c r="Q101" s="421"/>
      <c r="R101" s="421"/>
      <c r="S101" s="85"/>
      <c r="T101" s="85"/>
      <c r="U101" s="85"/>
      <c r="V101" s="85"/>
      <c r="W101" s="85"/>
      <c r="X101" s="85"/>
      <c r="Y101" s="85"/>
    </row>
    <row r="102" spans="1:25" ht="15.75" customHeight="1">
      <c r="A102" s="96" t="s">
        <v>131</v>
      </c>
      <c r="B102" s="97"/>
      <c r="C102" s="424" t="s">
        <v>132</v>
      </c>
      <c r="D102" s="424"/>
      <c r="E102" s="424"/>
      <c r="F102" s="424"/>
      <c r="G102" s="424"/>
      <c r="H102" s="424"/>
      <c r="I102" s="424"/>
      <c r="J102" s="424"/>
      <c r="K102" s="424"/>
      <c r="L102" s="424"/>
      <c r="M102" s="424"/>
      <c r="N102" s="424"/>
      <c r="O102" s="424"/>
      <c r="P102" s="424"/>
      <c r="Q102" s="424"/>
      <c r="R102" s="424"/>
      <c r="S102" s="85"/>
      <c r="T102" s="85"/>
      <c r="U102" s="85"/>
      <c r="V102" s="85"/>
      <c r="W102" s="85"/>
      <c r="X102" s="85"/>
      <c r="Y102" s="85"/>
    </row>
    <row r="103" spans="1:25" ht="15.75" customHeight="1">
      <c r="A103" s="96"/>
      <c r="B103" s="97"/>
      <c r="C103" s="169" t="s">
        <v>133</v>
      </c>
      <c r="D103" s="297"/>
      <c r="E103" s="297"/>
      <c r="F103" s="297"/>
      <c r="G103" s="297"/>
      <c r="H103" s="297"/>
      <c r="I103" s="297"/>
      <c r="J103" s="297"/>
      <c r="K103" s="297"/>
      <c r="L103" s="297"/>
      <c r="M103" s="297"/>
      <c r="N103" s="297"/>
      <c r="O103" s="297"/>
      <c r="P103" s="297"/>
      <c r="Q103" s="297"/>
      <c r="R103" s="297"/>
      <c r="S103" s="85"/>
      <c r="T103" s="85"/>
      <c r="U103" s="85"/>
      <c r="V103" s="85"/>
      <c r="W103" s="85"/>
      <c r="X103" s="85"/>
      <c r="Y103" s="85"/>
    </row>
    <row r="104" spans="1:25" ht="15.75" customHeight="1">
      <c r="A104" s="96" t="s">
        <v>134</v>
      </c>
      <c r="B104" s="97"/>
      <c r="C104" s="424" t="s">
        <v>135</v>
      </c>
      <c r="D104" s="424"/>
      <c r="E104" s="424"/>
      <c r="F104" s="424"/>
      <c r="G104" s="424"/>
      <c r="H104" s="424"/>
      <c r="I104" s="424"/>
      <c r="J104" s="424"/>
      <c r="K104" s="424"/>
      <c r="L104" s="424"/>
      <c r="M104" s="424"/>
      <c r="N104" s="424"/>
      <c r="O104" s="424"/>
      <c r="P104" s="424"/>
      <c r="Q104" s="424"/>
      <c r="R104" s="424"/>
      <c r="S104" s="85"/>
      <c r="T104" s="85"/>
      <c r="U104" s="85"/>
      <c r="V104" s="85"/>
      <c r="W104" s="85"/>
      <c r="X104" s="85"/>
      <c r="Y104" s="85"/>
    </row>
    <row r="105" spans="1:25" ht="15.75" customHeight="1">
      <c r="A105" s="98" t="s">
        <v>136</v>
      </c>
      <c r="B105" s="97"/>
      <c r="C105" s="420" t="s">
        <v>441</v>
      </c>
      <c r="D105" s="420"/>
      <c r="E105" s="420"/>
      <c r="F105" s="420"/>
      <c r="G105" s="420"/>
      <c r="H105" s="420"/>
      <c r="I105" s="420"/>
      <c r="J105" s="420"/>
      <c r="K105" s="420"/>
      <c r="L105" s="420"/>
      <c r="M105" s="420"/>
      <c r="N105" s="420"/>
      <c r="O105" s="420"/>
      <c r="P105" s="420"/>
      <c r="Q105" s="420"/>
      <c r="R105" s="420"/>
      <c r="S105" s="85"/>
      <c r="T105" s="85"/>
      <c r="U105" s="85"/>
      <c r="V105" s="85"/>
      <c r="W105" s="85"/>
      <c r="X105" s="85"/>
      <c r="Y105" s="85"/>
    </row>
    <row r="106" spans="1:25" ht="15.75" customHeight="1">
      <c r="A106" s="98" t="s">
        <v>137</v>
      </c>
      <c r="B106" s="97"/>
      <c r="C106" s="420" t="s">
        <v>138</v>
      </c>
      <c r="D106" s="420"/>
      <c r="E106" s="420"/>
      <c r="F106" s="420"/>
      <c r="G106" s="420"/>
      <c r="H106" s="420"/>
      <c r="I106" s="420"/>
      <c r="J106" s="420"/>
      <c r="K106" s="420"/>
      <c r="L106" s="420"/>
      <c r="M106" s="420"/>
      <c r="N106" s="420"/>
      <c r="O106" s="420"/>
      <c r="P106" s="420"/>
      <c r="Q106" s="420"/>
      <c r="R106" s="420"/>
      <c r="S106" s="85"/>
      <c r="T106" s="85"/>
      <c r="U106" s="85"/>
      <c r="V106" s="85"/>
      <c r="W106" s="85"/>
      <c r="X106" s="85"/>
      <c r="Y106" s="85"/>
    </row>
    <row r="107" spans="1:25" ht="15.75" customHeight="1">
      <c r="A107" s="98" t="s">
        <v>139</v>
      </c>
      <c r="B107" s="97"/>
      <c r="C107" s="420" t="s">
        <v>355</v>
      </c>
      <c r="D107" s="420"/>
      <c r="E107" s="420"/>
      <c r="F107" s="420"/>
      <c r="G107" s="420"/>
      <c r="H107" s="420"/>
      <c r="I107" s="420"/>
      <c r="J107" s="420"/>
      <c r="K107" s="420"/>
      <c r="L107" s="420"/>
      <c r="M107" s="420"/>
      <c r="N107" s="420"/>
      <c r="O107" s="420"/>
      <c r="P107" s="420"/>
      <c r="Q107" s="420"/>
      <c r="R107" s="420"/>
      <c r="S107" s="85"/>
      <c r="T107" s="85"/>
      <c r="U107" s="85"/>
      <c r="V107" s="85"/>
      <c r="W107" s="85"/>
      <c r="X107" s="85"/>
      <c r="Y107" s="85"/>
    </row>
    <row r="108" spans="1:25" ht="15.75" customHeight="1">
      <c r="A108" s="98" t="s">
        <v>141</v>
      </c>
      <c r="B108" s="10"/>
      <c r="C108" s="420" t="s">
        <v>142</v>
      </c>
      <c r="D108" s="420"/>
      <c r="E108" s="420"/>
      <c r="F108" s="420"/>
      <c r="G108" s="420"/>
      <c r="H108" s="420"/>
      <c r="I108" s="420"/>
      <c r="J108" s="420"/>
      <c r="K108" s="420"/>
      <c r="L108" s="420"/>
      <c r="M108" s="420"/>
      <c r="N108" s="420"/>
      <c r="O108" s="420"/>
      <c r="P108" s="420"/>
      <c r="Q108" s="420"/>
      <c r="R108" s="420"/>
      <c r="S108" s="85"/>
      <c r="T108" s="85"/>
      <c r="U108" s="85"/>
      <c r="V108" s="85"/>
      <c r="W108" s="85"/>
      <c r="X108" s="85"/>
      <c r="Y108" s="85"/>
    </row>
    <row r="109" spans="1:25" ht="15.75">
      <c r="A109" s="43" t="s">
        <v>195</v>
      </c>
      <c r="B109" s="57"/>
      <c r="C109" s="57" t="s">
        <v>434</v>
      </c>
      <c r="D109" s="85"/>
      <c r="E109" s="85"/>
      <c r="F109" s="85"/>
      <c r="G109" s="85"/>
      <c r="H109" s="85"/>
      <c r="I109" s="85"/>
      <c r="J109" s="85"/>
      <c r="K109" s="85"/>
      <c r="L109" s="85"/>
      <c r="M109" s="85"/>
      <c r="N109" s="85"/>
      <c r="O109" s="85"/>
      <c r="P109" s="85"/>
      <c r="Q109" s="85"/>
      <c r="R109" s="85"/>
      <c r="S109" s="85"/>
      <c r="T109" s="85"/>
      <c r="U109" s="85"/>
      <c r="V109" s="85"/>
      <c r="W109" s="85"/>
      <c r="X109" s="85"/>
      <c r="Y109" s="85"/>
    </row>
    <row r="110" spans="1:25" ht="15.75">
      <c r="A110" s="294" t="s">
        <v>201</v>
      </c>
      <c r="B110" s="295"/>
      <c r="C110" s="171" t="s">
        <v>435</v>
      </c>
      <c r="D110" s="103"/>
      <c r="E110" s="103"/>
      <c r="F110" s="103"/>
      <c r="G110" s="301"/>
      <c r="H110" s="43"/>
      <c r="I110" s="43"/>
      <c r="J110" s="11"/>
      <c r="K110" s="11"/>
      <c r="L110" s="57"/>
      <c r="M110" s="57"/>
      <c r="N110" s="38"/>
      <c r="O110" s="57"/>
      <c r="P110" s="300"/>
      <c r="Q110" s="11"/>
      <c r="R110" s="104"/>
      <c r="S110" s="85"/>
      <c r="T110" s="85"/>
      <c r="U110" s="85"/>
      <c r="V110" s="85"/>
      <c r="W110" s="85"/>
      <c r="X110" s="85"/>
      <c r="Y110" s="85"/>
    </row>
    <row r="111" spans="1:25" ht="15.75">
      <c r="A111" s="294" t="s">
        <v>203</v>
      </c>
      <c r="B111" s="295"/>
      <c r="C111" s="57" t="s">
        <v>436</v>
      </c>
      <c r="D111" s="103"/>
      <c r="E111" s="103"/>
      <c r="F111" s="103"/>
      <c r="G111" s="301"/>
      <c r="H111" s="43"/>
      <c r="I111" s="43"/>
      <c r="J111" s="11"/>
      <c r="K111" s="11"/>
      <c r="L111" s="57"/>
      <c r="M111" s="57"/>
      <c r="N111" s="38"/>
      <c r="O111" s="57"/>
      <c r="P111" s="300"/>
      <c r="Q111" s="11"/>
      <c r="R111" s="36"/>
      <c r="S111" s="85"/>
      <c r="T111" s="85"/>
      <c r="U111" s="85"/>
      <c r="V111" s="85"/>
      <c r="W111" s="85"/>
      <c r="X111" s="85"/>
      <c r="Y111" s="85"/>
    </row>
    <row r="112" spans="1:25">
      <c r="C112" s="85"/>
      <c r="D112" s="85"/>
      <c r="E112" s="85"/>
      <c r="F112" s="85"/>
      <c r="G112" s="85"/>
      <c r="H112" s="85"/>
      <c r="I112" s="85"/>
      <c r="J112" s="85"/>
      <c r="K112" s="85"/>
      <c r="L112" s="85"/>
      <c r="M112" s="85"/>
      <c r="N112" s="85"/>
      <c r="O112" s="85"/>
      <c r="P112" s="85"/>
      <c r="Q112" s="85"/>
      <c r="R112" s="85"/>
      <c r="S112" s="85"/>
      <c r="T112" s="85"/>
      <c r="U112" s="85"/>
      <c r="V112" s="85"/>
      <c r="W112" s="85"/>
      <c r="X112" s="85"/>
      <c r="Y112" s="85"/>
    </row>
    <row r="113" spans="3:25">
      <c r="C113" s="85"/>
      <c r="D113" s="85"/>
      <c r="E113" s="85"/>
      <c r="F113" s="85"/>
      <c r="G113" s="85"/>
      <c r="H113" s="85"/>
      <c r="I113" s="85"/>
      <c r="J113" s="85"/>
      <c r="K113" s="85"/>
      <c r="L113" s="85"/>
      <c r="M113" s="85"/>
      <c r="N113" s="85"/>
      <c r="O113" s="85"/>
      <c r="P113" s="85"/>
      <c r="Q113" s="85"/>
      <c r="R113" s="85"/>
      <c r="S113" s="85"/>
      <c r="T113" s="85"/>
      <c r="U113" s="85"/>
      <c r="V113" s="85"/>
      <c r="W113" s="85"/>
      <c r="X113" s="85"/>
      <c r="Y113" s="85"/>
    </row>
    <row r="114" spans="3:25">
      <c r="C114" s="85"/>
      <c r="D114" s="85"/>
      <c r="E114" s="85"/>
      <c r="F114" s="85"/>
      <c r="G114" s="85"/>
      <c r="H114" s="85"/>
      <c r="I114" s="85"/>
      <c r="J114" s="85"/>
      <c r="K114" s="85"/>
      <c r="L114" s="85"/>
      <c r="M114" s="85"/>
      <c r="N114" s="85"/>
      <c r="O114" s="85"/>
      <c r="P114" s="85"/>
      <c r="Q114" s="85"/>
      <c r="R114" s="85"/>
      <c r="S114" s="85"/>
      <c r="T114" s="85"/>
      <c r="U114" s="85"/>
      <c r="V114" s="85"/>
      <c r="W114" s="85"/>
      <c r="X114" s="85"/>
      <c r="Y114" s="85"/>
    </row>
    <row r="115" spans="3:25">
      <c r="C115" s="85"/>
      <c r="D115" s="85"/>
      <c r="E115" s="85"/>
      <c r="F115" s="85"/>
      <c r="G115" s="85"/>
      <c r="H115" s="85"/>
      <c r="I115" s="85"/>
      <c r="J115" s="85"/>
      <c r="K115" s="85"/>
      <c r="L115" s="85"/>
      <c r="M115" s="85"/>
      <c r="N115" s="85"/>
      <c r="O115" s="85"/>
      <c r="P115" s="85"/>
      <c r="Q115" s="85"/>
      <c r="R115" s="85"/>
      <c r="S115" s="85"/>
      <c r="T115" s="85"/>
      <c r="U115" s="85"/>
      <c r="V115" s="85"/>
      <c r="W115" s="85"/>
      <c r="X115" s="85"/>
      <c r="Y115" s="85"/>
    </row>
    <row r="116" spans="3:25">
      <c r="C116" s="85"/>
      <c r="D116" s="85"/>
      <c r="E116" s="85"/>
      <c r="F116" s="85"/>
      <c r="G116" s="85"/>
      <c r="H116" s="85"/>
      <c r="I116" s="85"/>
      <c r="J116" s="85"/>
      <c r="K116" s="85"/>
      <c r="L116" s="85"/>
      <c r="M116" s="85"/>
      <c r="N116" s="85"/>
      <c r="O116" s="85"/>
      <c r="P116" s="85"/>
      <c r="Q116" s="85"/>
      <c r="R116" s="85"/>
      <c r="S116" s="85"/>
      <c r="T116" s="85"/>
      <c r="U116" s="85"/>
      <c r="V116" s="85"/>
      <c r="W116" s="85"/>
      <c r="X116" s="85"/>
      <c r="Y116" s="85"/>
    </row>
    <row r="117" spans="3:25">
      <c r="C117" s="85"/>
      <c r="D117" s="85"/>
      <c r="E117" s="85"/>
      <c r="F117" s="85"/>
      <c r="G117" s="85"/>
      <c r="H117" s="85"/>
      <c r="I117" s="85"/>
      <c r="J117" s="85"/>
      <c r="K117" s="85"/>
      <c r="L117" s="85"/>
      <c r="M117" s="85"/>
      <c r="N117" s="85"/>
      <c r="O117" s="85"/>
      <c r="P117" s="85"/>
      <c r="Q117" s="85"/>
      <c r="R117" s="85"/>
      <c r="S117" s="85"/>
      <c r="T117" s="85"/>
      <c r="U117" s="85"/>
      <c r="V117" s="85"/>
      <c r="W117" s="85"/>
      <c r="X117" s="85"/>
      <c r="Y117" s="85"/>
    </row>
    <row r="118" spans="3:25">
      <c r="C118" s="85"/>
      <c r="D118" s="85"/>
      <c r="E118" s="85"/>
      <c r="F118" s="85"/>
      <c r="G118" s="85"/>
      <c r="H118" s="85"/>
      <c r="I118" s="85"/>
      <c r="J118" s="85"/>
      <c r="K118" s="85"/>
      <c r="L118" s="85"/>
      <c r="M118" s="85"/>
      <c r="N118" s="85"/>
      <c r="O118" s="85"/>
      <c r="P118" s="85"/>
      <c r="Q118" s="85"/>
      <c r="R118" s="85"/>
      <c r="S118" s="85"/>
      <c r="T118" s="85"/>
      <c r="U118" s="85"/>
      <c r="V118" s="85"/>
      <c r="W118" s="85"/>
      <c r="X118" s="85"/>
      <c r="Y118" s="85"/>
    </row>
    <row r="119" spans="3:25">
      <c r="C119" s="85"/>
      <c r="D119" s="85"/>
      <c r="E119" s="85"/>
      <c r="F119" s="85"/>
      <c r="G119" s="85"/>
      <c r="H119" s="85"/>
      <c r="I119" s="85"/>
      <c r="J119" s="85"/>
      <c r="K119" s="85"/>
      <c r="L119" s="85"/>
      <c r="M119" s="85"/>
      <c r="N119" s="85"/>
      <c r="O119" s="85"/>
      <c r="P119" s="85"/>
      <c r="Q119" s="85"/>
      <c r="R119" s="85"/>
      <c r="S119" s="85"/>
      <c r="T119" s="85"/>
      <c r="U119" s="85"/>
      <c r="V119" s="85"/>
      <c r="W119" s="85"/>
      <c r="X119" s="85"/>
      <c r="Y119" s="85"/>
    </row>
    <row r="120" spans="3:25">
      <c r="C120" s="85"/>
      <c r="D120" s="85"/>
      <c r="E120" s="85"/>
      <c r="F120" s="85"/>
      <c r="G120" s="85"/>
      <c r="H120" s="85"/>
      <c r="I120" s="85"/>
      <c r="J120" s="85"/>
      <c r="K120" s="85"/>
      <c r="L120" s="85"/>
      <c r="M120" s="85"/>
      <c r="N120" s="85"/>
      <c r="O120" s="85"/>
      <c r="P120" s="85"/>
      <c r="Q120" s="85"/>
      <c r="R120" s="85"/>
      <c r="S120" s="85"/>
      <c r="T120" s="85"/>
      <c r="U120" s="85"/>
      <c r="V120" s="85"/>
      <c r="W120" s="85"/>
      <c r="X120" s="85"/>
      <c r="Y120" s="85"/>
    </row>
    <row r="121" spans="3:25">
      <c r="C121" s="85"/>
      <c r="D121" s="85"/>
      <c r="E121" s="85"/>
      <c r="F121" s="85"/>
      <c r="G121" s="85"/>
      <c r="H121" s="85"/>
      <c r="I121" s="85"/>
      <c r="J121" s="85"/>
      <c r="K121" s="85"/>
      <c r="L121" s="85"/>
      <c r="M121" s="85"/>
      <c r="N121" s="85"/>
      <c r="O121" s="85"/>
      <c r="P121" s="85"/>
      <c r="Q121" s="85"/>
      <c r="R121" s="85"/>
      <c r="S121" s="85"/>
      <c r="T121" s="85"/>
      <c r="U121" s="85"/>
      <c r="V121" s="85"/>
      <c r="W121" s="85"/>
      <c r="X121" s="85"/>
      <c r="Y121" s="85"/>
    </row>
    <row r="122" spans="3:25">
      <c r="C122" s="85"/>
      <c r="D122" s="85"/>
      <c r="E122" s="85"/>
      <c r="F122" s="85"/>
      <c r="G122" s="85"/>
      <c r="H122" s="85"/>
      <c r="I122" s="85"/>
      <c r="J122" s="85"/>
      <c r="K122" s="85"/>
      <c r="L122" s="85"/>
      <c r="M122" s="85"/>
      <c r="N122" s="85"/>
      <c r="O122" s="85"/>
      <c r="P122" s="85"/>
      <c r="Q122" s="85"/>
      <c r="R122" s="85"/>
      <c r="S122" s="85"/>
      <c r="T122" s="85"/>
      <c r="U122" s="85"/>
      <c r="V122" s="85"/>
      <c r="W122" s="85"/>
      <c r="X122" s="85"/>
      <c r="Y122" s="85"/>
    </row>
    <row r="123" spans="3:25">
      <c r="C123" s="85"/>
      <c r="D123" s="85"/>
      <c r="E123" s="85"/>
      <c r="F123" s="85"/>
      <c r="G123" s="85"/>
      <c r="H123" s="85"/>
      <c r="I123" s="85"/>
      <c r="J123" s="85"/>
      <c r="K123" s="85"/>
      <c r="L123" s="85"/>
      <c r="M123" s="85"/>
      <c r="N123" s="85"/>
      <c r="O123" s="85"/>
      <c r="P123" s="85"/>
      <c r="Q123" s="85"/>
      <c r="R123" s="85"/>
      <c r="S123" s="85"/>
      <c r="T123" s="85"/>
      <c r="U123" s="85"/>
      <c r="V123" s="85"/>
      <c r="W123" s="85"/>
      <c r="X123" s="85"/>
      <c r="Y123" s="85"/>
    </row>
    <row r="124" spans="3:25">
      <c r="C124" s="85"/>
      <c r="D124" s="85"/>
      <c r="E124" s="85"/>
      <c r="F124" s="85"/>
      <c r="G124" s="85"/>
      <c r="H124" s="85"/>
      <c r="I124" s="85"/>
      <c r="J124" s="85"/>
      <c r="K124" s="85"/>
      <c r="L124" s="85"/>
      <c r="M124" s="85"/>
      <c r="N124" s="85"/>
      <c r="O124" s="85"/>
      <c r="P124" s="85"/>
      <c r="Q124" s="85"/>
      <c r="R124" s="85"/>
      <c r="S124" s="85"/>
      <c r="T124" s="85"/>
      <c r="U124" s="85"/>
      <c r="V124" s="85"/>
      <c r="W124" s="85"/>
      <c r="X124" s="85"/>
      <c r="Y124" s="85"/>
    </row>
    <row r="125" spans="3:25">
      <c r="C125" s="85"/>
      <c r="D125" s="85"/>
      <c r="E125" s="85"/>
      <c r="F125" s="85"/>
      <c r="G125" s="85"/>
      <c r="H125" s="85"/>
      <c r="I125" s="85"/>
      <c r="J125" s="85"/>
      <c r="K125" s="85"/>
      <c r="L125" s="85"/>
      <c r="M125" s="85"/>
      <c r="N125" s="85"/>
      <c r="O125" s="85"/>
      <c r="P125" s="85"/>
      <c r="Q125" s="85"/>
      <c r="R125" s="85"/>
      <c r="S125" s="85"/>
      <c r="T125" s="85"/>
      <c r="U125" s="85"/>
      <c r="V125" s="85"/>
      <c r="W125" s="85"/>
      <c r="X125" s="85"/>
      <c r="Y125" s="85"/>
    </row>
    <row r="126" spans="3:25">
      <c r="C126" s="85"/>
      <c r="D126" s="85"/>
      <c r="E126" s="85"/>
      <c r="F126" s="85"/>
      <c r="G126" s="85"/>
      <c r="H126" s="85"/>
      <c r="I126" s="85"/>
      <c r="J126" s="85"/>
      <c r="K126" s="85"/>
      <c r="L126" s="85"/>
      <c r="M126" s="85"/>
      <c r="N126" s="85"/>
      <c r="O126" s="85"/>
      <c r="P126" s="85"/>
      <c r="Q126" s="85"/>
      <c r="R126" s="85"/>
      <c r="S126" s="85"/>
      <c r="T126" s="85"/>
      <c r="U126" s="85"/>
      <c r="V126" s="85"/>
      <c r="W126" s="85"/>
      <c r="X126" s="85"/>
      <c r="Y126" s="85"/>
    </row>
    <row r="127" spans="3:25">
      <c r="C127" s="85"/>
      <c r="D127" s="85"/>
      <c r="E127" s="85"/>
      <c r="F127" s="85"/>
      <c r="G127" s="85"/>
      <c r="H127" s="85"/>
      <c r="I127" s="85"/>
      <c r="J127" s="85"/>
      <c r="K127" s="85"/>
      <c r="L127" s="85"/>
      <c r="M127" s="85"/>
      <c r="N127" s="85"/>
      <c r="O127" s="85"/>
      <c r="P127" s="85"/>
      <c r="Q127" s="85"/>
      <c r="R127" s="85"/>
      <c r="S127" s="85"/>
      <c r="T127" s="85"/>
      <c r="U127" s="85"/>
      <c r="V127" s="85"/>
      <c r="W127" s="85"/>
      <c r="X127" s="85"/>
      <c r="Y127" s="85"/>
    </row>
    <row r="128" spans="3:25">
      <c r="C128" s="85"/>
      <c r="D128" s="85"/>
      <c r="E128" s="85"/>
      <c r="F128" s="85"/>
      <c r="G128" s="85"/>
      <c r="H128" s="85"/>
      <c r="I128" s="85"/>
      <c r="J128" s="85"/>
      <c r="K128" s="85"/>
      <c r="L128" s="85"/>
      <c r="M128" s="85"/>
      <c r="N128" s="85"/>
      <c r="O128" s="85"/>
      <c r="P128" s="85"/>
      <c r="Q128" s="85"/>
      <c r="R128" s="85"/>
      <c r="S128" s="85"/>
      <c r="T128" s="85"/>
      <c r="U128" s="85"/>
      <c r="V128" s="85"/>
      <c r="W128" s="85"/>
      <c r="X128" s="85"/>
      <c r="Y128" s="85"/>
    </row>
    <row r="129" spans="3:25">
      <c r="C129" s="85"/>
      <c r="D129" s="85"/>
      <c r="E129" s="85"/>
      <c r="F129" s="85"/>
      <c r="G129" s="85"/>
      <c r="H129" s="85"/>
      <c r="I129" s="85"/>
      <c r="J129" s="85"/>
      <c r="K129" s="85"/>
      <c r="L129" s="85"/>
      <c r="M129" s="85"/>
      <c r="N129" s="85"/>
      <c r="O129" s="85"/>
      <c r="P129" s="85"/>
      <c r="Q129" s="85"/>
      <c r="R129" s="85"/>
      <c r="S129" s="85"/>
      <c r="T129" s="85"/>
      <c r="U129" s="85"/>
      <c r="V129" s="85"/>
      <c r="W129" s="85"/>
      <c r="X129" s="85"/>
      <c r="Y129" s="85"/>
    </row>
    <row r="130" spans="3:25">
      <c r="C130" s="85"/>
      <c r="D130" s="85"/>
      <c r="E130" s="85"/>
      <c r="F130" s="85"/>
      <c r="G130" s="85"/>
      <c r="H130" s="85"/>
      <c r="I130" s="85"/>
      <c r="J130" s="85"/>
      <c r="K130" s="85"/>
      <c r="L130" s="85"/>
      <c r="M130" s="85"/>
      <c r="N130" s="85"/>
      <c r="O130" s="85"/>
      <c r="P130" s="85"/>
      <c r="Q130" s="85"/>
      <c r="R130" s="85"/>
      <c r="S130" s="85"/>
      <c r="T130" s="85"/>
      <c r="U130" s="85"/>
      <c r="V130" s="85"/>
      <c r="W130" s="85"/>
      <c r="X130" s="85"/>
      <c r="Y130" s="85"/>
    </row>
    <row r="131" spans="3:25">
      <c r="C131" s="85"/>
      <c r="D131" s="85"/>
      <c r="E131" s="85"/>
      <c r="F131" s="85"/>
      <c r="G131" s="85"/>
      <c r="H131" s="85"/>
      <c r="I131" s="85"/>
      <c r="J131" s="85"/>
      <c r="K131" s="85"/>
      <c r="L131" s="85"/>
      <c r="M131" s="85"/>
      <c r="N131" s="85"/>
      <c r="O131" s="85"/>
      <c r="P131" s="85"/>
      <c r="Q131" s="85"/>
      <c r="R131" s="85"/>
      <c r="S131" s="85"/>
      <c r="T131" s="85"/>
      <c r="U131" s="85"/>
      <c r="V131" s="85"/>
      <c r="W131" s="85"/>
      <c r="X131" s="85"/>
      <c r="Y131" s="85"/>
    </row>
    <row r="132" spans="3:25">
      <c r="C132" s="85"/>
      <c r="D132" s="85"/>
      <c r="E132" s="85"/>
      <c r="F132" s="85"/>
      <c r="G132" s="85"/>
      <c r="H132" s="85"/>
      <c r="I132" s="85"/>
      <c r="J132" s="85"/>
      <c r="K132" s="85"/>
      <c r="L132" s="85"/>
      <c r="M132" s="85"/>
      <c r="N132" s="85"/>
      <c r="O132" s="85"/>
      <c r="P132" s="85"/>
      <c r="Q132" s="85"/>
      <c r="R132" s="85"/>
      <c r="S132" s="85"/>
      <c r="T132" s="85"/>
      <c r="U132" s="85"/>
      <c r="V132" s="85"/>
      <c r="W132" s="85"/>
      <c r="X132" s="85"/>
      <c r="Y132" s="85"/>
    </row>
    <row r="133" spans="3:25">
      <c r="C133" s="85"/>
      <c r="D133" s="85"/>
      <c r="E133" s="85"/>
      <c r="F133" s="85"/>
      <c r="G133" s="85"/>
      <c r="H133" s="85"/>
      <c r="I133" s="85"/>
      <c r="J133" s="85"/>
      <c r="K133" s="85"/>
      <c r="L133" s="85"/>
      <c r="M133" s="85"/>
      <c r="N133" s="85"/>
      <c r="O133" s="85"/>
      <c r="P133" s="85"/>
      <c r="Q133" s="85"/>
      <c r="R133" s="85"/>
      <c r="S133" s="85"/>
      <c r="T133" s="85"/>
      <c r="U133" s="85"/>
      <c r="V133" s="85"/>
      <c r="W133" s="85"/>
      <c r="X133" s="85"/>
      <c r="Y133" s="85"/>
    </row>
    <row r="134" spans="3:25">
      <c r="C134" s="85"/>
      <c r="D134" s="85"/>
      <c r="E134" s="85"/>
      <c r="F134" s="85"/>
      <c r="G134" s="85"/>
      <c r="H134" s="85"/>
      <c r="I134" s="85"/>
      <c r="J134" s="85"/>
      <c r="K134" s="85"/>
      <c r="L134" s="85"/>
      <c r="M134" s="85"/>
      <c r="N134" s="85"/>
      <c r="O134" s="85"/>
      <c r="P134" s="85"/>
      <c r="Q134" s="85"/>
      <c r="R134" s="85"/>
      <c r="S134" s="85"/>
      <c r="T134" s="85"/>
      <c r="U134" s="85"/>
      <c r="V134" s="85"/>
      <c r="W134" s="85"/>
      <c r="X134" s="85"/>
      <c r="Y134" s="85"/>
    </row>
    <row r="135" spans="3:25">
      <c r="C135" s="85"/>
      <c r="D135" s="85"/>
      <c r="E135" s="85"/>
      <c r="F135" s="85"/>
      <c r="G135" s="85"/>
      <c r="H135" s="85"/>
      <c r="I135" s="85"/>
      <c r="J135" s="85"/>
      <c r="K135" s="85"/>
      <c r="L135" s="85"/>
      <c r="M135" s="85"/>
      <c r="N135" s="85"/>
      <c r="O135" s="85"/>
      <c r="P135" s="85"/>
      <c r="Q135" s="85"/>
      <c r="R135" s="85"/>
      <c r="S135" s="85"/>
      <c r="T135" s="85"/>
      <c r="U135" s="85"/>
      <c r="V135" s="85"/>
      <c r="W135" s="85"/>
      <c r="X135" s="85"/>
      <c r="Y135" s="85"/>
    </row>
    <row r="136" spans="3:25">
      <c r="C136" s="85"/>
      <c r="D136" s="85"/>
      <c r="E136" s="85"/>
      <c r="F136" s="85"/>
      <c r="G136" s="85"/>
      <c r="H136" s="85"/>
      <c r="I136" s="85"/>
      <c r="J136" s="85"/>
      <c r="K136" s="85"/>
      <c r="L136" s="85"/>
      <c r="M136" s="85"/>
      <c r="N136" s="85"/>
      <c r="O136" s="85"/>
      <c r="P136" s="85"/>
      <c r="Q136" s="85"/>
      <c r="R136" s="85"/>
      <c r="S136" s="85"/>
      <c r="T136" s="85"/>
      <c r="U136" s="85"/>
      <c r="V136" s="85"/>
      <c r="W136" s="85"/>
      <c r="X136" s="85"/>
      <c r="Y136" s="85"/>
    </row>
    <row r="137" spans="3:25">
      <c r="C137" s="85"/>
      <c r="D137" s="85"/>
      <c r="E137" s="85"/>
      <c r="F137" s="85"/>
      <c r="G137" s="85"/>
      <c r="H137" s="85"/>
      <c r="I137" s="85"/>
      <c r="J137" s="85"/>
      <c r="K137" s="85"/>
      <c r="L137" s="85"/>
      <c r="M137" s="85"/>
      <c r="N137" s="85"/>
      <c r="O137" s="85"/>
      <c r="P137" s="85"/>
      <c r="Q137" s="85"/>
      <c r="R137" s="85"/>
      <c r="S137" s="85"/>
      <c r="T137" s="85"/>
      <c r="U137" s="85"/>
      <c r="V137" s="85"/>
      <c r="W137" s="85"/>
      <c r="X137" s="85"/>
      <c r="Y137" s="85"/>
    </row>
    <row r="138" spans="3:25">
      <c r="C138" s="85"/>
      <c r="D138" s="85"/>
      <c r="E138" s="85"/>
      <c r="F138" s="85"/>
      <c r="G138" s="85"/>
      <c r="H138" s="85"/>
      <c r="I138" s="85"/>
      <c r="J138" s="85"/>
      <c r="K138" s="85"/>
      <c r="L138" s="85"/>
      <c r="M138" s="85"/>
      <c r="N138" s="85"/>
      <c r="O138" s="85"/>
      <c r="P138" s="85"/>
      <c r="Q138" s="85"/>
      <c r="R138" s="85"/>
      <c r="S138" s="85"/>
      <c r="T138" s="85"/>
      <c r="U138" s="85"/>
      <c r="V138" s="85"/>
      <c r="W138" s="85"/>
      <c r="X138" s="85"/>
      <c r="Y138" s="85"/>
    </row>
    <row r="139" spans="3:25">
      <c r="C139" s="85"/>
      <c r="D139" s="85"/>
      <c r="E139" s="85"/>
      <c r="F139" s="85"/>
      <c r="G139" s="85"/>
      <c r="H139" s="85"/>
      <c r="I139" s="85"/>
      <c r="J139" s="85"/>
      <c r="K139" s="85"/>
      <c r="L139" s="85"/>
      <c r="M139" s="85"/>
      <c r="N139" s="85"/>
      <c r="O139" s="85"/>
      <c r="P139" s="85"/>
      <c r="Q139" s="85"/>
      <c r="R139" s="85"/>
      <c r="S139" s="85"/>
      <c r="T139" s="85"/>
      <c r="U139" s="85"/>
      <c r="V139" s="85"/>
      <c r="W139" s="85"/>
      <c r="X139" s="85"/>
      <c r="Y139" s="85"/>
    </row>
    <row r="140" spans="3:25">
      <c r="C140" s="85"/>
      <c r="D140" s="85"/>
      <c r="E140" s="85"/>
      <c r="F140" s="85"/>
      <c r="G140" s="85"/>
      <c r="H140" s="85"/>
      <c r="I140" s="85"/>
      <c r="J140" s="85"/>
      <c r="K140" s="85"/>
      <c r="L140" s="85"/>
      <c r="M140" s="85"/>
      <c r="N140" s="85"/>
      <c r="O140" s="85"/>
      <c r="P140" s="85"/>
      <c r="Q140" s="85"/>
      <c r="R140" s="85"/>
      <c r="S140" s="85"/>
      <c r="T140" s="85"/>
      <c r="U140" s="85"/>
      <c r="V140" s="85"/>
      <c r="W140" s="85"/>
      <c r="X140" s="85"/>
      <c r="Y140" s="85"/>
    </row>
    <row r="141" spans="3:25">
      <c r="C141" s="85"/>
      <c r="D141" s="85"/>
      <c r="E141" s="85"/>
      <c r="F141" s="85"/>
      <c r="G141" s="85"/>
      <c r="H141" s="85"/>
      <c r="I141" s="85"/>
      <c r="J141" s="85"/>
      <c r="K141" s="85"/>
      <c r="L141" s="85"/>
      <c r="M141" s="85"/>
      <c r="N141" s="85"/>
      <c r="O141" s="85"/>
      <c r="P141" s="85"/>
      <c r="Q141" s="85"/>
      <c r="R141" s="85"/>
      <c r="S141" s="85"/>
      <c r="T141" s="85"/>
      <c r="U141" s="85"/>
      <c r="V141" s="85"/>
      <c r="W141" s="85"/>
      <c r="X141" s="85"/>
      <c r="Y141" s="85"/>
    </row>
    <row r="142" spans="3:25">
      <c r="C142" s="85"/>
      <c r="D142" s="85"/>
      <c r="E142" s="85"/>
      <c r="F142" s="85"/>
      <c r="G142" s="85"/>
      <c r="H142" s="85"/>
      <c r="I142" s="85"/>
      <c r="J142" s="85"/>
      <c r="K142" s="85"/>
      <c r="L142" s="85"/>
      <c r="M142" s="85"/>
      <c r="N142" s="85"/>
      <c r="O142" s="85"/>
      <c r="P142" s="85"/>
      <c r="Q142" s="85"/>
      <c r="R142" s="85"/>
      <c r="S142" s="85"/>
      <c r="T142" s="85"/>
      <c r="U142" s="85"/>
      <c r="V142" s="85"/>
      <c r="W142" s="85"/>
      <c r="X142" s="85"/>
      <c r="Y142" s="85"/>
    </row>
    <row r="143" spans="3:25">
      <c r="C143" s="85"/>
      <c r="D143" s="85"/>
      <c r="E143" s="85"/>
      <c r="F143" s="85"/>
      <c r="G143" s="85"/>
      <c r="H143" s="85"/>
      <c r="I143" s="85"/>
      <c r="J143" s="85"/>
      <c r="K143" s="85"/>
      <c r="L143" s="85"/>
      <c r="M143" s="85"/>
      <c r="N143" s="85"/>
      <c r="O143" s="85"/>
      <c r="P143" s="85"/>
      <c r="Q143" s="85"/>
      <c r="R143" s="85"/>
      <c r="S143" s="85"/>
      <c r="T143" s="85"/>
      <c r="U143" s="85"/>
      <c r="V143" s="85"/>
      <c r="W143" s="85"/>
      <c r="X143" s="85"/>
      <c r="Y143" s="85"/>
    </row>
    <row r="144" spans="3:25">
      <c r="C144" s="85"/>
      <c r="D144" s="85"/>
      <c r="E144" s="85"/>
      <c r="F144" s="85"/>
      <c r="G144" s="85"/>
      <c r="H144" s="85"/>
      <c r="I144" s="85"/>
      <c r="J144" s="85"/>
      <c r="K144" s="85"/>
      <c r="L144" s="85"/>
      <c r="M144" s="85"/>
      <c r="N144" s="85"/>
      <c r="O144" s="85"/>
      <c r="P144" s="85"/>
      <c r="Q144" s="85"/>
      <c r="R144" s="85"/>
      <c r="S144" s="85"/>
      <c r="T144" s="85"/>
      <c r="U144" s="85"/>
      <c r="V144" s="85"/>
      <c r="W144" s="85"/>
      <c r="X144" s="85"/>
      <c r="Y144" s="85"/>
    </row>
    <row r="145" spans="3:25">
      <c r="C145" s="85"/>
      <c r="D145" s="85"/>
      <c r="E145" s="85"/>
      <c r="F145" s="85"/>
      <c r="G145" s="85"/>
      <c r="H145" s="85"/>
      <c r="I145" s="85"/>
      <c r="J145" s="85"/>
      <c r="K145" s="85"/>
      <c r="L145" s="85"/>
      <c r="M145" s="85"/>
      <c r="N145" s="85"/>
      <c r="O145" s="85"/>
      <c r="P145" s="85"/>
      <c r="Q145" s="85"/>
      <c r="R145" s="85"/>
      <c r="S145" s="85"/>
      <c r="T145" s="85"/>
      <c r="U145" s="85"/>
      <c r="V145" s="85"/>
      <c r="W145" s="85"/>
      <c r="X145" s="85"/>
      <c r="Y145" s="85"/>
    </row>
    <row r="146" spans="3:25">
      <c r="C146" s="85"/>
      <c r="D146" s="85"/>
      <c r="E146" s="85"/>
      <c r="F146" s="85"/>
      <c r="G146" s="85"/>
      <c r="H146" s="85"/>
      <c r="I146" s="85"/>
      <c r="J146" s="85"/>
      <c r="K146" s="85"/>
      <c r="L146" s="85"/>
      <c r="M146" s="85"/>
      <c r="N146" s="85"/>
      <c r="O146" s="85"/>
      <c r="P146" s="85"/>
      <c r="Q146" s="85"/>
      <c r="R146" s="85"/>
      <c r="S146" s="85"/>
      <c r="T146" s="85"/>
      <c r="U146" s="85"/>
      <c r="V146" s="85"/>
      <c r="W146" s="85"/>
      <c r="X146" s="85"/>
      <c r="Y146" s="85"/>
    </row>
    <row r="147" spans="3:25">
      <c r="C147" s="85"/>
      <c r="D147" s="85"/>
      <c r="E147" s="85"/>
      <c r="F147" s="85"/>
      <c r="G147" s="85"/>
      <c r="H147" s="85"/>
      <c r="I147" s="85"/>
      <c r="J147" s="85"/>
      <c r="K147" s="85"/>
      <c r="L147" s="85"/>
      <c r="M147" s="85"/>
      <c r="N147" s="85"/>
      <c r="O147" s="85"/>
      <c r="P147" s="85"/>
      <c r="Q147" s="85"/>
      <c r="R147" s="85"/>
      <c r="S147" s="85"/>
      <c r="T147" s="85"/>
      <c r="U147" s="85"/>
      <c r="V147" s="85"/>
      <c r="W147" s="85"/>
      <c r="X147" s="85"/>
      <c r="Y147" s="85"/>
    </row>
    <row r="148" spans="3:25">
      <c r="C148" s="85"/>
      <c r="D148" s="85"/>
      <c r="E148" s="85"/>
      <c r="F148" s="85"/>
      <c r="G148" s="85"/>
      <c r="H148" s="85"/>
      <c r="I148" s="85"/>
      <c r="J148" s="85"/>
      <c r="K148" s="85"/>
      <c r="L148" s="85"/>
      <c r="M148" s="85"/>
      <c r="N148" s="85"/>
      <c r="O148" s="85"/>
      <c r="P148" s="85"/>
      <c r="Q148" s="85"/>
      <c r="R148" s="85"/>
      <c r="S148" s="85"/>
      <c r="T148" s="85"/>
      <c r="U148" s="85"/>
      <c r="V148" s="85"/>
      <c r="W148" s="85"/>
      <c r="X148" s="85"/>
      <c r="Y148" s="85"/>
    </row>
    <row r="149" spans="3:25">
      <c r="C149" s="85"/>
      <c r="D149" s="85"/>
      <c r="E149" s="85"/>
      <c r="F149" s="85"/>
      <c r="G149" s="85"/>
      <c r="H149" s="85"/>
      <c r="I149" s="85"/>
      <c r="J149" s="85"/>
      <c r="K149" s="85"/>
      <c r="L149" s="85"/>
      <c r="M149" s="85"/>
      <c r="N149" s="85"/>
      <c r="O149" s="85"/>
      <c r="P149" s="85"/>
      <c r="Q149" s="85"/>
      <c r="R149" s="85"/>
      <c r="S149" s="85"/>
      <c r="T149" s="85"/>
      <c r="U149" s="85"/>
      <c r="V149" s="85"/>
      <c r="W149" s="85"/>
      <c r="X149" s="85"/>
      <c r="Y149" s="85"/>
    </row>
    <row r="150" spans="3:25">
      <c r="C150" s="85"/>
      <c r="D150" s="85"/>
      <c r="E150" s="85"/>
      <c r="F150" s="85"/>
      <c r="G150" s="85"/>
      <c r="H150" s="85"/>
      <c r="I150" s="85"/>
      <c r="J150" s="85"/>
      <c r="K150" s="85"/>
      <c r="L150" s="85"/>
      <c r="M150" s="85"/>
      <c r="N150" s="85"/>
      <c r="O150" s="85"/>
      <c r="P150" s="85"/>
      <c r="Q150" s="85"/>
      <c r="R150" s="85"/>
      <c r="S150" s="85"/>
      <c r="T150" s="85"/>
      <c r="U150" s="85"/>
      <c r="V150" s="85"/>
      <c r="W150" s="85"/>
      <c r="X150" s="85"/>
      <c r="Y150" s="85"/>
    </row>
    <row r="151" spans="3:25">
      <c r="C151" s="85"/>
      <c r="D151" s="85"/>
      <c r="E151" s="85"/>
      <c r="F151" s="85"/>
      <c r="G151" s="85"/>
      <c r="H151" s="85"/>
      <c r="I151" s="85"/>
      <c r="J151" s="85"/>
      <c r="K151" s="85"/>
      <c r="L151" s="85"/>
      <c r="M151" s="85"/>
      <c r="N151" s="85"/>
      <c r="O151" s="85"/>
      <c r="P151" s="85"/>
      <c r="Q151" s="85"/>
      <c r="R151" s="85"/>
      <c r="S151" s="85"/>
      <c r="T151" s="85"/>
      <c r="U151" s="85"/>
      <c r="V151" s="85"/>
      <c r="W151" s="85"/>
      <c r="X151" s="85"/>
      <c r="Y151" s="85"/>
    </row>
    <row r="152" spans="3:25">
      <c r="C152" s="85"/>
      <c r="D152" s="85"/>
      <c r="E152" s="85"/>
      <c r="F152" s="85"/>
      <c r="G152" s="85"/>
      <c r="H152" s="85"/>
      <c r="I152" s="85"/>
      <c r="J152" s="85"/>
      <c r="K152" s="85"/>
      <c r="L152" s="85"/>
      <c r="M152" s="85"/>
      <c r="N152" s="85"/>
      <c r="O152" s="85"/>
      <c r="P152" s="85"/>
      <c r="Q152" s="85"/>
      <c r="R152" s="85"/>
      <c r="S152" s="85"/>
      <c r="T152" s="85"/>
      <c r="U152" s="85"/>
      <c r="V152" s="85"/>
      <c r="W152" s="85"/>
      <c r="X152" s="85"/>
      <c r="Y152" s="85"/>
    </row>
    <row r="153" spans="3:25">
      <c r="C153" s="85"/>
      <c r="D153" s="85"/>
      <c r="E153" s="85"/>
      <c r="F153" s="85"/>
      <c r="G153" s="85"/>
      <c r="H153" s="85"/>
      <c r="I153" s="85"/>
      <c r="J153" s="85"/>
      <c r="K153" s="85"/>
      <c r="L153" s="85"/>
      <c r="M153" s="85"/>
      <c r="N153" s="85"/>
      <c r="O153" s="85"/>
      <c r="P153" s="85"/>
      <c r="Q153" s="85"/>
      <c r="R153" s="85"/>
      <c r="S153" s="85"/>
      <c r="T153" s="85"/>
      <c r="U153" s="85"/>
      <c r="V153" s="85"/>
      <c r="W153" s="85"/>
      <c r="X153" s="85"/>
      <c r="Y153" s="85"/>
    </row>
    <row r="154" spans="3:25">
      <c r="C154" s="85"/>
      <c r="D154" s="85"/>
      <c r="E154" s="85"/>
      <c r="F154" s="85"/>
      <c r="G154" s="85"/>
      <c r="H154" s="85"/>
      <c r="I154" s="85"/>
      <c r="J154" s="85"/>
      <c r="K154" s="85"/>
      <c r="L154" s="85"/>
      <c r="M154" s="85"/>
      <c r="N154" s="85"/>
      <c r="O154" s="85"/>
      <c r="P154" s="85"/>
      <c r="Q154" s="85"/>
      <c r="R154" s="85"/>
      <c r="S154" s="85"/>
      <c r="T154" s="85"/>
      <c r="U154" s="85"/>
      <c r="V154" s="85"/>
      <c r="W154" s="85"/>
      <c r="X154" s="85"/>
      <c r="Y154" s="85"/>
    </row>
    <row r="155" spans="3:25">
      <c r="C155" s="85"/>
      <c r="D155" s="85"/>
      <c r="E155" s="85"/>
      <c r="F155" s="85"/>
      <c r="G155" s="85"/>
      <c r="H155" s="85"/>
      <c r="I155" s="85"/>
      <c r="J155" s="85"/>
      <c r="K155" s="85"/>
      <c r="L155" s="85"/>
      <c r="M155" s="85"/>
      <c r="N155" s="85"/>
      <c r="O155" s="85"/>
      <c r="P155" s="85"/>
      <c r="Q155" s="85"/>
      <c r="R155" s="85"/>
      <c r="S155" s="85"/>
      <c r="T155" s="85"/>
      <c r="U155" s="85"/>
      <c r="V155" s="85"/>
      <c r="W155" s="85"/>
      <c r="X155" s="85"/>
      <c r="Y155" s="85"/>
    </row>
    <row r="156" spans="3:25">
      <c r="C156" s="85"/>
      <c r="D156" s="85"/>
      <c r="E156" s="85"/>
      <c r="F156" s="85"/>
      <c r="G156" s="85"/>
      <c r="H156" s="85"/>
      <c r="I156" s="85"/>
      <c r="J156" s="85"/>
      <c r="K156" s="85"/>
      <c r="L156" s="85"/>
      <c r="M156" s="85"/>
      <c r="N156" s="85"/>
      <c r="O156" s="85"/>
      <c r="P156" s="85"/>
      <c r="Q156" s="85"/>
      <c r="R156" s="85"/>
      <c r="S156" s="85"/>
      <c r="T156" s="85"/>
      <c r="U156" s="85"/>
      <c r="V156" s="85"/>
      <c r="W156" s="85"/>
      <c r="X156" s="85"/>
      <c r="Y156" s="85"/>
    </row>
    <row r="157" spans="3:25">
      <c r="C157" s="85"/>
      <c r="D157" s="85"/>
      <c r="E157" s="85"/>
      <c r="F157" s="85"/>
      <c r="G157" s="85"/>
      <c r="H157" s="85"/>
      <c r="I157" s="85"/>
      <c r="J157" s="85"/>
      <c r="K157" s="85"/>
      <c r="L157" s="85"/>
      <c r="M157" s="85"/>
      <c r="N157" s="85"/>
      <c r="O157" s="85"/>
      <c r="P157" s="85"/>
      <c r="Q157" s="85"/>
      <c r="R157" s="85"/>
      <c r="S157" s="85"/>
      <c r="T157" s="85"/>
      <c r="U157" s="85"/>
      <c r="V157" s="85"/>
      <c r="W157" s="85"/>
      <c r="X157" s="85"/>
      <c r="Y157" s="85"/>
    </row>
    <row r="158" spans="3:25">
      <c r="C158" s="85"/>
      <c r="D158" s="85"/>
      <c r="E158" s="85"/>
      <c r="F158" s="85"/>
      <c r="G158" s="85"/>
      <c r="H158" s="85"/>
      <c r="I158" s="85"/>
      <c r="J158" s="85"/>
      <c r="K158" s="85"/>
      <c r="L158" s="85"/>
      <c r="M158" s="85"/>
      <c r="N158" s="85"/>
      <c r="O158" s="85"/>
      <c r="P158" s="85"/>
      <c r="Q158" s="85"/>
      <c r="R158" s="85"/>
      <c r="S158" s="85"/>
      <c r="T158" s="85"/>
      <c r="U158" s="85"/>
      <c r="V158" s="85"/>
      <c r="W158" s="85"/>
      <c r="X158" s="85"/>
      <c r="Y158" s="85"/>
    </row>
    <row r="159" spans="3:25">
      <c r="C159" s="85"/>
      <c r="D159" s="85"/>
      <c r="E159" s="85"/>
      <c r="F159" s="85"/>
      <c r="G159" s="85"/>
      <c r="H159" s="85"/>
      <c r="I159" s="85"/>
      <c r="J159" s="85"/>
      <c r="K159" s="85"/>
      <c r="L159" s="85"/>
      <c r="M159" s="85"/>
      <c r="N159" s="85"/>
      <c r="O159" s="85"/>
      <c r="P159" s="85"/>
      <c r="Q159" s="85"/>
      <c r="R159" s="85"/>
      <c r="S159" s="85"/>
      <c r="T159" s="85"/>
      <c r="U159" s="85"/>
      <c r="V159" s="85"/>
      <c r="W159" s="85"/>
      <c r="X159" s="85"/>
      <c r="Y159" s="85"/>
    </row>
    <row r="160" spans="3:25">
      <c r="C160" s="85"/>
      <c r="D160" s="85"/>
      <c r="E160" s="85"/>
      <c r="F160" s="85"/>
      <c r="G160" s="85"/>
      <c r="H160" s="85"/>
      <c r="I160" s="85"/>
      <c r="J160" s="85"/>
      <c r="K160" s="85"/>
      <c r="L160" s="85"/>
      <c r="M160" s="85"/>
      <c r="N160" s="85"/>
      <c r="O160" s="85"/>
      <c r="P160" s="85"/>
      <c r="Q160" s="85"/>
      <c r="R160" s="85"/>
      <c r="S160" s="85"/>
      <c r="T160" s="85"/>
      <c r="U160" s="85"/>
      <c r="V160" s="85"/>
      <c r="W160" s="85"/>
      <c r="X160" s="85"/>
      <c r="Y160" s="85"/>
    </row>
    <row r="161" spans="3:25">
      <c r="C161" s="85"/>
      <c r="D161" s="85"/>
      <c r="E161" s="85"/>
      <c r="F161" s="85"/>
      <c r="G161" s="85"/>
      <c r="H161" s="85"/>
      <c r="I161" s="85"/>
      <c r="J161" s="85"/>
      <c r="K161" s="85"/>
      <c r="L161" s="85"/>
      <c r="M161" s="85"/>
      <c r="N161" s="85"/>
      <c r="O161" s="85"/>
      <c r="P161" s="85"/>
      <c r="Q161" s="85"/>
      <c r="R161" s="85"/>
      <c r="S161" s="85"/>
      <c r="T161" s="85"/>
      <c r="U161" s="85"/>
      <c r="V161" s="85"/>
      <c r="W161" s="85"/>
      <c r="X161" s="85"/>
      <c r="Y161" s="85"/>
    </row>
    <row r="162" spans="3:25">
      <c r="C162" s="85"/>
      <c r="D162" s="85"/>
      <c r="E162" s="85"/>
      <c r="F162" s="85"/>
      <c r="G162" s="85"/>
      <c r="H162" s="85"/>
      <c r="I162" s="85"/>
      <c r="J162" s="85"/>
      <c r="K162" s="85"/>
      <c r="L162" s="85"/>
      <c r="M162" s="85"/>
      <c r="N162" s="85"/>
      <c r="O162" s="85"/>
      <c r="P162" s="85"/>
      <c r="Q162" s="85"/>
      <c r="R162" s="85"/>
      <c r="S162" s="85"/>
      <c r="T162" s="85"/>
      <c r="U162" s="85"/>
      <c r="V162" s="85"/>
      <c r="W162" s="85"/>
      <c r="X162" s="85"/>
      <c r="Y162" s="85"/>
    </row>
    <row r="163" spans="3:25">
      <c r="C163" s="85"/>
      <c r="D163" s="85"/>
      <c r="E163" s="85"/>
      <c r="F163" s="85"/>
      <c r="G163" s="85"/>
      <c r="H163" s="85"/>
      <c r="I163" s="85"/>
      <c r="J163" s="85"/>
      <c r="K163" s="85"/>
      <c r="L163" s="85"/>
      <c r="M163" s="85"/>
      <c r="N163" s="85"/>
      <c r="O163" s="85"/>
      <c r="P163" s="85"/>
      <c r="Q163" s="85"/>
      <c r="R163" s="85"/>
      <c r="S163" s="85"/>
      <c r="T163" s="85"/>
      <c r="U163" s="85"/>
      <c r="V163" s="85"/>
      <c r="W163" s="85"/>
      <c r="X163" s="85"/>
      <c r="Y163" s="85"/>
    </row>
    <row r="164" spans="3:25">
      <c r="C164" s="85"/>
      <c r="D164" s="85"/>
      <c r="E164" s="85"/>
      <c r="F164" s="85"/>
      <c r="G164" s="85"/>
      <c r="H164" s="85"/>
      <c r="I164" s="85"/>
      <c r="J164" s="85"/>
      <c r="K164" s="85"/>
      <c r="L164" s="85"/>
      <c r="M164" s="85"/>
      <c r="N164" s="85"/>
      <c r="O164" s="85"/>
      <c r="P164" s="85"/>
      <c r="Q164" s="85"/>
      <c r="R164" s="85"/>
      <c r="S164" s="85"/>
      <c r="T164" s="85"/>
      <c r="U164" s="85"/>
      <c r="V164" s="85"/>
      <c r="W164" s="85"/>
      <c r="X164" s="85"/>
      <c r="Y164" s="85"/>
    </row>
    <row r="165" spans="3:25">
      <c r="C165" s="85"/>
      <c r="D165" s="85"/>
      <c r="E165" s="85"/>
      <c r="F165" s="85"/>
      <c r="G165" s="85"/>
      <c r="H165" s="85"/>
      <c r="I165" s="85"/>
      <c r="J165" s="85"/>
      <c r="K165" s="85"/>
      <c r="L165" s="85"/>
      <c r="M165" s="85"/>
      <c r="N165" s="85"/>
      <c r="O165" s="85"/>
      <c r="P165" s="85"/>
      <c r="Q165" s="85"/>
      <c r="R165" s="85"/>
      <c r="S165" s="85"/>
      <c r="T165" s="85"/>
      <c r="U165" s="85"/>
      <c r="V165" s="85"/>
      <c r="W165" s="85"/>
      <c r="X165" s="85"/>
      <c r="Y165" s="85"/>
    </row>
    <row r="166" spans="3:25">
      <c r="C166" s="85"/>
      <c r="D166" s="85"/>
      <c r="E166" s="85"/>
      <c r="F166" s="85"/>
      <c r="G166" s="85"/>
      <c r="H166" s="85"/>
      <c r="I166" s="85"/>
      <c r="J166" s="85"/>
      <c r="K166" s="85"/>
      <c r="L166" s="85"/>
      <c r="M166" s="85"/>
      <c r="N166" s="85"/>
      <c r="O166" s="85"/>
      <c r="P166" s="85"/>
      <c r="Q166" s="85"/>
      <c r="R166" s="85"/>
      <c r="S166" s="85"/>
      <c r="T166" s="85"/>
      <c r="U166" s="85"/>
      <c r="V166" s="85"/>
      <c r="W166" s="85"/>
      <c r="X166" s="85"/>
      <c r="Y166" s="85"/>
    </row>
    <row r="167" spans="3:25">
      <c r="C167" s="85"/>
      <c r="D167" s="85"/>
      <c r="E167" s="85"/>
      <c r="F167" s="85"/>
      <c r="G167" s="85"/>
      <c r="H167" s="85"/>
      <c r="I167" s="85"/>
      <c r="J167" s="85"/>
      <c r="K167" s="85"/>
      <c r="L167" s="85"/>
      <c r="M167" s="85"/>
      <c r="N167" s="85"/>
      <c r="O167" s="85"/>
      <c r="P167" s="85"/>
      <c r="Q167" s="85"/>
      <c r="R167" s="85"/>
      <c r="S167" s="85"/>
      <c r="T167" s="85"/>
      <c r="U167" s="85"/>
      <c r="V167" s="85"/>
      <c r="W167" s="85"/>
      <c r="X167" s="85"/>
      <c r="Y167" s="85"/>
    </row>
    <row r="168" spans="3:25">
      <c r="C168" s="85"/>
      <c r="D168" s="85"/>
      <c r="E168" s="85"/>
      <c r="F168" s="85"/>
      <c r="G168" s="85"/>
      <c r="H168" s="85"/>
      <c r="I168" s="85"/>
      <c r="J168" s="85"/>
      <c r="K168" s="85"/>
      <c r="L168" s="85"/>
      <c r="M168" s="85"/>
      <c r="N168" s="85"/>
      <c r="O168" s="85"/>
      <c r="P168" s="85"/>
      <c r="Q168" s="85"/>
      <c r="R168" s="85"/>
      <c r="S168" s="85"/>
      <c r="T168" s="85"/>
      <c r="U168" s="85"/>
      <c r="V168" s="85"/>
      <c r="W168" s="85"/>
      <c r="X168" s="85"/>
      <c r="Y168" s="85"/>
    </row>
    <row r="169" spans="3:25">
      <c r="C169" s="85"/>
      <c r="D169" s="85"/>
      <c r="E169" s="85"/>
      <c r="F169" s="85"/>
      <c r="G169" s="85"/>
      <c r="H169" s="85"/>
      <c r="I169" s="85"/>
      <c r="J169" s="85"/>
      <c r="K169" s="85"/>
      <c r="L169" s="85"/>
      <c r="M169" s="85"/>
      <c r="N169" s="85"/>
      <c r="O169" s="85"/>
      <c r="P169" s="85"/>
      <c r="Q169" s="85"/>
      <c r="R169" s="85"/>
      <c r="S169" s="85"/>
      <c r="T169" s="85"/>
      <c r="U169" s="85"/>
      <c r="V169" s="85"/>
      <c r="W169" s="85"/>
      <c r="X169" s="85"/>
      <c r="Y169" s="85"/>
    </row>
    <row r="170" spans="3:25">
      <c r="C170" s="85"/>
      <c r="D170" s="85"/>
      <c r="E170" s="85"/>
      <c r="F170" s="85"/>
      <c r="G170" s="85"/>
      <c r="H170" s="85"/>
      <c r="I170" s="85"/>
      <c r="J170" s="85"/>
      <c r="K170" s="85"/>
      <c r="L170" s="85"/>
      <c r="M170" s="85"/>
      <c r="N170" s="85"/>
      <c r="O170" s="85"/>
      <c r="P170" s="85"/>
      <c r="Q170" s="85"/>
      <c r="R170" s="85"/>
      <c r="S170" s="85"/>
      <c r="T170" s="85"/>
      <c r="U170" s="85"/>
      <c r="V170" s="85"/>
      <c r="W170" s="85"/>
      <c r="X170" s="85"/>
      <c r="Y170" s="85"/>
    </row>
    <row r="171" spans="3:25">
      <c r="C171" s="85"/>
      <c r="D171" s="85"/>
      <c r="E171" s="85"/>
      <c r="F171" s="85"/>
      <c r="G171" s="85"/>
      <c r="H171" s="85"/>
      <c r="I171" s="85"/>
      <c r="J171" s="85"/>
      <c r="K171" s="85"/>
      <c r="L171" s="85"/>
      <c r="M171" s="85"/>
      <c r="N171" s="85"/>
      <c r="O171" s="85"/>
      <c r="P171" s="85"/>
      <c r="Q171" s="85"/>
      <c r="R171" s="85"/>
      <c r="S171" s="85"/>
      <c r="T171" s="85"/>
      <c r="U171" s="85"/>
      <c r="V171" s="85"/>
      <c r="W171" s="85"/>
      <c r="X171" s="85"/>
      <c r="Y171" s="85"/>
    </row>
    <row r="172" spans="3:25">
      <c r="C172" s="85"/>
      <c r="D172" s="85"/>
      <c r="E172" s="85"/>
      <c r="F172" s="85"/>
      <c r="G172" s="85"/>
      <c r="H172" s="85"/>
      <c r="I172" s="85"/>
      <c r="J172" s="85"/>
      <c r="K172" s="85"/>
      <c r="L172" s="85"/>
      <c r="M172" s="85"/>
      <c r="N172" s="85"/>
      <c r="O172" s="85"/>
      <c r="P172" s="85"/>
      <c r="Q172" s="85"/>
      <c r="R172" s="85"/>
      <c r="S172" s="85"/>
      <c r="T172" s="85"/>
      <c r="U172" s="85"/>
      <c r="V172" s="85"/>
      <c r="W172" s="85"/>
      <c r="X172" s="85"/>
      <c r="Y172" s="85"/>
    </row>
    <row r="173" spans="3:25">
      <c r="C173" s="85"/>
      <c r="D173" s="85"/>
      <c r="E173" s="85"/>
      <c r="F173" s="85"/>
      <c r="G173" s="85"/>
      <c r="H173" s="85"/>
      <c r="I173" s="85"/>
      <c r="J173" s="85"/>
      <c r="K173" s="85"/>
      <c r="L173" s="85"/>
      <c r="M173" s="85"/>
      <c r="N173" s="85"/>
      <c r="O173" s="85"/>
      <c r="P173" s="85"/>
      <c r="Q173" s="85"/>
      <c r="R173" s="85"/>
      <c r="S173" s="85"/>
      <c r="T173" s="85"/>
      <c r="U173" s="85"/>
      <c r="V173" s="85"/>
      <c r="W173" s="85"/>
      <c r="X173" s="85"/>
      <c r="Y173" s="85"/>
    </row>
    <row r="174" spans="3:25">
      <c r="C174" s="85"/>
      <c r="D174" s="85"/>
      <c r="E174" s="85"/>
      <c r="F174" s="85"/>
      <c r="G174" s="85"/>
      <c r="H174" s="85"/>
      <c r="I174" s="85"/>
      <c r="J174" s="85"/>
      <c r="K174" s="85"/>
      <c r="L174" s="85"/>
      <c r="M174" s="85"/>
      <c r="N174" s="85"/>
      <c r="O174" s="85"/>
      <c r="P174" s="85"/>
      <c r="Q174" s="85"/>
      <c r="R174" s="85"/>
      <c r="S174" s="85"/>
      <c r="T174" s="85"/>
      <c r="U174" s="85"/>
      <c r="V174" s="85"/>
      <c r="W174" s="85"/>
      <c r="X174" s="85"/>
      <c r="Y174" s="85"/>
    </row>
    <row r="175" spans="3:25">
      <c r="C175" s="85"/>
      <c r="D175" s="85"/>
      <c r="E175" s="85"/>
      <c r="F175" s="85"/>
      <c r="G175" s="85"/>
      <c r="H175" s="85"/>
      <c r="I175" s="85"/>
      <c r="J175" s="85"/>
      <c r="K175" s="85"/>
      <c r="L175" s="85"/>
      <c r="M175" s="85"/>
      <c r="N175" s="85"/>
      <c r="O175" s="85"/>
      <c r="P175" s="85"/>
      <c r="Q175" s="85"/>
      <c r="R175" s="85"/>
      <c r="S175" s="85"/>
      <c r="T175" s="85"/>
      <c r="U175" s="85"/>
      <c r="V175" s="85"/>
      <c r="W175" s="85"/>
      <c r="X175" s="85"/>
      <c r="Y175" s="85"/>
    </row>
    <row r="176" spans="3:25">
      <c r="C176" s="85"/>
      <c r="D176" s="85"/>
      <c r="E176" s="85"/>
      <c r="F176" s="85"/>
      <c r="G176" s="85"/>
      <c r="H176" s="85"/>
      <c r="I176" s="85"/>
      <c r="J176" s="85"/>
      <c r="K176" s="85"/>
      <c r="L176" s="85"/>
      <c r="M176" s="85"/>
      <c r="N176" s="85"/>
      <c r="O176" s="85"/>
      <c r="P176" s="85"/>
      <c r="Q176" s="85"/>
      <c r="R176" s="85"/>
      <c r="S176" s="85"/>
      <c r="T176" s="85"/>
      <c r="U176" s="85"/>
      <c r="V176" s="85"/>
      <c r="W176" s="85"/>
      <c r="X176" s="85"/>
      <c r="Y176" s="85"/>
    </row>
    <row r="177" spans="3:25">
      <c r="C177" s="85"/>
      <c r="D177" s="85"/>
      <c r="E177" s="85"/>
      <c r="F177" s="85"/>
      <c r="G177" s="85"/>
      <c r="H177" s="85"/>
      <c r="I177" s="85"/>
      <c r="J177" s="85"/>
      <c r="K177" s="85"/>
      <c r="L177" s="85"/>
      <c r="M177" s="85"/>
      <c r="N177" s="85"/>
      <c r="O177" s="85"/>
      <c r="P177" s="85"/>
      <c r="Q177" s="85"/>
      <c r="R177" s="85"/>
      <c r="S177" s="85"/>
      <c r="T177" s="85"/>
      <c r="U177" s="85"/>
      <c r="V177" s="85"/>
      <c r="W177" s="85"/>
      <c r="X177" s="85"/>
      <c r="Y177" s="85"/>
    </row>
    <row r="178" spans="3:25">
      <c r="C178" s="85"/>
      <c r="D178" s="85"/>
      <c r="E178" s="85"/>
      <c r="F178" s="85"/>
      <c r="G178" s="85"/>
      <c r="H178" s="85"/>
      <c r="I178" s="85"/>
      <c r="J178" s="85"/>
      <c r="K178" s="85"/>
      <c r="L178" s="85"/>
      <c r="M178" s="85"/>
      <c r="N178" s="85"/>
      <c r="O178" s="85"/>
      <c r="P178" s="85"/>
      <c r="Q178" s="85"/>
      <c r="R178" s="85"/>
      <c r="S178" s="85"/>
      <c r="T178" s="85"/>
      <c r="U178" s="85"/>
      <c r="V178" s="85"/>
      <c r="W178" s="85"/>
      <c r="X178" s="85"/>
      <c r="Y178" s="85"/>
    </row>
    <row r="179" spans="3:25">
      <c r="C179" s="85"/>
      <c r="D179" s="85"/>
      <c r="E179" s="85"/>
      <c r="F179" s="85"/>
      <c r="G179" s="85"/>
      <c r="H179" s="85"/>
      <c r="I179" s="85"/>
      <c r="J179" s="85"/>
      <c r="K179" s="85"/>
      <c r="L179" s="85"/>
      <c r="M179" s="85"/>
      <c r="N179" s="85"/>
      <c r="O179" s="85"/>
      <c r="P179" s="85"/>
      <c r="Q179" s="85"/>
      <c r="R179" s="85"/>
      <c r="S179" s="85"/>
      <c r="T179" s="85"/>
      <c r="U179" s="85"/>
      <c r="V179" s="85"/>
      <c r="W179" s="85"/>
      <c r="X179" s="85"/>
      <c r="Y179" s="85"/>
    </row>
    <row r="180" spans="3:25">
      <c r="C180" s="85"/>
      <c r="D180" s="85"/>
      <c r="E180" s="85"/>
      <c r="F180" s="85"/>
      <c r="G180" s="85"/>
      <c r="H180" s="85"/>
      <c r="I180" s="85"/>
      <c r="J180" s="85"/>
      <c r="K180" s="85"/>
      <c r="L180" s="85"/>
      <c r="M180" s="85"/>
      <c r="N180" s="85"/>
      <c r="O180" s="85"/>
      <c r="P180" s="85"/>
      <c r="Q180" s="85"/>
      <c r="R180" s="85"/>
      <c r="S180" s="85"/>
      <c r="T180" s="85"/>
      <c r="U180" s="85"/>
      <c r="V180" s="85"/>
      <c r="W180" s="85"/>
      <c r="X180" s="85"/>
      <c r="Y180" s="85"/>
    </row>
    <row r="181" spans="3:25">
      <c r="C181" s="85"/>
      <c r="D181" s="85"/>
      <c r="E181" s="85"/>
      <c r="F181" s="85"/>
      <c r="G181" s="85"/>
      <c r="H181" s="85"/>
      <c r="I181" s="85"/>
      <c r="J181" s="85"/>
      <c r="K181" s="85"/>
      <c r="L181" s="85"/>
      <c r="M181" s="85"/>
      <c r="N181" s="85"/>
      <c r="O181" s="85"/>
      <c r="P181" s="85"/>
      <c r="Q181" s="85"/>
      <c r="R181" s="85"/>
      <c r="S181" s="85"/>
      <c r="T181" s="85"/>
      <c r="U181" s="85"/>
      <c r="V181" s="85"/>
      <c r="W181" s="85"/>
      <c r="X181" s="85"/>
      <c r="Y181" s="85"/>
    </row>
    <row r="182" spans="3:25">
      <c r="C182" s="85"/>
      <c r="D182" s="85"/>
      <c r="E182" s="85"/>
      <c r="F182" s="85"/>
      <c r="G182" s="85"/>
      <c r="H182" s="85"/>
      <c r="I182" s="85"/>
      <c r="J182" s="85"/>
      <c r="K182" s="85"/>
      <c r="L182" s="85"/>
      <c r="M182" s="85"/>
      <c r="N182" s="85"/>
      <c r="O182" s="85"/>
      <c r="P182" s="85"/>
      <c r="Q182" s="85"/>
      <c r="R182" s="85"/>
      <c r="S182" s="85"/>
      <c r="T182" s="85"/>
      <c r="U182" s="85"/>
      <c r="V182" s="85"/>
      <c r="W182" s="85"/>
      <c r="X182" s="85"/>
      <c r="Y182" s="85"/>
    </row>
    <row r="183" spans="3:25">
      <c r="C183" s="85"/>
      <c r="D183" s="85"/>
      <c r="E183" s="85"/>
      <c r="F183" s="85"/>
      <c r="G183" s="85"/>
      <c r="H183" s="85"/>
      <c r="I183" s="85"/>
      <c r="J183" s="85"/>
      <c r="K183" s="85"/>
      <c r="L183" s="85"/>
      <c r="M183" s="85"/>
      <c r="N183" s="85"/>
      <c r="O183" s="85"/>
      <c r="P183" s="85"/>
      <c r="Q183" s="85"/>
      <c r="R183" s="85"/>
      <c r="S183" s="85"/>
      <c r="T183" s="85"/>
      <c r="U183" s="85"/>
      <c r="V183" s="85"/>
      <c r="W183" s="85"/>
      <c r="X183" s="85"/>
      <c r="Y183" s="85"/>
    </row>
    <row r="184" spans="3:25">
      <c r="C184" s="85"/>
      <c r="D184" s="85"/>
      <c r="E184" s="85"/>
      <c r="F184" s="85"/>
      <c r="G184" s="85"/>
      <c r="H184" s="85"/>
      <c r="I184" s="85"/>
      <c r="J184" s="85"/>
      <c r="K184" s="85"/>
      <c r="L184" s="85"/>
      <c r="M184" s="85"/>
      <c r="N184" s="85"/>
      <c r="O184" s="85"/>
      <c r="P184" s="85"/>
      <c r="Q184" s="85"/>
      <c r="R184" s="85"/>
      <c r="S184" s="85"/>
      <c r="T184" s="85"/>
      <c r="U184" s="85"/>
      <c r="V184" s="85"/>
      <c r="W184" s="85"/>
      <c r="X184" s="85"/>
      <c r="Y184" s="85"/>
    </row>
    <row r="185" spans="3:25">
      <c r="C185" s="85"/>
      <c r="D185" s="85"/>
      <c r="E185" s="85"/>
      <c r="F185" s="85"/>
      <c r="G185" s="85"/>
      <c r="H185" s="85"/>
      <c r="I185" s="85"/>
      <c r="J185" s="85"/>
      <c r="K185" s="85"/>
      <c r="L185" s="85"/>
      <c r="M185" s="85"/>
      <c r="N185" s="85"/>
      <c r="O185" s="85"/>
      <c r="P185" s="85"/>
      <c r="Q185" s="85"/>
      <c r="R185" s="85"/>
      <c r="S185" s="85"/>
      <c r="T185" s="85"/>
      <c r="U185" s="85"/>
      <c r="V185" s="85"/>
      <c r="W185" s="85"/>
      <c r="X185" s="85"/>
      <c r="Y185" s="85"/>
    </row>
    <row r="186" spans="3:25">
      <c r="C186" s="85"/>
      <c r="D186" s="85"/>
      <c r="E186" s="85"/>
      <c r="F186" s="85"/>
      <c r="G186" s="85"/>
      <c r="H186" s="85"/>
      <c r="I186" s="85"/>
      <c r="J186" s="85"/>
      <c r="K186" s="85"/>
      <c r="L186" s="85"/>
      <c r="M186" s="85"/>
      <c r="N186" s="85"/>
      <c r="O186" s="85"/>
      <c r="P186" s="85"/>
      <c r="Q186" s="85"/>
      <c r="R186" s="85"/>
      <c r="S186" s="85"/>
      <c r="T186" s="85"/>
      <c r="U186" s="85"/>
      <c r="V186" s="85"/>
      <c r="W186" s="85"/>
      <c r="X186" s="85"/>
      <c r="Y186" s="85"/>
    </row>
    <row r="187" spans="3:25">
      <c r="C187" s="85"/>
      <c r="D187" s="85"/>
      <c r="E187" s="85"/>
      <c r="F187" s="85"/>
      <c r="G187" s="85"/>
      <c r="H187" s="85"/>
      <c r="I187" s="85"/>
      <c r="J187" s="85"/>
      <c r="K187" s="85"/>
      <c r="L187" s="85"/>
      <c r="M187" s="85"/>
      <c r="N187" s="85"/>
      <c r="O187" s="85"/>
      <c r="P187" s="85"/>
      <c r="Q187" s="85"/>
      <c r="R187" s="85"/>
      <c r="S187" s="85"/>
      <c r="T187" s="85"/>
      <c r="U187" s="85"/>
      <c r="V187" s="85"/>
      <c r="W187" s="85"/>
      <c r="X187" s="85"/>
      <c r="Y187" s="85"/>
    </row>
    <row r="188" spans="3:25">
      <c r="C188" s="85"/>
      <c r="D188" s="85"/>
      <c r="E188" s="85"/>
      <c r="F188" s="85"/>
      <c r="G188" s="85"/>
      <c r="H188" s="85"/>
      <c r="I188" s="85"/>
      <c r="J188" s="85"/>
      <c r="K188" s="85"/>
      <c r="L188" s="85"/>
      <c r="M188" s="85"/>
      <c r="N188" s="85"/>
      <c r="O188" s="85"/>
      <c r="P188" s="85"/>
      <c r="Q188" s="85"/>
      <c r="R188" s="85"/>
      <c r="S188" s="85"/>
      <c r="T188" s="85"/>
      <c r="U188" s="85"/>
      <c r="V188" s="85"/>
      <c r="W188" s="85"/>
      <c r="X188" s="85"/>
      <c r="Y188" s="85"/>
    </row>
    <row r="189" spans="3:25">
      <c r="C189" s="85"/>
      <c r="D189" s="85"/>
      <c r="E189" s="85"/>
      <c r="F189" s="85"/>
      <c r="G189" s="85"/>
      <c r="H189" s="85"/>
      <c r="I189" s="85"/>
      <c r="J189" s="85"/>
      <c r="K189" s="85"/>
      <c r="L189" s="85"/>
      <c r="M189" s="85"/>
      <c r="N189" s="85"/>
      <c r="O189" s="85"/>
      <c r="P189" s="85"/>
      <c r="Q189" s="85"/>
      <c r="R189" s="85"/>
      <c r="S189" s="85"/>
      <c r="T189" s="85"/>
      <c r="U189" s="85"/>
      <c r="V189" s="85"/>
      <c r="W189" s="85"/>
      <c r="X189" s="85"/>
      <c r="Y189" s="85"/>
    </row>
    <row r="190" spans="3:25">
      <c r="C190" s="85"/>
      <c r="D190" s="85"/>
      <c r="E190" s="85"/>
      <c r="F190" s="85"/>
      <c r="G190" s="85"/>
      <c r="H190" s="85"/>
      <c r="I190" s="85"/>
      <c r="J190" s="85"/>
      <c r="K190" s="85"/>
      <c r="L190" s="85"/>
      <c r="M190" s="85"/>
      <c r="N190" s="85"/>
      <c r="O190" s="85"/>
      <c r="P190" s="85"/>
      <c r="Q190" s="85"/>
      <c r="R190" s="85"/>
      <c r="S190" s="85"/>
      <c r="T190" s="85"/>
      <c r="U190" s="85"/>
      <c r="V190" s="85"/>
      <c r="W190" s="85"/>
      <c r="X190" s="85"/>
      <c r="Y190" s="85"/>
    </row>
    <row r="191" spans="3:25">
      <c r="C191" s="85"/>
      <c r="D191" s="85"/>
      <c r="E191" s="85"/>
      <c r="F191" s="85"/>
      <c r="G191" s="85"/>
      <c r="H191" s="85"/>
      <c r="I191" s="85"/>
      <c r="J191" s="85"/>
      <c r="K191" s="85"/>
      <c r="L191" s="85"/>
      <c r="M191" s="85"/>
      <c r="N191" s="85"/>
      <c r="O191" s="85"/>
      <c r="P191" s="85"/>
      <c r="Q191" s="85"/>
      <c r="R191" s="85"/>
      <c r="S191" s="85"/>
      <c r="T191" s="85"/>
      <c r="U191" s="85"/>
      <c r="V191" s="85"/>
      <c r="W191" s="85"/>
      <c r="X191" s="85"/>
      <c r="Y191" s="85"/>
    </row>
    <row r="192" spans="3:25">
      <c r="C192" s="85"/>
      <c r="D192" s="85"/>
      <c r="E192" s="85"/>
      <c r="F192" s="85"/>
      <c r="G192" s="85"/>
      <c r="H192" s="85"/>
      <c r="I192" s="85"/>
      <c r="J192" s="85"/>
      <c r="K192" s="85"/>
      <c r="L192" s="85"/>
      <c r="M192" s="85"/>
      <c r="N192" s="85"/>
      <c r="O192" s="85"/>
      <c r="P192" s="85"/>
      <c r="Q192" s="85"/>
      <c r="R192" s="85"/>
      <c r="S192" s="85"/>
      <c r="T192" s="85"/>
      <c r="U192" s="85"/>
      <c r="V192" s="85"/>
      <c r="W192" s="85"/>
      <c r="X192" s="85"/>
      <c r="Y192" s="85"/>
    </row>
    <row r="193" spans="3:25">
      <c r="C193" s="85"/>
      <c r="D193" s="85"/>
      <c r="E193" s="85"/>
      <c r="F193" s="85"/>
      <c r="G193" s="85"/>
      <c r="H193" s="85"/>
      <c r="I193" s="85"/>
      <c r="J193" s="85"/>
      <c r="K193" s="85"/>
      <c r="L193" s="85"/>
      <c r="M193" s="85"/>
      <c r="N193" s="85"/>
      <c r="O193" s="85"/>
      <c r="P193" s="85"/>
      <c r="Q193" s="85"/>
      <c r="R193" s="85"/>
      <c r="S193" s="85"/>
      <c r="T193" s="85"/>
      <c r="U193" s="85"/>
      <c r="V193" s="85"/>
      <c r="W193" s="85"/>
      <c r="X193" s="85"/>
      <c r="Y193" s="85"/>
    </row>
    <row r="194" spans="3:25">
      <c r="C194" s="85"/>
      <c r="D194" s="85"/>
      <c r="E194" s="85"/>
      <c r="F194" s="85"/>
      <c r="G194" s="85"/>
      <c r="H194" s="85"/>
      <c r="I194" s="85"/>
      <c r="J194" s="85"/>
      <c r="K194" s="85"/>
      <c r="L194" s="85"/>
      <c r="M194" s="85"/>
      <c r="N194" s="85"/>
      <c r="O194" s="85"/>
      <c r="P194" s="85"/>
      <c r="Q194" s="85"/>
      <c r="R194" s="85"/>
      <c r="S194" s="85"/>
      <c r="T194" s="85"/>
      <c r="U194" s="85"/>
      <c r="V194" s="85"/>
      <c r="W194" s="85"/>
      <c r="X194" s="85"/>
      <c r="Y194" s="85"/>
    </row>
    <row r="195" spans="3:25">
      <c r="C195" s="85"/>
      <c r="D195" s="85"/>
      <c r="E195" s="85"/>
      <c r="F195" s="85"/>
      <c r="G195" s="85"/>
      <c r="H195" s="85"/>
      <c r="I195" s="85"/>
      <c r="J195" s="85"/>
      <c r="K195" s="85"/>
      <c r="L195" s="85"/>
      <c r="M195" s="85"/>
      <c r="N195" s="85"/>
      <c r="O195" s="85"/>
      <c r="P195" s="85"/>
      <c r="Q195" s="85"/>
      <c r="R195" s="85"/>
      <c r="S195" s="85"/>
      <c r="T195" s="85"/>
      <c r="U195" s="85"/>
      <c r="V195" s="85"/>
      <c r="W195" s="85"/>
      <c r="X195" s="85"/>
      <c r="Y195" s="85"/>
    </row>
    <row r="196" spans="3:25">
      <c r="C196" s="85"/>
      <c r="D196" s="85"/>
      <c r="E196" s="85"/>
      <c r="F196" s="85"/>
      <c r="G196" s="85"/>
      <c r="H196" s="85"/>
      <c r="I196" s="85"/>
      <c r="J196" s="85"/>
      <c r="K196" s="85"/>
      <c r="L196" s="85"/>
      <c r="M196" s="85"/>
      <c r="N196" s="85"/>
      <c r="O196" s="85"/>
      <c r="P196" s="85"/>
      <c r="Q196" s="85"/>
      <c r="R196" s="85"/>
      <c r="S196" s="85"/>
      <c r="T196" s="85"/>
      <c r="U196" s="85"/>
      <c r="V196" s="85"/>
      <c r="W196" s="85"/>
      <c r="X196" s="85"/>
      <c r="Y196" s="85"/>
    </row>
    <row r="197" spans="3:25">
      <c r="C197" s="85"/>
      <c r="D197" s="85"/>
      <c r="E197" s="85"/>
      <c r="F197" s="85"/>
      <c r="G197" s="85"/>
      <c r="H197" s="85"/>
      <c r="I197" s="85"/>
      <c r="J197" s="85"/>
      <c r="K197" s="85"/>
      <c r="L197" s="85"/>
      <c r="M197" s="85"/>
      <c r="N197" s="85"/>
      <c r="O197" s="85"/>
      <c r="P197" s="85"/>
      <c r="Q197" s="85"/>
      <c r="R197" s="85"/>
      <c r="S197" s="85"/>
      <c r="T197" s="85"/>
      <c r="U197" s="85"/>
      <c r="V197" s="85"/>
      <c r="W197" s="85"/>
      <c r="X197" s="85"/>
      <c r="Y197" s="85"/>
    </row>
    <row r="198" spans="3:25">
      <c r="C198" s="85"/>
      <c r="D198" s="85"/>
      <c r="E198" s="85"/>
      <c r="F198" s="85"/>
      <c r="G198" s="85"/>
      <c r="H198" s="85"/>
      <c r="I198" s="85"/>
      <c r="J198" s="85"/>
      <c r="K198" s="85"/>
      <c r="L198" s="85"/>
      <c r="M198" s="85"/>
      <c r="N198" s="85"/>
      <c r="O198" s="85"/>
      <c r="P198" s="85"/>
      <c r="Q198" s="85"/>
      <c r="R198" s="85"/>
      <c r="S198" s="85"/>
      <c r="T198" s="85"/>
      <c r="U198" s="85"/>
      <c r="V198" s="85"/>
      <c r="W198" s="85"/>
      <c r="X198" s="85"/>
      <c r="Y198" s="85"/>
    </row>
    <row r="199" spans="3:25">
      <c r="C199" s="85"/>
      <c r="D199" s="85"/>
      <c r="E199" s="85"/>
      <c r="F199" s="85"/>
      <c r="G199" s="85"/>
      <c r="H199" s="85"/>
      <c r="I199" s="85"/>
      <c r="J199" s="85"/>
      <c r="K199" s="85"/>
      <c r="L199" s="85"/>
      <c r="M199" s="85"/>
      <c r="N199" s="85"/>
      <c r="O199" s="85"/>
      <c r="P199" s="85"/>
      <c r="Q199" s="85"/>
      <c r="R199" s="85"/>
      <c r="S199" s="85"/>
      <c r="T199" s="85"/>
      <c r="U199" s="85"/>
      <c r="V199" s="85"/>
      <c r="W199" s="85"/>
      <c r="X199" s="85"/>
      <c r="Y199" s="85"/>
    </row>
    <row r="200" spans="3:25">
      <c r="C200" s="85"/>
      <c r="D200" s="85"/>
      <c r="E200" s="85"/>
      <c r="F200" s="85"/>
      <c r="G200" s="85"/>
      <c r="H200" s="85"/>
      <c r="I200" s="85"/>
      <c r="J200" s="85"/>
      <c r="K200" s="85"/>
      <c r="L200" s="85"/>
      <c r="M200" s="85"/>
      <c r="N200" s="85"/>
      <c r="O200" s="85"/>
      <c r="P200" s="85"/>
      <c r="Q200" s="85"/>
      <c r="R200" s="85"/>
      <c r="S200" s="85"/>
      <c r="T200" s="85"/>
      <c r="U200" s="85"/>
      <c r="V200" s="85"/>
      <c r="W200" s="85"/>
      <c r="X200" s="85"/>
      <c r="Y200" s="85"/>
    </row>
    <row r="201" spans="3:25">
      <c r="C201" s="85"/>
      <c r="D201" s="85"/>
      <c r="E201" s="85"/>
      <c r="F201" s="85"/>
      <c r="G201" s="85"/>
      <c r="H201" s="85"/>
      <c r="I201" s="85"/>
      <c r="J201" s="85"/>
      <c r="K201" s="85"/>
      <c r="L201" s="85"/>
      <c r="M201" s="85"/>
      <c r="N201" s="85"/>
      <c r="O201" s="85"/>
      <c r="P201" s="85"/>
      <c r="Q201" s="85"/>
      <c r="R201" s="85"/>
      <c r="S201" s="85"/>
      <c r="T201" s="85"/>
      <c r="U201" s="85"/>
      <c r="V201" s="85"/>
      <c r="W201" s="85"/>
      <c r="X201" s="85"/>
      <c r="Y201" s="85"/>
    </row>
    <row r="202" spans="3:25">
      <c r="C202" s="85"/>
      <c r="D202" s="85"/>
      <c r="E202" s="85"/>
      <c r="F202" s="85"/>
      <c r="G202" s="85"/>
      <c r="H202" s="85"/>
      <c r="I202" s="85"/>
      <c r="J202" s="85"/>
      <c r="K202" s="85"/>
      <c r="L202" s="85"/>
      <c r="M202" s="85"/>
      <c r="N202" s="85"/>
      <c r="O202" s="85"/>
      <c r="P202" s="85"/>
      <c r="Q202" s="85"/>
      <c r="R202" s="85"/>
      <c r="S202" s="85"/>
      <c r="T202" s="85"/>
      <c r="U202" s="85"/>
      <c r="V202" s="85"/>
      <c r="W202" s="85"/>
      <c r="X202" s="85"/>
      <c r="Y202" s="85"/>
    </row>
    <row r="203" spans="3:25">
      <c r="C203" s="85"/>
      <c r="D203" s="85"/>
      <c r="E203" s="85"/>
      <c r="F203" s="85"/>
      <c r="G203" s="85"/>
      <c r="H203" s="85"/>
      <c r="I203" s="85"/>
      <c r="J203" s="85"/>
      <c r="K203" s="85"/>
      <c r="L203" s="85"/>
      <c r="M203" s="85"/>
      <c r="N203" s="85"/>
      <c r="O203" s="85"/>
      <c r="P203" s="85"/>
      <c r="Q203" s="85"/>
      <c r="R203" s="85"/>
      <c r="S203" s="85"/>
      <c r="T203" s="85"/>
      <c r="U203" s="85"/>
      <c r="V203" s="85"/>
      <c r="W203" s="85"/>
      <c r="X203" s="85"/>
      <c r="Y203" s="85"/>
    </row>
    <row r="204" spans="3:25">
      <c r="C204" s="85"/>
      <c r="D204" s="85"/>
      <c r="E204" s="85"/>
      <c r="F204" s="85"/>
      <c r="G204" s="85"/>
      <c r="H204" s="85"/>
      <c r="I204" s="85"/>
      <c r="J204" s="85"/>
      <c r="K204" s="85"/>
      <c r="L204" s="85"/>
      <c r="M204" s="85"/>
      <c r="N204" s="85"/>
      <c r="O204" s="85"/>
      <c r="P204" s="85"/>
      <c r="Q204" s="85"/>
      <c r="R204" s="85"/>
      <c r="S204" s="85"/>
      <c r="T204" s="85"/>
      <c r="U204" s="85"/>
      <c r="V204" s="85"/>
      <c r="W204" s="85"/>
      <c r="X204" s="85"/>
      <c r="Y204" s="85"/>
    </row>
    <row r="205" spans="3:25">
      <c r="C205" s="85"/>
      <c r="D205" s="85"/>
      <c r="E205" s="85"/>
      <c r="F205" s="85"/>
      <c r="G205" s="85"/>
      <c r="H205" s="85"/>
      <c r="I205" s="85"/>
      <c r="J205" s="85"/>
      <c r="K205" s="85"/>
      <c r="L205" s="85"/>
      <c r="M205" s="85"/>
      <c r="N205" s="85"/>
      <c r="O205" s="85"/>
      <c r="P205" s="85"/>
      <c r="Q205" s="85"/>
      <c r="R205" s="85"/>
      <c r="S205" s="85"/>
      <c r="T205" s="85"/>
      <c r="U205" s="85"/>
      <c r="V205" s="85"/>
      <c r="W205" s="85"/>
      <c r="X205" s="85"/>
      <c r="Y205" s="85"/>
    </row>
    <row r="206" spans="3:25">
      <c r="C206" s="85"/>
      <c r="D206" s="85"/>
      <c r="E206" s="85"/>
      <c r="F206" s="85"/>
      <c r="G206" s="85"/>
      <c r="H206" s="85"/>
      <c r="I206" s="85"/>
      <c r="J206" s="85"/>
      <c r="K206" s="85"/>
      <c r="L206" s="85"/>
      <c r="M206" s="85"/>
      <c r="N206" s="85"/>
      <c r="O206" s="85"/>
      <c r="P206" s="85"/>
      <c r="Q206" s="85"/>
      <c r="R206" s="85"/>
      <c r="S206" s="85"/>
      <c r="T206" s="85"/>
      <c r="U206" s="85"/>
      <c r="V206" s="85"/>
      <c r="W206" s="85"/>
      <c r="X206" s="85"/>
      <c r="Y206" s="85"/>
    </row>
    <row r="207" spans="3:25">
      <c r="C207" s="85"/>
      <c r="D207" s="85"/>
      <c r="E207" s="85"/>
      <c r="F207" s="85"/>
      <c r="G207" s="85"/>
      <c r="H207" s="85"/>
      <c r="I207" s="85"/>
      <c r="J207" s="85"/>
      <c r="K207" s="85"/>
      <c r="L207" s="85"/>
      <c r="M207" s="85"/>
      <c r="N207" s="85"/>
      <c r="O207" s="85"/>
      <c r="P207" s="85"/>
      <c r="Q207" s="85"/>
      <c r="R207" s="85"/>
      <c r="S207" s="85"/>
      <c r="T207" s="85"/>
      <c r="U207" s="85"/>
      <c r="V207" s="85"/>
      <c r="W207" s="85"/>
      <c r="X207" s="85"/>
      <c r="Y207" s="85"/>
    </row>
    <row r="208" spans="3:25">
      <c r="C208" s="85"/>
      <c r="D208" s="85"/>
      <c r="E208" s="85"/>
      <c r="F208" s="85"/>
      <c r="G208" s="85"/>
      <c r="H208" s="85"/>
      <c r="I208" s="85"/>
      <c r="J208" s="85"/>
      <c r="K208" s="85"/>
      <c r="L208" s="85"/>
      <c r="M208" s="85"/>
      <c r="N208" s="85"/>
      <c r="O208" s="85"/>
      <c r="P208" s="85"/>
      <c r="Q208" s="85"/>
      <c r="R208" s="85"/>
      <c r="S208" s="85"/>
      <c r="T208" s="85"/>
      <c r="U208" s="85"/>
      <c r="V208" s="85"/>
      <c r="W208" s="85"/>
      <c r="X208" s="85"/>
      <c r="Y208" s="85"/>
    </row>
    <row r="209" spans="3:25">
      <c r="C209" s="85"/>
      <c r="D209" s="85"/>
      <c r="E209" s="85"/>
      <c r="F209" s="85"/>
      <c r="G209" s="85"/>
      <c r="H209" s="85"/>
      <c r="I209" s="85"/>
      <c r="J209" s="85"/>
      <c r="K209" s="85"/>
      <c r="L209" s="85"/>
      <c r="M209" s="85"/>
      <c r="N209" s="85"/>
      <c r="O209" s="85"/>
      <c r="P209" s="85"/>
      <c r="Q209" s="85"/>
      <c r="R209" s="85"/>
      <c r="S209" s="85"/>
      <c r="T209" s="85"/>
      <c r="U209" s="85"/>
      <c r="V209" s="85"/>
      <c r="W209" s="85"/>
      <c r="X209" s="85"/>
      <c r="Y209" s="85"/>
    </row>
    <row r="210" spans="3:25">
      <c r="C210" s="85"/>
      <c r="D210" s="85"/>
      <c r="E210" s="85"/>
      <c r="F210" s="85"/>
      <c r="G210" s="85"/>
      <c r="H210" s="85"/>
      <c r="I210" s="85"/>
      <c r="J210" s="85"/>
      <c r="K210" s="85"/>
      <c r="L210" s="85"/>
      <c r="M210" s="85"/>
      <c r="N210" s="85"/>
      <c r="O210" s="85"/>
      <c r="P210" s="85"/>
      <c r="Q210" s="85"/>
      <c r="R210" s="85"/>
      <c r="S210" s="85"/>
      <c r="T210" s="85"/>
      <c r="U210" s="85"/>
      <c r="V210" s="85"/>
      <c r="W210" s="85"/>
      <c r="X210" s="85"/>
      <c r="Y210" s="85"/>
    </row>
    <row r="211" spans="3:25">
      <c r="C211" s="85"/>
      <c r="D211" s="85"/>
      <c r="E211" s="85"/>
      <c r="F211" s="85"/>
      <c r="G211" s="85"/>
      <c r="H211" s="85"/>
      <c r="I211" s="85"/>
      <c r="J211" s="85"/>
      <c r="K211" s="85"/>
      <c r="L211" s="85"/>
      <c r="M211" s="85"/>
      <c r="N211" s="85"/>
      <c r="O211" s="85"/>
      <c r="P211" s="85"/>
      <c r="Q211" s="85"/>
      <c r="R211" s="85"/>
      <c r="S211" s="85"/>
      <c r="T211" s="85"/>
      <c r="U211" s="85"/>
      <c r="V211" s="85"/>
      <c r="W211" s="85"/>
      <c r="X211" s="85"/>
      <c r="Y211" s="85"/>
    </row>
    <row r="212" spans="3:25">
      <c r="C212" s="85"/>
      <c r="D212" s="85"/>
      <c r="E212" s="85"/>
      <c r="F212" s="85"/>
      <c r="G212" s="85"/>
      <c r="H212" s="85"/>
      <c r="I212" s="85"/>
      <c r="J212" s="85"/>
      <c r="K212" s="85"/>
      <c r="L212" s="85"/>
      <c r="M212" s="85"/>
      <c r="N212" s="85"/>
      <c r="O212" s="85"/>
      <c r="P212" s="85"/>
      <c r="Q212" s="85"/>
      <c r="R212" s="85"/>
      <c r="S212" s="85"/>
      <c r="T212" s="85"/>
      <c r="U212" s="85"/>
      <c r="V212" s="85"/>
      <c r="W212" s="85"/>
      <c r="X212" s="85"/>
      <c r="Y212" s="85"/>
    </row>
    <row r="213" spans="3:25">
      <c r="C213" s="85"/>
      <c r="D213" s="85"/>
      <c r="E213" s="85"/>
      <c r="F213" s="85"/>
      <c r="G213" s="85"/>
      <c r="H213" s="85"/>
      <c r="I213" s="85"/>
      <c r="J213" s="85"/>
      <c r="K213" s="85"/>
      <c r="L213" s="85"/>
      <c r="M213" s="85"/>
      <c r="N213" s="85"/>
      <c r="O213" s="85"/>
      <c r="P213" s="85"/>
      <c r="Q213" s="85"/>
      <c r="R213" s="85"/>
      <c r="S213" s="85"/>
      <c r="T213" s="85"/>
      <c r="U213" s="85"/>
      <c r="V213" s="85"/>
      <c r="W213" s="85"/>
      <c r="X213" s="85"/>
      <c r="Y213" s="85"/>
    </row>
    <row r="214" spans="3:25">
      <c r="C214" s="85"/>
      <c r="D214" s="85"/>
      <c r="E214" s="85"/>
      <c r="F214" s="85"/>
      <c r="G214" s="85"/>
      <c r="H214" s="85"/>
      <c r="I214" s="85"/>
      <c r="J214" s="85"/>
      <c r="K214" s="85"/>
      <c r="L214" s="85"/>
      <c r="M214" s="85"/>
      <c r="N214" s="85"/>
      <c r="O214" s="85"/>
      <c r="P214" s="85"/>
      <c r="Q214" s="85"/>
      <c r="R214" s="85"/>
      <c r="S214" s="85"/>
      <c r="T214" s="85"/>
      <c r="U214" s="85"/>
      <c r="V214" s="85"/>
      <c r="W214" s="85"/>
      <c r="X214" s="85"/>
      <c r="Y214" s="85"/>
    </row>
    <row r="215" spans="3:25">
      <c r="C215" s="85"/>
      <c r="D215" s="85"/>
      <c r="E215" s="85"/>
      <c r="F215" s="85"/>
      <c r="G215" s="85"/>
      <c r="H215" s="85"/>
      <c r="I215" s="85"/>
      <c r="J215" s="85"/>
      <c r="K215" s="85"/>
      <c r="L215" s="85"/>
      <c r="M215" s="85"/>
      <c r="N215" s="85"/>
      <c r="O215" s="85"/>
      <c r="P215" s="85"/>
      <c r="Q215" s="85"/>
      <c r="R215" s="85"/>
      <c r="S215" s="85"/>
      <c r="T215" s="85"/>
      <c r="U215" s="85"/>
      <c r="V215" s="85"/>
      <c r="W215" s="85"/>
      <c r="X215" s="85"/>
      <c r="Y215" s="85"/>
    </row>
    <row r="216" spans="3:25">
      <c r="C216" s="85"/>
      <c r="D216" s="85"/>
      <c r="E216" s="85"/>
      <c r="F216" s="85"/>
      <c r="G216" s="85"/>
      <c r="H216" s="85"/>
      <c r="I216" s="85"/>
      <c r="J216" s="85"/>
      <c r="K216" s="85"/>
      <c r="L216" s="85"/>
      <c r="M216" s="85"/>
      <c r="N216" s="85"/>
      <c r="O216" s="85"/>
      <c r="P216" s="85"/>
      <c r="Q216" s="85"/>
      <c r="R216" s="85"/>
      <c r="S216" s="85"/>
      <c r="T216" s="85"/>
      <c r="U216" s="85"/>
      <c r="V216" s="85"/>
      <c r="W216" s="85"/>
      <c r="X216" s="85"/>
      <c r="Y216" s="85"/>
    </row>
    <row r="217" spans="3:25">
      <c r="C217" s="85"/>
      <c r="D217" s="85"/>
      <c r="E217" s="85"/>
      <c r="F217" s="85"/>
      <c r="G217" s="85"/>
      <c r="H217" s="85"/>
      <c r="I217" s="85"/>
      <c r="J217" s="85"/>
      <c r="K217" s="85"/>
      <c r="L217" s="85"/>
      <c r="M217" s="85"/>
      <c r="N217" s="85"/>
      <c r="O217" s="85"/>
      <c r="P217" s="85"/>
      <c r="Q217" s="85"/>
      <c r="R217" s="85"/>
      <c r="S217" s="85"/>
      <c r="T217" s="85"/>
      <c r="U217" s="85"/>
      <c r="V217" s="85"/>
      <c r="W217" s="85"/>
      <c r="X217" s="85"/>
      <c r="Y217" s="85"/>
    </row>
    <row r="218" spans="3:25">
      <c r="C218" s="85"/>
      <c r="D218" s="85"/>
      <c r="E218" s="85"/>
      <c r="F218" s="85"/>
      <c r="G218" s="85"/>
      <c r="H218" s="85"/>
      <c r="I218" s="85"/>
      <c r="J218" s="85"/>
      <c r="K218" s="85"/>
      <c r="L218" s="85"/>
      <c r="M218" s="85"/>
      <c r="N218" s="85"/>
      <c r="O218" s="85"/>
      <c r="P218" s="85"/>
      <c r="Q218" s="85"/>
      <c r="R218" s="85"/>
      <c r="S218" s="85"/>
      <c r="T218" s="85"/>
      <c r="U218" s="85"/>
      <c r="V218" s="85"/>
      <c r="W218" s="85"/>
      <c r="X218" s="85"/>
      <c r="Y218" s="85"/>
    </row>
    <row r="219" spans="3:25">
      <c r="C219" s="85"/>
      <c r="D219" s="85"/>
      <c r="E219" s="85"/>
      <c r="F219" s="85"/>
      <c r="G219" s="85"/>
      <c r="H219" s="85"/>
      <c r="I219" s="85"/>
      <c r="J219" s="85"/>
      <c r="K219" s="85"/>
      <c r="L219" s="85"/>
      <c r="M219" s="85"/>
      <c r="N219" s="85"/>
      <c r="O219" s="85"/>
      <c r="P219" s="85"/>
      <c r="Q219" s="85"/>
      <c r="R219" s="85"/>
      <c r="S219" s="85"/>
      <c r="T219" s="85"/>
      <c r="U219" s="85"/>
      <c r="V219" s="85"/>
      <c r="W219" s="85"/>
      <c r="X219" s="85"/>
      <c r="Y219" s="85"/>
    </row>
    <row r="220" spans="3:25">
      <c r="C220" s="85"/>
      <c r="D220" s="85"/>
      <c r="E220" s="85"/>
      <c r="F220" s="85"/>
      <c r="G220" s="85"/>
      <c r="H220" s="85"/>
      <c r="I220" s="85"/>
      <c r="J220" s="85"/>
      <c r="K220" s="85"/>
      <c r="L220" s="85"/>
      <c r="M220" s="85"/>
      <c r="N220" s="85"/>
      <c r="O220" s="85"/>
      <c r="P220" s="85"/>
      <c r="Q220" s="85"/>
      <c r="R220" s="85"/>
      <c r="S220" s="85"/>
      <c r="T220" s="85"/>
      <c r="U220" s="85"/>
      <c r="V220" s="85"/>
      <c r="W220" s="85"/>
      <c r="X220" s="85"/>
      <c r="Y220" s="85"/>
    </row>
    <row r="221" spans="3:25">
      <c r="C221" s="85"/>
      <c r="D221" s="85"/>
      <c r="E221" s="85"/>
      <c r="F221" s="85"/>
      <c r="G221" s="85"/>
      <c r="H221" s="85"/>
      <c r="I221" s="85"/>
      <c r="J221" s="85"/>
      <c r="K221" s="85"/>
      <c r="L221" s="85"/>
      <c r="M221" s="85"/>
      <c r="N221" s="85"/>
      <c r="O221" s="85"/>
      <c r="P221" s="85"/>
      <c r="Q221" s="85"/>
      <c r="R221" s="85"/>
      <c r="S221" s="85"/>
      <c r="T221" s="85"/>
      <c r="U221" s="85"/>
      <c r="V221" s="85"/>
      <c r="W221" s="85"/>
      <c r="X221" s="85"/>
      <c r="Y221" s="85"/>
    </row>
    <row r="222" spans="3:25">
      <c r="C222" s="85"/>
      <c r="D222" s="85"/>
      <c r="E222" s="85"/>
      <c r="F222" s="85"/>
      <c r="G222" s="85"/>
      <c r="H222" s="85"/>
      <c r="I222" s="85"/>
      <c r="J222" s="85"/>
      <c r="K222" s="85"/>
      <c r="L222" s="85"/>
      <c r="M222" s="85"/>
      <c r="N222" s="85"/>
      <c r="O222" s="85"/>
      <c r="P222" s="85"/>
      <c r="Q222" s="85"/>
      <c r="R222" s="85"/>
      <c r="S222" s="85"/>
      <c r="T222" s="85"/>
      <c r="U222" s="85"/>
      <c r="V222" s="85"/>
      <c r="W222" s="85"/>
      <c r="X222" s="85"/>
      <c r="Y222" s="85"/>
    </row>
    <row r="223" spans="3:25">
      <c r="C223" s="85"/>
      <c r="D223" s="85"/>
      <c r="E223" s="85"/>
      <c r="F223" s="85"/>
      <c r="G223" s="85"/>
      <c r="H223" s="85"/>
      <c r="I223" s="85"/>
      <c r="J223" s="85"/>
      <c r="K223" s="85"/>
      <c r="L223" s="85"/>
      <c r="M223" s="85"/>
      <c r="N223" s="85"/>
      <c r="O223" s="85"/>
      <c r="P223" s="85"/>
      <c r="Q223" s="85"/>
      <c r="R223" s="85"/>
      <c r="S223" s="85"/>
      <c r="T223" s="85"/>
      <c r="U223" s="85"/>
      <c r="V223" s="85"/>
      <c r="W223" s="85"/>
      <c r="X223" s="85"/>
      <c r="Y223" s="85"/>
    </row>
    <row r="224" spans="3:25">
      <c r="C224" s="85"/>
      <c r="D224" s="85"/>
      <c r="E224" s="85"/>
      <c r="F224" s="85"/>
      <c r="G224" s="85"/>
      <c r="H224" s="85"/>
      <c r="I224" s="85"/>
      <c r="J224" s="85"/>
      <c r="K224" s="85"/>
      <c r="L224" s="85"/>
      <c r="M224" s="85"/>
      <c r="N224" s="85"/>
      <c r="O224" s="85"/>
      <c r="P224" s="85"/>
      <c r="Q224" s="85"/>
      <c r="R224" s="85"/>
      <c r="S224" s="85"/>
      <c r="T224" s="85"/>
      <c r="U224" s="85"/>
      <c r="V224" s="85"/>
      <c r="W224" s="85"/>
      <c r="X224" s="85"/>
      <c r="Y224" s="85"/>
    </row>
    <row r="225" spans="3:25">
      <c r="C225" s="85"/>
      <c r="D225" s="85"/>
      <c r="E225" s="85"/>
      <c r="F225" s="85"/>
      <c r="G225" s="85"/>
      <c r="H225" s="85"/>
      <c r="I225" s="85"/>
      <c r="J225" s="85"/>
      <c r="K225" s="85"/>
      <c r="L225" s="85"/>
      <c r="M225" s="85"/>
      <c r="N225" s="85"/>
      <c r="O225" s="85"/>
      <c r="P225" s="85"/>
      <c r="Q225" s="85"/>
      <c r="R225" s="85"/>
      <c r="S225" s="85"/>
      <c r="T225" s="85"/>
      <c r="U225" s="85"/>
      <c r="V225" s="85"/>
      <c r="W225" s="85"/>
      <c r="X225" s="85"/>
      <c r="Y225" s="85"/>
    </row>
    <row r="226" spans="3:25">
      <c r="C226" s="85"/>
      <c r="D226" s="85"/>
      <c r="E226" s="85"/>
      <c r="F226" s="85"/>
      <c r="G226" s="85"/>
      <c r="H226" s="85"/>
      <c r="I226" s="85"/>
      <c r="J226" s="85"/>
      <c r="K226" s="85"/>
      <c r="L226" s="85"/>
      <c r="M226" s="85"/>
      <c r="N226" s="85"/>
      <c r="O226" s="85"/>
      <c r="P226" s="85"/>
      <c r="Q226" s="85"/>
      <c r="R226" s="85"/>
      <c r="S226" s="85"/>
      <c r="T226" s="85"/>
      <c r="U226" s="85"/>
      <c r="V226" s="85"/>
      <c r="W226" s="85"/>
      <c r="X226" s="85"/>
      <c r="Y226" s="85"/>
    </row>
    <row r="227" spans="3:25">
      <c r="C227" s="85"/>
      <c r="D227" s="85"/>
      <c r="E227" s="85"/>
      <c r="F227" s="85"/>
      <c r="G227" s="85"/>
      <c r="H227" s="85"/>
      <c r="I227" s="85"/>
      <c r="J227" s="85"/>
      <c r="K227" s="85"/>
      <c r="L227" s="85"/>
      <c r="M227" s="85"/>
      <c r="N227" s="85"/>
      <c r="O227" s="85"/>
      <c r="P227" s="85"/>
      <c r="Q227" s="85"/>
      <c r="R227" s="85"/>
      <c r="S227" s="85"/>
      <c r="T227" s="85"/>
      <c r="U227" s="85"/>
      <c r="V227" s="85"/>
      <c r="W227" s="85"/>
      <c r="X227" s="85"/>
      <c r="Y227" s="85"/>
    </row>
    <row r="228" spans="3:25">
      <c r="C228" s="85"/>
      <c r="D228" s="85"/>
      <c r="E228" s="85"/>
      <c r="F228" s="85"/>
      <c r="G228" s="85"/>
      <c r="H228" s="85"/>
      <c r="I228" s="85"/>
      <c r="J228" s="85"/>
      <c r="K228" s="85"/>
      <c r="L228" s="85"/>
      <c r="M228" s="85"/>
      <c r="N228" s="85"/>
      <c r="O228" s="85"/>
      <c r="P228" s="85"/>
      <c r="Q228" s="85"/>
      <c r="R228" s="85"/>
      <c r="S228" s="85"/>
      <c r="T228" s="85"/>
      <c r="U228" s="85"/>
      <c r="V228" s="85"/>
      <c r="W228" s="85"/>
      <c r="X228" s="85"/>
      <c r="Y228" s="85"/>
    </row>
    <row r="229" spans="3:25">
      <c r="C229" s="85"/>
      <c r="D229" s="85"/>
      <c r="E229" s="85"/>
      <c r="F229" s="85"/>
      <c r="G229" s="85"/>
      <c r="H229" s="85"/>
      <c r="I229" s="85"/>
      <c r="J229" s="85"/>
      <c r="K229" s="85"/>
      <c r="L229" s="85"/>
      <c r="M229" s="85"/>
      <c r="N229" s="85"/>
      <c r="O229" s="85"/>
      <c r="P229" s="85"/>
      <c r="Q229" s="85"/>
      <c r="R229" s="85"/>
      <c r="S229" s="85"/>
      <c r="T229" s="85"/>
      <c r="U229" s="85"/>
      <c r="V229" s="85"/>
      <c r="W229" s="85"/>
      <c r="X229" s="85"/>
      <c r="Y229" s="85"/>
    </row>
    <row r="230" spans="3:25">
      <c r="C230" s="85"/>
      <c r="D230" s="85"/>
      <c r="E230" s="85"/>
      <c r="F230" s="85"/>
      <c r="G230" s="85"/>
      <c r="H230" s="85"/>
      <c r="I230" s="85"/>
      <c r="J230" s="85"/>
      <c r="K230" s="85"/>
      <c r="L230" s="85"/>
      <c r="M230" s="85"/>
      <c r="N230" s="85"/>
      <c r="O230" s="85"/>
      <c r="P230" s="85"/>
      <c r="Q230" s="85"/>
      <c r="R230" s="85"/>
      <c r="S230" s="85"/>
      <c r="T230" s="85"/>
      <c r="U230" s="85"/>
      <c r="V230" s="85"/>
      <c r="W230" s="85"/>
      <c r="X230" s="85"/>
      <c r="Y230" s="85"/>
    </row>
    <row r="231" spans="3:25">
      <c r="C231" s="85"/>
      <c r="D231" s="85"/>
      <c r="E231" s="85"/>
      <c r="F231" s="85"/>
      <c r="G231" s="85"/>
      <c r="H231" s="85"/>
      <c r="I231" s="85"/>
      <c r="J231" s="85"/>
      <c r="K231" s="85"/>
      <c r="L231" s="85"/>
      <c r="M231" s="85"/>
      <c r="N231" s="85"/>
      <c r="O231" s="85"/>
      <c r="P231" s="85"/>
      <c r="Q231" s="85"/>
      <c r="R231" s="85"/>
      <c r="S231" s="85"/>
      <c r="T231" s="85"/>
      <c r="U231" s="85"/>
      <c r="V231" s="85"/>
      <c r="W231" s="85"/>
      <c r="X231" s="85"/>
      <c r="Y231" s="85"/>
    </row>
    <row r="232" spans="3:25">
      <c r="C232" s="85"/>
      <c r="D232" s="85"/>
      <c r="E232" s="85"/>
      <c r="F232" s="85"/>
      <c r="G232" s="85"/>
      <c r="H232" s="85"/>
      <c r="I232" s="85"/>
      <c r="J232" s="85"/>
      <c r="K232" s="85"/>
      <c r="L232" s="85"/>
      <c r="M232" s="85"/>
      <c r="N232" s="85"/>
      <c r="O232" s="85"/>
      <c r="P232" s="85"/>
      <c r="Q232" s="85"/>
      <c r="R232" s="85"/>
      <c r="S232" s="85"/>
      <c r="T232" s="85"/>
      <c r="U232" s="85"/>
      <c r="V232" s="85"/>
      <c r="W232" s="85"/>
      <c r="X232" s="85"/>
      <c r="Y232" s="85"/>
    </row>
    <row r="233" spans="3:25">
      <c r="C233" s="85"/>
      <c r="D233" s="85"/>
      <c r="E233" s="85"/>
      <c r="F233" s="85"/>
      <c r="G233" s="85"/>
      <c r="H233" s="85"/>
      <c r="I233" s="85"/>
      <c r="J233" s="85"/>
      <c r="K233" s="85"/>
      <c r="L233" s="85"/>
      <c r="M233" s="85"/>
      <c r="N233" s="85"/>
      <c r="O233" s="85"/>
      <c r="P233" s="85"/>
      <c r="Q233" s="85"/>
      <c r="R233" s="85"/>
      <c r="S233" s="85"/>
      <c r="T233" s="85"/>
      <c r="U233" s="85"/>
      <c r="V233" s="85"/>
      <c r="W233" s="85"/>
      <c r="X233" s="85"/>
      <c r="Y233" s="85"/>
    </row>
    <row r="234" spans="3:25">
      <c r="C234" s="85"/>
      <c r="D234" s="85"/>
      <c r="E234" s="85"/>
      <c r="F234" s="85"/>
      <c r="G234" s="85"/>
      <c r="H234" s="85"/>
      <c r="I234" s="85"/>
      <c r="J234" s="85"/>
      <c r="K234" s="85"/>
      <c r="L234" s="85"/>
      <c r="M234" s="85"/>
      <c r="N234" s="85"/>
      <c r="O234" s="85"/>
      <c r="P234" s="85"/>
      <c r="Q234" s="85"/>
      <c r="R234" s="85"/>
      <c r="S234" s="85"/>
      <c r="T234" s="85"/>
      <c r="U234" s="85"/>
      <c r="V234" s="85"/>
      <c r="W234" s="85"/>
      <c r="X234" s="85"/>
      <c r="Y234" s="85"/>
    </row>
    <row r="235" spans="3:25">
      <c r="C235" s="85"/>
      <c r="D235" s="85"/>
      <c r="E235" s="85"/>
      <c r="F235" s="85"/>
      <c r="G235" s="85"/>
      <c r="H235" s="85"/>
      <c r="I235" s="85"/>
      <c r="J235" s="85"/>
      <c r="K235" s="85"/>
      <c r="L235" s="85"/>
      <c r="M235" s="85"/>
      <c r="N235" s="85"/>
      <c r="O235" s="85"/>
      <c r="P235" s="85"/>
      <c r="Q235" s="85"/>
      <c r="R235" s="85"/>
      <c r="S235" s="85"/>
      <c r="T235" s="85"/>
      <c r="U235" s="85"/>
      <c r="V235" s="85"/>
      <c r="W235" s="85"/>
      <c r="X235" s="85"/>
      <c r="Y235" s="85"/>
    </row>
    <row r="236" spans="3:25">
      <c r="C236" s="85"/>
      <c r="D236" s="85"/>
      <c r="E236" s="85"/>
      <c r="F236" s="85"/>
      <c r="G236" s="85"/>
      <c r="H236" s="85"/>
      <c r="I236" s="85"/>
      <c r="J236" s="85"/>
      <c r="K236" s="85"/>
      <c r="L236" s="85"/>
      <c r="M236" s="85"/>
      <c r="N236" s="85"/>
      <c r="O236" s="85"/>
      <c r="P236" s="85"/>
      <c r="Q236" s="85"/>
      <c r="R236" s="85"/>
      <c r="S236" s="85"/>
      <c r="T236" s="85"/>
      <c r="U236" s="85"/>
      <c r="V236" s="85"/>
      <c r="W236" s="85"/>
      <c r="X236" s="85"/>
      <c r="Y236" s="85"/>
    </row>
    <row r="237" spans="3:25">
      <c r="C237" s="85"/>
      <c r="D237" s="85"/>
      <c r="E237" s="85"/>
      <c r="F237" s="85"/>
      <c r="G237" s="85"/>
      <c r="H237" s="85"/>
      <c r="I237" s="85"/>
      <c r="J237" s="85"/>
      <c r="K237" s="85"/>
      <c r="L237" s="85"/>
      <c r="M237" s="85"/>
      <c r="N237" s="85"/>
      <c r="O237" s="85"/>
      <c r="P237" s="85"/>
      <c r="Q237" s="85"/>
      <c r="R237" s="85"/>
      <c r="S237" s="85"/>
      <c r="T237" s="85"/>
      <c r="U237" s="85"/>
      <c r="V237" s="85"/>
      <c r="W237" s="85"/>
      <c r="X237" s="85"/>
      <c r="Y237" s="85"/>
    </row>
    <row r="238" spans="3:25">
      <c r="C238" s="85"/>
      <c r="D238" s="85"/>
      <c r="E238" s="85"/>
      <c r="F238" s="85"/>
      <c r="G238" s="85"/>
      <c r="H238" s="85"/>
      <c r="I238" s="85"/>
      <c r="J238" s="85"/>
      <c r="K238" s="85"/>
      <c r="L238" s="85"/>
      <c r="M238" s="85"/>
      <c r="N238" s="85"/>
      <c r="O238" s="85"/>
      <c r="P238" s="85"/>
      <c r="Q238" s="85"/>
      <c r="R238" s="85"/>
      <c r="S238" s="85"/>
      <c r="T238" s="85"/>
      <c r="U238" s="85"/>
      <c r="V238" s="85"/>
      <c r="W238" s="85"/>
      <c r="X238" s="85"/>
      <c r="Y238" s="85"/>
    </row>
    <row r="239" spans="3:25">
      <c r="C239" s="85"/>
      <c r="D239" s="85"/>
      <c r="E239" s="85"/>
      <c r="F239" s="85"/>
      <c r="G239" s="85"/>
      <c r="H239" s="85"/>
      <c r="I239" s="85"/>
      <c r="J239" s="85"/>
      <c r="K239" s="85"/>
      <c r="L239" s="85"/>
      <c r="M239" s="85"/>
      <c r="N239" s="85"/>
      <c r="O239" s="85"/>
      <c r="P239" s="85"/>
      <c r="Q239" s="85"/>
      <c r="R239" s="85"/>
      <c r="S239" s="85"/>
      <c r="T239" s="85"/>
      <c r="U239" s="85"/>
      <c r="V239" s="85"/>
      <c r="W239" s="85"/>
      <c r="X239" s="85"/>
      <c r="Y239" s="85"/>
    </row>
    <row r="240" spans="3:25">
      <c r="C240" s="85"/>
      <c r="D240" s="85"/>
      <c r="E240" s="85"/>
      <c r="F240" s="85"/>
      <c r="G240" s="85"/>
      <c r="H240" s="85"/>
      <c r="I240" s="85"/>
      <c r="J240" s="85"/>
      <c r="K240" s="85"/>
      <c r="L240" s="85"/>
      <c r="M240" s="85"/>
      <c r="N240" s="85"/>
      <c r="O240" s="85"/>
      <c r="P240" s="85"/>
      <c r="Q240" s="85"/>
      <c r="R240" s="85"/>
      <c r="S240" s="85"/>
      <c r="T240" s="85"/>
      <c r="U240" s="85"/>
      <c r="V240" s="85"/>
      <c r="W240" s="85"/>
      <c r="X240" s="85"/>
      <c r="Y240" s="85"/>
    </row>
    <row r="241" spans="3:25">
      <c r="C241" s="85"/>
      <c r="D241" s="85"/>
      <c r="E241" s="85"/>
      <c r="F241" s="85"/>
      <c r="G241" s="85"/>
      <c r="H241" s="85"/>
      <c r="I241" s="85"/>
      <c r="J241" s="85"/>
      <c r="K241" s="85"/>
      <c r="L241" s="85"/>
      <c r="M241" s="85"/>
      <c r="N241" s="85"/>
      <c r="O241" s="85"/>
      <c r="P241" s="85"/>
      <c r="Q241" s="85"/>
      <c r="R241" s="85"/>
      <c r="S241" s="85"/>
      <c r="T241" s="85"/>
      <c r="U241" s="85"/>
      <c r="V241" s="85"/>
      <c r="W241" s="85"/>
      <c r="X241" s="85"/>
      <c r="Y241" s="85"/>
    </row>
    <row r="242" spans="3:25">
      <c r="C242" s="85"/>
      <c r="D242" s="85"/>
      <c r="E242" s="85"/>
      <c r="F242" s="85"/>
      <c r="G242" s="85"/>
      <c r="H242" s="85"/>
      <c r="I242" s="85"/>
      <c r="J242" s="85"/>
      <c r="K242" s="85"/>
      <c r="L242" s="85"/>
      <c r="M242" s="85"/>
      <c r="N242" s="85"/>
      <c r="O242" s="85"/>
      <c r="P242" s="85"/>
      <c r="Q242" s="85"/>
      <c r="R242" s="85"/>
      <c r="S242" s="85"/>
      <c r="T242" s="85"/>
      <c r="U242" s="85"/>
      <c r="V242" s="85"/>
      <c r="W242" s="85"/>
      <c r="X242" s="85"/>
      <c r="Y242" s="85"/>
    </row>
    <row r="243" spans="3:25">
      <c r="C243" s="85"/>
      <c r="D243" s="85"/>
      <c r="E243" s="85"/>
      <c r="F243" s="85"/>
      <c r="G243" s="85"/>
      <c r="H243" s="85"/>
      <c r="I243" s="85"/>
      <c r="J243" s="85"/>
      <c r="K243" s="85"/>
      <c r="L243" s="85"/>
      <c r="M243" s="85"/>
      <c r="N243" s="85"/>
      <c r="O243" s="85"/>
      <c r="P243" s="85"/>
      <c r="Q243" s="85"/>
      <c r="R243" s="85"/>
      <c r="S243" s="85"/>
      <c r="T243" s="85"/>
      <c r="U243" s="85"/>
      <c r="V243" s="85"/>
      <c r="W243" s="85"/>
      <c r="X243" s="85"/>
      <c r="Y243" s="85"/>
    </row>
    <row r="244" spans="3:25">
      <c r="C244" s="85"/>
      <c r="D244" s="85"/>
      <c r="E244" s="85"/>
      <c r="F244" s="85"/>
      <c r="G244" s="85"/>
      <c r="H244" s="85"/>
      <c r="I244" s="85"/>
      <c r="J244" s="85"/>
      <c r="K244" s="85"/>
      <c r="L244" s="85"/>
      <c r="M244" s="85"/>
      <c r="N244" s="85"/>
      <c r="O244" s="85"/>
      <c r="P244" s="85"/>
      <c r="Q244" s="85"/>
      <c r="R244" s="85"/>
      <c r="S244" s="85"/>
      <c r="T244" s="85"/>
      <c r="U244" s="85"/>
      <c r="V244" s="85"/>
      <c r="W244" s="85"/>
      <c r="X244" s="85"/>
      <c r="Y244" s="85"/>
    </row>
    <row r="245" spans="3:25">
      <c r="C245" s="85"/>
      <c r="D245" s="85"/>
      <c r="E245" s="85"/>
      <c r="F245" s="85"/>
      <c r="G245" s="85"/>
      <c r="H245" s="85"/>
      <c r="I245" s="85"/>
      <c r="J245" s="85"/>
      <c r="K245" s="85"/>
      <c r="L245" s="85"/>
      <c r="M245" s="85"/>
      <c r="N245" s="85"/>
      <c r="O245" s="85"/>
      <c r="P245" s="85"/>
      <c r="Q245" s="85"/>
      <c r="R245" s="85"/>
      <c r="S245" s="85"/>
      <c r="T245" s="85"/>
      <c r="U245" s="85"/>
      <c r="V245" s="85"/>
      <c r="W245" s="85"/>
      <c r="X245" s="85"/>
      <c r="Y245" s="85"/>
    </row>
    <row r="246" spans="3:25">
      <c r="C246" s="85"/>
      <c r="D246" s="85"/>
      <c r="E246" s="85"/>
      <c r="F246" s="85"/>
      <c r="G246" s="85"/>
      <c r="H246" s="85"/>
      <c r="I246" s="85"/>
      <c r="J246" s="85"/>
      <c r="K246" s="85"/>
      <c r="L246" s="85"/>
      <c r="M246" s="85"/>
      <c r="N246" s="85"/>
      <c r="O246" s="85"/>
      <c r="P246" s="85"/>
      <c r="Q246" s="85"/>
      <c r="R246" s="85"/>
      <c r="S246" s="85"/>
      <c r="T246" s="85"/>
      <c r="U246" s="85"/>
      <c r="V246" s="85"/>
      <c r="W246" s="85"/>
      <c r="X246" s="85"/>
      <c r="Y246" s="85"/>
    </row>
    <row r="247" spans="3:25">
      <c r="C247" s="85"/>
      <c r="D247" s="85"/>
      <c r="E247" s="85"/>
      <c r="F247" s="85"/>
      <c r="G247" s="85"/>
      <c r="H247" s="85"/>
      <c r="I247" s="85"/>
      <c r="J247" s="85"/>
      <c r="K247" s="85"/>
      <c r="L247" s="85"/>
      <c r="M247" s="85"/>
      <c r="N247" s="85"/>
      <c r="O247" s="85"/>
      <c r="P247" s="85"/>
      <c r="Q247" s="85"/>
      <c r="R247" s="85"/>
      <c r="S247" s="85"/>
      <c r="T247" s="85"/>
      <c r="U247" s="85"/>
      <c r="V247" s="85"/>
      <c r="W247" s="85"/>
      <c r="X247" s="85"/>
      <c r="Y247" s="85"/>
    </row>
    <row r="248" spans="3:25">
      <c r="C248" s="85"/>
      <c r="D248" s="85"/>
      <c r="E248" s="85"/>
      <c r="F248" s="85"/>
      <c r="G248" s="85"/>
      <c r="H248" s="85"/>
      <c r="I248" s="85"/>
      <c r="J248" s="85"/>
      <c r="K248" s="85"/>
      <c r="L248" s="85"/>
      <c r="M248" s="85"/>
      <c r="N248" s="85"/>
      <c r="O248" s="85"/>
      <c r="P248" s="85"/>
      <c r="Q248" s="85"/>
      <c r="R248" s="85"/>
      <c r="S248" s="85"/>
      <c r="T248" s="85"/>
      <c r="U248" s="85"/>
      <c r="V248" s="85"/>
      <c r="W248" s="85"/>
      <c r="X248" s="85"/>
      <c r="Y248" s="85"/>
    </row>
    <row r="249" spans="3:25">
      <c r="C249" s="85"/>
      <c r="D249" s="85"/>
      <c r="E249" s="85"/>
      <c r="F249" s="85"/>
      <c r="G249" s="85"/>
      <c r="H249" s="85"/>
      <c r="I249" s="85"/>
      <c r="J249" s="85"/>
      <c r="K249" s="85"/>
      <c r="L249" s="85"/>
      <c r="M249" s="85"/>
      <c r="N249" s="85"/>
      <c r="O249" s="85"/>
      <c r="P249" s="85"/>
      <c r="Q249" s="85"/>
      <c r="R249" s="85"/>
      <c r="S249" s="85"/>
      <c r="T249" s="85"/>
      <c r="U249" s="85"/>
      <c r="V249" s="85"/>
      <c r="W249" s="85"/>
      <c r="X249" s="85"/>
      <c r="Y249" s="85"/>
    </row>
    <row r="250" spans="3:25">
      <c r="C250" s="85"/>
      <c r="D250" s="85"/>
      <c r="E250" s="85"/>
      <c r="F250" s="85"/>
      <c r="G250" s="85"/>
      <c r="H250" s="85"/>
      <c r="I250" s="85"/>
      <c r="J250" s="85"/>
      <c r="K250" s="85"/>
      <c r="L250" s="85"/>
      <c r="M250" s="85"/>
      <c r="N250" s="85"/>
      <c r="O250" s="85"/>
      <c r="P250" s="85"/>
      <c r="Q250" s="85"/>
      <c r="R250" s="85"/>
      <c r="S250" s="85"/>
      <c r="T250" s="85"/>
      <c r="U250" s="85"/>
      <c r="V250" s="85"/>
      <c r="W250" s="85"/>
      <c r="X250" s="85"/>
      <c r="Y250" s="85"/>
    </row>
    <row r="251" spans="3:25">
      <c r="C251" s="85"/>
      <c r="D251" s="85"/>
      <c r="E251" s="85"/>
      <c r="F251" s="85"/>
      <c r="G251" s="85"/>
      <c r="H251" s="85"/>
      <c r="I251" s="85"/>
      <c r="J251" s="85"/>
      <c r="K251" s="85"/>
      <c r="L251" s="85"/>
      <c r="M251" s="85"/>
      <c r="N251" s="85"/>
      <c r="O251" s="85"/>
      <c r="P251" s="85"/>
      <c r="Q251" s="85"/>
      <c r="R251" s="85"/>
      <c r="S251" s="85"/>
      <c r="T251" s="85"/>
      <c r="U251" s="85"/>
      <c r="V251" s="85"/>
      <c r="W251" s="85"/>
      <c r="X251" s="85"/>
      <c r="Y251" s="85"/>
    </row>
    <row r="252" spans="3:25">
      <c r="C252" s="85"/>
      <c r="D252" s="85"/>
      <c r="E252" s="85"/>
      <c r="F252" s="85"/>
      <c r="G252" s="85"/>
      <c r="H252" s="85"/>
      <c r="I252" s="85"/>
      <c r="J252" s="85"/>
      <c r="K252" s="85"/>
      <c r="L252" s="85"/>
      <c r="M252" s="85"/>
      <c r="N252" s="85"/>
      <c r="O252" s="85"/>
      <c r="P252" s="85"/>
      <c r="Q252" s="85"/>
      <c r="R252" s="85"/>
      <c r="S252" s="85"/>
      <c r="T252" s="85"/>
      <c r="U252" s="85"/>
      <c r="V252" s="85"/>
      <c r="W252" s="85"/>
      <c r="X252" s="85"/>
      <c r="Y252" s="85"/>
    </row>
    <row r="253" spans="3:25">
      <c r="C253" s="85"/>
      <c r="D253" s="85"/>
      <c r="E253" s="85"/>
      <c r="F253" s="85"/>
      <c r="G253" s="85"/>
      <c r="H253" s="85"/>
      <c r="I253" s="85"/>
      <c r="J253" s="85"/>
      <c r="K253" s="85"/>
      <c r="L253" s="85"/>
      <c r="M253" s="85"/>
      <c r="N253" s="85"/>
      <c r="O253" s="85"/>
      <c r="P253" s="85"/>
      <c r="Q253" s="85"/>
      <c r="R253" s="85"/>
      <c r="S253" s="85"/>
      <c r="T253" s="85"/>
      <c r="U253" s="85"/>
      <c r="V253" s="85"/>
      <c r="W253" s="85"/>
      <c r="X253" s="85"/>
      <c r="Y253" s="85"/>
    </row>
    <row r="254" spans="3:25">
      <c r="C254" s="85"/>
      <c r="D254" s="85"/>
      <c r="E254" s="85"/>
      <c r="F254" s="85"/>
      <c r="G254" s="85"/>
      <c r="H254" s="85"/>
      <c r="I254" s="85"/>
      <c r="J254" s="85"/>
      <c r="K254" s="85"/>
      <c r="L254" s="85"/>
      <c r="M254" s="85"/>
      <c r="N254" s="85"/>
      <c r="O254" s="85"/>
      <c r="P254" s="85"/>
      <c r="Q254" s="85"/>
      <c r="R254" s="85"/>
      <c r="S254" s="85"/>
      <c r="T254" s="85"/>
      <c r="U254" s="85"/>
      <c r="V254" s="85"/>
      <c r="W254" s="85"/>
      <c r="X254" s="85"/>
      <c r="Y254" s="85"/>
    </row>
    <row r="255" spans="3:25">
      <c r="C255" s="85"/>
      <c r="D255" s="85"/>
      <c r="E255" s="85"/>
      <c r="F255" s="85"/>
      <c r="G255" s="85"/>
      <c r="H255" s="85"/>
      <c r="I255" s="85"/>
      <c r="J255" s="85"/>
      <c r="K255" s="85"/>
      <c r="L255" s="85"/>
      <c r="M255" s="85"/>
      <c r="N255" s="85"/>
      <c r="O255" s="85"/>
      <c r="P255" s="85"/>
      <c r="Q255" s="85"/>
      <c r="R255" s="85"/>
      <c r="S255" s="85"/>
      <c r="T255" s="85"/>
      <c r="U255" s="85"/>
      <c r="V255" s="85"/>
      <c r="W255" s="85"/>
      <c r="X255" s="85"/>
      <c r="Y255" s="85"/>
    </row>
    <row r="256" spans="3:25">
      <c r="C256" s="85"/>
      <c r="D256" s="85"/>
      <c r="E256" s="85"/>
      <c r="F256" s="85"/>
      <c r="G256" s="85"/>
      <c r="H256" s="85"/>
      <c r="I256" s="85"/>
      <c r="J256" s="85"/>
      <c r="K256" s="85"/>
      <c r="L256" s="85"/>
      <c r="M256" s="85"/>
      <c r="N256" s="85"/>
      <c r="O256" s="85"/>
      <c r="P256" s="85"/>
      <c r="Q256" s="85"/>
      <c r="R256" s="85"/>
      <c r="S256" s="85"/>
      <c r="T256" s="85"/>
      <c r="U256" s="85"/>
      <c r="V256" s="85"/>
      <c r="W256" s="85"/>
      <c r="X256" s="85"/>
      <c r="Y256" s="85"/>
    </row>
    <row r="257" spans="3:25">
      <c r="C257" s="85"/>
      <c r="D257" s="85"/>
      <c r="E257" s="85"/>
      <c r="F257" s="85"/>
      <c r="G257" s="85"/>
      <c r="H257" s="85"/>
      <c r="I257" s="85"/>
      <c r="J257" s="85"/>
      <c r="K257" s="85"/>
      <c r="L257" s="85"/>
      <c r="M257" s="85"/>
      <c r="N257" s="85"/>
      <c r="O257" s="85"/>
      <c r="P257" s="85"/>
      <c r="Q257" s="85"/>
      <c r="R257" s="85"/>
      <c r="S257" s="85"/>
      <c r="T257" s="85"/>
      <c r="U257" s="85"/>
      <c r="V257" s="85"/>
      <c r="W257" s="85"/>
      <c r="X257" s="85"/>
      <c r="Y257" s="85"/>
    </row>
    <row r="258" spans="3:25">
      <c r="C258" s="85"/>
      <c r="D258" s="85"/>
      <c r="E258" s="85"/>
      <c r="F258" s="85"/>
      <c r="G258" s="85"/>
      <c r="H258" s="85"/>
      <c r="I258" s="85"/>
      <c r="J258" s="85"/>
      <c r="K258" s="85"/>
      <c r="L258" s="85"/>
      <c r="M258" s="85"/>
      <c r="N258" s="85"/>
      <c r="O258" s="85"/>
      <c r="P258" s="85"/>
      <c r="Q258" s="85"/>
      <c r="R258" s="85"/>
      <c r="S258" s="85"/>
      <c r="T258" s="85"/>
      <c r="U258" s="85"/>
      <c r="V258" s="85"/>
      <c r="W258" s="85"/>
      <c r="X258" s="85"/>
      <c r="Y258" s="85"/>
    </row>
    <row r="259" spans="3:25">
      <c r="C259" s="85"/>
      <c r="D259" s="85"/>
      <c r="E259" s="85"/>
      <c r="F259" s="85"/>
      <c r="G259" s="85"/>
      <c r="H259" s="85"/>
      <c r="I259" s="85"/>
      <c r="J259" s="85"/>
      <c r="K259" s="85"/>
      <c r="L259" s="85"/>
      <c r="M259" s="85"/>
      <c r="N259" s="85"/>
      <c r="O259" s="85"/>
      <c r="P259" s="85"/>
      <c r="Q259" s="85"/>
      <c r="R259" s="85"/>
      <c r="S259" s="85"/>
      <c r="T259" s="85"/>
      <c r="U259" s="85"/>
      <c r="V259" s="85"/>
      <c r="W259" s="85"/>
      <c r="X259" s="85"/>
      <c r="Y259" s="85"/>
    </row>
    <row r="260" spans="3:25">
      <c r="C260" s="85"/>
      <c r="D260" s="85"/>
      <c r="E260" s="85"/>
      <c r="F260" s="85"/>
      <c r="G260" s="85"/>
      <c r="H260" s="85"/>
      <c r="I260" s="85"/>
      <c r="J260" s="85"/>
      <c r="K260" s="85"/>
      <c r="L260" s="85"/>
      <c r="M260" s="85"/>
      <c r="N260" s="85"/>
      <c r="O260" s="85"/>
      <c r="P260" s="85"/>
      <c r="Q260" s="85"/>
      <c r="R260" s="85"/>
      <c r="S260" s="85"/>
      <c r="T260" s="85"/>
      <c r="U260" s="85"/>
      <c r="V260" s="85"/>
      <c r="W260" s="85"/>
      <c r="X260" s="85"/>
      <c r="Y260" s="85"/>
    </row>
    <row r="261" spans="3:25">
      <c r="C261" s="85"/>
      <c r="D261" s="85"/>
      <c r="E261" s="85"/>
      <c r="F261" s="85"/>
      <c r="G261" s="85"/>
      <c r="H261" s="85"/>
      <c r="I261" s="85"/>
      <c r="J261" s="85"/>
      <c r="K261" s="85"/>
      <c r="L261" s="85"/>
      <c r="M261" s="85"/>
      <c r="N261" s="85"/>
      <c r="O261" s="85"/>
      <c r="P261" s="85"/>
      <c r="Q261" s="85"/>
      <c r="R261" s="85"/>
      <c r="S261" s="85"/>
      <c r="T261" s="85"/>
      <c r="U261" s="85"/>
      <c r="V261" s="85"/>
      <c r="W261" s="85"/>
      <c r="X261" s="85"/>
      <c r="Y261" s="85"/>
    </row>
    <row r="262" spans="3:25">
      <c r="C262" s="85"/>
      <c r="D262" s="85"/>
      <c r="E262" s="85"/>
      <c r="F262" s="85"/>
      <c r="G262" s="85"/>
      <c r="H262" s="85"/>
      <c r="I262" s="85"/>
      <c r="J262" s="85"/>
      <c r="K262" s="85"/>
      <c r="L262" s="85"/>
      <c r="M262" s="85"/>
      <c r="N262" s="85"/>
      <c r="O262" s="85"/>
      <c r="P262" s="85"/>
      <c r="Q262" s="85"/>
      <c r="R262" s="85"/>
      <c r="S262" s="85"/>
      <c r="T262" s="85"/>
      <c r="U262" s="85"/>
      <c r="V262" s="85"/>
      <c r="W262" s="85"/>
      <c r="X262" s="85"/>
      <c r="Y262" s="85"/>
    </row>
    <row r="263" spans="3:25">
      <c r="C263" s="85"/>
      <c r="D263" s="85"/>
      <c r="E263" s="85"/>
      <c r="F263" s="85"/>
      <c r="G263" s="85"/>
      <c r="H263" s="85"/>
      <c r="I263" s="85"/>
      <c r="J263" s="85"/>
      <c r="K263" s="85"/>
      <c r="L263" s="85"/>
      <c r="M263" s="85"/>
      <c r="N263" s="85"/>
      <c r="O263" s="85"/>
      <c r="P263" s="85"/>
      <c r="Q263" s="85"/>
      <c r="R263" s="85"/>
      <c r="S263" s="85"/>
      <c r="T263" s="85"/>
      <c r="U263" s="85"/>
      <c r="V263" s="85"/>
      <c r="W263" s="85"/>
      <c r="X263" s="85"/>
      <c r="Y263" s="85"/>
    </row>
    <row r="264" spans="3:25">
      <c r="C264" s="85"/>
      <c r="D264" s="85"/>
      <c r="E264" s="85"/>
      <c r="F264" s="85"/>
      <c r="G264" s="85"/>
      <c r="H264" s="85"/>
      <c r="I264" s="85"/>
      <c r="J264" s="85"/>
      <c r="K264" s="85"/>
      <c r="L264" s="85"/>
      <c r="M264" s="85"/>
      <c r="N264" s="85"/>
      <c r="O264" s="85"/>
      <c r="P264" s="85"/>
      <c r="Q264" s="85"/>
      <c r="R264" s="85"/>
      <c r="S264" s="85"/>
      <c r="T264" s="85"/>
      <c r="U264" s="85"/>
      <c r="V264" s="85"/>
      <c r="W264" s="85"/>
      <c r="X264" s="85"/>
      <c r="Y264" s="85"/>
    </row>
    <row r="265" spans="3:25">
      <c r="C265" s="85"/>
      <c r="D265" s="85"/>
      <c r="E265" s="85"/>
      <c r="F265" s="85"/>
      <c r="G265" s="85"/>
      <c r="H265" s="85"/>
      <c r="I265" s="85"/>
      <c r="J265" s="85"/>
      <c r="K265" s="85"/>
      <c r="L265" s="85"/>
      <c r="M265" s="85"/>
      <c r="N265" s="85"/>
      <c r="O265" s="85"/>
      <c r="P265" s="85"/>
      <c r="Q265" s="85"/>
      <c r="R265" s="85"/>
      <c r="S265" s="85"/>
      <c r="T265" s="85"/>
      <c r="U265" s="85"/>
      <c r="V265" s="85"/>
      <c r="W265" s="85"/>
      <c r="X265" s="85"/>
      <c r="Y265" s="85"/>
    </row>
    <row r="266" spans="3:25">
      <c r="C266" s="85"/>
      <c r="D266" s="85"/>
      <c r="E266" s="85"/>
      <c r="F266" s="85"/>
      <c r="G266" s="85"/>
      <c r="H266" s="85"/>
      <c r="I266" s="85"/>
      <c r="J266" s="85"/>
      <c r="K266" s="85"/>
      <c r="L266" s="85"/>
      <c r="M266" s="85"/>
      <c r="N266" s="85"/>
      <c r="O266" s="85"/>
      <c r="P266" s="85"/>
      <c r="Q266" s="85"/>
      <c r="R266" s="85"/>
      <c r="S266" s="85"/>
      <c r="T266" s="85"/>
      <c r="U266" s="85"/>
      <c r="V266" s="85"/>
      <c r="W266" s="85"/>
      <c r="X266" s="85"/>
      <c r="Y266" s="85"/>
    </row>
    <row r="267" spans="3:25">
      <c r="C267" s="85"/>
      <c r="D267" s="85"/>
      <c r="E267" s="85"/>
      <c r="F267" s="85"/>
      <c r="G267" s="85"/>
      <c r="H267" s="85"/>
      <c r="I267" s="85"/>
      <c r="J267" s="85"/>
      <c r="K267" s="85"/>
      <c r="L267" s="85"/>
      <c r="M267" s="85"/>
      <c r="N267" s="85"/>
      <c r="O267" s="85"/>
      <c r="P267" s="85"/>
      <c r="Q267" s="85"/>
      <c r="R267" s="85"/>
      <c r="S267" s="85"/>
      <c r="T267" s="85"/>
      <c r="U267" s="85"/>
      <c r="V267" s="85"/>
      <c r="W267" s="85"/>
      <c r="X267" s="85"/>
      <c r="Y267" s="85"/>
    </row>
    <row r="268" spans="3:25">
      <c r="C268" s="85"/>
      <c r="D268" s="85"/>
      <c r="E268" s="85"/>
      <c r="F268" s="85"/>
      <c r="G268" s="85"/>
      <c r="H268" s="85"/>
      <c r="I268" s="85"/>
      <c r="J268" s="85"/>
      <c r="K268" s="85"/>
      <c r="L268" s="85"/>
      <c r="M268" s="85"/>
      <c r="N268" s="85"/>
      <c r="O268" s="85"/>
      <c r="P268" s="85"/>
      <c r="Q268" s="85"/>
      <c r="R268" s="85"/>
      <c r="S268" s="85"/>
      <c r="T268" s="85"/>
      <c r="U268" s="85"/>
      <c r="V268" s="85"/>
      <c r="W268" s="85"/>
      <c r="X268" s="85"/>
      <c r="Y268" s="85"/>
    </row>
    <row r="269" spans="3:25">
      <c r="C269" s="85"/>
      <c r="D269" s="85"/>
      <c r="E269" s="85"/>
      <c r="F269" s="85"/>
      <c r="G269" s="85"/>
      <c r="H269" s="85"/>
      <c r="I269" s="85"/>
      <c r="J269" s="85"/>
      <c r="K269" s="85"/>
      <c r="L269" s="85"/>
      <c r="M269" s="85"/>
      <c r="N269" s="85"/>
      <c r="O269" s="85"/>
      <c r="P269" s="85"/>
      <c r="Q269" s="85"/>
      <c r="R269" s="85"/>
      <c r="S269" s="85"/>
      <c r="T269" s="85"/>
      <c r="U269" s="85"/>
      <c r="V269" s="85"/>
      <c r="W269" s="85"/>
      <c r="X269" s="85"/>
      <c r="Y269" s="85"/>
    </row>
    <row r="270" spans="3:25">
      <c r="C270" s="85"/>
      <c r="D270" s="85"/>
      <c r="E270" s="85"/>
      <c r="F270" s="85"/>
      <c r="G270" s="85"/>
      <c r="H270" s="85"/>
      <c r="I270" s="85"/>
      <c r="J270" s="85"/>
      <c r="K270" s="85"/>
      <c r="L270" s="85"/>
      <c r="M270" s="85"/>
      <c r="N270" s="85"/>
      <c r="O270" s="85"/>
      <c r="P270" s="85"/>
      <c r="Q270" s="85"/>
      <c r="R270" s="85"/>
      <c r="S270" s="85"/>
      <c r="T270" s="85"/>
      <c r="U270" s="85"/>
      <c r="V270" s="85"/>
      <c r="W270" s="85"/>
      <c r="X270" s="85"/>
      <c r="Y270" s="85"/>
    </row>
    <row r="271" spans="3:25">
      <c r="C271" s="85"/>
      <c r="D271" s="85"/>
      <c r="E271" s="85"/>
      <c r="F271" s="85"/>
      <c r="G271" s="85"/>
      <c r="H271" s="85"/>
      <c r="I271" s="85"/>
      <c r="J271" s="85"/>
      <c r="K271" s="85"/>
      <c r="L271" s="85"/>
      <c r="M271" s="85"/>
      <c r="N271" s="85"/>
      <c r="O271" s="85"/>
      <c r="P271" s="85"/>
      <c r="Q271" s="85"/>
      <c r="R271" s="85"/>
      <c r="S271" s="85"/>
      <c r="T271" s="85"/>
      <c r="U271" s="85"/>
      <c r="V271" s="85"/>
      <c r="W271" s="85"/>
      <c r="X271" s="85"/>
      <c r="Y271" s="85"/>
    </row>
    <row r="272" spans="3:25">
      <c r="C272" s="85"/>
      <c r="D272" s="85"/>
      <c r="E272" s="85"/>
      <c r="F272" s="85"/>
      <c r="G272" s="85"/>
      <c r="H272" s="85"/>
      <c r="I272" s="85"/>
      <c r="J272" s="85"/>
      <c r="K272" s="85"/>
      <c r="L272" s="85"/>
      <c r="M272" s="85"/>
      <c r="N272" s="85"/>
      <c r="O272" s="85"/>
      <c r="P272" s="85"/>
      <c r="Q272" s="85"/>
      <c r="R272" s="85"/>
      <c r="S272" s="85"/>
      <c r="T272" s="85"/>
      <c r="U272" s="85"/>
      <c r="V272" s="85"/>
      <c r="W272" s="85"/>
      <c r="X272" s="85"/>
      <c r="Y272" s="85"/>
    </row>
    <row r="273" spans="3:25">
      <c r="C273" s="85"/>
      <c r="D273" s="85"/>
      <c r="E273" s="85"/>
      <c r="F273" s="85"/>
      <c r="G273" s="85"/>
      <c r="H273" s="85"/>
      <c r="I273" s="85"/>
      <c r="J273" s="85"/>
      <c r="K273" s="85"/>
      <c r="L273" s="85"/>
      <c r="M273" s="85"/>
      <c r="N273" s="85"/>
      <c r="O273" s="85"/>
      <c r="P273" s="85"/>
      <c r="Q273" s="85"/>
      <c r="R273" s="85"/>
      <c r="S273" s="85"/>
      <c r="T273" s="85"/>
      <c r="U273" s="85"/>
      <c r="V273" s="85"/>
      <c r="W273" s="85"/>
      <c r="X273" s="85"/>
      <c r="Y273" s="85"/>
    </row>
    <row r="274" spans="3:25">
      <c r="C274" s="85"/>
      <c r="D274" s="85"/>
      <c r="E274" s="85"/>
      <c r="F274" s="85"/>
      <c r="G274" s="85"/>
      <c r="H274" s="85"/>
      <c r="I274" s="85"/>
      <c r="J274" s="85"/>
      <c r="K274" s="85"/>
      <c r="L274" s="85"/>
      <c r="M274" s="85"/>
      <c r="N274" s="85"/>
      <c r="O274" s="85"/>
      <c r="P274" s="85"/>
      <c r="Q274" s="85"/>
      <c r="R274" s="85"/>
      <c r="S274" s="85"/>
      <c r="T274" s="85"/>
      <c r="U274" s="85"/>
      <c r="V274" s="85"/>
      <c r="W274" s="85"/>
      <c r="X274" s="85"/>
      <c r="Y274" s="85"/>
    </row>
    <row r="275" spans="3:25">
      <c r="C275" s="85"/>
      <c r="D275" s="85"/>
      <c r="E275" s="85"/>
      <c r="F275" s="85"/>
      <c r="G275" s="85"/>
      <c r="H275" s="85"/>
      <c r="I275" s="85"/>
      <c r="J275" s="85"/>
      <c r="K275" s="85"/>
      <c r="L275" s="85"/>
      <c r="M275" s="85"/>
      <c r="N275" s="85"/>
      <c r="O275" s="85"/>
      <c r="P275" s="85"/>
      <c r="Q275" s="85"/>
      <c r="R275" s="85"/>
      <c r="S275" s="85"/>
      <c r="T275" s="85"/>
      <c r="U275" s="85"/>
      <c r="V275" s="85"/>
      <c r="W275" s="85"/>
      <c r="X275" s="85"/>
      <c r="Y275" s="85"/>
    </row>
    <row r="276" spans="3:25">
      <c r="C276" s="85"/>
      <c r="D276" s="85"/>
      <c r="E276" s="85"/>
      <c r="F276" s="85"/>
      <c r="G276" s="85"/>
      <c r="H276" s="85"/>
      <c r="I276" s="85"/>
      <c r="J276" s="85"/>
      <c r="K276" s="85"/>
      <c r="L276" s="85"/>
      <c r="M276" s="85"/>
      <c r="N276" s="85"/>
      <c r="O276" s="85"/>
      <c r="P276" s="85"/>
      <c r="Q276" s="85"/>
      <c r="R276" s="85"/>
      <c r="S276" s="85"/>
      <c r="T276" s="85"/>
      <c r="U276" s="85"/>
      <c r="V276" s="85"/>
      <c r="W276" s="85"/>
      <c r="X276" s="85"/>
      <c r="Y276" s="85"/>
    </row>
    <row r="277" spans="3:25">
      <c r="C277" s="85"/>
      <c r="D277" s="85"/>
      <c r="E277" s="85"/>
      <c r="F277" s="85"/>
      <c r="G277" s="85"/>
      <c r="H277" s="85"/>
      <c r="I277" s="85"/>
      <c r="J277" s="85"/>
      <c r="K277" s="85"/>
      <c r="L277" s="85"/>
      <c r="M277" s="85"/>
      <c r="N277" s="85"/>
      <c r="O277" s="85"/>
      <c r="P277" s="85"/>
      <c r="Q277" s="85"/>
      <c r="R277" s="85"/>
      <c r="S277" s="85"/>
      <c r="T277" s="85"/>
      <c r="U277" s="85"/>
      <c r="V277" s="85"/>
      <c r="W277" s="85"/>
      <c r="X277" s="85"/>
      <c r="Y277" s="85"/>
    </row>
    <row r="278" spans="3:25">
      <c r="C278" s="85"/>
      <c r="D278" s="85"/>
      <c r="E278" s="85"/>
      <c r="F278" s="85"/>
      <c r="G278" s="85"/>
      <c r="H278" s="85"/>
      <c r="I278" s="85"/>
      <c r="J278" s="85"/>
      <c r="K278" s="85"/>
      <c r="L278" s="85"/>
      <c r="M278" s="85"/>
      <c r="N278" s="85"/>
      <c r="O278" s="85"/>
      <c r="P278" s="85"/>
      <c r="Q278" s="85"/>
      <c r="R278" s="85"/>
      <c r="S278" s="85"/>
      <c r="T278" s="85"/>
      <c r="U278" s="85"/>
      <c r="V278" s="85"/>
      <c r="W278" s="85"/>
      <c r="X278" s="85"/>
      <c r="Y278" s="85"/>
    </row>
    <row r="279" spans="3:25">
      <c r="C279" s="85"/>
      <c r="D279" s="85"/>
      <c r="E279" s="85"/>
      <c r="F279" s="85"/>
      <c r="G279" s="85"/>
      <c r="H279" s="85"/>
      <c r="I279" s="85"/>
      <c r="J279" s="85"/>
      <c r="K279" s="85"/>
      <c r="L279" s="85"/>
      <c r="M279" s="85"/>
      <c r="N279" s="85"/>
      <c r="O279" s="85"/>
      <c r="P279" s="85"/>
      <c r="Q279" s="85"/>
      <c r="R279" s="85"/>
      <c r="S279" s="85"/>
      <c r="T279" s="85"/>
      <c r="U279" s="85"/>
      <c r="V279" s="85"/>
      <c r="W279" s="85"/>
      <c r="X279" s="85"/>
      <c r="Y279" s="85"/>
    </row>
    <row r="280" spans="3:25">
      <c r="C280" s="85"/>
      <c r="D280" s="85"/>
      <c r="E280" s="85"/>
      <c r="F280" s="85"/>
      <c r="G280" s="85"/>
      <c r="H280" s="85"/>
      <c r="I280" s="85"/>
      <c r="J280" s="85"/>
      <c r="K280" s="85"/>
      <c r="L280" s="85"/>
      <c r="M280" s="85"/>
      <c r="N280" s="85"/>
      <c r="O280" s="85"/>
      <c r="P280" s="85"/>
      <c r="Q280" s="85"/>
      <c r="R280" s="85"/>
      <c r="S280" s="85"/>
      <c r="T280" s="85"/>
      <c r="U280" s="85"/>
      <c r="V280" s="85"/>
      <c r="W280" s="85"/>
      <c r="X280" s="85"/>
      <c r="Y280" s="85"/>
    </row>
    <row r="281" spans="3:25">
      <c r="C281" s="85"/>
      <c r="D281" s="85"/>
      <c r="E281" s="85"/>
      <c r="F281" s="85"/>
      <c r="G281" s="85"/>
      <c r="H281" s="85"/>
      <c r="I281" s="85"/>
      <c r="J281" s="85"/>
      <c r="K281" s="85"/>
      <c r="L281" s="85"/>
      <c r="M281" s="85"/>
      <c r="N281" s="85"/>
      <c r="O281" s="85"/>
      <c r="P281" s="85"/>
      <c r="Q281" s="85"/>
      <c r="R281" s="85"/>
      <c r="S281" s="85"/>
      <c r="T281" s="85"/>
      <c r="U281" s="85"/>
      <c r="V281" s="85"/>
      <c r="W281" s="85"/>
      <c r="X281" s="85"/>
      <c r="Y281" s="85"/>
    </row>
    <row r="282" spans="3:25">
      <c r="C282" s="85"/>
      <c r="D282" s="85"/>
      <c r="E282" s="85"/>
      <c r="F282" s="85"/>
      <c r="G282" s="85"/>
      <c r="H282" s="85"/>
      <c r="I282" s="85"/>
      <c r="J282" s="85"/>
      <c r="K282" s="85"/>
      <c r="L282" s="85"/>
      <c r="M282" s="85"/>
      <c r="N282" s="85"/>
      <c r="O282" s="85"/>
      <c r="P282" s="85"/>
      <c r="Q282" s="85"/>
      <c r="R282" s="85"/>
      <c r="S282" s="85"/>
      <c r="T282" s="85"/>
      <c r="U282" s="85"/>
      <c r="V282" s="85"/>
      <c r="W282" s="85"/>
      <c r="X282" s="85"/>
      <c r="Y282" s="85"/>
    </row>
    <row r="283" spans="3:25">
      <c r="C283" s="85"/>
      <c r="D283" s="85"/>
      <c r="E283" s="85"/>
      <c r="F283" s="85"/>
      <c r="G283" s="85"/>
      <c r="H283" s="85"/>
      <c r="I283" s="85"/>
      <c r="J283" s="85"/>
      <c r="K283" s="85"/>
      <c r="L283" s="85"/>
      <c r="M283" s="85"/>
      <c r="N283" s="85"/>
      <c r="O283" s="85"/>
      <c r="P283" s="85"/>
      <c r="Q283" s="85"/>
      <c r="R283" s="85"/>
      <c r="S283" s="85"/>
      <c r="T283" s="85"/>
      <c r="U283" s="85"/>
      <c r="V283" s="85"/>
      <c r="W283" s="85"/>
      <c r="X283" s="85"/>
      <c r="Y283" s="85"/>
    </row>
    <row r="284" spans="3:25">
      <c r="C284" s="85"/>
      <c r="D284" s="85"/>
      <c r="E284" s="85"/>
      <c r="F284" s="85"/>
      <c r="G284" s="85"/>
      <c r="H284" s="85"/>
      <c r="I284" s="85"/>
      <c r="J284" s="85"/>
      <c r="K284" s="85"/>
      <c r="L284" s="85"/>
      <c r="M284" s="85"/>
      <c r="N284" s="85"/>
      <c r="O284" s="85"/>
      <c r="P284" s="85"/>
      <c r="Q284" s="85"/>
      <c r="R284" s="85"/>
      <c r="S284" s="85"/>
      <c r="T284" s="85"/>
      <c r="U284" s="85"/>
      <c r="V284" s="85"/>
      <c r="W284" s="85"/>
      <c r="X284" s="85"/>
      <c r="Y284" s="85"/>
    </row>
    <row r="285" spans="3:25">
      <c r="C285" s="85"/>
      <c r="D285" s="85"/>
      <c r="E285" s="85"/>
      <c r="F285" s="85"/>
      <c r="G285" s="85"/>
      <c r="H285" s="85"/>
      <c r="I285" s="85"/>
      <c r="J285" s="85"/>
      <c r="K285" s="85"/>
      <c r="L285" s="85"/>
      <c r="M285" s="85"/>
      <c r="N285" s="85"/>
      <c r="O285" s="85"/>
      <c r="P285" s="85"/>
      <c r="Q285" s="85"/>
      <c r="R285" s="85"/>
      <c r="S285" s="85"/>
      <c r="T285" s="85"/>
      <c r="U285" s="85"/>
      <c r="V285" s="85"/>
      <c r="W285" s="85"/>
      <c r="X285" s="85"/>
      <c r="Y285" s="85"/>
    </row>
    <row r="286" spans="3:25">
      <c r="C286" s="85"/>
      <c r="D286" s="85"/>
      <c r="E286" s="85"/>
      <c r="F286" s="85"/>
      <c r="G286" s="85"/>
      <c r="H286" s="85"/>
      <c r="I286" s="85"/>
      <c r="J286" s="85"/>
      <c r="K286" s="85"/>
      <c r="L286" s="85"/>
      <c r="M286" s="85"/>
      <c r="N286" s="85"/>
      <c r="O286" s="85"/>
      <c r="P286" s="85"/>
      <c r="Q286" s="85"/>
      <c r="R286" s="85"/>
      <c r="S286" s="85"/>
      <c r="T286" s="85"/>
      <c r="U286" s="85"/>
      <c r="V286" s="85"/>
      <c r="W286" s="85"/>
      <c r="X286" s="85"/>
      <c r="Y286" s="85"/>
    </row>
    <row r="287" spans="3:25">
      <c r="C287" s="85"/>
      <c r="D287" s="85"/>
      <c r="E287" s="85"/>
      <c r="F287" s="85"/>
      <c r="G287" s="85"/>
      <c r="H287" s="85"/>
      <c r="I287" s="85"/>
      <c r="J287" s="85"/>
      <c r="K287" s="85"/>
      <c r="L287" s="85"/>
      <c r="M287" s="85"/>
      <c r="N287" s="85"/>
      <c r="O287" s="85"/>
      <c r="P287" s="85"/>
      <c r="Q287" s="85"/>
      <c r="R287" s="85"/>
      <c r="S287" s="85"/>
      <c r="T287" s="85"/>
      <c r="U287" s="85"/>
      <c r="V287" s="85"/>
      <c r="W287" s="85"/>
      <c r="X287" s="85"/>
      <c r="Y287" s="85"/>
    </row>
    <row r="288" spans="3:25">
      <c r="C288" s="85"/>
      <c r="D288" s="85"/>
      <c r="E288" s="85"/>
      <c r="F288" s="85"/>
      <c r="G288" s="85"/>
      <c r="H288" s="85"/>
      <c r="I288" s="85"/>
      <c r="J288" s="85"/>
      <c r="K288" s="85"/>
      <c r="L288" s="85"/>
      <c r="M288" s="85"/>
      <c r="N288" s="85"/>
      <c r="O288" s="85"/>
      <c r="P288" s="85"/>
      <c r="Q288" s="85"/>
      <c r="R288" s="85"/>
      <c r="S288" s="85"/>
      <c r="T288" s="85"/>
      <c r="U288" s="85"/>
      <c r="V288" s="85"/>
      <c r="W288" s="85"/>
      <c r="X288" s="85"/>
      <c r="Y288" s="85"/>
    </row>
    <row r="289" spans="3:25">
      <c r="C289" s="85"/>
      <c r="D289" s="85"/>
      <c r="E289" s="85"/>
      <c r="F289" s="85"/>
      <c r="G289" s="85"/>
      <c r="H289" s="85"/>
      <c r="I289" s="85"/>
      <c r="J289" s="85"/>
      <c r="K289" s="85"/>
      <c r="L289" s="85"/>
      <c r="M289" s="85"/>
      <c r="N289" s="85"/>
      <c r="O289" s="85"/>
      <c r="P289" s="85"/>
      <c r="Q289" s="85"/>
      <c r="R289" s="85"/>
      <c r="S289" s="85"/>
      <c r="T289" s="85"/>
      <c r="U289" s="85"/>
      <c r="V289" s="85"/>
      <c r="W289" s="85"/>
      <c r="X289" s="85"/>
      <c r="Y289" s="85"/>
    </row>
    <row r="290" spans="3:25">
      <c r="C290" s="85"/>
      <c r="D290" s="85"/>
      <c r="E290" s="85"/>
      <c r="F290" s="85"/>
      <c r="G290" s="85"/>
      <c r="H290" s="85"/>
      <c r="I290" s="85"/>
      <c r="J290" s="85"/>
      <c r="K290" s="85"/>
      <c r="L290" s="85"/>
      <c r="M290" s="85"/>
      <c r="N290" s="85"/>
      <c r="O290" s="85"/>
      <c r="P290" s="85"/>
      <c r="Q290" s="85"/>
      <c r="R290" s="85"/>
      <c r="S290" s="85"/>
      <c r="T290" s="85"/>
      <c r="U290" s="85"/>
      <c r="V290" s="85"/>
      <c r="W290" s="85"/>
      <c r="X290" s="85"/>
      <c r="Y290" s="85"/>
    </row>
    <row r="291" spans="3:25">
      <c r="C291" s="85"/>
      <c r="D291" s="85"/>
      <c r="E291" s="85"/>
      <c r="F291" s="85"/>
      <c r="G291" s="85"/>
      <c r="H291" s="85"/>
      <c r="I291" s="85"/>
      <c r="J291" s="85"/>
      <c r="K291" s="85"/>
      <c r="L291" s="85"/>
      <c r="M291" s="85"/>
      <c r="N291" s="85"/>
      <c r="O291" s="85"/>
      <c r="P291" s="85"/>
      <c r="Q291" s="85"/>
      <c r="R291" s="85"/>
      <c r="S291" s="85"/>
      <c r="T291" s="85"/>
      <c r="U291" s="85"/>
      <c r="V291" s="85"/>
      <c r="W291" s="85"/>
      <c r="X291" s="85"/>
      <c r="Y291" s="85"/>
    </row>
    <row r="292" spans="3:25">
      <c r="C292" s="85"/>
      <c r="D292" s="85"/>
      <c r="E292" s="85"/>
      <c r="F292" s="85"/>
      <c r="G292" s="85"/>
      <c r="H292" s="85"/>
      <c r="I292" s="85"/>
      <c r="J292" s="85"/>
      <c r="K292" s="85"/>
      <c r="L292" s="85"/>
      <c r="M292" s="85"/>
      <c r="N292" s="85"/>
      <c r="O292" s="85"/>
      <c r="P292" s="85"/>
      <c r="Q292" s="85"/>
      <c r="R292" s="85"/>
      <c r="S292" s="85"/>
      <c r="T292" s="85"/>
      <c r="U292" s="85"/>
      <c r="V292" s="85"/>
      <c r="W292" s="85"/>
      <c r="X292" s="85"/>
      <c r="Y292" s="85"/>
    </row>
    <row r="293" spans="3:25">
      <c r="C293" s="85"/>
      <c r="D293" s="85"/>
      <c r="E293" s="85"/>
      <c r="F293" s="85"/>
      <c r="G293" s="85"/>
      <c r="H293" s="85"/>
      <c r="I293" s="85"/>
      <c r="J293" s="85"/>
      <c r="K293" s="85"/>
      <c r="L293" s="85"/>
      <c r="M293" s="85"/>
      <c r="N293" s="85"/>
      <c r="O293" s="85"/>
      <c r="P293" s="85"/>
      <c r="Q293" s="85"/>
      <c r="R293" s="85"/>
      <c r="S293" s="85"/>
      <c r="T293" s="85"/>
      <c r="U293" s="85"/>
      <c r="V293" s="85"/>
      <c r="W293" s="85"/>
      <c r="X293" s="85"/>
      <c r="Y293" s="85"/>
    </row>
    <row r="294" spans="3:25">
      <c r="C294" s="85"/>
      <c r="D294" s="85"/>
      <c r="E294" s="85"/>
      <c r="F294" s="85"/>
      <c r="G294" s="85"/>
      <c r="H294" s="85"/>
      <c r="I294" s="85"/>
      <c r="J294" s="85"/>
      <c r="K294" s="85"/>
      <c r="L294" s="85"/>
      <c r="M294" s="85"/>
      <c r="N294" s="85"/>
      <c r="O294" s="85"/>
      <c r="P294" s="85"/>
      <c r="Q294" s="85"/>
      <c r="R294" s="85"/>
      <c r="S294" s="85"/>
      <c r="T294" s="85"/>
      <c r="U294" s="85"/>
      <c r="V294" s="85"/>
      <c r="W294" s="85"/>
      <c r="X294" s="85"/>
      <c r="Y294" s="85"/>
    </row>
    <row r="295" spans="3:25">
      <c r="C295" s="85"/>
      <c r="D295" s="85"/>
      <c r="E295" s="85"/>
      <c r="F295" s="85"/>
      <c r="G295" s="85"/>
      <c r="H295" s="85"/>
      <c r="I295" s="85"/>
      <c r="J295" s="85"/>
      <c r="K295" s="85"/>
      <c r="L295" s="85"/>
      <c r="M295" s="85"/>
      <c r="N295" s="85"/>
      <c r="O295" s="85"/>
      <c r="P295" s="85"/>
      <c r="Q295" s="85"/>
      <c r="R295" s="85"/>
      <c r="S295" s="85"/>
      <c r="T295" s="85"/>
      <c r="U295" s="85"/>
      <c r="V295" s="85"/>
      <c r="W295" s="85"/>
      <c r="X295" s="85"/>
      <c r="Y295" s="85"/>
    </row>
    <row r="296" spans="3:25">
      <c r="C296" s="85"/>
      <c r="D296" s="85"/>
      <c r="E296" s="85"/>
      <c r="F296" s="85"/>
      <c r="G296" s="85"/>
      <c r="H296" s="85"/>
      <c r="I296" s="85"/>
      <c r="J296" s="85"/>
      <c r="K296" s="85"/>
      <c r="L296" s="85"/>
      <c r="M296" s="85"/>
      <c r="N296" s="85"/>
      <c r="O296" s="85"/>
      <c r="P296" s="85"/>
      <c r="Q296" s="85"/>
      <c r="R296" s="85"/>
      <c r="S296" s="85"/>
      <c r="T296" s="85"/>
      <c r="U296" s="85"/>
      <c r="V296" s="85"/>
      <c r="W296" s="85"/>
      <c r="X296" s="85"/>
      <c r="Y296" s="85"/>
    </row>
    <row r="297" spans="3:25">
      <c r="C297" s="85"/>
      <c r="D297" s="85"/>
      <c r="E297" s="85"/>
      <c r="F297" s="85"/>
      <c r="G297" s="85"/>
      <c r="H297" s="85"/>
      <c r="I297" s="85"/>
      <c r="J297" s="85"/>
      <c r="K297" s="85"/>
      <c r="L297" s="85"/>
      <c r="M297" s="85"/>
      <c r="N297" s="85"/>
      <c r="O297" s="85"/>
      <c r="P297" s="85"/>
      <c r="Q297" s="85"/>
      <c r="R297" s="85"/>
      <c r="S297" s="85"/>
      <c r="T297" s="85"/>
      <c r="U297" s="85"/>
      <c r="V297" s="85"/>
      <c r="W297" s="85"/>
      <c r="X297" s="85"/>
      <c r="Y297" s="85"/>
    </row>
    <row r="298" spans="3:25">
      <c r="C298" s="85"/>
      <c r="D298" s="85"/>
      <c r="E298" s="85"/>
      <c r="F298" s="85"/>
      <c r="G298" s="85"/>
      <c r="H298" s="85"/>
      <c r="I298" s="85"/>
      <c r="J298" s="85"/>
      <c r="K298" s="85"/>
      <c r="L298" s="85"/>
      <c r="M298" s="85"/>
      <c r="N298" s="85"/>
      <c r="O298" s="85"/>
      <c r="P298" s="85"/>
      <c r="Q298" s="85"/>
      <c r="R298" s="85"/>
      <c r="S298" s="85"/>
      <c r="T298" s="85"/>
      <c r="U298" s="85"/>
      <c r="V298" s="85"/>
      <c r="W298" s="85"/>
      <c r="X298" s="85"/>
      <c r="Y298" s="85"/>
    </row>
    <row r="299" spans="3:25">
      <c r="C299" s="85"/>
      <c r="D299" s="85"/>
      <c r="E299" s="85"/>
      <c r="F299" s="85"/>
      <c r="G299" s="85"/>
      <c r="H299" s="85"/>
      <c r="I299" s="85"/>
      <c r="J299" s="85"/>
      <c r="K299" s="85"/>
      <c r="L299" s="85"/>
      <c r="M299" s="85"/>
      <c r="N299" s="85"/>
      <c r="O299" s="85"/>
      <c r="P299" s="85"/>
      <c r="Q299" s="85"/>
      <c r="R299" s="85"/>
      <c r="S299" s="85"/>
      <c r="T299" s="85"/>
      <c r="U299" s="85"/>
      <c r="V299" s="85"/>
      <c r="W299" s="85"/>
      <c r="X299" s="85"/>
      <c r="Y299" s="85"/>
    </row>
    <row r="300" spans="3:25">
      <c r="C300" s="85"/>
      <c r="D300" s="85"/>
      <c r="E300" s="85"/>
      <c r="F300" s="85"/>
      <c r="G300" s="85"/>
      <c r="H300" s="85"/>
      <c r="I300" s="85"/>
      <c r="J300" s="85"/>
      <c r="K300" s="85"/>
      <c r="L300" s="85"/>
      <c r="M300" s="85"/>
      <c r="N300" s="85"/>
      <c r="O300" s="85"/>
      <c r="P300" s="85"/>
      <c r="Q300" s="85"/>
      <c r="R300" s="85"/>
    </row>
    <row r="301" spans="3:25">
      <c r="C301" s="85"/>
      <c r="D301" s="85"/>
      <c r="E301" s="85"/>
      <c r="F301" s="85"/>
      <c r="G301" s="85"/>
      <c r="H301" s="85"/>
      <c r="I301" s="85"/>
      <c r="J301" s="85"/>
      <c r="K301" s="85"/>
      <c r="L301" s="85"/>
      <c r="M301" s="85"/>
      <c r="N301" s="85"/>
      <c r="O301" s="85"/>
      <c r="P301" s="85"/>
      <c r="Q301" s="85"/>
      <c r="R301" s="85"/>
    </row>
    <row r="302" spans="3:25">
      <c r="C302" s="85"/>
      <c r="D302" s="85"/>
      <c r="E302" s="85"/>
      <c r="F302" s="85"/>
      <c r="G302" s="85"/>
      <c r="H302" s="85"/>
      <c r="I302" s="85"/>
      <c r="J302" s="85"/>
      <c r="K302" s="85"/>
      <c r="L302" s="85"/>
      <c r="M302" s="85"/>
      <c r="N302" s="85"/>
      <c r="O302" s="85"/>
      <c r="P302" s="85"/>
      <c r="Q302" s="85"/>
      <c r="R302" s="85"/>
    </row>
    <row r="303" spans="3:25">
      <c r="C303" s="85"/>
      <c r="D303" s="85"/>
      <c r="E303" s="85"/>
      <c r="F303" s="85"/>
      <c r="G303" s="85"/>
      <c r="H303" s="85"/>
      <c r="I303" s="85"/>
      <c r="J303" s="85"/>
      <c r="K303" s="85"/>
      <c r="L303" s="85"/>
      <c r="M303" s="85"/>
      <c r="N303" s="85"/>
      <c r="O303" s="85"/>
      <c r="P303" s="85"/>
      <c r="Q303" s="85"/>
      <c r="R303" s="85"/>
    </row>
    <row r="304" spans="3:25">
      <c r="C304" s="85"/>
      <c r="D304" s="85"/>
      <c r="E304" s="85"/>
      <c r="F304" s="85"/>
      <c r="G304" s="85"/>
      <c r="H304" s="85"/>
      <c r="I304" s="85"/>
      <c r="J304" s="85"/>
      <c r="K304" s="85"/>
      <c r="L304" s="85"/>
      <c r="M304" s="85"/>
      <c r="N304" s="85"/>
      <c r="O304" s="85"/>
      <c r="P304" s="85"/>
      <c r="Q304" s="85"/>
      <c r="R304" s="85"/>
    </row>
    <row r="305" spans="3:18">
      <c r="C305" s="85"/>
      <c r="D305" s="85"/>
      <c r="E305" s="85"/>
      <c r="F305" s="85"/>
      <c r="G305" s="85"/>
      <c r="H305" s="85"/>
      <c r="I305" s="85"/>
      <c r="J305" s="85"/>
      <c r="K305" s="85"/>
      <c r="L305" s="85"/>
      <c r="M305" s="85"/>
      <c r="N305" s="85"/>
      <c r="O305" s="85"/>
      <c r="P305" s="85"/>
      <c r="Q305" s="85"/>
      <c r="R305" s="85"/>
    </row>
    <row r="306" spans="3:18">
      <c r="C306" s="85"/>
      <c r="D306" s="85"/>
      <c r="E306" s="85"/>
      <c r="F306" s="85"/>
      <c r="G306" s="85"/>
      <c r="H306" s="85"/>
      <c r="I306" s="85"/>
      <c r="J306" s="85"/>
      <c r="K306" s="85"/>
      <c r="L306" s="85"/>
      <c r="M306" s="85"/>
      <c r="N306" s="85"/>
      <c r="O306" s="85"/>
      <c r="P306" s="85"/>
      <c r="Q306" s="85"/>
      <c r="R306" s="85"/>
    </row>
    <row r="307" spans="3:18">
      <c r="C307" s="85"/>
      <c r="D307" s="85"/>
      <c r="E307" s="85"/>
      <c r="F307" s="85"/>
      <c r="G307" s="85"/>
      <c r="H307" s="85"/>
      <c r="I307" s="85"/>
      <c r="J307" s="85"/>
      <c r="K307" s="85"/>
      <c r="L307" s="85"/>
      <c r="M307" s="85"/>
      <c r="N307" s="85"/>
      <c r="O307" s="85"/>
      <c r="P307" s="85"/>
      <c r="Q307" s="85"/>
      <c r="R307" s="85"/>
    </row>
  </sheetData>
  <mergeCells count="8">
    <mergeCell ref="C107:R107"/>
    <mergeCell ref="C108:R108"/>
    <mergeCell ref="C99:R99"/>
    <mergeCell ref="C101:R101"/>
    <mergeCell ref="C102:R102"/>
    <mergeCell ref="C104:R104"/>
    <mergeCell ref="C105:R105"/>
    <mergeCell ref="C106:R106"/>
  </mergeCells>
  <pageMargins left="0.22" right="0.17" top="0.75" bottom="0.75" header="0.3" footer="0.3"/>
  <pageSetup scale="49" fitToHeight="0" orientation="landscape" r:id="rId1"/>
  <rowBreaks count="1" manualBreakCount="1">
    <brk id="59" max="1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BQ307"/>
  <sheetViews>
    <sheetView topLeftCell="A28" zoomScale="70" zoomScaleNormal="70" workbookViewId="0">
      <selection activeCell="R59" sqref="R59"/>
    </sheetView>
  </sheetViews>
  <sheetFormatPr defaultRowHeight="15"/>
  <cols>
    <col min="1" max="1" width="7.7109375" style="1" customWidth="1"/>
    <col min="2" max="2" width="1.85546875" style="1" customWidth="1"/>
    <col min="3" max="3" width="13.5703125" style="1" customWidth="1"/>
    <col min="4" max="4" width="13.140625" style="1" customWidth="1"/>
    <col min="5" max="5" width="12.28515625" style="1" customWidth="1"/>
    <col min="6" max="6" width="16.5703125" style="1" customWidth="1"/>
    <col min="7" max="7" width="17.42578125" style="1" customWidth="1"/>
    <col min="8" max="8" width="18.5703125" style="1" customWidth="1"/>
    <col min="9" max="9" width="15.85546875" style="1" customWidth="1"/>
    <col min="10" max="10" width="18.140625" style="1" customWidth="1"/>
    <col min="11" max="11" width="15.7109375" style="1" customWidth="1"/>
    <col min="12" max="12" width="15.85546875" style="1" customWidth="1"/>
    <col min="13" max="13" width="16.28515625" style="1" customWidth="1"/>
    <col min="14" max="14" width="16.42578125" style="1" customWidth="1"/>
    <col min="15" max="15" width="16" style="1" customWidth="1"/>
    <col min="16" max="16" width="20.5703125" style="1" customWidth="1"/>
    <col min="17" max="17" width="15.85546875" style="1" customWidth="1"/>
    <col min="18" max="18" width="17.85546875" style="1" customWidth="1"/>
    <col min="19" max="19" width="2.42578125" style="1" customWidth="1"/>
    <col min="20" max="20" width="16.7109375" style="1" customWidth="1"/>
    <col min="21" max="21" width="9.140625" style="1"/>
    <col min="22" max="22" width="24.42578125" style="1" bestFit="1" customWidth="1"/>
    <col min="23" max="16384" width="9.140625" style="1"/>
  </cols>
  <sheetData>
    <row r="1" spans="1:69">
      <c r="R1" s="2"/>
    </row>
    <row r="2" spans="1:69">
      <c r="R2" s="2"/>
    </row>
    <row r="3" spans="1:69">
      <c r="R3" s="440" t="s">
        <v>534</v>
      </c>
    </row>
    <row r="4" spans="1:69" ht="15.75">
      <c r="R4" s="198" t="s">
        <v>0</v>
      </c>
    </row>
    <row r="5" spans="1:69" ht="15.75">
      <c r="C5" s="3" t="s">
        <v>1</v>
      </c>
      <c r="D5" s="3"/>
      <c r="E5" s="3"/>
      <c r="F5" s="3"/>
      <c r="G5" s="3"/>
      <c r="H5" s="3"/>
      <c r="I5" s="3"/>
      <c r="J5" s="4" t="s">
        <v>2</v>
      </c>
      <c r="K5" s="4"/>
      <c r="L5" s="3"/>
      <c r="M5" s="3"/>
      <c r="N5" s="3"/>
      <c r="O5" s="5"/>
      <c r="P5" s="311"/>
      <c r="Q5" s="312"/>
      <c r="R5" s="310" t="s">
        <v>507</v>
      </c>
      <c r="S5" s="8"/>
      <c r="T5" s="9"/>
      <c r="U5" s="9"/>
      <c r="V5" s="8"/>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row>
    <row r="6" spans="1:69" ht="15.75">
      <c r="C6" s="3"/>
      <c r="D6" s="3"/>
      <c r="E6" s="3"/>
      <c r="F6" s="3"/>
      <c r="G6" s="3"/>
      <c r="H6" s="11" t="s">
        <v>3</v>
      </c>
      <c r="I6" s="11"/>
      <c r="J6" s="11" t="s">
        <v>4</v>
      </c>
      <c r="K6" s="11"/>
      <c r="L6" s="11"/>
      <c r="M6" s="11"/>
      <c r="N6" s="11"/>
      <c r="O6" s="5"/>
      <c r="Q6" s="6"/>
      <c r="R6" s="5"/>
      <c r="S6" s="8"/>
      <c r="T6" s="12"/>
      <c r="U6" s="9"/>
      <c r="V6" s="8"/>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row>
    <row r="7" spans="1:69" ht="15.75">
      <c r="C7" s="6"/>
      <c r="D7" s="6"/>
      <c r="E7" s="6"/>
      <c r="F7" s="6"/>
      <c r="G7" s="6"/>
      <c r="H7" s="6"/>
      <c r="I7" s="6"/>
      <c r="J7" s="6"/>
      <c r="K7" s="6"/>
      <c r="L7" s="6"/>
      <c r="M7" s="6"/>
      <c r="N7" s="6"/>
      <c r="O7" s="6"/>
      <c r="Q7" s="6"/>
      <c r="R7" s="6" t="s">
        <v>5</v>
      </c>
      <c r="S7" s="8"/>
      <c r="T7" s="9"/>
      <c r="U7" s="9"/>
      <c r="V7" s="8"/>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row>
    <row r="8" spans="1:69" ht="15.75">
      <c r="A8" s="13"/>
      <c r="C8" s="6"/>
      <c r="D8" s="6"/>
      <c r="E8" s="6"/>
      <c r="F8" s="6"/>
      <c r="G8" s="6"/>
      <c r="H8" s="6"/>
      <c r="I8" s="6"/>
      <c r="J8" s="14" t="s">
        <v>153</v>
      </c>
      <c r="K8" s="14"/>
      <c r="L8" s="6"/>
      <c r="M8" s="6"/>
      <c r="N8" s="6"/>
      <c r="O8" s="6"/>
      <c r="P8" s="6"/>
      <c r="Q8" s="6"/>
      <c r="R8" s="6"/>
      <c r="S8" s="8"/>
      <c r="T8" s="9"/>
      <c r="U8" s="9"/>
      <c r="V8" s="8"/>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row>
    <row r="9" spans="1:69" ht="15.75">
      <c r="A9" s="13"/>
      <c r="C9" s="6"/>
      <c r="D9" s="6"/>
      <c r="E9" s="6"/>
      <c r="F9" s="6"/>
      <c r="G9" s="6"/>
      <c r="H9" s="6"/>
      <c r="I9" s="6"/>
      <c r="J9" s="15"/>
      <c r="K9" s="15"/>
      <c r="L9" s="6"/>
      <c r="M9" s="6"/>
      <c r="N9" s="6"/>
      <c r="O9" s="6"/>
      <c r="P9" s="6"/>
      <c r="Q9" s="6"/>
      <c r="R9" s="6"/>
      <c r="S9" s="8"/>
      <c r="T9" s="9"/>
      <c r="U9" s="9"/>
      <c r="V9" s="8"/>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row>
    <row r="10" spans="1:69" ht="15.75">
      <c r="A10" s="13"/>
      <c r="C10" s="6" t="s">
        <v>6</v>
      </c>
      <c r="D10" s="6"/>
      <c r="E10" s="6"/>
      <c r="F10" s="6"/>
      <c r="G10" s="6"/>
      <c r="H10" s="6"/>
      <c r="I10" s="6"/>
      <c r="J10" s="15"/>
      <c r="K10" s="15"/>
      <c r="L10" s="6"/>
      <c r="M10" s="6"/>
      <c r="N10" s="6"/>
      <c r="O10" s="6"/>
      <c r="P10" s="6"/>
      <c r="Q10" s="6"/>
      <c r="R10" s="6"/>
      <c r="S10" s="8"/>
      <c r="T10" s="9"/>
      <c r="U10" s="9"/>
      <c r="V10" s="8"/>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row>
    <row r="11" spans="1:69" ht="15.75">
      <c r="A11" s="13"/>
      <c r="C11" s="6" t="s">
        <v>7</v>
      </c>
      <c r="D11" s="6"/>
      <c r="E11" s="6"/>
      <c r="F11" s="6"/>
      <c r="G11" s="6"/>
      <c r="H11" s="6"/>
      <c r="I11" s="6"/>
      <c r="J11" s="15"/>
      <c r="K11" s="15"/>
      <c r="P11" s="6"/>
      <c r="Q11" s="6"/>
      <c r="R11" s="6"/>
      <c r="S11" s="8"/>
      <c r="T11" s="8"/>
      <c r="U11" s="8"/>
      <c r="V11" s="8"/>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row>
    <row r="12" spans="1:69" ht="15.75">
      <c r="A12" s="13"/>
      <c r="C12" s="6"/>
      <c r="D12" s="6"/>
      <c r="E12" s="6"/>
      <c r="F12" s="6"/>
      <c r="G12" s="6"/>
      <c r="H12" s="6"/>
      <c r="I12" s="6"/>
      <c r="J12" s="6"/>
      <c r="K12" s="6"/>
      <c r="P12" s="16"/>
      <c r="Q12" s="6"/>
      <c r="R12" s="6"/>
      <c r="S12" s="8"/>
      <c r="T12" s="8"/>
      <c r="U12" s="8"/>
      <c r="V12" s="8"/>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row>
    <row r="13" spans="1:69" ht="15.75">
      <c r="C13" s="17" t="s">
        <v>8</v>
      </c>
      <c r="D13" s="17"/>
      <c r="E13" s="17"/>
      <c r="F13" s="17"/>
      <c r="G13" s="17"/>
      <c r="H13" s="17" t="s">
        <v>9</v>
      </c>
      <c r="I13" s="17"/>
      <c r="J13" s="17" t="s">
        <v>10</v>
      </c>
      <c r="K13" s="17"/>
      <c r="L13" s="18" t="s">
        <v>11</v>
      </c>
      <c r="Q13" s="11"/>
      <c r="R13" s="18"/>
      <c r="S13" s="19"/>
      <c r="T13" s="18"/>
      <c r="U13" s="19"/>
      <c r="V13" s="2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row>
    <row r="14" spans="1:69" ht="15.75">
      <c r="C14" s="21"/>
      <c r="D14" s="21"/>
      <c r="E14" s="21"/>
      <c r="F14" s="21"/>
      <c r="G14" s="21"/>
      <c r="H14" s="22" t="s">
        <v>12</v>
      </c>
      <c r="I14" s="22"/>
      <c r="J14" s="11"/>
      <c r="K14" s="11"/>
      <c r="Q14" s="11"/>
      <c r="S14" s="19"/>
      <c r="T14" s="23"/>
      <c r="U14" s="23"/>
      <c r="V14" s="2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row>
    <row r="15" spans="1:69" ht="15.75">
      <c r="A15" s="13" t="s">
        <v>13</v>
      </c>
      <c r="C15" s="21"/>
      <c r="D15" s="21"/>
      <c r="E15" s="21"/>
      <c r="F15" s="21"/>
      <c r="G15" s="21"/>
      <c r="H15" s="24" t="s">
        <v>14</v>
      </c>
      <c r="I15" s="24"/>
      <c r="J15" s="25" t="s">
        <v>15</v>
      </c>
      <c r="K15" s="25"/>
      <c r="L15" s="25" t="s">
        <v>16</v>
      </c>
      <c r="Q15" s="11"/>
      <c r="S15" s="8"/>
      <c r="T15" s="26"/>
      <c r="U15" s="23"/>
      <c r="V15" s="2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row>
    <row r="16" spans="1:69" ht="15.75">
      <c r="A16" s="13" t="s">
        <v>17</v>
      </c>
      <c r="C16" s="27"/>
      <c r="D16" s="27"/>
      <c r="E16" s="27"/>
      <c r="F16" s="27"/>
      <c r="G16" s="27"/>
      <c r="H16" s="11"/>
      <c r="I16" s="11"/>
      <c r="J16" s="11"/>
      <c r="K16" s="11"/>
      <c r="L16" s="11"/>
      <c r="Q16" s="11"/>
      <c r="R16" s="11"/>
      <c r="S16" s="8"/>
      <c r="T16" s="19"/>
      <c r="U16" s="19"/>
      <c r="V16" s="2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row>
    <row r="17" spans="1:69" ht="15.75">
      <c r="A17" s="28"/>
      <c r="C17" s="21"/>
      <c r="D17" s="21"/>
      <c r="E17" s="21"/>
      <c r="F17" s="21"/>
      <c r="G17" s="21"/>
      <c r="H17" s="11"/>
      <c r="I17" s="11"/>
      <c r="J17" s="11"/>
      <c r="K17" s="11"/>
      <c r="L17" s="11"/>
      <c r="Q17" s="11"/>
      <c r="R17" s="11"/>
      <c r="S17" s="8"/>
      <c r="T17" s="19"/>
      <c r="U17" s="19"/>
      <c r="V17" s="2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row>
    <row r="18" spans="1:69" ht="15.75">
      <c r="A18" s="29">
        <v>1</v>
      </c>
      <c r="C18" s="21" t="s">
        <v>18</v>
      </c>
      <c r="D18" s="21"/>
      <c r="E18" s="21"/>
      <c r="F18" s="21"/>
      <c r="G18" s="21"/>
      <c r="H18" s="30" t="s">
        <v>19</v>
      </c>
      <c r="I18" s="30"/>
      <c r="J18" s="31">
        <f>VLOOKUP(A18,IMPORTS!$A$5:$W$17,15,FALSE)</f>
        <v>2015994400</v>
      </c>
      <c r="K18" s="11"/>
      <c r="Q18" s="11"/>
      <c r="R18" s="11"/>
      <c r="S18" s="8"/>
      <c r="T18" s="19"/>
      <c r="U18" s="19"/>
      <c r="V18" s="2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row>
    <row r="19" spans="1:69" ht="15.75">
      <c r="A19" s="29" t="s">
        <v>20</v>
      </c>
      <c r="C19" s="21" t="s">
        <v>21</v>
      </c>
      <c r="D19" s="21"/>
      <c r="E19" s="21"/>
      <c r="F19" s="21"/>
      <c r="G19" s="21"/>
      <c r="H19" s="30" t="s">
        <v>440</v>
      </c>
      <c r="I19" s="30"/>
      <c r="J19" s="32">
        <f>VLOOKUP(A19,IMPORTS!$A$5:$W$17,15,FALSE)</f>
        <v>449687900</v>
      </c>
      <c r="K19" s="33"/>
      <c r="Q19" s="11"/>
      <c r="R19" s="11"/>
      <c r="S19" s="8"/>
      <c r="T19" s="19"/>
      <c r="U19" s="19"/>
      <c r="V19" s="2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row>
    <row r="20" spans="1:69" ht="15.75">
      <c r="A20" s="29">
        <v>2</v>
      </c>
      <c r="C20" s="21" t="s">
        <v>22</v>
      </c>
      <c r="D20" s="21"/>
      <c r="E20" s="21"/>
      <c r="F20" s="21"/>
      <c r="G20" s="21"/>
      <c r="H20" s="30" t="s">
        <v>23</v>
      </c>
      <c r="I20" s="30"/>
      <c r="J20" s="34">
        <f>J18-J19</f>
        <v>1566306500</v>
      </c>
      <c r="K20" s="35"/>
      <c r="Q20" s="11"/>
      <c r="R20" s="11"/>
      <c r="S20" s="8"/>
      <c r="T20" s="19"/>
      <c r="U20" s="19"/>
      <c r="V20" s="2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row>
    <row r="21" spans="1:69" ht="15.75">
      <c r="A21" s="29"/>
      <c r="H21" s="30"/>
      <c r="I21" s="30"/>
      <c r="Q21" s="11"/>
      <c r="R21" s="11"/>
      <c r="S21" s="8"/>
      <c r="T21" s="19"/>
      <c r="U21" s="19"/>
      <c r="V21" s="2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row>
    <row r="22" spans="1:69" ht="15.75">
      <c r="A22" s="29"/>
      <c r="C22" s="21" t="s">
        <v>24</v>
      </c>
      <c r="D22" s="21"/>
      <c r="E22" s="21"/>
      <c r="F22" s="21"/>
      <c r="G22" s="21"/>
      <c r="H22" s="30"/>
      <c r="I22" s="30"/>
      <c r="J22" s="11"/>
      <c r="K22" s="11"/>
      <c r="L22" s="11"/>
      <c r="Q22" s="11"/>
      <c r="R22" s="11"/>
      <c r="S22" s="19"/>
      <c r="T22" s="19"/>
      <c r="U22" s="19"/>
      <c r="V22" s="2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row>
    <row r="23" spans="1:69" ht="15.75">
      <c r="A23" s="29">
        <v>3</v>
      </c>
      <c r="C23" s="21" t="s">
        <v>25</v>
      </c>
      <c r="D23" s="21"/>
      <c r="E23" s="21"/>
      <c r="F23" s="21"/>
      <c r="G23" s="21"/>
      <c r="H23" s="30" t="s">
        <v>26</v>
      </c>
      <c r="I23" s="30"/>
      <c r="J23" s="31">
        <f>VLOOKUP(A23,IMPORTS!$A$5:$W$17,15,FALSE)</f>
        <v>79199160</v>
      </c>
      <c r="K23" s="11"/>
      <c r="Q23" s="11"/>
      <c r="R23" s="11"/>
      <c r="S23" s="19"/>
      <c r="T23" s="19"/>
      <c r="U23" s="19"/>
      <c r="V23" s="2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row>
    <row r="24" spans="1:69" ht="15.75">
      <c r="A24" s="29" t="s">
        <v>27</v>
      </c>
      <c r="C24" s="21" t="s">
        <v>28</v>
      </c>
      <c r="D24" s="21"/>
      <c r="E24" s="21"/>
      <c r="F24" s="21"/>
      <c r="G24" s="21"/>
      <c r="H24" s="30" t="s">
        <v>29</v>
      </c>
      <c r="I24" s="30"/>
      <c r="J24" s="31">
        <f>VLOOKUP(A24,IMPORTS!$A$5:$W$17,15,FALSE)</f>
        <v>44142187</v>
      </c>
      <c r="K24" s="11"/>
      <c r="Q24" s="11"/>
      <c r="R24" s="11"/>
      <c r="S24" s="19"/>
      <c r="T24" s="19"/>
      <c r="U24" s="19"/>
      <c r="V24" s="2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row>
    <row r="25" spans="1:69" ht="15.75">
      <c r="A25" s="29" t="s">
        <v>30</v>
      </c>
      <c r="C25" s="21" t="s">
        <v>31</v>
      </c>
      <c r="D25" s="21"/>
      <c r="E25" s="21"/>
      <c r="F25" s="21"/>
      <c r="G25" s="21"/>
      <c r="H25" s="30" t="s">
        <v>32</v>
      </c>
      <c r="I25" s="30"/>
      <c r="J25" s="31">
        <f>VLOOKUP(A25,IMPORTS!$A$5:$W$17,15,FALSE)</f>
        <v>0</v>
      </c>
      <c r="K25" s="11"/>
      <c r="Q25" s="11"/>
      <c r="R25" s="11"/>
      <c r="S25" s="19"/>
      <c r="T25" s="19"/>
      <c r="U25" s="19"/>
      <c r="V25" s="2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row>
    <row r="26" spans="1:69" ht="15.75">
      <c r="A26" s="29" t="s">
        <v>33</v>
      </c>
      <c r="C26" s="21" t="s">
        <v>34</v>
      </c>
      <c r="D26" s="21"/>
      <c r="E26" s="21"/>
      <c r="F26" s="21"/>
      <c r="G26" s="21"/>
      <c r="H26" s="30" t="s">
        <v>35</v>
      </c>
      <c r="I26" s="30"/>
      <c r="J26" s="31">
        <f>VLOOKUP(A26,IMPORTS!$A$5:$W$17,15,FALSE)</f>
        <v>0</v>
      </c>
      <c r="K26" s="33"/>
      <c r="Q26" s="11"/>
      <c r="R26" s="11"/>
      <c r="S26" s="19"/>
      <c r="T26" s="19"/>
      <c r="U26" s="19"/>
      <c r="V26" s="2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row>
    <row r="27" spans="1:69" ht="15.75">
      <c r="A27" s="29" t="s">
        <v>36</v>
      </c>
      <c r="C27" s="21" t="s">
        <v>37</v>
      </c>
      <c r="D27" s="21"/>
      <c r="E27" s="21"/>
      <c r="F27" s="21"/>
      <c r="G27" s="21"/>
      <c r="H27" s="30" t="s">
        <v>38</v>
      </c>
      <c r="I27" s="30"/>
      <c r="J27" s="34">
        <f>J24-(J25+J26)</f>
        <v>44142187</v>
      </c>
      <c r="K27" s="11"/>
      <c r="Q27" s="11"/>
      <c r="R27" s="11"/>
      <c r="S27" s="19"/>
      <c r="T27" s="19"/>
      <c r="U27" s="19"/>
      <c r="V27" s="2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row>
    <row r="28" spans="1:69" ht="15.75">
      <c r="A28" s="29"/>
      <c r="C28" s="21"/>
      <c r="D28" s="21"/>
      <c r="E28" s="21"/>
      <c r="F28" s="21"/>
      <c r="G28" s="21"/>
      <c r="H28" s="30"/>
      <c r="I28" s="30"/>
      <c r="J28" s="11"/>
      <c r="K28" s="11"/>
      <c r="Q28" s="11"/>
      <c r="R28" s="11"/>
      <c r="S28" s="19"/>
      <c r="T28" s="19"/>
      <c r="U28" s="19"/>
      <c r="V28" s="2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row>
    <row r="29" spans="1:69" ht="15.75">
      <c r="A29" s="29">
        <v>4</v>
      </c>
      <c r="C29" s="27" t="s">
        <v>39</v>
      </c>
      <c r="D29" s="27"/>
      <c r="E29" s="27"/>
      <c r="F29" s="27"/>
      <c r="G29" s="21"/>
      <c r="H29" s="30" t="s">
        <v>40</v>
      </c>
      <c r="I29" s="30"/>
      <c r="J29" s="36">
        <f>IF(J27=0,0,J27/J19)</f>
        <v>9.816182957113144E-2</v>
      </c>
      <c r="K29" s="36"/>
      <c r="L29" s="37">
        <f>J29</f>
        <v>9.816182957113144E-2</v>
      </c>
      <c r="Q29" s="11"/>
      <c r="R29" s="11"/>
      <c r="S29" s="19"/>
      <c r="T29" s="19"/>
      <c r="U29" s="19"/>
      <c r="V29" s="2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row>
    <row r="30" spans="1:69" ht="15.75">
      <c r="A30" s="29"/>
      <c r="C30" s="21"/>
      <c r="D30" s="21"/>
      <c r="E30" s="21"/>
      <c r="F30" s="21"/>
      <c r="G30" s="21"/>
      <c r="H30" s="30"/>
      <c r="I30" s="30"/>
      <c r="J30" s="11"/>
      <c r="K30" s="11"/>
      <c r="Q30" s="11"/>
      <c r="R30" s="11"/>
      <c r="S30" s="19"/>
      <c r="T30" s="19"/>
      <c r="U30" s="19"/>
      <c r="V30" s="2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row>
    <row r="31" spans="1:69" ht="15.75">
      <c r="A31" s="29"/>
      <c r="C31" s="21"/>
      <c r="D31" s="21"/>
      <c r="E31" s="21"/>
      <c r="F31" s="21"/>
      <c r="G31" s="21"/>
      <c r="H31" s="30"/>
      <c r="I31" s="30"/>
      <c r="J31" s="11"/>
      <c r="K31" s="11"/>
      <c r="Q31" s="11"/>
      <c r="R31" s="11"/>
      <c r="S31" s="19"/>
      <c r="T31" s="19"/>
      <c r="U31" s="19"/>
      <c r="V31" s="2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row>
    <row r="32" spans="1:69" ht="15.75">
      <c r="A32" s="29"/>
      <c r="C32" s="21" t="s">
        <v>41</v>
      </c>
      <c r="D32" s="21"/>
      <c r="E32" s="21"/>
      <c r="F32" s="21"/>
      <c r="G32" s="21"/>
      <c r="H32" s="30"/>
      <c r="I32" s="30"/>
      <c r="J32" s="38"/>
      <c r="K32" s="38"/>
      <c r="L32" s="39"/>
      <c r="Q32" s="11"/>
      <c r="R32" s="36"/>
      <c r="S32" s="40"/>
      <c r="T32" s="41"/>
      <c r="U32" s="19"/>
      <c r="V32" s="2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row>
    <row r="33" spans="1:69" ht="15.75">
      <c r="A33" s="29" t="s">
        <v>42</v>
      </c>
      <c r="C33" s="21" t="s">
        <v>43</v>
      </c>
      <c r="D33" s="21"/>
      <c r="E33" s="21"/>
      <c r="F33" s="21"/>
      <c r="G33" s="21"/>
      <c r="H33" s="30" t="s">
        <v>44</v>
      </c>
      <c r="I33" s="30"/>
      <c r="J33" s="34">
        <f>J23-J27</f>
        <v>35056973</v>
      </c>
      <c r="K33" s="38"/>
      <c r="L33" s="39"/>
      <c r="Q33" s="11"/>
      <c r="R33" s="36"/>
      <c r="S33" s="40"/>
      <c r="T33" s="41"/>
      <c r="U33" s="19"/>
      <c r="V33" s="2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row>
    <row r="34" spans="1:69" ht="15.75">
      <c r="A34" s="29" t="s">
        <v>45</v>
      </c>
      <c r="C34" s="21" t="s">
        <v>46</v>
      </c>
      <c r="D34" s="21"/>
      <c r="E34" s="21"/>
      <c r="F34" s="21"/>
      <c r="G34" s="21"/>
      <c r="H34" s="30" t="s">
        <v>47</v>
      </c>
      <c r="I34" s="30"/>
      <c r="J34" s="38">
        <f>IF(J33=0,0,J33/J18)</f>
        <v>1.7389419831721754E-2</v>
      </c>
      <c r="K34" s="38"/>
      <c r="L34" s="39">
        <f>J34</f>
        <v>1.7389419831721754E-2</v>
      </c>
      <c r="Q34" s="11"/>
      <c r="R34" s="36"/>
      <c r="S34" s="40"/>
      <c r="T34" s="41"/>
      <c r="U34" s="19"/>
      <c r="V34" s="2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row>
    <row r="35" spans="1:69" ht="15.75">
      <c r="A35" s="29"/>
      <c r="C35" s="21"/>
      <c r="D35" s="21"/>
      <c r="E35" s="21"/>
      <c r="F35" s="21"/>
      <c r="G35" s="21"/>
      <c r="H35" s="30"/>
      <c r="I35" s="30"/>
      <c r="J35" s="38"/>
      <c r="K35" s="38"/>
      <c r="L35" s="39"/>
      <c r="Q35" s="11"/>
      <c r="R35" s="36"/>
      <c r="S35" s="40"/>
      <c r="T35" s="41"/>
      <c r="U35" s="19"/>
      <c r="V35" s="2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row>
    <row r="36" spans="1:69" ht="15.75">
      <c r="A36" s="42"/>
      <c r="B36" s="10"/>
      <c r="C36" s="21" t="s">
        <v>48</v>
      </c>
      <c r="D36" s="21"/>
      <c r="E36" s="21"/>
      <c r="F36" s="21"/>
      <c r="G36" s="21"/>
      <c r="H36" s="43"/>
      <c r="I36" s="43"/>
      <c r="J36" s="11"/>
      <c r="K36" s="11"/>
      <c r="L36" s="11"/>
      <c r="N36" s="10"/>
      <c r="O36" s="10"/>
      <c r="Q36" s="11"/>
      <c r="R36" s="36"/>
      <c r="S36" s="40"/>
      <c r="T36" s="41"/>
      <c r="U36" s="19"/>
      <c r="V36" s="2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row>
    <row r="37" spans="1:69" ht="15.75">
      <c r="A37" s="29">
        <v>5</v>
      </c>
      <c r="B37" s="10"/>
      <c r="C37" s="21" t="s">
        <v>49</v>
      </c>
      <c r="D37" s="21"/>
      <c r="E37" s="21"/>
      <c r="F37" s="21"/>
      <c r="G37" s="21"/>
      <c r="H37" s="30" t="s">
        <v>50</v>
      </c>
      <c r="I37" s="30"/>
      <c r="J37" s="31">
        <f>VLOOKUP(A37,IMPORTS!$A$5:$W$17,15,FALSE)</f>
        <v>1816950</v>
      </c>
      <c r="K37" s="11"/>
      <c r="L37" s="10"/>
      <c r="N37" s="10"/>
      <c r="O37" s="10"/>
      <c r="Q37" s="11"/>
      <c r="R37" s="36"/>
      <c r="S37" s="40"/>
      <c r="T37" s="41"/>
      <c r="U37" s="19"/>
      <c r="V37" s="2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row>
    <row r="38" spans="1:69" ht="15.75">
      <c r="A38" s="29">
        <v>6</v>
      </c>
      <c r="B38" s="10"/>
      <c r="C38" s="21" t="s">
        <v>52</v>
      </c>
      <c r="D38" s="21"/>
      <c r="E38" s="21"/>
      <c r="F38" s="21"/>
      <c r="G38" s="21"/>
      <c r="H38" s="30" t="s">
        <v>53</v>
      </c>
      <c r="I38" s="30"/>
      <c r="J38" s="38">
        <f>IF(J37=0,0,J37/J18)</f>
        <v>9.0126738447289338E-4</v>
      </c>
      <c r="K38" s="38"/>
      <c r="L38" s="39">
        <f>J38</f>
        <v>9.0126738447289338E-4</v>
      </c>
      <c r="N38" s="10"/>
      <c r="O38" s="10"/>
      <c r="Q38" s="11"/>
      <c r="R38" s="36"/>
      <c r="S38" s="40"/>
      <c r="T38" s="41"/>
      <c r="U38" s="19"/>
      <c r="V38" s="2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row>
    <row r="39" spans="1:69" ht="15.75">
      <c r="A39" s="29"/>
      <c r="C39" s="21"/>
      <c r="D39" s="21"/>
      <c r="E39" s="21"/>
      <c r="F39" s="21"/>
      <c r="G39" s="21"/>
      <c r="H39" s="30"/>
      <c r="I39" s="30"/>
      <c r="J39" s="38"/>
      <c r="K39" s="38"/>
      <c r="L39" s="39"/>
      <c r="Q39" s="11"/>
      <c r="R39" s="36"/>
      <c r="S39" s="40"/>
      <c r="T39" s="41"/>
      <c r="U39" s="19"/>
      <c r="V39" s="2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row>
    <row r="40" spans="1:69" ht="15.75">
      <c r="A40" s="29"/>
      <c r="C40" s="21" t="s">
        <v>54</v>
      </c>
      <c r="D40" s="21"/>
      <c r="E40" s="21"/>
      <c r="F40" s="21"/>
      <c r="G40" s="21"/>
      <c r="H40" s="43"/>
      <c r="I40" s="43"/>
      <c r="J40" s="11"/>
      <c r="K40" s="11"/>
      <c r="L40" s="11"/>
      <c r="Q40" s="11"/>
      <c r="R40" s="11"/>
      <c r="S40" s="19"/>
      <c r="T40" s="11"/>
      <c r="U40" s="19"/>
      <c r="V40" s="2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row>
    <row r="41" spans="1:69" ht="15.75">
      <c r="A41" s="29">
        <v>7</v>
      </c>
      <c r="C41" s="21" t="s">
        <v>55</v>
      </c>
      <c r="D41" s="21"/>
      <c r="E41" s="21"/>
      <c r="F41" s="21"/>
      <c r="G41" s="21"/>
      <c r="H41" s="30" t="s">
        <v>56</v>
      </c>
      <c r="I41" s="30"/>
      <c r="J41" s="31">
        <f>VLOOKUP(A41,IMPORTS!$A$5:$W$17,15,FALSE)</f>
        <v>33544372</v>
      </c>
      <c r="K41" s="11"/>
      <c r="Q41" s="11"/>
      <c r="R41" s="45"/>
      <c r="S41" s="19"/>
      <c r="T41" s="46"/>
      <c r="U41" s="23"/>
      <c r="V41" s="2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row>
    <row r="42" spans="1:69" ht="15.75">
      <c r="A42" s="29">
        <v>8</v>
      </c>
      <c r="C42" s="21" t="s">
        <v>58</v>
      </c>
      <c r="D42" s="21"/>
      <c r="E42" s="21"/>
      <c r="F42" s="21"/>
      <c r="G42" s="21"/>
      <c r="H42" s="30" t="s">
        <v>59</v>
      </c>
      <c r="I42" s="30"/>
      <c r="J42" s="38">
        <f>IF(J41=0,0,J41/J18)</f>
        <v>1.663911963247517E-2</v>
      </c>
      <c r="K42" s="38"/>
      <c r="L42" s="39">
        <f>J42</f>
        <v>1.663911963247517E-2</v>
      </c>
      <c r="Q42" s="11"/>
      <c r="R42" s="36"/>
      <c r="S42" s="19"/>
      <c r="T42" s="41"/>
      <c r="U42" s="23"/>
      <c r="V42" s="2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row>
    <row r="43" spans="1:69" ht="15.75">
      <c r="A43" s="29"/>
      <c r="C43" s="21"/>
      <c r="D43" s="21"/>
      <c r="E43" s="21"/>
      <c r="F43" s="21"/>
      <c r="G43" s="21"/>
      <c r="H43" s="30"/>
      <c r="I43" s="30"/>
      <c r="J43" s="11"/>
      <c r="K43" s="11"/>
      <c r="L43" s="11"/>
      <c r="Q43" s="11"/>
      <c r="U43" s="19"/>
      <c r="V43" s="2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row>
    <row r="44" spans="1:69" ht="15.75">
      <c r="A44" s="325">
        <v>9</v>
      </c>
      <c r="B44" s="47"/>
      <c r="C44" s="27" t="s">
        <v>61</v>
      </c>
      <c r="D44" s="27"/>
      <c r="E44" s="27"/>
      <c r="F44" s="27"/>
      <c r="G44" s="27"/>
      <c r="H44" s="22" t="s">
        <v>62</v>
      </c>
      <c r="I44" s="22"/>
      <c r="J44" s="48">
        <f>J34+J38+J42</f>
        <v>3.4929806848669816E-2</v>
      </c>
      <c r="K44" s="48"/>
      <c r="L44" s="48">
        <f>L34+L38+L42</f>
        <v>3.4929806848669816E-2</v>
      </c>
      <c r="Q44" s="11"/>
      <c r="U44" s="19"/>
      <c r="V44" s="2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row>
    <row r="45" spans="1:69" ht="15.75">
      <c r="A45" s="29"/>
      <c r="C45" s="21"/>
      <c r="D45" s="21"/>
      <c r="E45" s="21"/>
      <c r="F45" s="21"/>
      <c r="G45" s="21"/>
      <c r="H45" s="30"/>
      <c r="I45" s="30"/>
      <c r="J45" s="11"/>
      <c r="K45" s="11"/>
      <c r="L45" s="11"/>
      <c r="Q45" s="11"/>
      <c r="R45" s="11"/>
      <c r="S45" s="19"/>
      <c r="T45" s="49"/>
      <c r="U45" s="19"/>
      <c r="V45" s="2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row>
    <row r="46" spans="1:69" ht="15.75">
      <c r="A46" s="29"/>
      <c r="B46" s="50"/>
      <c r="C46" s="11" t="s">
        <v>63</v>
      </c>
      <c r="D46" s="11"/>
      <c r="E46" s="11"/>
      <c r="F46" s="11"/>
      <c r="G46" s="11"/>
      <c r="H46" s="30"/>
      <c r="I46" s="30"/>
      <c r="J46" s="11"/>
      <c r="K46" s="11"/>
      <c r="L46" s="11"/>
      <c r="Q46" s="51"/>
      <c r="R46" s="50"/>
      <c r="U46" s="23"/>
      <c r="V46" s="19" t="s">
        <v>3</v>
      </c>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row>
    <row r="47" spans="1:69" ht="15.75">
      <c r="A47" s="29">
        <v>10</v>
      </c>
      <c r="B47" s="50"/>
      <c r="C47" s="11" t="s">
        <v>64</v>
      </c>
      <c r="D47" s="11"/>
      <c r="E47" s="11"/>
      <c r="F47" s="11"/>
      <c r="G47" s="11"/>
      <c r="H47" s="30" t="s">
        <v>65</v>
      </c>
      <c r="I47" s="30"/>
      <c r="J47" s="31">
        <f>VLOOKUP(A47,IMPORTS!$A$5:$W$17,15,FALSE)</f>
        <v>32864187.001994483</v>
      </c>
      <c r="K47" s="11"/>
      <c r="L47" s="11"/>
      <c r="Q47" s="51"/>
      <c r="R47" s="50"/>
      <c r="U47" s="23"/>
      <c r="V47" s="19"/>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row>
    <row r="48" spans="1:69" ht="15.75">
      <c r="A48" s="29">
        <v>11</v>
      </c>
      <c r="B48" s="50"/>
      <c r="C48" s="11" t="s">
        <v>67</v>
      </c>
      <c r="D48" s="11"/>
      <c r="E48" s="11"/>
      <c r="F48" s="11"/>
      <c r="G48" s="11"/>
      <c r="H48" s="30" t="s">
        <v>68</v>
      </c>
      <c r="I48" s="30"/>
      <c r="J48" s="38">
        <f>IF(J47=0,0,J47/J20)</f>
        <v>2.0981964259226712E-2</v>
      </c>
      <c r="K48" s="38"/>
      <c r="L48" s="39">
        <f>J48</f>
        <v>2.0981964259226712E-2</v>
      </c>
      <c r="Q48" s="51"/>
      <c r="R48" s="50"/>
      <c r="S48" s="19"/>
      <c r="T48" s="19"/>
      <c r="U48" s="23"/>
      <c r="V48" s="19"/>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row>
    <row r="49" spans="1:69" ht="15.75">
      <c r="A49" s="29"/>
      <c r="C49" s="11"/>
      <c r="D49" s="11"/>
      <c r="E49" s="11"/>
      <c r="F49" s="11"/>
      <c r="G49" s="11"/>
      <c r="H49" s="30"/>
      <c r="I49" s="30"/>
      <c r="J49" s="11"/>
      <c r="K49" s="11"/>
      <c r="L49" s="11"/>
      <c r="Q49" s="11"/>
      <c r="S49" s="8"/>
      <c r="T49" s="19"/>
      <c r="U49" s="8"/>
      <c r="V49" s="2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row>
    <row r="50" spans="1:69" ht="15.75">
      <c r="A50" s="29"/>
      <c r="C50" s="21" t="s">
        <v>69</v>
      </c>
      <c r="D50" s="21"/>
      <c r="E50" s="21"/>
      <c r="F50" s="21"/>
      <c r="G50" s="21"/>
      <c r="H50" s="52"/>
      <c r="I50" s="52"/>
      <c r="Q50" s="11"/>
      <c r="S50" s="19"/>
      <c r="T50" s="19"/>
      <c r="U50" s="19"/>
      <c r="V50" s="2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row>
    <row r="51" spans="1:69" ht="15.75">
      <c r="A51" s="29">
        <v>12</v>
      </c>
      <c r="C51" s="21" t="s">
        <v>70</v>
      </c>
      <c r="D51" s="21"/>
      <c r="E51" s="21"/>
      <c r="F51" s="21"/>
      <c r="G51" s="21"/>
      <c r="H51" s="30" t="s">
        <v>71</v>
      </c>
      <c r="I51" s="30"/>
      <c r="J51" s="31">
        <f>VLOOKUP(A51,IMPORTS!$A$5:$W$17,15,FALSE)</f>
        <v>115089079</v>
      </c>
      <c r="K51" s="11"/>
      <c r="L51" s="11"/>
      <c r="Q51" s="11"/>
      <c r="S51" s="19"/>
      <c r="T51" s="19"/>
      <c r="U51" s="19"/>
      <c r="V51" s="2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row>
    <row r="52" spans="1:69" ht="15.75">
      <c r="A52" s="29">
        <v>13</v>
      </c>
      <c r="B52" s="50"/>
      <c r="C52" s="11" t="s">
        <v>73</v>
      </c>
      <c r="D52" s="11"/>
      <c r="E52" s="11"/>
      <c r="F52" s="11"/>
      <c r="G52" s="11"/>
      <c r="H52" s="30" t="s">
        <v>74</v>
      </c>
      <c r="I52" s="30"/>
      <c r="J52" s="53">
        <f>IF(J51=0,0,J51/J20)</f>
        <v>7.3478006379977354E-2</v>
      </c>
      <c r="K52" s="53"/>
      <c r="L52" s="39">
        <f>J52</f>
        <v>7.3478006379977354E-2</v>
      </c>
      <c r="Q52" s="11"/>
      <c r="T52" s="54"/>
      <c r="U52" s="23"/>
      <c r="V52" s="19"/>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row>
    <row r="53" spans="1:69" ht="15.75">
      <c r="A53" s="29"/>
      <c r="C53" s="21"/>
      <c r="D53" s="21"/>
      <c r="E53" s="21"/>
      <c r="F53" s="21"/>
      <c r="G53" s="21"/>
      <c r="H53" s="30"/>
      <c r="I53" s="30"/>
      <c r="J53" s="11"/>
      <c r="K53" s="11"/>
      <c r="L53" s="11"/>
      <c r="Q53" s="11"/>
      <c r="R53" s="52"/>
      <c r="S53" s="19"/>
      <c r="T53" s="19"/>
      <c r="U53" s="19"/>
      <c r="V53" s="2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row>
    <row r="54" spans="1:69" ht="15.75">
      <c r="A54" s="325">
        <v>14</v>
      </c>
      <c r="B54" s="47"/>
      <c r="C54" s="27" t="s">
        <v>76</v>
      </c>
      <c r="D54" s="27"/>
      <c r="E54" s="27"/>
      <c r="F54" s="27"/>
      <c r="G54" s="27"/>
      <c r="H54" s="22" t="s">
        <v>77</v>
      </c>
      <c r="I54" s="22"/>
      <c r="J54" s="55"/>
      <c r="K54" s="55"/>
      <c r="L54" s="48">
        <f>L48+L52</f>
        <v>9.4459970639204069E-2</v>
      </c>
      <c r="Q54" s="11"/>
      <c r="R54" s="52"/>
      <c r="S54" s="19"/>
      <c r="T54" s="19"/>
      <c r="U54" s="19"/>
      <c r="V54" s="2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row>
    <row r="55" spans="1:69" ht="15.75">
      <c r="Q55" s="56"/>
      <c r="R55" s="56"/>
      <c r="S55" s="19"/>
      <c r="T55" s="19"/>
      <c r="U55" s="19"/>
      <c r="V55" s="2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row>
    <row r="56" spans="1:69" ht="15.75">
      <c r="A56" s="13"/>
      <c r="C56" s="57"/>
      <c r="D56" s="57"/>
      <c r="E56" s="57"/>
      <c r="F56" s="57"/>
      <c r="G56" s="57"/>
      <c r="H56" s="57"/>
      <c r="I56" s="57"/>
      <c r="J56" s="11"/>
      <c r="K56" s="11"/>
      <c r="L56" s="57"/>
      <c r="M56" s="57"/>
      <c r="N56" s="57"/>
      <c r="O56" s="57"/>
      <c r="Q56" s="11"/>
      <c r="R56" s="11"/>
      <c r="S56" s="19"/>
      <c r="T56" s="19"/>
      <c r="U56" s="23"/>
      <c r="V56" s="19" t="s">
        <v>3</v>
      </c>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row>
    <row r="57" spans="1:69">
      <c r="R57" s="2"/>
    </row>
    <row r="58" spans="1:69">
      <c r="R58" s="2"/>
    </row>
    <row r="59" spans="1:69">
      <c r="R59" s="440" t="s">
        <v>534</v>
      </c>
    </row>
    <row r="60" spans="1:69" ht="15.75">
      <c r="A60" s="13"/>
      <c r="C60" s="57"/>
      <c r="D60" s="57"/>
      <c r="E60" s="57"/>
      <c r="F60" s="57"/>
      <c r="G60" s="57"/>
      <c r="H60" s="57"/>
      <c r="I60" s="57"/>
      <c r="J60" s="11"/>
      <c r="K60" s="11"/>
      <c r="L60" s="57"/>
      <c r="M60" s="57"/>
      <c r="N60" s="57"/>
      <c r="O60" s="57"/>
      <c r="Q60" s="11"/>
      <c r="R60" s="198" t="s">
        <v>0</v>
      </c>
      <c r="S60" s="19"/>
      <c r="T60" s="8"/>
      <c r="U60" s="19"/>
      <c r="V60" s="2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row>
    <row r="61" spans="1:69" ht="15.75">
      <c r="A61" s="13"/>
      <c r="C61" s="21" t="str">
        <f>C5</f>
        <v>Formula Rate calculation</v>
      </c>
      <c r="D61" s="21"/>
      <c r="E61" s="21"/>
      <c r="F61" s="21"/>
      <c r="G61" s="21"/>
      <c r="H61" s="57"/>
      <c r="I61" s="57"/>
      <c r="J61" s="57" t="str">
        <f>J5</f>
        <v xml:space="preserve">     Rate Formula Template</v>
      </c>
      <c r="K61" s="57"/>
      <c r="L61" s="57"/>
      <c r="M61" s="57"/>
      <c r="N61" s="57"/>
      <c r="O61" s="57"/>
      <c r="Q61" s="11"/>
      <c r="R61" s="58" t="str">
        <f>R5</f>
        <v>For  the 12 months ended 12/31/2018</v>
      </c>
      <c r="S61" s="19"/>
      <c r="T61" s="8"/>
      <c r="U61" s="19"/>
      <c r="V61" s="2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row>
    <row r="62" spans="1:69" ht="15.75">
      <c r="A62" s="13"/>
      <c r="C62" s="21"/>
      <c r="D62" s="21"/>
      <c r="E62" s="21"/>
      <c r="F62" s="21"/>
      <c r="G62" s="21"/>
      <c r="H62" s="57"/>
      <c r="I62" s="57"/>
      <c r="J62" s="57" t="str">
        <f>J6</f>
        <v xml:space="preserve"> Utilizing Attachment O Data</v>
      </c>
      <c r="K62" s="57"/>
      <c r="L62" s="57"/>
      <c r="M62" s="57"/>
      <c r="N62" s="57"/>
      <c r="O62" s="57"/>
      <c r="P62" s="11"/>
      <c r="Q62" s="11"/>
      <c r="S62" s="19"/>
      <c r="T62" s="8"/>
      <c r="U62" s="19"/>
      <c r="V62" s="2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row>
    <row r="63" spans="1:69" ht="14.25" customHeight="1">
      <c r="A63" s="13"/>
      <c r="C63" s="57"/>
      <c r="D63" s="57"/>
      <c r="E63" s="57"/>
      <c r="F63" s="57"/>
      <c r="G63" s="57"/>
      <c r="H63" s="57"/>
      <c r="I63" s="57"/>
      <c r="J63" s="57"/>
      <c r="K63" s="57"/>
      <c r="L63" s="57"/>
      <c r="M63" s="57"/>
      <c r="N63" s="57"/>
      <c r="O63" s="57"/>
      <c r="Q63" s="11"/>
      <c r="R63" s="57" t="s">
        <v>78</v>
      </c>
      <c r="S63" s="19"/>
      <c r="T63" s="8"/>
      <c r="U63" s="19"/>
      <c r="V63" s="2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row>
    <row r="64" spans="1:69" ht="15.75">
      <c r="A64" s="13"/>
      <c r="H64" s="57"/>
      <c r="I64" s="57"/>
      <c r="J64" s="57" t="str">
        <f>J8</f>
        <v>METC</v>
      </c>
      <c r="K64" s="57"/>
      <c r="L64" s="57"/>
      <c r="M64" s="57"/>
      <c r="N64" s="57"/>
      <c r="O64" s="57"/>
      <c r="P64" s="57"/>
      <c r="Q64" s="11"/>
      <c r="R64" s="11"/>
      <c r="S64" s="19"/>
      <c r="T64" s="8"/>
      <c r="U64" s="19"/>
      <c r="V64" s="2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row>
    <row r="65" spans="1:69" ht="15.75">
      <c r="A65" s="13"/>
      <c r="H65" s="21"/>
      <c r="I65" s="21"/>
      <c r="J65" s="21"/>
      <c r="K65" s="21"/>
      <c r="L65" s="21"/>
      <c r="M65" s="21"/>
      <c r="N65" s="21"/>
      <c r="O65" s="21"/>
      <c r="P65" s="21"/>
      <c r="Q65" s="21"/>
      <c r="R65" s="21"/>
      <c r="S65" s="19"/>
      <c r="T65" s="8"/>
      <c r="U65" s="19"/>
      <c r="V65" s="2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row>
    <row r="66" spans="1:69" ht="15.75">
      <c r="A66" s="13"/>
      <c r="C66" s="57"/>
      <c r="D66" s="57"/>
      <c r="E66" s="57"/>
      <c r="F66" s="57"/>
      <c r="G66" s="57"/>
      <c r="H66" s="27" t="s">
        <v>79</v>
      </c>
      <c r="I66" s="27"/>
      <c r="L66" s="6"/>
      <c r="M66" s="6"/>
      <c r="N66" s="6"/>
      <c r="O66" s="6"/>
      <c r="P66" s="6"/>
      <c r="Q66" s="11"/>
      <c r="R66" s="11"/>
      <c r="S66" s="19"/>
      <c r="T66" s="8"/>
      <c r="U66" s="19"/>
      <c r="V66" s="2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row>
    <row r="67" spans="1:69" ht="51">
      <c r="A67" s="13"/>
      <c r="C67" s="57"/>
      <c r="D67" s="57"/>
      <c r="E67" s="57"/>
      <c r="F67" s="57"/>
      <c r="G67" s="57"/>
      <c r="H67" s="27"/>
      <c r="I67" s="27"/>
      <c r="L67" s="6"/>
      <c r="M67" s="6"/>
      <c r="N67" s="6"/>
      <c r="O67" s="6"/>
      <c r="P67" s="6"/>
      <c r="Q67" s="11"/>
      <c r="R67" s="11"/>
      <c r="S67" s="19"/>
      <c r="T67" s="8"/>
      <c r="U67" s="19"/>
      <c r="V67" s="264" t="s">
        <v>410</v>
      </c>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row>
    <row r="68" spans="1:69" ht="15.75">
      <c r="A68" s="59"/>
      <c r="C68" s="60" t="s">
        <v>8</v>
      </c>
      <c r="D68" s="60" t="s">
        <v>9</v>
      </c>
      <c r="E68" s="60" t="s">
        <v>10</v>
      </c>
      <c r="F68" s="60" t="s">
        <v>11</v>
      </c>
      <c r="G68" s="60" t="s">
        <v>80</v>
      </c>
      <c r="H68" s="60" t="s">
        <v>81</v>
      </c>
      <c r="I68" s="60" t="s">
        <v>82</v>
      </c>
      <c r="J68" s="60" t="s">
        <v>83</v>
      </c>
      <c r="K68" s="60" t="s">
        <v>84</v>
      </c>
      <c r="L68" s="60" t="s">
        <v>85</v>
      </c>
      <c r="M68" s="60" t="s">
        <v>86</v>
      </c>
      <c r="N68" s="60" t="s">
        <v>87</v>
      </c>
      <c r="O68" s="60" t="s">
        <v>88</v>
      </c>
      <c r="P68" s="60" t="s">
        <v>89</v>
      </c>
      <c r="Q68" s="60" t="s">
        <v>90</v>
      </c>
      <c r="R68" s="60" t="s">
        <v>91</v>
      </c>
      <c r="S68" s="19"/>
      <c r="T68" s="8"/>
      <c r="U68" s="19"/>
      <c r="V68" s="2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row>
    <row r="69" spans="1:69" ht="65.25" customHeight="1">
      <c r="A69" s="61" t="s">
        <v>92</v>
      </c>
      <c r="B69" s="62"/>
      <c r="C69" s="63" t="s">
        <v>93</v>
      </c>
      <c r="D69" s="63" t="s">
        <v>94</v>
      </c>
      <c r="E69" s="63" t="s">
        <v>95</v>
      </c>
      <c r="F69" s="63" t="s">
        <v>96</v>
      </c>
      <c r="G69" s="63" t="s">
        <v>97</v>
      </c>
      <c r="H69" s="64" t="s">
        <v>98</v>
      </c>
      <c r="I69" s="64" t="s">
        <v>99</v>
      </c>
      <c r="J69" s="65" t="s">
        <v>100</v>
      </c>
      <c r="K69" s="66" t="s">
        <v>101</v>
      </c>
      <c r="L69" s="64" t="s">
        <v>102</v>
      </c>
      <c r="M69" s="64" t="s">
        <v>76</v>
      </c>
      <c r="N69" s="66" t="s">
        <v>103</v>
      </c>
      <c r="O69" s="64" t="s">
        <v>104</v>
      </c>
      <c r="P69" s="67" t="s">
        <v>105</v>
      </c>
      <c r="Q69" s="68" t="s">
        <v>106</v>
      </c>
      <c r="R69" s="67" t="s">
        <v>107</v>
      </c>
      <c r="S69" s="40"/>
      <c r="T69" s="8"/>
      <c r="U69" s="19"/>
      <c r="V69" s="417" t="s">
        <v>509</v>
      </c>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row>
    <row r="70" spans="1:69" ht="46.5" customHeight="1">
      <c r="A70" s="69"/>
      <c r="B70" s="70"/>
      <c r="C70" s="70"/>
      <c r="D70" s="70"/>
      <c r="E70" s="71" t="s">
        <v>108</v>
      </c>
      <c r="F70" s="71" t="s">
        <v>437</v>
      </c>
      <c r="G70" s="70" t="s">
        <v>109</v>
      </c>
      <c r="H70" s="71" t="s">
        <v>110</v>
      </c>
      <c r="I70" s="72" t="s">
        <v>111</v>
      </c>
      <c r="J70" s="71" t="s">
        <v>112</v>
      </c>
      <c r="K70" s="73" t="s">
        <v>113</v>
      </c>
      <c r="L70" s="71" t="s">
        <v>114</v>
      </c>
      <c r="M70" s="72" t="s">
        <v>115</v>
      </c>
      <c r="N70" s="74" t="s">
        <v>116</v>
      </c>
      <c r="O70" s="72" t="s">
        <v>117</v>
      </c>
      <c r="P70" s="74" t="s">
        <v>118</v>
      </c>
      <c r="Q70" s="75" t="s">
        <v>119</v>
      </c>
      <c r="R70" s="76" t="s">
        <v>120</v>
      </c>
      <c r="S70" s="19"/>
      <c r="T70" s="8"/>
      <c r="U70" s="19"/>
      <c r="V70" s="123"/>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row>
    <row r="71" spans="1:69" ht="15.75">
      <c r="A71" s="77" t="s">
        <v>121</v>
      </c>
      <c r="B71" s="6"/>
      <c r="C71" s="6"/>
      <c r="D71" s="6"/>
      <c r="E71" s="6"/>
      <c r="F71" s="6"/>
      <c r="G71" s="6"/>
      <c r="H71" s="6"/>
      <c r="I71" s="6"/>
      <c r="J71" s="6"/>
      <c r="K71" s="78"/>
      <c r="L71" s="6"/>
      <c r="M71" s="6"/>
      <c r="N71" s="78"/>
      <c r="O71" s="6"/>
      <c r="P71" s="78"/>
      <c r="Q71" s="11"/>
      <c r="R71" s="79"/>
      <c r="S71" s="19"/>
      <c r="T71" s="8"/>
      <c r="U71" s="19"/>
      <c r="V71" s="2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row>
    <row r="72" spans="1:69" ht="15.75">
      <c r="A72" s="178" t="s">
        <v>20</v>
      </c>
      <c r="B72" s="179"/>
      <c r="C72" s="179" t="s">
        <v>217</v>
      </c>
      <c r="D72" s="192">
        <v>3168</v>
      </c>
      <c r="E72" s="181">
        <v>377946</v>
      </c>
      <c r="F72" s="181">
        <v>48575</v>
      </c>
      <c r="G72" s="182">
        <f>$L$29</f>
        <v>9.816182957113144E-2</v>
      </c>
      <c r="H72" s="183">
        <f>ROUND(F72*G72,0)</f>
        <v>4768</v>
      </c>
      <c r="I72" s="182">
        <f>$L$44</f>
        <v>3.4929806848669816E-2</v>
      </c>
      <c r="J72" s="179">
        <f>ROUND(E72*I72,0)</f>
        <v>13202</v>
      </c>
      <c r="K72" s="184">
        <f>H72+J72</f>
        <v>17970</v>
      </c>
      <c r="L72" s="183">
        <f>E72-F72</f>
        <v>329371</v>
      </c>
      <c r="M72" s="182">
        <f>$L$54</f>
        <v>9.4459970639204069E-2</v>
      </c>
      <c r="N72" s="193">
        <f>ROUND(L72*M72,0)</f>
        <v>31112</v>
      </c>
      <c r="O72" s="181">
        <v>8126</v>
      </c>
      <c r="P72" s="193">
        <f>K72+N72+O72</f>
        <v>57208</v>
      </c>
      <c r="Q72" s="83">
        <v>3461</v>
      </c>
      <c r="R72" s="84">
        <f>P72+Q72</f>
        <v>60669</v>
      </c>
      <c r="S72" s="85"/>
      <c r="T72" s="85"/>
      <c r="U72" s="85"/>
      <c r="V72" s="221">
        <f>+E72</f>
        <v>377946</v>
      </c>
      <c r="W72" s="85"/>
      <c r="X72" s="85"/>
      <c r="Y72" s="85"/>
    </row>
    <row r="73" spans="1:69" ht="15.75">
      <c r="A73" s="178" t="s">
        <v>122</v>
      </c>
      <c r="B73" s="179"/>
      <c r="C73" s="179"/>
      <c r="D73" s="192"/>
      <c r="E73" s="181">
        <v>0</v>
      </c>
      <c r="F73" s="181">
        <v>0</v>
      </c>
      <c r="G73" s="182">
        <f t="shared" ref="G73:G74" si="0">$L$29</f>
        <v>9.816182957113144E-2</v>
      </c>
      <c r="H73" s="183">
        <f t="shared" ref="H73:H74" si="1">ROUND(F73*G73,0)</f>
        <v>0</v>
      </c>
      <c r="I73" s="182">
        <f t="shared" ref="I73:I74" si="2">$L$44</f>
        <v>3.4929806848669816E-2</v>
      </c>
      <c r="J73" s="179">
        <f t="shared" ref="J73:J74" si="3">ROUND(E73*I73,0)</f>
        <v>0</v>
      </c>
      <c r="K73" s="184">
        <f>H73+J73</f>
        <v>0</v>
      </c>
      <c r="L73" s="183">
        <f>E73-F73</f>
        <v>0</v>
      </c>
      <c r="M73" s="182">
        <f t="shared" ref="M73:M74" si="4">$L$54</f>
        <v>9.4459970639204069E-2</v>
      </c>
      <c r="N73" s="193">
        <f t="shared" ref="N73:N74" si="5">ROUND(L73*M73,0)</f>
        <v>0</v>
      </c>
      <c r="O73" s="181">
        <v>0</v>
      </c>
      <c r="P73" s="193">
        <f>K73+N73+O73</f>
        <v>0</v>
      </c>
      <c r="Q73" s="83">
        <v>0</v>
      </c>
      <c r="R73" s="84">
        <f>P73+Q73</f>
        <v>0</v>
      </c>
      <c r="S73" s="85"/>
      <c r="T73" s="85"/>
      <c r="U73" s="85"/>
      <c r="V73" s="221">
        <f t="shared" ref="V73:V79" si="6">+E73</f>
        <v>0</v>
      </c>
      <c r="W73" s="85"/>
      <c r="X73" s="85"/>
      <c r="Y73" s="85"/>
    </row>
    <row r="74" spans="1:69" ht="15.75">
      <c r="A74" s="178" t="s">
        <v>123</v>
      </c>
      <c r="B74" s="179"/>
      <c r="C74" s="179"/>
      <c r="D74" s="192"/>
      <c r="E74" s="181">
        <v>0</v>
      </c>
      <c r="F74" s="181">
        <v>0</v>
      </c>
      <c r="G74" s="182">
        <f t="shared" si="0"/>
        <v>9.816182957113144E-2</v>
      </c>
      <c r="H74" s="183">
        <f t="shared" si="1"/>
        <v>0</v>
      </c>
      <c r="I74" s="182">
        <f t="shared" si="2"/>
        <v>3.4929806848669816E-2</v>
      </c>
      <c r="J74" s="179">
        <f t="shared" si="3"/>
        <v>0</v>
      </c>
      <c r="K74" s="184">
        <f>H74+J74</f>
        <v>0</v>
      </c>
      <c r="L74" s="183">
        <f>E74-F74</f>
        <v>0</v>
      </c>
      <c r="M74" s="182">
        <f t="shared" si="4"/>
        <v>9.4459970639204069E-2</v>
      </c>
      <c r="N74" s="193">
        <f t="shared" si="5"/>
        <v>0</v>
      </c>
      <c r="O74" s="181">
        <v>0</v>
      </c>
      <c r="P74" s="193">
        <f>K74+N74+O74</f>
        <v>0</v>
      </c>
      <c r="Q74" s="181">
        <v>0</v>
      </c>
      <c r="R74" s="84">
        <f>P74+Q74</f>
        <v>0</v>
      </c>
      <c r="S74" s="85"/>
      <c r="T74" s="85"/>
      <c r="U74" s="85"/>
      <c r="V74" s="221">
        <f t="shared" si="6"/>
        <v>0</v>
      </c>
      <c r="W74" s="85"/>
      <c r="X74" s="85"/>
      <c r="Y74" s="85"/>
    </row>
    <row r="75" spans="1:69" ht="15.75">
      <c r="A75" s="178"/>
      <c r="B75" s="179"/>
      <c r="C75" s="179"/>
      <c r="D75" s="192"/>
      <c r="E75" s="179"/>
      <c r="F75" s="179"/>
      <c r="G75" s="179"/>
      <c r="H75" s="179"/>
      <c r="I75" s="179"/>
      <c r="J75" s="179"/>
      <c r="K75" s="184"/>
      <c r="L75" s="179"/>
      <c r="M75" s="179"/>
      <c r="N75" s="184"/>
      <c r="O75" s="179"/>
      <c r="P75" s="184"/>
      <c r="Q75" s="179"/>
      <c r="R75" s="184"/>
      <c r="S75" s="85"/>
      <c r="T75" s="85"/>
      <c r="U75" s="85"/>
      <c r="V75" s="221">
        <f t="shared" si="6"/>
        <v>0</v>
      </c>
      <c r="W75" s="85"/>
      <c r="X75" s="85"/>
      <c r="Y75" s="85"/>
    </row>
    <row r="76" spans="1:69" ht="15.75">
      <c r="A76" s="178"/>
      <c r="B76" s="179"/>
      <c r="C76" s="179"/>
      <c r="D76" s="192"/>
      <c r="E76" s="179"/>
      <c r="F76" s="179"/>
      <c r="G76" s="179"/>
      <c r="H76" s="179"/>
      <c r="I76" s="179"/>
      <c r="J76" s="179"/>
      <c r="K76" s="184"/>
      <c r="L76" s="179"/>
      <c r="M76" s="179"/>
      <c r="N76" s="184"/>
      <c r="O76" s="179"/>
      <c r="P76" s="184"/>
      <c r="Q76" s="179"/>
      <c r="R76" s="184"/>
      <c r="S76" s="85"/>
      <c r="T76" s="85"/>
      <c r="U76" s="85"/>
      <c r="V76" s="221">
        <f t="shared" si="6"/>
        <v>0</v>
      </c>
      <c r="W76" s="85"/>
      <c r="X76" s="85"/>
      <c r="Y76" s="85"/>
    </row>
    <row r="77" spans="1:69" ht="15.75">
      <c r="A77" s="80"/>
      <c r="D77" s="81"/>
      <c r="K77" s="82"/>
      <c r="N77" s="82"/>
      <c r="P77" s="82"/>
      <c r="R77" s="82"/>
      <c r="S77" s="85"/>
      <c r="T77" s="85"/>
      <c r="U77" s="85"/>
      <c r="V77" s="221">
        <f t="shared" si="6"/>
        <v>0</v>
      </c>
      <c r="W77" s="85"/>
      <c r="X77" s="85"/>
      <c r="Y77" s="85"/>
    </row>
    <row r="78" spans="1:69" ht="15.75">
      <c r="A78" s="80"/>
      <c r="D78" s="81"/>
      <c r="K78" s="82"/>
      <c r="N78" s="82"/>
      <c r="P78" s="82"/>
      <c r="R78" s="82"/>
      <c r="S78" s="85"/>
      <c r="T78" s="85"/>
      <c r="U78" s="85"/>
      <c r="V78" s="221">
        <f t="shared" si="6"/>
        <v>0</v>
      </c>
      <c r="W78" s="85"/>
      <c r="X78" s="85"/>
      <c r="Y78" s="85"/>
    </row>
    <row r="79" spans="1:69" ht="15.75">
      <c r="A79" s="80"/>
      <c r="D79" s="81"/>
      <c r="K79" s="82"/>
      <c r="N79" s="82"/>
      <c r="P79" s="82"/>
      <c r="R79" s="82"/>
      <c r="S79" s="85"/>
      <c r="T79" s="85"/>
      <c r="U79" s="85"/>
      <c r="V79" s="221">
        <f t="shared" si="6"/>
        <v>0</v>
      </c>
      <c r="W79" s="85"/>
      <c r="X79" s="85"/>
      <c r="Y79" s="85"/>
    </row>
    <row r="80" spans="1:69">
      <c r="A80" s="80"/>
      <c r="C80" s="85"/>
      <c r="D80" s="86"/>
      <c r="E80" s="85"/>
      <c r="F80" s="85"/>
      <c r="G80" s="85"/>
      <c r="H80" s="85"/>
      <c r="I80" s="85"/>
      <c r="J80" s="85"/>
      <c r="K80" s="87"/>
      <c r="L80" s="85"/>
      <c r="M80" s="85"/>
      <c r="N80" s="87"/>
      <c r="O80" s="85"/>
      <c r="P80" s="87"/>
      <c r="Q80" s="85"/>
      <c r="R80" s="87"/>
      <c r="S80" s="85"/>
      <c r="T80" s="85"/>
      <c r="U80" s="85"/>
      <c r="V80" s="219"/>
      <c r="W80" s="85"/>
      <c r="X80" s="85"/>
      <c r="Y80" s="85"/>
    </row>
    <row r="81" spans="1:25">
      <c r="A81" s="80"/>
      <c r="C81" s="85"/>
      <c r="D81" s="86"/>
      <c r="E81" s="85"/>
      <c r="F81" s="85"/>
      <c r="G81" s="85"/>
      <c r="H81" s="85"/>
      <c r="I81" s="85"/>
      <c r="J81" s="85"/>
      <c r="K81" s="87"/>
      <c r="L81" s="85"/>
      <c r="M81" s="85"/>
      <c r="N81" s="87"/>
      <c r="O81" s="85"/>
      <c r="P81" s="87"/>
      <c r="Q81" s="85"/>
      <c r="R81" s="87"/>
      <c r="S81" s="85"/>
      <c r="T81" s="85"/>
      <c r="U81" s="85"/>
      <c r="V81" s="219"/>
      <c r="W81" s="85"/>
      <c r="X81" s="85"/>
      <c r="Y81" s="85"/>
    </row>
    <row r="82" spans="1:25">
      <c r="A82" s="80"/>
      <c r="C82" s="85"/>
      <c r="D82" s="86"/>
      <c r="E82" s="85"/>
      <c r="F82" s="85"/>
      <c r="G82" s="85"/>
      <c r="H82" s="85"/>
      <c r="I82" s="85"/>
      <c r="J82" s="85"/>
      <c r="K82" s="87"/>
      <c r="L82" s="85"/>
      <c r="M82" s="85"/>
      <c r="N82" s="87"/>
      <c r="O82" s="85"/>
      <c r="P82" s="87"/>
      <c r="Q82" s="85"/>
      <c r="R82" s="87"/>
      <c r="S82" s="85"/>
      <c r="T82" s="85"/>
      <c r="U82" s="85"/>
      <c r="V82" s="219"/>
      <c r="W82" s="85"/>
      <c r="X82" s="85"/>
      <c r="Y82" s="85"/>
    </row>
    <row r="83" spans="1:25">
      <c r="A83" s="80"/>
      <c r="C83" s="85"/>
      <c r="D83" s="86"/>
      <c r="E83" s="85"/>
      <c r="F83" s="85"/>
      <c r="G83" s="85"/>
      <c r="H83" s="85"/>
      <c r="I83" s="85"/>
      <c r="J83" s="85"/>
      <c r="K83" s="87"/>
      <c r="L83" s="85"/>
      <c r="M83" s="85"/>
      <c r="N83" s="87"/>
      <c r="O83" s="85"/>
      <c r="P83" s="87"/>
      <c r="Q83" s="85"/>
      <c r="R83" s="87"/>
      <c r="S83" s="85"/>
      <c r="T83" s="85"/>
      <c r="U83" s="85"/>
      <c r="V83" s="219"/>
      <c r="W83" s="85"/>
      <c r="X83" s="85"/>
      <c r="Y83" s="85"/>
    </row>
    <row r="84" spans="1:25">
      <c r="A84" s="80"/>
      <c r="C84" s="85"/>
      <c r="D84" s="86"/>
      <c r="E84" s="85"/>
      <c r="F84" s="85"/>
      <c r="G84" s="85"/>
      <c r="H84" s="85"/>
      <c r="I84" s="85"/>
      <c r="J84" s="85"/>
      <c r="K84" s="87"/>
      <c r="L84" s="85"/>
      <c r="M84" s="85"/>
      <c r="N84" s="87"/>
      <c r="O84" s="85"/>
      <c r="P84" s="87"/>
      <c r="Q84" s="85"/>
      <c r="R84" s="87"/>
      <c r="S84" s="85"/>
      <c r="T84" s="85"/>
      <c r="U84" s="85"/>
      <c r="V84" s="219"/>
      <c r="W84" s="85"/>
      <c r="X84" s="85"/>
      <c r="Y84" s="85"/>
    </row>
    <row r="85" spans="1:25">
      <c r="A85" s="80"/>
      <c r="C85" s="85"/>
      <c r="D85" s="86"/>
      <c r="E85" s="85"/>
      <c r="F85" s="85"/>
      <c r="G85" s="85"/>
      <c r="H85" s="85"/>
      <c r="I85" s="85"/>
      <c r="J85" s="85"/>
      <c r="K85" s="87"/>
      <c r="L85" s="85"/>
      <c r="M85" s="85"/>
      <c r="N85" s="87"/>
      <c r="O85" s="85"/>
      <c r="P85" s="87"/>
      <c r="Q85" s="85"/>
      <c r="R85" s="87"/>
      <c r="S85" s="85"/>
      <c r="T85" s="85"/>
      <c r="U85" s="85"/>
      <c r="V85" s="219"/>
      <c r="W85" s="85"/>
      <c r="X85" s="85"/>
      <c r="Y85" s="85"/>
    </row>
    <row r="86" spans="1:25">
      <c r="A86" s="80"/>
      <c r="C86" s="85"/>
      <c r="D86" s="86"/>
      <c r="E86" s="85"/>
      <c r="F86" s="85"/>
      <c r="G86" s="85"/>
      <c r="H86" s="85"/>
      <c r="I86" s="85"/>
      <c r="J86" s="85"/>
      <c r="K86" s="87"/>
      <c r="L86" s="85"/>
      <c r="M86" s="85"/>
      <c r="N86" s="87"/>
      <c r="O86" s="85"/>
      <c r="P86" s="87"/>
      <c r="Q86" s="85"/>
      <c r="R86" s="87"/>
      <c r="S86" s="85"/>
      <c r="T86" s="85"/>
      <c r="U86" s="85"/>
      <c r="V86" s="219"/>
      <c r="W86" s="85"/>
      <c r="X86" s="85"/>
      <c r="Y86" s="85"/>
    </row>
    <row r="87" spans="1:25">
      <c r="A87" s="80"/>
      <c r="C87" s="85"/>
      <c r="D87" s="86"/>
      <c r="E87" s="85"/>
      <c r="F87" s="85"/>
      <c r="G87" s="85"/>
      <c r="H87" s="85"/>
      <c r="I87" s="85"/>
      <c r="J87" s="85"/>
      <c r="K87" s="87"/>
      <c r="L87" s="85"/>
      <c r="M87" s="85"/>
      <c r="N87" s="87"/>
      <c r="O87" s="85"/>
      <c r="P87" s="87"/>
      <c r="Q87" s="85"/>
      <c r="R87" s="87"/>
      <c r="S87" s="85"/>
      <c r="T87" s="85"/>
      <c r="U87" s="85"/>
      <c r="V87" s="219"/>
      <c r="W87" s="85"/>
      <c r="X87" s="85"/>
      <c r="Y87" s="85"/>
    </row>
    <row r="88" spans="1:25">
      <c r="A88" s="80"/>
      <c r="C88" s="85"/>
      <c r="D88" s="86"/>
      <c r="E88" s="85"/>
      <c r="F88" s="85"/>
      <c r="G88" s="85"/>
      <c r="H88" s="85"/>
      <c r="I88" s="85"/>
      <c r="J88" s="85"/>
      <c r="K88" s="87"/>
      <c r="L88" s="85"/>
      <c r="M88" s="85"/>
      <c r="N88" s="87"/>
      <c r="O88" s="85"/>
      <c r="P88" s="87"/>
      <c r="Q88" s="85"/>
      <c r="R88" s="87"/>
      <c r="S88" s="85"/>
      <c r="T88" s="85"/>
      <c r="U88" s="85"/>
      <c r="V88" s="219"/>
      <c r="W88" s="85"/>
      <c r="X88" s="85"/>
      <c r="Y88" s="85"/>
    </row>
    <row r="89" spans="1:25">
      <c r="A89" s="80"/>
      <c r="C89" s="85"/>
      <c r="D89" s="86"/>
      <c r="E89" s="85"/>
      <c r="F89" s="85"/>
      <c r="G89" s="85"/>
      <c r="H89" s="85"/>
      <c r="I89" s="85"/>
      <c r="J89" s="85"/>
      <c r="K89" s="87"/>
      <c r="L89" s="85"/>
      <c r="M89" s="85"/>
      <c r="N89" s="87"/>
      <c r="O89" s="85"/>
      <c r="P89" s="87"/>
      <c r="Q89" s="85"/>
      <c r="R89" s="87"/>
      <c r="S89" s="85"/>
      <c r="T89" s="85"/>
      <c r="U89" s="85"/>
      <c r="V89" s="219"/>
      <c r="W89" s="85"/>
      <c r="X89" s="85"/>
      <c r="Y89" s="85"/>
    </row>
    <row r="90" spans="1:25">
      <c r="A90" s="80"/>
      <c r="C90" s="85"/>
      <c r="D90" s="86"/>
      <c r="E90" s="85"/>
      <c r="F90" s="85"/>
      <c r="G90" s="85"/>
      <c r="H90" s="85"/>
      <c r="I90" s="85"/>
      <c r="J90" s="85"/>
      <c r="K90" s="87"/>
      <c r="L90" s="85"/>
      <c r="M90" s="85"/>
      <c r="N90" s="87"/>
      <c r="O90" s="85"/>
      <c r="P90" s="87"/>
      <c r="Q90" s="85"/>
      <c r="R90" s="87"/>
      <c r="S90" s="85"/>
      <c r="T90" s="85"/>
      <c r="U90" s="85"/>
      <c r="V90" s="219"/>
      <c r="W90" s="85"/>
      <c r="X90" s="85"/>
      <c r="Y90" s="85"/>
    </row>
    <row r="91" spans="1:25">
      <c r="A91" s="88"/>
      <c r="B91" s="89"/>
      <c r="C91" s="90"/>
      <c r="D91" s="90"/>
      <c r="E91" s="90"/>
      <c r="F91" s="90"/>
      <c r="G91" s="90"/>
      <c r="H91" s="90"/>
      <c r="I91" s="90"/>
      <c r="J91" s="90"/>
      <c r="K91" s="91"/>
      <c r="L91" s="90"/>
      <c r="M91" s="90"/>
      <c r="N91" s="91"/>
      <c r="O91" s="90"/>
      <c r="P91" s="91"/>
      <c r="Q91" s="90"/>
      <c r="R91" s="91"/>
      <c r="S91" s="85"/>
      <c r="T91" s="85"/>
      <c r="U91" s="85"/>
      <c r="V91" s="219"/>
      <c r="W91" s="85"/>
      <c r="X91" s="85"/>
      <c r="Y91" s="85"/>
    </row>
    <row r="92" spans="1:25" ht="16.5" thickBot="1">
      <c r="A92" s="18" t="s">
        <v>124</v>
      </c>
      <c r="B92" s="50"/>
      <c r="C92" s="21" t="s">
        <v>125</v>
      </c>
      <c r="D92" s="21"/>
      <c r="E92" s="21"/>
      <c r="F92" s="21"/>
      <c r="G92" s="21"/>
      <c r="H92" s="43"/>
      <c r="I92" s="43"/>
      <c r="J92" s="11"/>
      <c r="K92" s="11"/>
      <c r="L92" s="11"/>
      <c r="M92" s="11"/>
      <c r="N92" s="11"/>
      <c r="O92" s="11"/>
      <c r="P92" s="92">
        <f>SUM(P72:P91)</f>
        <v>57208</v>
      </c>
      <c r="Q92" s="92">
        <f>SUM(Q72:Q91)</f>
        <v>3461</v>
      </c>
      <c r="R92" s="92">
        <f>ROUND(SUM(R72:R91),2)</f>
        <v>60669</v>
      </c>
      <c r="S92" s="85"/>
      <c r="T92" s="85"/>
      <c r="U92" s="85"/>
      <c r="V92" s="366">
        <f>SUM(V72:V91)</f>
        <v>377946</v>
      </c>
      <c r="W92" s="85"/>
      <c r="X92" s="85"/>
      <c r="Y92" s="85"/>
    </row>
    <row r="93" spans="1:25" ht="16.5" thickTop="1">
      <c r="A93" s="93"/>
      <c r="B93" s="85"/>
      <c r="C93" s="85"/>
      <c r="D93" s="85"/>
      <c r="E93" s="133">
        <f>SUM(E72:E90)</f>
        <v>377946</v>
      </c>
      <c r="F93" s="85"/>
      <c r="G93" s="85"/>
      <c r="H93" s="85"/>
      <c r="I93" s="85"/>
      <c r="J93" s="85"/>
      <c r="K93" s="85"/>
      <c r="L93" s="85"/>
      <c r="M93" s="85"/>
      <c r="N93" s="85"/>
      <c r="O93" s="85"/>
      <c r="P93" s="85"/>
      <c r="Q93" s="85"/>
      <c r="R93" s="85"/>
      <c r="S93" s="85"/>
      <c r="T93" s="85"/>
      <c r="U93" s="85"/>
      <c r="V93" s="253">
        <f>+E93-V92</f>
        <v>0</v>
      </c>
      <c r="W93" s="253" t="s">
        <v>229</v>
      </c>
      <c r="X93" s="85"/>
      <c r="Y93" s="85"/>
    </row>
    <row r="94" spans="1:25" ht="15.75">
      <c r="A94" s="94">
        <v>3</v>
      </c>
      <c r="B94" s="85"/>
      <c r="C94" s="57" t="s">
        <v>126</v>
      </c>
      <c r="D94" s="57"/>
      <c r="E94" s="57"/>
      <c r="F94" s="57"/>
      <c r="G94" s="85"/>
      <c r="H94" s="85"/>
      <c r="I94" s="85"/>
      <c r="J94" s="85"/>
      <c r="K94" s="85"/>
      <c r="L94" s="85"/>
      <c r="M94" s="85"/>
      <c r="N94" s="85"/>
      <c r="O94" s="85"/>
      <c r="P94" s="92">
        <f>P92</f>
        <v>57208</v>
      </c>
      <c r="Q94" s="85"/>
      <c r="R94" s="85"/>
      <c r="S94" s="85"/>
      <c r="T94" s="85"/>
      <c r="U94" s="85"/>
      <c r="V94" s="85"/>
      <c r="W94" s="85"/>
      <c r="X94" s="85"/>
      <c r="Y94" s="85"/>
    </row>
    <row r="95" spans="1:25">
      <c r="A95" s="85"/>
      <c r="B95" s="85"/>
      <c r="C95" s="85"/>
      <c r="D95" s="85"/>
      <c r="E95" s="85"/>
      <c r="F95" s="85"/>
      <c r="G95" s="85"/>
      <c r="H95" s="85"/>
      <c r="I95" s="85"/>
      <c r="J95" s="85"/>
      <c r="K95" s="85"/>
      <c r="L95" s="85"/>
      <c r="M95" s="85"/>
      <c r="N95" s="85"/>
      <c r="O95" s="85"/>
      <c r="P95" s="85"/>
      <c r="Q95" s="85"/>
      <c r="R95" s="85"/>
      <c r="S95" s="85"/>
      <c r="T95" s="85"/>
      <c r="U95" s="85"/>
      <c r="V95" s="85"/>
      <c r="W95" s="85"/>
      <c r="X95" s="85"/>
      <c r="Y95" s="85"/>
    </row>
    <row r="96" spans="1:25">
      <c r="A96" s="85"/>
      <c r="B96" s="85"/>
      <c r="C96" s="85"/>
      <c r="D96" s="85"/>
      <c r="E96" s="85"/>
      <c r="F96" s="85"/>
      <c r="G96" s="85"/>
      <c r="H96" s="85"/>
      <c r="I96" s="85"/>
      <c r="J96" s="85"/>
      <c r="K96" s="85"/>
      <c r="L96" s="85"/>
      <c r="M96" s="85"/>
      <c r="N96" s="85"/>
      <c r="O96" s="85"/>
      <c r="P96" s="85"/>
      <c r="Q96" s="85"/>
      <c r="R96" s="85"/>
      <c r="S96" s="85"/>
      <c r="T96" s="85"/>
      <c r="U96" s="85"/>
      <c r="V96" s="85"/>
      <c r="W96" s="85"/>
      <c r="X96" s="85"/>
      <c r="Y96" s="85"/>
    </row>
    <row r="97" spans="1:25" ht="15.75">
      <c r="A97" s="57" t="s">
        <v>127</v>
      </c>
      <c r="B97" s="85"/>
      <c r="C97" s="85"/>
      <c r="D97" s="85"/>
      <c r="E97" s="85"/>
      <c r="F97" s="85"/>
      <c r="G97" s="85"/>
      <c r="H97" s="85"/>
      <c r="I97" s="85"/>
      <c r="J97" s="85"/>
      <c r="K97" s="85"/>
      <c r="L97" s="85"/>
      <c r="M97" s="85"/>
      <c r="N97" s="85"/>
      <c r="O97" s="85"/>
      <c r="P97" s="85"/>
      <c r="Q97" s="85"/>
      <c r="R97" s="85"/>
      <c r="S97" s="85"/>
      <c r="T97" s="85"/>
      <c r="U97" s="85"/>
      <c r="V97" s="85"/>
      <c r="W97" s="85"/>
      <c r="X97" s="85"/>
      <c r="Y97" s="85"/>
    </row>
    <row r="98" spans="1:25" ht="16.5" thickBot="1">
      <c r="A98" s="95" t="s">
        <v>128</v>
      </c>
      <c r="B98" s="85"/>
      <c r="C98" s="85"/>
      <c r="D98" s="85"/>
      <c r="E98" s="85"/>
      <c r="F98" s="85"/>
      <c r="G98" s="85"/>
      <c r="H98" s="85"/>
      <c r="I98" s="85"/>
      <c r="J98" s="85"/>
      <c r="K98" s="85"/>
      <c r="L98" s="85"/>
      <c r="M98" s="85"/>
      <c r="N98" s="85"/>
      <c r="O98" s="85"/>
      <c r="P98" s="85"/>
      <c r="Q98" s="85"/>
      <c r="R98" s="85"/>
      <c r="S98" s="85"/>
      <c r="T98" s="85"/>
      <c r="U98" s="85"/>
      <c r="V98" s="85"/>
      <c r="W98" s="85"/>
      <c r="X98" s="85"/>
      <c r="Y98" s="85"/>
    </row>
    <row r="99" spans="1:25" ht="15.75" customHeight="1">
      <c r="A99" s="96" t="s">
        <v>129</v>
      </c>
      <c r="B99" s="97"/>
      <c r="C99" s="421" t="s">
        <v>449</v>
      </c>
      <c r="D99" s="421"/>
      <c r="E99" s="421"/>
      <c r="F99" s="421"/>
      <c r="G99" s="421"/>
      <c r="H99" s="421"/>
      <c r="I99" s="421"/>
      <c r="J99" s="421"/>
      <c r="K99" s="421"/>
      <c r="L99" s="421"/>
      <c r="M99" s="421"/>
      <c r="N99" s="421"/>
      <c r="O99" s="421"/>
      <c r="P99" s="421"/>
      <c r="Q99" s="421"/>
      <c r="R99" s="421"/>
      <c r="S99" s="85"/>
      <c r="T99" s="85"/>
      <c r="U99" s="85"/>
      <c r="V99" s="85"/>
      <c r="W99" s="85"/>
      <c r="X99" s="85"/>
      <c r="Y99" s="85"/>
    </row>
    <row r="100" spans="1:25" ht="15.75">
      <c r="A100" s="96"/>
      <c r="B100" s="97"/>
      <c r="C100" s="302" t="s">
        <v>448</v>
      </c>
      <c r="D100" s="296"/>
      <c r="E100" s="296"/>
      <c r="F100" s="296"/>
      <c r="G100" s="296"/>
      <c r="H100" s="296"/>
      <c r="I100" s="296"/>
      <c r="J100" s="296"/>
      <c r="K100" s="296"/>
      <c r="L100" s="296"/>
      <c r="M100" s="296"/>
      <c r="N100" s="296"/>
      <c r="O100" s="296"/>
      <c r="P100" s="296"/>
      <c r="Q100" s="296"/>
      <c r="R100" s="296"/>
      <c r="S100" s="85"/>
      <c r="T100" s="85"/>
      <c r="U100" s="85"/>
      <c r="V100" s="85"/>
      <c r="W100" s="85"/>
      <c r="X100" s="85"/>
      <c r="Y100" s="85"/>
    </row>
    <row r="101" spans="1:25" ht="15.75" customHeight="1">
      <c r="A101" s="96" t="s">
        <v>130</v>
      </c>
      <c r="B101" s="97"/>
      <c r="C101" s="421" t="s">
        <v>213</v>
      </c>
      <c r="D101" s="421"/>
      <c r="E101" s="421"/>
      <c r="F101" s="421"/>
      <c r="G101" s="421"/>
      <c r="H101" s="421"/>
      <c r="I101" s="421"/>
      <c r="J101" s="421"/>
      <c r="K101" s="421"/>
      <c r="L101" s="421"/>
      <c r="M101" s="421"/>
      <c r="N101" s="421"/>
      <c r="O101" s="421"/>
      <c r="P101" s="421"/>
      <c r="Q101" s="421"/>
      <c r="R101" s="421"/>
      <c r="S101" s="85"/>
      <c r="T101" s="85"/>
      <c r="U101" s="85"/>
      <c r="V101" s="85"/>
      <c r="W101" s="85"/>
      <c r="X101" s="85"/>
      <c r="Y101" s="85"/>
    </row>
    <row r="102" spans="1:25" ht="15.75" customHeight="1">
      <c r="A102" s="96" t="s">
        <v>131</v>
      </c>
      <c r="B102" s="97"/>
      <c r="C102" s="421" t="s">
        <v>132</v>
      </c>
      <c r="D102" s="421"/>
      <c r="E102" s="421"/>
      <c r="F102" s="421"/>
      <c r="G102" s="421"/>
      <c r="H102" s="421"/>
      <c r="I102" s="421"/>
      <c r="J102" s="421"/>
      <c r="K102" s="421"/>
      <c r="L102" s="421"/>
      <c r="M102" s="421"/>
      <c r="N102" s="421"/>
      <c r="O102" s="421"/>
      <c r="P102" s="421"/>
      <c r="Q102" s="421"/>
      <c r="R102" s="421"/>
      <c r="S102" s="85"/>
      <c r="T102" s="85"/>
      <c r="U102" s="85"/>
      <c r="V102" s="85"/>
      <c r="W102" s="85"/>
      <c r="X102" s="85"/>
      <c r="Y102" s="85"/>
    </row>
    <row r="103" spans="1:25" ht="15.75">
      <c r="A103" s="96"/>
      <c r="B103" s="97"/>
      <c r="C103" s="421" t="s">
        <v>133</v>
      </c>
      <c r="D103" s="421"/>
      <c r="E103" s="421"/>
      <c r="F103" s="421"/>
      <c r="G103" s="421"/>
      <c r="H103" s="421"/>
      <c r="I103" s="421"/>
      <c r="J103" s="421"/>
      <c r="K103" s="421"/>
      <c r="L103" s="421"/>
      <c r="M103" s="421"/>
      <c r="N103" s="421"/>
      <c r="O103" s="421"/>
      <c r="P103" s="421"/>
      <c r="Q103" s="421"/>
      <c r="R103" s="421"/>
      <c r="S103" s="85"/>
      <c r="T103" s="85"/>
      <c r="U103" s="85"/>
      <c r="V103" s="85"/>
      <c r="W103" s="85"/>
      <c r="X103" s="85"/>
      <c r="Y103" s="85"/>
    </row>
    <row r="104" spans="1:25" ht="15.75" customHeight="1">
      <c r="A104" s="96" t="s">
        <v>134</v>
      </c>
      <c r="B104" s="97"/>
      <c r="C104" s="421" t="s">
        <v>135</v>
      </c>
      <c r="D104" s="421"/>
      <c r="E104" s="421"/>
      <c r="F104" s="421"/>
      <c r="G104" s="421"/>
      <c r="H104" s="421"/>
      <c r="I104" s="421"/>
      <c r="J104" s="421"/>
      <c r="K104" s="421"/>
      <c r="L104" s="421"/>
      <c r="M104" s="421"/>
      <c r="N104" s="421"/>
      <c r="O104" s="421"/>
      <c r="P104" s="421"/>
      <c r="Q104" s="421"/>
      <c r="R104" s="421"/>
      <c r="S104" s="85"/>
      <c r="T104" s="85"/>
      <c r="U104" s="85"/>
      <c r="V104" s="85"/>
      <c r="W104" s="85"/>
      <c r="X104" s="85"/>
      <c r="Y104" s="85"/>
    </row>
    <row r="105" spans="1:25" ht="15.75" customHeight="1">
      <c r="A105" s="98" t="s">
        <v>136</v>
      </c>
      <c r="B105" s="97"/>
      <c r="C105" s="420" t="s">
        <v>441</v>
      </c>
      <c r="D105" s="420"/>
      <c r="E105" s="420"/>
      <c r="F105" s="420"/>
      <c r="G105" s="420"/>
      <c r="H105" s="420"/>
      <c r="I105" s="420"/>
      <c r="J105" s="420"/>
      <c r="K105" s="420"/>
      <c r="L105" s="420"/>
      <c r="M105" s="420"/>
      <c r="N105" s="420"/>
      <c r="O105" s="420"/>
      <c r="P105" s="420"/>
      <c r="Q105" s="420"/>
      <c r="R105" s="420"/>
      <c r="S105" s="85"/>
      <c r="T105" s="85"/>
      <c r="U105" s="85"/>
      <c r="V105" s="85"/>
      <c r="W105" s="85"/>
      <c r="X105" s="85"/>
      <c r="Y105" s="85"/>
    </row>
    <row r="106" spans="1:25" ht="15.75">
      <c r="A106" s="98" t="s">
        <v>137</v>
      </c>
      <c r="B106" s="97"/>
      <c r="C106" s="421" t="s">
        <v>138</v>
      </c>
      <c r="D106" s="421"/>
      <c r="E106" s="421"/>
      <c r="F106" s="421"/>
      <c r="G106" s="421"/>
      <c r="H106" s="421"/>
      <c r="I106" s="421"/>
      <c r="J106" s="421"/>
      <c r="K106" s="421"/>
      <c r="L106" s="421"/>
      <c r="M106" s="421"/>
      <c r="N106" s="421"/>
      <c r="O106" s="421"/>
      <c r="P106" s="421"/>
      <c r="Q106" s="421"/>
      <c r="R106" s="421"/>
      <c r="S106" s="85"/>
      <c r="T106" s="85"/>
      <c r="U106" s="85"/>
      <c r="V106" s="85"/>
      <c r="W106" s="85"/>
      <c r="X106" s="85"/>
      <c r="Y106" s="85"/>
    </row>
    <row r="107" spans="1:25" ht="15.75" customHeight="1">
      <c r="A107" s="98" t="s">
        <v>139</v>
      </c>
      <c r="B107" s="97"/>
      <c r="C107" s="420" t="s">
        <v>355</v>
      </c>
      <c r="D107" s="420"/>
      <c r="E107" s="420"/>
      <c r="F107" s="420"/>
      <c r="G107" s="420"/>
      <c r="H107" s="420"/>
      <c r="I107" s="420"/>
      <c r="J107" s="420"/>
      <c r="K107" s="420"/>
      <c r="L107" s="420"/>
      <c r="M107" s="420"/>
      <c r="N107" s="420"/>
      <c r="O107" s="420"/>
      <c r="P107" s="420"/>
      <c r="Q107" s="420"/>
      <c r="R107" s="420"/>
      <c r="S107" s="85"/>
      <c r="T107" s="85"/>
      <c r="U107" s="85"/>
      <c r="V107" s="85"/>
      <c r="W107" s="85"/>
      <c r="X107" s="85"/>
      <c r="Y107" s="85"/>
    </row>
    <row r="108" spans="1:25" ht="15.75">
      <c r="A108" s="98" t="s">
        <v>141</v>
      </c>
      <c r="B108" s="10"/>
      <c r="C108" s="421" t="s">
        <v>142</v>
      </c>
      <c r="D108" s="421"/>
      <c r="E108" s="421"/>
      <c r="F108" s="421"/>
      <c r="G108" s="421"/>
      <c r="H108" s="421"/>
      <c r="I108" s="421"/>
      <c r="J108" s="421"/>
      <c r="K108" s="421"/>
      <c r="L108" s="421"/>
      <c r="M108" s="421"/>
      <c r="N108" s="421"/>
      <c r="O108" s="421"/>
      <c r="P108" s="421"/>
      <c r="Q108" s="421"/>
      <c r="R108" s="421"/>
      <c r="S108" s="85"/>
      <c r="T108" s="85"/>
      <c r="U108" s="85"/>
      <c r="V108" s="85"/>
      <c r="W108" s="85"/>
      <c r="X108" s="85"/>
      <c r="Y108" s="85"/>
    </row>
    <row r="109" spans="1:25" ht="15.75">
      <c r="A109" s="43" t="s">
        <v>195</v>
      </c>
      <c r="B109" s="57"/>
      <c r="C109" s="57" t="s">
        <v>434</v>
      </c>
      <c r="D109" s="85"/>
      <c r="E109" s="85"/>
      <c r="F109" s="85"/>
      <c r="G109" s="85"/>
      <c r="H109" s="85"/>
      <c r="I109" s="85"/>
      <c r="J109" s="85"/>
      <c r="K109" s="85"/>
      <c r="L109" s="85"/>
      <c r="M109" s="85"/>
      <c r="N109" s="85"/>
      <c r="O109" s="85"/>
      <c r="P109" s="85"/>
      <c r="Q109" s="85"/>
      <c r="R109" s="85"/>
      <c r="S109" s="85"/>
      <c r="T109" s="85"/>
      <c r="U109" s="85"/>
      <c r="V109" s="85"/>
      <c r="W109" s="85"/>
      <c r="X109" s="85"/>
      <c r="Y109" s="85"/>
    </row>
    <row r="110" spans="1:25" ht="15.75">
      <c r="A110" s="294" t="s">
        <v>201</v>
      </c>
      <c r="B110" s="295"/>
      <c r="C110" s="171" t="s">
        <v>435</v>
      </c>
      <c r="D110" s="103"/>
      <c r="E110" s="103"/>
      <c r="F110" s="103"/>
      <c r="G110" s="301"/>
      <c r="H110" s="43"/>
      <c r="I110" s="43"/>
      <c r="J110" s="11"/>
      <c r="K110" s="11"/>
      <c r="L110" s="57"/>
      <c r="M110" s="57"/>
      <c r="N110" s="38"/>
      <c r="O110" s="57"/>
      <c r="P110" s="300"/>
      <c r="Q110" s="11"/>
      <c r="R110" s="104"/>
      <c r="S110" s="85"/>
      <c r="T110" s="85"/>
      <c r="U110" s="85"/>
      <c r="V110" s="85"/>
      <c r="W110" s="85"/>
      <c r="X110" s="85"/>
      <c r="Y110" s="85"/>
    </row>
    <row r="111" spans="1:25" ht="15.75">
      <c r="A111" s="294" t="s">
        <v>203</v>
      </c>
      <c r="B111" s="295"/>
      <c r="C111" s="57" t="s">
        <v>436</v>
      </c>
      <c r="D111" s="103"/>
      <c r="E111" s="103"/>
      <c r="F111" s="103"/>
      <c r="G111" s="301"/>
      <c r="H111" s="43"/>
      <c r="I111" s="43"/>
      <c r="J111" s="11"/>
      <c r="K111" s="11"/>
      <c r="L111" s="57"/>
      <c r="M111" s="57"/>
      <c r="N111" s="38"/>
      <c r="O111" s="57"/>
      <c r="P111" s="300"/>
      <c r="Q111" s="11"/>
      <c r="R111" s="36"/>
      <c r="S111" s="85"/>
      <c r="T111" s="85"/>
      <c r="U111" s="85"/>
      <c r="V111" s="85"/>
      <c r="W111" s="85"/>
      <c r="X111" s="85"/>
      <c r="Y111" s="85"/>
    </row>
    <row r="112" spans="1:25">
      <c r="C112" s="85"/>
      <c r="D112" s="85"/>
      <c r="E112" s="85"/>
      <c r="F112" s="85"/>
      <c r="G112" s="85"/>
      <c r="H112" s="85"/>
      <c r="I112" s="85"/>
      <c r="J112" s="85"/>
      <c r="K112" s="85"/>
      <c r="L112" s="85"/>
      <c r="M112" s="85"/>
      <c r="N112" s="85"/>
      <c r="O112" s="85"/>
      <c r="P112" s="85"/>
      <c r="Q112" s="85"/>
      <c r="R112" s="85"/>
      <c r="S112" s="85"/>
      <c r="T112" s="85"/>
      <c r="U112" s="85"/>
      <c r="V112" s="85"/>
      <c r="W112" s="85"/>
      <c r="X112" s="85"/>
      <c r="Y112" s="85"/>
    </row>
    <row r="113" spans="3:25">
      <c r="C113" s="85"/>
      <c r="D113" s="85"/>
      <c r="E113" s="85"/>
      <c r="F113" s="85"/>
      <c r="G113" s="85"/>
      <c r="H113" s="85"/>
      <c r="I113" s="85"/>
      <c r="J113" s="85"/>
      <c r="K113" s="85"/>
      <c r="L113" s="85"/>
      <c r="M113" s="85"/>
      <c r="N113" s="85"/>
      <c r="O113" s="85"/>
      <c r="P113" s="85"/>
      <c r="Q113" s="85"/>
      <c r="R113" s="85"/>
      <c r="S113" s="85"/>
      <c r="T113" s="85"/>
      <c r="U113" s="85"/>
      <c r="V113" s="85"/>
      <c r="W113" s="85"/>
      <c r="X113" s="85"/>
      <c r="Y113" s="85"/>
    </row>
    <row r="114" spans="3:25">
      <c r="C114" s="85"/>
      <c r="D114" s="85"/>
      <c r="E114" s="85"/>
      <c r="F114" s="85"/>
      <c r="G114" s="85"/>
      <c r="H114" s="85"/>
      <c r="I114" s="85"/>
      <c r="J114" s="85"/>
      <c r="K114" s="85"/>
      <c r="L114" s="85"/>
      <c r="M114" s="85"/>
      <c r="N114" s="85"/>
      <c r="O114" s="85"/>
      <c r="P114" s="85"/>
      <c r="Q114" s="85"/>
      <c r="R114" s="85"/>
      <c r="S114" s="85"/>
      <c r="T114" s="85"/>
      <c r="U114" s="85"/>
      <c r="V114" s="85"/>
      <c r="W114" s="85"/>
      <c r="X114" s="85"/>
      <c r="Y114" s="85"/>
    </row>
    <row r="115" spans="3:25">
      <c r="C115" s="85"/>
      <c r="D115" s="85"/>
      <c r="E115" s="85"/>
      <c r="F115" s="85"/>
      <c r="G115" s="85"/>
      <c r="H115" s="85"/>
      <c r="I115" s="85"/>
      <c r="J115" s="85"/>
      <c r="K115" s="85"/>
      <c r="L115" s="85"/>
      <c r="M115" s="85"/>
      <c r="N115" s="85"/>
      <c r="O115" s="85"/>
      <c r="P115" s="85"/>
      <c r="Q115" s="85"/>
      <c r="R115" s="85"/>
      <c r="S115" s="85"/>
      <c r="T115" s="85"/>
      <c r="U115" s="85"/>
      <c r="V115" s="85"/>
      <c r="W115" s="85"/>
      <c r="X115" s="85"/>
      <c r="Y115" s="85"/>
    </row>
    <row r="116" spans="3:25">
      <c r="C116" s="85"/>
      <c r="D116" s="85"/>
      <c r="E116" s="85"/>
      <c r="F116" s="85"/>
      <c r="G116" s="85"/>
      <c r="H116" s="85"/>
      <c r="I116" s="85"/>
      <c r="J116" s="85"/>
      <c r="K116" s="85"/>
      <c r="L116" s="85"/>
      <c r="M116" s="85"/>
      <c r="N116" s="85"/>
      <c r="O116" s="85"/>
      <c r="P116" s="85"/>
      <c r="Q116" s="85"/>
      <c r="R116" s="85"/>
      <c r="S116" s="85"/>
      <c r="T116" s="85"/>
      <c r="U116" s="85"/>
      <c r="V116" s="85"/>
      <c r="W116" s="85"/>
      <c r="X116" s="85"/>
      <c r="Y116" s="85"/>
    </row>
    <row r="117" spans="3:25">
      <c r="C117" s="85"/>
      <c r="D117" s="85"/>
      <c r="E117" s="85"/>
      <c r="F117" s="85"/>
      <c r="G117" s="85"/>
      <c r="H117" s="85"/>
      <c r="I117" s="85"/>
      <c r="J117" s="85"/>
      <c r="K117" s="85"/>
      <c r="L117" s="85"/>
      <c r="M117" s="85"/>
      <c r="N117" s="85"/>
      <c r="O117" s="85"/>
      <c r="P117" s="85"/>
      <c r="Q117" s="85"/>
      <c r="R117" s="85"/>
      <c r="S117" s="85"/>
      <c r="T117" s="85"/>
      <c r="U117" s="85"/>
      <c r="V117" s="85"/>
      <c r="W117" s="85"/>
      <c r="X117" s="85"/>
      <c r="Y117" s="85"/>
    </row>
    <row r="118" spans="3:25">
      <c r="C118" s="85"/>
      <c r="D118" s="85"/>
      <c r="E118" s="85"/>
      <c r="F118" s="85"/>
      <c r="G118" s="85"/>
      <c r="H118" s="85"/>
      <c r="I118" s="85"/>
      <c r="J118" s="85"/>
      <c r="K118" s="85"/>
      <c r="L118" s="85"/>
      <c r="M118" s="85"/>
      <c r="N118" s="85"/>
      <c r="O118" s="85"/>
      <c r="P118" s="85"/>
      <c r="Q118" s="85"/>
      <c r="R118" s="85"/>
      <c r="S118" s="85"/>
      <c r="T118" s="85"/>
      <c r="U118" s="85"/>
      <c r="V118" s="85"/>
      <c r="W118" s="85"/>
      <c r="X118" s="85"/>
      <c r="Y118" s="85"/>
    </row>
    <row r="119" spans="3:25">
      <c r="C119" s="85"/>
      <c r="D119" s="85"/>
      <c r="E119" s="85"/>
      <c r="F119" s="85"/>
      <c r="G119" s="85"/>
      <c r="H119" s="85"/>
      <c r="I119" s="85"/>
      <c r="J119" s="85"/>
      <c r="K119" s="85"/>
      <c r="L119" s="85"/>
      <c r="M119" s="85"/>
      <c r="N119" s="85"/>
      <c r="O119" s="85"/>
      <c r="P119" s="85"/>
      <c r="Q119" s="85"/>
      <c r="R119" s="85"/>
      <c r="S119" s="85"/>
      <c r="T119" s="85"/>
      <c r="U119" s="85"/>
      <c r="V119" s="85"/>
      <c r="W119" s="85"/>
      <c r="X119" s="85"/>
      <c r="Y119" s="85"/>
    </row>
    <row r="120" spans="3:25">
      <c r="C120" s="85"/>
      <c r="D120" s="85"/>
      <c r="E120" s="85"/>
      <c r="F120" s="85"/>
      <c r="G120" s="85"/>
      <c r="H120" s="85"/>
      <c r="I120" s="85"/>
      <c r="J120" s="85"/>
      <c r="K120" s="85"/>
      <c r="L120" s="85"/>
      <c r="M120" s="85"/>
      <c r="N120" s="85"/>
      <c r="O120" s="85"/>
      <c r="P120" s="85"/>
      <c r="Q120" s="85"/>
      <c r="R120" s="85"/>
      <c r="S120" s="85"/>
      <c r="T120" s="85"/>
      <c r="U120" s="85"/>
      <c r="V120" s="85"/>
      <c r="W120" s="85"/>
      <c r="X120" s="85"/>
      <c r="Y120" s="85"/>
    </row>
    <row r="121" spans="3:25">
      <c r="C121" s="85"/>
      <c r="D121" s="85"/>
      <c r="E121" s="85"/>
      <c r="F121" s="85"/>
      <c r="G121" s="85"/>
      <c r="H121" s="85"/>
      <c r="I121" s="85"/>
      <c r="J121" s="85"/>
      <c r="K121" s="85"/>
      <c r="L121" s="85"/>
      <c r="M121" s="85"/>
      <c r="N121" s="85"/>
      <c r="O121" s="85"/>
      <c r="P121" s="85"/>
      <c r="Q121" s="85"/>
      <c r="R121" s="85"/>
      <c r="S121" s="85"/>
      <c r="T121" s="85"/>
      <c r="U121" s="85"/>
      <c r="V121" s="85"/>
      <c r="W121" s="85"/>
      <c r="X121" s="85"/>
      <c r="Y121" s="85"/>
    </row>
    <row r="122" spans="3:25">
      <c r="C122" s="85"/>
      <c r="D122" s="85"/>
      <c r="E122" s="85"/>
      <c r="F122" s="85"/>
      <c r="G122" s="85"/>
      <c r="H122" s="85"/>
      <c r="I122" s="85"/>
      <c r="J122" s="85"/>
      <c r="K122" s="85"/>
      <c r="L122" s="85"/>
      <c r="M122" s="85"/>
      <c r="N122" s="85"/>
      <c r="O122" s="85"/>
      <c r="P122" s="85"/>
      <c r="Q122" s="85"/>
      <c r="R122" s="85"/>
      <c r="S122" s="85"/>
      <c r="T122" s="85"/>
      <c r="U122" s="85"/>
      <c r="V122" s="85"/>
      <c r="W122" s="85"/>
      <c r="X122" s="85"/>
      <c r="Y122" s="85"/>
    </row>
    <row r="123" spans="3:25">
      <c r="C123" s="85"/>
      <c r="D123" s="85"/>
      <c r="E123" s="85"/>
      <c r="F123" s="85"/>
      <c r="G123" s="85"/>
      <c r="H123" s="85"/>
      <c r="I123" s="85"/>
      <c r="J123" s="85"/>
      <c r="K123" s="85"/>
      <c r="L123" s="85"/>
      <c r="M123" s="85"/>
      <c r="N123" s="85"/>
      <c r="O123" s="85"/>
      <c r="P123" s="85"/>
      <c r="Q123" s="85"/>
      <c r="R123" s="85"/>
      <c r="S123" s="85"/>
      <c r="T123" s="85"/>
      <c r="U123" s="85"/>
      <c r="V123" s="85"/>
      <c r="W123" s="85"/>
      <c r="X123" s="85"/>
      <c r="Y123" s="85"/>
    </row>
    <row r="124" spans="3:25">
      <c r="C124" s="85"/>
      <c r="D124" s="85"/>
      <c r="E124" s="85"/>
      <c r="F124" s="85"/>
      <c r="G124" s="85"/>
      <c r="H124" s="85"/>
      <c r="I124" s="85"/>
      <c r="J124" s="85"/>
      <c r="K124" s="85"/>
      <c r="L124" s="85"/>
      <c r="M124" s="85"/>
      <c r="N124" s="85"/>
      <c r="O124" s="85"/>
      <c r="P124" s="85"/>
      <c r="Q124" s="85"/>
      <c r="R124" s="85"/>
      <c r="S124" s="85"/>
      <c r="T124" s="85"/>
      <c r="U124" s="85"/>
      <c r="V124" s="85"/>
      <c r="W124" s="85"/>
      <c r="X124" s="85"/>
      <c r="Y124" s="85"/>
    </row>
    <row r="125" spans="3:25">
      <c r="C125" s="85"/>
      <c r="D125" s="85"/>
      <c r="E125" s="85"/>
      <c r="F125" s="85"/>
      <c r="G125" s="85"/>
      <c r="H125" s="85"/>
      <c r="I125" s="85"/>
      <c r="J125" s="85"/>
      <c r="K125" s="85"/>
      <c r="L125" s="85"/>
      <c r="M125" s="85"/>
      <c r="N125" s="85"/>
      <c r="O125" s="85"/>
      <c r="P125" s="85"/>
      <c r="Q125" s="85"/>
      <c r="R125" s="85"/>
      <c r="S125" s="85"/>
      <c r="T125" s="85"/>
      <c r="U125" s="85"/>
      <c r="V125" s="85"/>
      <c r="W125" s="85"/>
      <c r="X125" s="85"/>
      <c r="Y125" s="85"/>
    </row>
    <row r="126" spans="3:25">
      <c r="C126" s="85"/>
      <c r="D126" s="85"/>
      <c r="E126" s="85"/>
      <c r="F126" s="85"/>
      <c r="G126" s="85"/>
      <c r="H126" s="85"/>
      <c r="I126" s="85"/>
      <c r="J126" s="85"/>
      <c r="K126" s="85"/>
      <c r="L126" s="85"/>
      <c r="M126" s="85"/>
      <c r="N126" s="85"/>
      <c r="O126" s="85"/>
      <c r="P126" s="85"/>
      <c r="Q126" s="85"/>
      <c r="R126" s="85"/>
      <c r="S126" s="85"/>
      <c r="T126" s="85"/>
      <c r="U126" s="85"/>
      <c r="V126" s="85"/>
      <c r="W126" s="85"/>
      <c r="X126" s="85"/>
      <c r="Y126" s="85"/>
    </row>
    <row r="127" spans="3:25">
      <c r="C127" s="85"/>
      <c r="D127" s="85"/>
      <c r="E127" s="85"/>
      <c r="F127" s="85"/>
      <c r="G127" s="85"/>
      <c r="H127" s="85"/>
      <c r="I127" s="85"/>
      <c r="J127" s="85"/>
      <c r="K127" s="85"/>
      <c r="L127" s="85"/>
      <c r="M127" s="85"/>
      <c r="N127" s="85"/>
      <c r="O127" s="85"/>
      <c r="P127" s="85"/>
      <c r="Q127" s="85"/>
      <c r="R127" s="85"/>
      <c r="S127" s="85"/>
      <c r="T127" s="85"/>
      <c r="U127" s="85"/>
      <c r="V127" s="85"/>
      <c r="W127" s="85"/>
      <c r="X127" s="85"/>
      <c r="Y127" s="85"/>
    </row>
    <row r="128" spans="3:25">
      <c r="C128" s="85"/>
      <c r="D128" s="85"/>
      <c r="E128" s="85"/>
      <c r="F128" s="85"/>
      <c r="G128" s="85"/>
      <c r="H128" s="85"/>
      <c r="I128" s="85"/>
      <c r="J128" s="85"/>
      <c r="K128" s="85"/>
      <c r="L128" s="85"/>
      <c r="M128" s="85"/>
      <c r="N128" s="85"/>
      <c r="O128" s="85"/>
      <c r="P128" s="85"/>
      <c r="Q128" s="85"/>
      <c r="R128" s="85"/>
      <c r="S128" s="85"/>
      <c r="T128" s="85"/>
      <c r="U128" s="85"/>
      <c r="V128" s="85"/>
      <c r="W128" s="85"/>
      <c r="X128" s="85"/>
      <c r="Y128" s="85"/>
    </row>
    <row r="129" spans="3:25">
      <c r="C129" s="85"/>
      <c r="D129" s="85"/>
      <c r="E129" s="85"/>
      <c r="F129" s="85"/>
      <c r="G129" s="85"/>
      <c r="H129" s="85"/>
      <c r="I129" s="85"/>
      <c r="J129" s="85"/>
      <c r="K129" s="85"/>
      <c r="L129" s="85"/>
      <c r="M129" s="85"/>
      <c r="N129" s="85"/>
      <c r="O129" s="85"/>
      <c r="P129" s="85"/>
      <c r="Q129" s="85"/>
      <c r="R129" s="85"/>
      <c r="S129" s="85"/>
      <c r="T129" s="85"/>
      <c r="U129" s="85"/>
      <c r="V129" s="85"/>
      <c r="W129" s="85"/>
      <c r="X129" s="85"/>
      <c r="Y129" s="85"/>
    </row>
    <row r="130" spans="3:25">
      <c r="C130" s="85"/>
      <c r="D130" s="85"/>
      <c r="E130" s="85"/>
      <c r="F130" s="85"/>
      <c r="G130" s="85"/>
      <c r="H130" s="85"/>
      <c r="I130" s="85"/>
      <c r="J130" s="85"/>
      <c r="K130" s="85"/>
      <c r="L130" s="85"/>
      <c r="M130" s="85"/>
      <c r="N130" s="85"/>
      <c r="O130" s="85"/>
      <c r="P130" s="85"/>
      <c r="Q130" s="85"/>
      <c r="R130" s="85"/>
      <c r="S130" s="85"/>
      <c r="T130" s="85"/>
      <c r="U130" s="85"/>
      <c r="V130" s="85"/>
      <c r="W130" s="85"/>
      <c r="X130" s="85"/>
      <c r="Y130" s="85"/>
    </row>
    <row r="131" spans="3:25">
      <c r="C131" s="85"/>
      <c r="D131" s="85"/>
      <c r="E131" s="85"/>
      <c r="F131" s="85"/>
      <c r="G131" s="85"/>
      <c r="H131" s="85"/>
      <c r="I131" s="85"/>
      <c r="J131" s="85"/>
      <c r="K131" s="85"/>
      <c r="L131" s="85"/>
      <c r="M131" s="85"/>
      <c r="N131" s="85"/>
      <c r="O131" s="85"/>
      <c r="P131" s="85"/>
      <c r="Q131" s="85"/>
      <c r="R131" s="85"/>
      <c r="S131" s="85"/>
      <c r="T131" s="85"/>
      <c r="U131" s="85"/>
      <c r="V131" s="85"/>
      <c r="W131" s="85"/>
      <c r="X131" s="85"/>
      <c r="Y131" s="85"/>
    </row>
    <row r="132" spans="3:25">
      <c r="C132" s="85"/>
      <c r="D132" s="85"/>
      <c r="E132" s="85"/>
      <c r="F132" s="85"/>
      <c r="G132" s="85"/>
      <c r="H132" s="85"/>
      <c r="I132" s="85"/>
      <c r="J132" s="85"/>
      <c r="K132" s="85"/>
      <c r="L132" s="85"/>
      <c r="M132" s="85"/>
      <c r="N132" s="85"/>
      <c r="O132" s="85"/>
      <c r="P132" s="85"/>
      <c r="Q132" s="85"/>
      <c r="R132" s="85"/>
      <c r="S132" s="85"/>
      <c r="T132" s="85"/>
      <c r="U132" s="85"/>
      <c r="V132" s="85"/>
      <c r="W132" s="85"/>
      <c r="X132" s="85"/>
      <c r="Y132" s="85"/>
    </row>
    <row r="133" spans="3:25">
      <c r="C133" s="85"/>
      <c r="D133" s="85"/>
      <c r="E133" s="85"/>
      <c r="F133" s="85"/>
      <c r="G133" s="85"/>
      <c r="H133" s="85"/>
      <c r="I133" s="85"/>
      <c r="J133" s="85"/>
      <c r="K133" s="85"/>
      <c r="L133" s="85"/>
      <c r="M133" s="85"/>
      <c r="N133" s="85"/>
      <c r="O133" s="85"/>
      <c r="P133" s="85"/>
      <c r="Q133" s="85"/>
      <c r="R133" s="85"/>
      <c r="S133" s="85"/>
      <c r="T133" s="85"/>
      <c r="U133" s="85"/>
      <c r="V133" s="85"/>
      <c r="W133" s="85"/>
      <c r="X133" s="85"/>
      <c r="Y133" s="85"/>
    </row>
    <row r="134" spans="3:25">
      <c r="C134" s="85"/>
      <c r="D134" s="85"/>
      <c r="E134" s="85"/>
      <c r="F134" s="85"/>
      <c r="G134" s="85"/>
      <c r="H134" s="85"/>
      <c r="I134" s="85"/>
      <c r="J134" s="85"/>
      <c r="K134" s="85"/>
      <c r="L134" s="85"/>
      <c r="M134" s="85"/>
      <c r="N134" s="85"/>
      <c r="O134" s="85"/>
      <c r="P134" s="85"/>
      <c r="Q134" s="85"/>
      <c r="R134" s="85"/>
      <c r="S134" s="85"/>
      <c r="T134" s="85"/>
      <c r="U134" s="85"/>
      <c r="V134" s="85"/>
      <c r="W134" s="85"/>
      <c r="X134" s="85"/>
      <c r="Y134" s="85"/>
    </row>
    <row r="135" spans="3:25">
      <c r="C135" s="85"/>
      <c r="D135" s="85"/>
      <c r="E135" s="85"/>
      <c r="F135" s="85"/>
      <c r="G135" s="85"/>
      <c r="H135" s="85"/>
      <c r="I135" s="85"/>
      <c r="J135" s="85"/>
      <c r="K135" s="85"/>
      <c r="L135" s="85"/>
      <c r="M135" s="85"/>
      <c r="N135" s="85"/>
      <c r="O135" s="85"/>
      <c r="P135" s="85"/>
      <c r="Q135" s="85"/>
      <c r="R135" s="85"/>
      <c r="S135" s="85"/>
      <c r="T135" s="85"/>
      <c r="U135" s="85"/>
      <c r="V135" s="85"/>
      <c r="W135" s="85"/>
      <c r="X135" s="85"/>
      <c r="Y135" s="85"/>
    </row>
    <row r="136" spans="3:25">
      <c r="C136" s="85"/>
      <c r="D136" s="85"/>
      <c r="E136" s="85"/>
      <c r="F136" s="85"/>
      <c r="G136" s="85"/>
      <c r="H136" s="85"/>
      <c r="I136" s="85"/>
      <c r="J136" s="85"/>
      <c r="K136" s="85"/>
      <c r="L136" s="85"/>
      <c r="M136" s="85"/>
      <c r="N136" s="85"/>
      <c r="O136" s="85"/>
      <c r="P136" s="85"/>
      <c r="Q136" s="85"/>
      <c r="R136" s="85"/>
      <c r="S136" s="85"/>
      <c r="T136" s="85"/>
      <c r="U136" s="85"/>
      <c r="V136" s="85"/>
      <c r="W136" s="85"/>
      <c r="X136" s="85"/>
      <c r="Y136" s="85"/>
    </row>
    <row r="137" spans="3:25">
      <c r="C137" s="85"/>
      <c r="D137" s="85"/>
      <c r="E137" s="85"/>
      <c r="F137" s="85"/>
      <c r="G137" s="85"/>
      <c r="H137" s="85"/>
      <c r="I137" s="85"/>
      <c r="J137" s="85"/>
      <c r="K137" s="85"/>
      <c r="L137" s="85"/>
      <c r="M137" s="85"/>
      <c r="N137" s="85"/>
      <c r="O137" s="85"/>
      <c r="P137" s="85"/>
      <c r="Q137" s="85"/>
      <c r="R137" s="85"/>
      <c r="S137" s="85"/>
      <c r="T137" s="85"/>
      <c r="U137" s="85"/>
      <c r="V137" s="85"/>
      <c r="W137" s="85"/>
      <c r="X137" s="85"/>
      <c r="Y137" s="85"/>
    </row>
    <row r="138" spans="3:25">
      <c r="C138" s="85"/>
      <c r="D138" s="85"/>
      <c r="E138" s="85"/>
      <c r="F138" s="85"/>
      <c r="G138" s="85"/>
      <c r="H138" s="85"/>
      <c r="I138" s="85"/>
      <c r="J138" s="85"/>
      <c r="K138" s="85"/>
      <c r="L138" s="85"/>
      <c r="M138" s="85"/>
      <c r="N138" s="85"/>
      <c r="O138" s="85"/>
      <c r="P138" s="85"/>
      <c r="Q138" s="85"/>
      <c r="R138" s="85"/>
      <c r="S138" s="85"/>
      <c r="T138" s="85"/>
      <c r="U138" s="85"/>
      <c r="V138" s="85"/>
      <c r="W138" s="85"/>
      <c r="X138" s="85"/>
      <c r="Y138" s="85"/>
    </row>
    <row r="139" spans="3:25">
      <c r="C139" s="85"/>
      <c r="D139" s="85"/>
      <c r="E139" s="85"/>
      <c r="F139" s="85"/>
      <c r="G139" s="85"/>
      <c r="H139" s="85"/>
      <c r="I139" s="85"/>
      <c r="J139" s="85"/>
      <c r="K139" s="85"/>
      <c r="L139" s="85"/>
      <c r="M139" s="85"/>
      <c r="N139" s="85"/>
      <c r="O139" s="85"/>
      <c r="P139" s="85"/>
      <c r="Q139" s="85"/>
      <c r="R139" s="85"/>
      <c r="S139" s="85"/>
      <c r="T139" s="85"/>
      <c r="U139" s="85"/>
      <c r="V139" s="85"/>
      <c r="W139" s="85"/>
      <c r="X139" s="85"/>
      <c r="Y139" s="85"/>
    </row>
    <row r="140" spans="3:25">
      <c r="C140" s="85"/>
      <c r="D140" s="85"/>
      <c r="E140" s="85"/>
      <c r="F140" s="85"/>
      <c r="G140" s="85"/>
      <c r="H140" s="85"/>
      <c r="I140" s="85"/>
      <c r="J140" s="85"/>
      <c r="K140" s="85"/>
      <c r="L140" s="85"/>
      <c r="M140" s="85"/>
      <c r="N140" s="85"/>
      <c r="O140" s="85"/>
      <c r="P140" s="85"/>
      <c r="Q140" s="85"/>
      <c r="R140" s="85"/>
      <c r="S140" s="85"/>
      <c r="T140" s="85"/>
      <c r="U140" s="85"/>
      <c r="V140" s="85"/>
      <c r="W140" s="85"/>
      <c r="X140" s="85"/>
      <c r="Y140" s="85"/>
    </row>
    <row r="141" spans="3:25">
      <c r="C141" s="85"/>
      <c r="D141" s="85"/>
      <c r="E141" s="85"/>
      <c r="F141" s="85"/>
      <c r="G141" s="85"/>
      <c r="H141" s="85"/>
      <c r="I141" s="85"/>
      <c r="J141" s="85"/>
      <c r="K141" s="85"/>
      <c r="L141" s="85"/>
      <c r="M141" s="85"/>
      <c r="N141" s="85"/>
      <c r="O141" s="85"/>
      <c r="P141" s="85"/>
      <c r="Q141" s="85"/>
      <c r="R141" s="85"/>
      <c r="S141" s="85"/>
      <c r="T141" s="85"/>
      <c r="U141" s="85"/>
      <c r="V141" s="85"/>
      <c r="W141" s="85"/>
      <c r="X141" s="85"/>
      <c r="Y141" s="85"/>
    </row>
    <row r="142" spans="3:25">
      <c r="C142" s="85"/>
      <c r="D142" s="85"/>
      <c r="E142" s="85"/>
      <c r="F142" s="85"/>
      <c r="G142" s="85"/>
      <c r="H142" s="85"/>
      <c r="I142" s="85"/>
      <c r="J142" s="85"/>
      <c r="K142" s="85"/>
      <c r="L142" s="85"/>
      <c r="M142" s="85"/>
      <c r="N142" s="85"/>
      <c r="O142" s="85"/>
      <c r="P142" s="85"/>
      <c r="Q142" s="85"/>
      <c r="R142" s="85"/>
      <c r="S142" s="85"/>
      <c r="T142" s="85"/>
      <c r="U142" s="85"/>
      <c r="V142" s="85"/>
      <c r="W142" s="85"/>
      <c r="X142" s="85"/>
      <c r="Y142" s="85"/>
    </row>
    <row r="143" spans="3:25">
      <c r="C143" s="85"/>
      <c r="D143" s="85"/>
      <c r="E143" s="85"/>
      <c r="F143" s="85"/>
      <c r="G143" s="85"/>
      <c r="H143" s="85"/>
      <c r="I143" s="85"/>
      <c r="J143" s="85"/>
      <c r="K143" s="85"/>
      <c r="L143" s="85"/>
      <c r="M143" s="85"/>
      <c r="N143" s="85"/>
      <c r="O143" s="85"/>
      <c r="P143" s="85"/>
      <c r="Q143" s="85"/>
      <c r="R143" s="85"/>
      <c r="S143" s="85"/>
      <c r="T143" s="85"/>
      <c r="U143" s="85"/>
      <c r="V143" s="85"/>
      <c r="W143" s="85"/>
      <c r="X143" s="85"/>
      <c r="Y143" s="85"/>
    </row>
    <row r="144" spans="3:25">
      <c r="C144" s="85"/>
      <c r="D144" s="85"/>
      <c r="E144" s="85"/>
      <c r="F144" s="85"/>
      <c r="G144" s="85"/>
      <c r="H144" s="85"/>
      <c r="I144" s="85"/>
      <c r="J144" s="85"/>
      <c r="K144" s="85"/>
      <c r="L144" s="85"/>
      <c r="M144" s="85"/>
      <c r="N144" s="85"/>
      <c r="O144" s="85"/>
      <c r="P144" s="85"/>
      <c r="Q144" s="85"/>
      <c r="R144" s="85"/>
      <c r="S144" s="85"/>
      <c r="T144" s="85"/>
      <c r="U144" s="85"/>
      <c r="V144" s="85"/>
      <c r="W144" s="85"/>
      <c r="X144" s="85"/>
      <c r="Y144" s="85"/>
    </row>
    <row r="145" spans="3:25">
      <c r="C145" s="85"/>
      <c r="D145" s="85"/>
      <c r="E145" s="85"/>
      <c r="F145" s="85"/>
      <c r="G145" s="85"/>
      <c r="H145" s="85"/>
      <c r="I145" s="85"/>
      <c r="J145" s="85"/>
      <c r="K145" s="85"/>
      <c r="L145" s="85"/>
      <c r="M145" s="85"/>
      <c r="N145" s="85"/>
      <c r="O145" s="85"/>
      <c r="P145" s="85"/>
      <c r="Q145" s="85"/>
      <c r="R145" s="85"/>
      <c r="S145" s="85"/>
      <c r="T145" s="85"/>
      <c r="U145" s="85"/>
      <c r="V145" s="85"/>
      <c r="W145" s="85"/>
      <c r="X145" s="85"/>
      <c r="Y145" s="85"/>
    </row>
    <row r="146" spans="3:25">
      <c r="C146" s="85"/>
      <c r="D146" s="85"/>
      <c r="E146" s="85"/>
      <c r="F146" s="85"/>
      <c r="G146" s="85"/>
      <c r="H146" s="85"/>
      <c r="I146" s="85"/>
      <c r="J146" s="85"/>
      <c r="K146" s="85"/>
      <c r="L146" s="85"/>
      <c r="M146" s="85"/>
      <c r="N146" s="85"/>
      <c r="O146" s="85"/>
      <c r="P146" s="85"/>
      <c r="Q146" s="85"/>
      <c r="R146" s="85"/>
      <c r="S146" s="85"/>
      <c r="T146" s="85"/>
      <c r="U146" s="85"/>
      <c r="V146" s="85"/>
      <c r="W146" s="85"/>
      <c r="X146" s="85"/>
      <c r="Y146" s="85"/>
    </row>
    <row r="147" spans="3:25">
      <c r="C147" s="85"/>
      <c r="D147" s="85"/>
      <c r="E147" s="85"/>
      <c r="F147" s="85"/>
      <c r="G147" s="85"/>
      <c r="H147" s="85"/>
      <c r="I147" s="85"/>
      <c r="J147" s="85"/>
      <c r="K147" s="85"/>
      <c r="L147" s="85"/>
      <c r="M147" s="85"/>
      <c r="N147" s="85"/>
      <c r="O147" s="85"/>
      <c r="P147" s="85"/>
      <c r="Q147" s="85"/>
      <c r="R147" s="85"/>
      <c r="S147" s="85"/>
      <c r="T147" s="85"/>
      <c r="U147" s="85"/>
      <c r="V147" s="85"/>
      <c r="W147" s="85"/>
      <c r="X147" s="85"/>
      <c r="Y147" s="85"/>
    </row>
    <row r="148" spans="3:25">
      <c r="C148" s="85"/>
      <c r="D148" s="85"/>
      <c r="E148" s="85"/>
      <c r="F148" s="85"/>
      <c r="G148" s="85"/>
      <c r="H148" s="85"/>
      <c r="I148" s="85"/>
      <c r="J148" s="85"/>
      <c r="K148" s="85"/>
      <c r="L148" s="85"/>
      <c r="M148" s="85"/>
      <c r="N148" s="85"/>
      <c r="O148" s="85"/>
      <c r="P148" s="85"/>
      <c r="Q148" s="85"/>
      <c r="R148" s="85"/>
      <c r="S148" s="85"/>
      <c r="T148" s="85"/>
      <c r="U148" s="85"/>
      <c r="V148" s="85"/>
      <c r="W148" s="85"/>
      <c r="X148" s="85"/>
      <c r="Y148" s="85"/>
    </row>
    <row r="149" spans="3:25">
      <c r="C149" s="85"/>
      <c r="D149" s="85"/>
      <c r="E149" s="85"/>
      <c r="F149" s="85"/>
      <c r="G149" s="85"/>
      <c r="H149" s="85"/>
      <c r="I149" s="85"/>
      <c r="J149" s="85"/>
      <c r="K149" s="85"/>
      <c r="L149" s="85"/>
      <c r="M149" s="85"/>
      <c r="N149" s="85"/>
      <c r="O149" s="85"/>
      <c r="P149" s="85"/>
      <c r="Q149" s="85"/>
      <c r="R149" s="85"/>
      <c r="S149" s="85"/>
      <c r="T149" s="85"/>
      <c r="U149" s="85"/>
      <c r="V149" s="85"/>
      <c r="W149" s="85"/>
      <c r="X149" s="85"/>
      <c r="Y149" s="85"/>
    </row>
    <row r="150" spans="3:25">
      <c r="C150" s="85"/>
      <c r="D150" s="85"/>
      <c r="E150" s="85"/>
      <c r="F150" s="85"/>
      <c r="G150" s="85"/>
      <c r="H150" s="85"/>
      <c r="I150" s="85"/>
      <c r="J150" s="85"/>
      <c r="K150" s="85"/>
      <c r="L150" s="85"/>
      <c r="M150" s="85"/>
      <c r="N150" s="85"/>
      <c r="O150" s="85"/>
      <c r="P150" s="85"/>
      <c r="Q150" s="85"/>
      <c r="R150" s="85"/>
      <c r="S150" s="85"/>
      <c r="T150" s="85"/>
      <c r="U150" s="85"/>
      <c r="V150" s="85"/>
      <c r="W150" s="85"/>
      <c r="X150" s="85"/>
      <c r="Y150" s="85"/>
    </row>
    <row r="151" spans="3:25">
      <c r="C151" s="85"/>
      <c r="D151" s="85"/>
      <c r="E151" s="85"/>
      <c r="F151" s="85"/>
      <c r="G151" s="85"/>
      <c r="H151" s="85"/>
      <c r="I151" s="85"/>
      <c r="J151" s="85"/>
      <c r="K151" s="85"/>
      <c r="L151" s="85"/>
      <c r="M151" s="85"/>
      <c r="N151" s="85"/>
      <c r="O151" s="85"/>
      <c r="P151" s="85"/>
      <c r="Q151" s="85"/>
      <c r="R151" s="85"/>
      <c r="S151" s="85"/>
      <c r="T151" s="85"/>
      <c r="U151" s="85"/>
      <c r="V151" s="85"/>
      <c r="W151" s="85"/>
      <c r="X151" s="85"/>
      <c r="Y151" s="85"/>
    </row>
    <row r="152" spans="3:25">
      <c r="C152" s="85"/>
      <c r="D152" s="85"/>
      <c r="E152" s="85"/>
      <c r="F152" s="85"/>
      <c r="G152" s="85"/>
      <c r="H152" s="85"/>
      <c r="I152" s="85"/>
      <c r="J152" s="85"/>
      <c r="K152" s="85"/>
      <c r="L152" s="85"/>
      <c r="M152" s="85"/>
      <c r="N152" s="85"/>
      <c r="O152" s="85"/>
      <c r="P152" s="85"/>
      <c r="Q152" s="85"/>
      <c r="R152" s="85"/>
      <c r="S152" s="85"/>
      <c r="T152" s="85"/>
      <c r="U152" s="85"/>
      <c r="V152" s="85"/>
      <c r="W152" s="85"/>
      <c r="X152" s="85"/>
      <c r="Y152" s="85"/>
    </row>
    <row r="153" spans="3:25">
      <c r="C153" s="85"/>
      <c r="D153" s="85"/>
      <c r="E153" s="85"/>
      <c r="F153" s="85"/>
      <c r="G153" s="85"/>
      <c r="H153" s="85"/>
      <c r="I153" s="85"/>
      <c r="J153" s="85"/>
      <c r="K153" s="85"/>
      <c r="L153" s="85"/>
      <c r="M153" s="85"/>
      <c r="N153" s="85"/>
      <c r="O153" s="85"/>
      <c r="P153" s="85"/>
      <c r="Q153" s="85"/>
      <c r="R153" s="85"/>
      <c r="S153" s="85"/>
      <c r="T153" s="85"/>
      <c r="U153" s="85"/>
      <c r="V153" s="85"/>
      <c r="W153" s="85"/>
      <c r="X153" s="85"/>
      <c r="Y153" s="85"/>
    </row>
    <row r="154" spans="3:25">
      <c r="C154" s="85"/>
      <c r="D154" s="85"/>
      <c r="E154" s="85"/>
      <c r="F154" s="85"/>
      <c r="G154" s="85"/>
      <c r="H154" s="85"/>
      <c r="I154" s="85"/>
      <c r="J154" s="85"/>
      <c r="K154" s="85"/>
      <c r="L154" s="85"/>
      <c r="M154" s="85"/>
      <c r="N154" s="85"/>
      <c r="O154" s="85"/>
      <c r="P154" s="85"/>
      <c r="Q154" s="85"/>
      <c r="R154" s="85"/>
      <c r="S154" s="85"/>
      <c r="T154" s="85"/>
      <c r="U154" s="85"/>
      <c r="V154" s="85"/>
      <c r="W154" s="85"/>
      <c r="X154" s="85"/>
      <c r="Y154" s="85"/>
    </row>
    <row r="155" spans="3:25">
      <c r="C155" s="85"/>
      <c r="D155" s="85"/>
      <c r="E155" s="85"/>
      <c r="F155" s="85"/>
      <c r="G155" s="85"/>
      <c r="H155" s="85"/>
      <c r="I155" s="85"/>
      <c r="J155" s="85"/>
      <c r="K155" s="85"/>
      <c r="L155" s="85"/>
      <c r="M155" s="85"/>
      <c r="N155" s="85"/>
      <c r="O155" s="85"/>
      <c r="P155" s="85"/>
      <c r="Q155" s="85"/>
      <c r="R155" s="85"/>
      <c r="S155" s="85"/>
      <c r="T155" s="85"/>
      <c r="U155" s="85"/>
      <c r="V155" s="85"/>
      <c r="W155" s="85"/>
      <c r="X155" s="85"/>
      <c r="Y155" s="85"/>
    </row>
    <row r="156" spans="3:25">
      <c r="C156" s="85"/>
      <c r="D156" s="85"/>
      <c r="E156" s="85"/>
      <c r="F156" s="85"/>
      <c r="G156" s="85"/>
      <c r="H156" s="85"/>
      <c r="I156" s="85"/>
      <c r="J156" s="85"/>
      <c r="K156" s="85"/>
      <c r="L156" s="85"/>
      <c r="M156" s="85"/>
      <c r="N156" s="85"/>
      <c r="O156" s="85"/>
      <c r="P156" s="85"/>
      <c r="Q156" s="85"/>
      <c r="R156" s="85"/>
      <c r="S156" s="85"/>
      <c r="T156" s="85"/>
      <c r="U156" s="85"/>
      <c r="V156" s="85"/>
      <c r="W156" s="85"/>
      <c r="X156" s="85"/>
      <c r="Y156" s="85"/>
    </row>
    <row r="157" spans="3:25">
      <c r="C157" s="85"/>
      <c r="D157" s="85"/>
      <c r="E157" s="85"/>
      <c r="F157" s="85"/>
      <c r="G157" s="85"/>
      <c r="H157" s="85"/>
      <c r="I157" s="85"/>
      <c r="J157" s="85"/>
      <c r="K157" s="85"/>
      <c r="L157" s="85"/>
      <c r="M157" s="85"/>
      <c r="N157" s="85"/>
      <c r="O157" s="85"/>
      <c r="P157" s="85"/>
      <c r="Q157" s="85"/>
      <c r="R157" s="85"/>
      <c r="S157" s="85"/>
      <c r="T157" s="85"/>
      <c r="U157" s="85"/>
      <c r="V157" s="85"/>
      <c r="W157" s="85"/>
      <c r="X157" s="85"/>
      <c r="Y157" s="85"/>
    </row>
    <row r="158" spans="3:25">
      <c r="C158" s="85"/>
      <c r="D158" s="85"/>
      <c r="E158" s="85"/>
      <c r="F158" s="85"/>
      <c r="G158" s="85"/>
      <c r="H158" s="85"/>
      <c r="I158" s="85"/>
      <c r="J158" s="85"/>
      <c r="K158" s="85"/>
      <c r="L158" s="85"/>
      <c r="M158" s="85"/>
      <c r="N158" s="85"/>
      <c r="O158" s="85"/>
      <c r="P158" s="85"/>
      <c r="Q158" s="85"/>
      <c r="R158" s="85"/>
      <c r="S158" s="85"/>
      <c r="T158" s="85"/>
      <c r="U158" s="85"/>
      <c r="V158" s="85"/>
      <c r="W158" s="85"/>
      <c r="X158" s="85"/>
      <c r="Y158" s="85"/>
    </row>
    <row r="159" spans="3:25">
      <c r="C159" s="85"/>
      <c r="D159" s="85"/>
      <c r="E159" s="85"/>
      <c r="F159" s="85"/>
      <c r="G159" s="85"/>
      <c r="H159" s="85"/>
      <c r="I159" s="85"/>
      <c r="J159" s="85"/>
      <c r="K159" s="85"/>
      <c r="L159" s="85"/>
      <c r="M159" s="85"/>
      <c r="N159" s="85"/>
      <c r="O159" s="85"/>
      <c r="P159" s="85"/>
      <c r="Q159" s="85"/>
      <c r="R159" s="85"/>
      <c r="S159" s="85"/>
      <c r="T159" s="85"/>
      <c r="U159" s="85"/>
      <c r="V159" s="85"/>
      <c r="W159" s="85"/>
      <c r="X159" s="85"/>
      <c r="Y159" s="85"/>
    </row>
    <row r="160" spans="3:25">
      <c r="C160" s="85"/>
      <c r="D160" s="85"/>
      <c r="E160" s="85"/>
      <c r="F160" s="85"/>
      <c r="G160" s="85"/>
      <c r="H160" s="85"/>
      <c r="I160" s="85"/>
      <c r="J160" s="85"/>
      <c r="K160" s="85"/>
      <c r="L160" s="85"/>
      <c r="M160" s="85"/>
      <c r="N160" s="85"/>
      <c r="O160" s="85"/>
      <c r="P160" s="85"/>
      <c r="Q160" s="85"/>
      <c r="R160" s="85"/>
      <c r="S160" s="85"/>
      <c r="T160" s="85"/>
      <c r="U160" s="85"/>
      <c r="V160" s="85"/>
      <c r="W160" s="85"/>
      <c r="X160" s="85"/>
      <c r="Y160" s="85"/>
    </row>
    <row r="161" spans="3:25">
      <c r="C161" s="85"/>
      <c r="D161" s="85"/>
      <c r="E161" s="85"/>
      <c r="F161" s="85"/>
      <c r="G161" s="85"/>
      <c r="H161" s="85"/>
      <c r="I161" s="85"/>
      <c r="J161" s="85"/>
      <c r="K161" s="85"/>
      <c r="L161" s="85"/>
      <c r="M161" s="85"/>
      <c r="N161" s="85"/>
      <c r="O161" s="85"/>
      <c r="P161" s="85"/>
      <c r="Q161" s="85"/>
      <c r="R161" s="85"/>
      <c r="S161" s="85"/>
      <c r="T161" s="85"/>
      <c r="U161" s="85"/>
      <c r="V161" s="85"/>
      <c r="W161" s="85"/>
      <c r="X161" s="85"/>
      <c r="Y161" s="85"/>
    </row>
    <row r="162" spans="3:25">
      <c r="C162" s="85"/>
      <c r="D162" s="85"/>
      <c r="E162" s="85"/>
      <c r="F162" s="85"/>
      <c r="G162" s="85"/>
      <c r="H162" s="85"/>
      <c r="I162" s="85"/>
      <c r="J162" s="85"/>
      <c r="K162" s="85"/>
      <c r="L162" s="85"/>
      <c r="M162" s="85"/>
      <c r="N162" s="85"/>
      <c r="O162" s="85"/>
      <c r="P162" s="85"/>
      <c r="Q162" s="85"/>
      <c r="R162" s="85"/>
      <c r="S162" s="85"/>
      <c r="T162" s="85"/>
      <c r="U162" s="85"/>
      <c r="V162" s="85"/>
      <c r="W162" s="85"/>
      <c r="X162" s="85"/>
      <c r="Y162" s="85"/>
    </row>
    <row r="163" spans="3:25">
      <c r="C163" s="85"/>
      <c r="D163" s="85"/>
      <c r="E163" s="85"/>
      <c r="F163" s="85"/>
      <c r="G163" s="85"/>
      <c r="H163" s="85"/>
      <c r="I163" s="85"/>
      <c r="J163" s="85"/>
      <c r="K163" s="85"/>
      <c r="L163" s="85"/>
      <c r="M163" s="85"/>
      <c r="N163" s="85"/>
      <c r="O163" s="85"/>
      <c r="P163" s="85"/>
      <c r="Q163" s="85"/>
      <c r="R163" s="85"/>
      <c r="S163" s="85"/>
      <c r="T163" s="85"/>
      <c r="U163" s="85"/>
      <c r="V163" s="85"/>
      <c r="W163" s="85"/>
      <c r="X163" s="85"/>
      <c r="Y163" s="85"/>
    </row>
    <row r="164" spans="3:25">
      <c r="C164" s="85"/>
      <c r="D164" s="85"/>
      <c r="E164" s="85"/>
      <c r="F164" s="85"/>
      <c r="G164" s="85"/>
      <c r="H164" s="85"/>
      <c r="I164" s="85"/>
      <c r="J164" s="85"/>
      <c r="K164" s="85"/>
      <c r="L164" s="85"/>
      <c r="M164" s="85"/>
      <c r="N164" s="85"/>
      <c r="O164" s="85"/>
      <c r="P164" s="85"/>
      <c r="Q164" s="85"/>
      <c r="R164" s="85"/>
      <c r="S164" s="85"/>
      <c r="T164" s="85"/>
      <c r="U164" s="85"/>
      <c r="V164" s="85"/>
      <c r="W164" s="85"/>
      <c r="X164" s="85"/>
      <c r="Y164" s="85"/>
    </row>
    <row r="165" spans="3:25">
      <c r="C165" s="85"/>
      <c r="D165" s="85"/>
      <c r="E165" s="85"/>
      <c r="F165" s="85"/>
      <c r="G165" s="85"/>
      <c r="H165" s="85"/>
      <c r="I165" s="85"/>
      <c r="J165" s="85"/>
      <c r="K165" s="85"/>
      <c r="L165" s="85"/>
      <c r="M165" s="85"/>
      <c r="N165" s="85"/>
      <c r="O165" s="85"/>
      <c r="P165" s="85"/>
      <c r="Q165" s="85"/>
      <c r="R165" s="85"/>
      <c r="S165" s="85"/>
      <c r="T165" s="85"/>
      <c r="U165" s="85"/>
      <c r="V165" s="85"/>
      <c r="W165" s="85"/>
      <c r="X165" s="85"/>
      <c r="Y165" s="85"/>
    </row>
    <row r="166" spans="3:25">
      <c r="C166" s="85"/>
      <c r="D166" s="85"/>
      <c r="E166" s="85"/>
      <c r="F166" s="85"/>
      <c r="G166" s="85"/>
      <c r="H166" s="85"/>
      <c r="I166" s="85"/>
      <c r="J166" s="85"/>
      <c r="K166" s="85"/>
      <c r="L166" s="85"/>
      <c r="M166" s="85"/>
      <c r="N166" s="85"/>
      <c r="O166" s="85"/>
      <c r="P166" s="85"/>
      <c r="Q166" s="85"/>
      <c r="R166" s="85"/>
      <c r="S166" s="85"/>
      <c r="T166" s="85"/>
      <c r="U166" s="85"/>
      <c r="V166" s="85"/>
      <c r="W166" s="85"/>
      <c r="X166" s="85"/>
      <c r="Y166" s="85"/>
    </row>
    <row r="167" spans="3:25">
      <c r="C167" s="85"/>
      <c r="D167" s="85"/>
      <c r="E167" s="85"/>
      <c r="F167" s="85"/>
      <c r="G167" s="85"/>
      <c r="H167" s="85"/>
      <c r="I167" s="85"/>
      <c r="J167" s="85"/>
      <c r="K167" s="85"/>
      <c r="L167" s="85"/>
      <c r="M167" s="85"/>
      <c r="N167" s="85"/>
      <c r="O167" s="85"/>
      <c r="P167" s="85"/>
      <c r="Q167" s="85"/>
      <c r="R167" s="85"/>
      <c r="S167" s="85"/>
      <c r="T167" s="85"/>
      <c r="U167" s="85"/>
      <c r="V167" s="85"/>
      <c r="W167" s="85"/>
      <c r="X167" s="85"/>
      <c r="Y167" s="85"/>
    </row>
    <row r="168" spans="3:25">
      <c r="C168" s="85"/>
      <c r="D168" s="85"/>
      <c r="E168" s="85"/>
      <c r="F168" s="85"/>
      <c r="G168" s="85"/>
      <c r="H168" s="85"/>
      <c r="I168" s="85"/>
      <c r="J168" s="85"/>
      <c r="K168" s="85"/>
      <c r="L168" s="85"/>
      <c r="M168" s="85"/>
      <c r="N168" s="85"/>
      <c r="O168" s="85"/>
      <c r="P168" s="85"/>
      <c r="Q168" s="85"/>
      <c r="R168" s="85"/>
      <c r="S168" s="85"/>
      <c r="T168" s="85"/>
      <c r="U168" s="85"/>
      <c r="V168" s="85"/>
      <c r="W168" s="85"/>
      <c r="X168" s="85"/>
      <c r="Y168" s="85"/>
    </row>
    <row r="169" spans="3:25">
      <c r="C169" s="85"/>
      <c r="D169" s="85"/>
      <c r="E169" s="85"/>
      <c r="F169" s="85"/>
      <c r="G169" s="85"/>
      <c r="H169" s="85"/>
      <c r="I169" s="85"/>
      <c r="J169" s="85"/>
      <c r="K169" s="85"/>
      <c r="L169" s="85"/>
      <c r="M169" s="85"/>
      <c r="N169" s="85"/>
      <c r="O169" s="85"/>
      <c r="P169" s="85"/>
      <c r="Q169" s="85"/>
      <c r="R169" s="85"/>
      <c r="S169" s="85"/>
      <c r="T169" s="85"/>
      <c r="U169" s="85"/>
      <c r="V169" s="85"/>
      <c r="W169" s="85"/>
      <c r="X169" s="85"/>
      <c r="Y169" s="85"/>
    </row>
    <row r="170" spans="3:25">
      <c r="C170" s="85"/>
      <c r="D170" s="85"/>
      <c r="E170" s="85"/>
      <c r="F170" s="85"/>
      <c r="G170" s="85"/>
      <c r="H170" s="85"/>
      <c r="I170" s="85"/>
      <c r="J170" s="85"/>
      <c r="K170" s="85"/>
      <c r="L170" s="85"/>
      <c r="M170" s="85"/>
      <c r="N170" s="85"/>
      <c r="O170" s="85"/>
      <c r="P170" s="85"/>
      <c r="Q170" s="85"/>
      <c r="R170" s="85"/>
      <c r="S170" s="85"/>
      <c r="T170" s="85"/>
      <c r="U170" s="85"/>
      <c r="V170" s="85"/>
      <c r="W170" s="85"/>
      <c r="X170" s="85"/>
      <c r="Y170" s="85"/>
    </row>
    <row r="171" spans="3:25">
      <c r="C171" s="85"/>
      <c r="D171" s="85"/>
      <c r="E171" s="85"/>
      <c r="F171" s="85"/>
      <c r="G171" s="85"/>
      <c r="H171" s="85"/>
      <c r="I171" s="85"/>
      <c r="J171" s="85"/>
      <c r="K171" s="85"/>
      <c r="L171" s="85"/>
      <c r="M171" s="85"/>
      <c r="N171" s="85"/>
      <c r="O171" s="85"/>
      <c r="P171" s="85"/>
      <c r="Q171" s="85"/>
      <c r="R171" s="85"/>
      <c r="S171" s="85"/>
      <c r="T171" s="85"/>
      <c r="U171" s="85"/>
      <c r="V171" s="85"/>
      <c r="W171" s="85"/>
      <c r="X171" s="85"/>
      <c r="Y171" s="85"/>
    </row>
    <row r="172" spans="3:25">
      <c r="C172" s="85"/>
      <c r="D172" s="85"/>
      <c r="E172" s="85"/>
      <c r="F172" s="85"/>
      <c r="G172" s="85"/>
      <c r="H172" s="85"/>
      <c r="I172" s="85"/>
      <c r="J172" s="85"/>
      <c r="K172" s="85"/>
      <c r="L172" s="85"/>
      <c r="M172" s="85"/>
      <c r="N172" s="85"/>
      <c r="O172" s="85"/>
      <c r="P172" s="85"/>
      <c r="Q172" s="85"/>
      <c r="R172" s="85"/>
      <c r="S172" s="85"/>
      <c r="T172" s="85"/>
      <c r="U172" s="85"/>
      <c r="V172" s="85"/>
      <c r="W172" s="85"/>
      <c r="X172" s="85"/>
      <c r="Y172" s="85"/>
    </row>
    <row r="173" spans="3:25">
      <c r="C173" s="85"/>
      <c r="D173" s="85"/>
      <c r="E173" s="85"/>
      <c r="F173" s="85"/>
      <c r="G173" s="85"/>
      <c r="H173" s="85"/>
      <c r="I173" s="85"/>
      <c r="J173" s="85"/>
      <c r="K173" s="85"/>
      <c r="L173" s="85"/>
      <c r="M173" s="85"/>
      <c r="N173" s="85"/>
      <c r="O173" s="85"/>
      <c r="P173" s="85"/>
      <c r="Q173" s="85"/>
      <c r="R173" s="85"/>
      <c r="S173" s="85"/>
      <c r="T173" s="85"/>
      <c r="U173" s="85"/>
      <c r="V173" s="85"/>
      <c r="W173" s="85"/>
      <c r="X173" s="85"/>
      <c r="Y173" s="85"/>
    </row>
    <row r="174" spans="3:25">
      <c r="C174" s="85"/>
      <c r="D174" s="85"/>
      <c r="E174" s="85"/>
      <c r="F174" s="85"/>
      <c r="G174" s="85"/>
      <c r="H174" s="85"/>
      <c r="I174" s="85"/>
      <c r="J174" s="85"/>
      <c r="K174" s="85"/>
      <c r="L174" s="85"/>
      <c r="M174" s="85"/>
      <c r="N174" s="85"/>
      <c r="O174" s="85"/>
      <c r="P174" s="85"/>
      <c r="Q174" s="85"/>
      <c r="R174" s="85"/>
      <c r="S174" s="85"/>
      <c r="T174" s="85"/>
      <c r="U174" s="85"/>
      <c r="V174" s="85"/>
      <c r="W174" s="85"/>
      <c r="X174" s="85"/>
      <c r="Y174" s="85"/>
    </row>
    <row r="175" spans="3:25">
      <c r="C175" s="85"/>
      <c r="D175" s="85"/>
      <c r="E175" s="85"/>
      <c r="F175" s="85"/>
      <c r="G175" s="85"/>
      <c r="H175" s="85"/>
      <c r="I175" s="85"/>
      <c r="J175" s="85"/>
      <c r="K175" s="85"/>
      <c r="L175" s="85"/>
      <c r="M175" s="85"/>
      <c r="N175" s="85"/>
      <c r="O175" s="85"/>
      <c r="P175" s="85"/>
      <c r="Q175" s="85"/>
      <c r="R175" s="85"/>
      <c r="S175" s="85"/>
      <c r="T175" s="85"/>
      <c r="U175" s="85"/>
      <c r="V175" s="85"/>
      <c r="W175" s="85"/>
      <c r="X175" s="85"/>
      <c r="Y175" s="85"/>
    </row>
    <row r="176" spans="3:25">
      <c r="C176" s="85"/>
      <c r="D176" s="85"/>
      <c r="E176" s="85"/>
      <c r="F176" s="85"/>
      <c r="G176" s="85"/>
      <c r="H176" s="85"/>
      <c r="I176" s="85"/>
      <c r="J176" s="85"/>
      <c r="K176" s="85"/>
      <c r="L176" s="85"/>
      <c r="M176" s="85"/>
      <c r="N176" s="85"/>
      <c r="O176" s="85"/>
      <c r="P176" s="85"/>
      <c r="Q176" s="85"/>
      <c r="R176" s="85"/>
      <c r="S176" s="85"/>
      <c r="T176" s="85"/>
      <c r="U176" s="85"/>
      <c r="V176" s="85"/>
      <c r="W176" s="85"/>
      <c r="X176" s="85"/>
      <c r="Y176" s="85"/>
    </row>
    <row r="177" spans="3:25">
      <c r="C177" s="85"/>
      <c r="D177" s="85"/>
      <c r="E177" s="85"/>
      <c r="F177" s="85"/>
      <c r="G177" s="85"/>
      <c r="H177" s="85"/>
      <c r="I177" s="85"/>
      <c r="J177" s="85"/>
      <c r="K177" s="85"/>
      <c r="L177" s="85"/>
      <c r="M177" s="85"/>
      <c r="N177" s="85"/>
      <c r="O177" s="85"/>
      <c r="P177" s="85"/>
      <c r="Q177" s="85"/>
      <c r="R177" s="85"/>
      <c r="S177" s="85"/>
      <c r="T177" s="85"/>
      <c r="U177" s="85"/>
      <c r="V177" s="85"/>
      <c r="W177" s="85"/>
      <c r="X177" s="85"/>
      <c r="Y177" s="85"/>
    </row>
    <row r="178" spans="3:25">
      <c r="C178" s="85"/>
      <c r="D178" s="85"/>
      <c r="E178" s="85"/>
      <c r="F178" s="85"/>
      <c r="G178" s="85"/>
      <c r="H178" s="85"/>
      <c r="I178" s="85"/>
      <c r="J178" s="85"/>
      <c r="K178" s="85"/>
      <c r="L178" s="85"/>
      <c r="M178" s="85"/>
      <c r="N178" s="85"/>
      <c r="O178" s="85"/>
      <c r="P178" s="85"/>
      <c r="Q178" s="85"/>
      <c r="R178" s="85"/>
      <c r="S178" s="85"/>
      <c r="T178" s="85"/>
      <c r="U178" s="85"/>
      <c r="V178" s="85"/>
      <c r="W178" s="85"/>
      <c r="X178" s="85"/>
      <c r="Y178" s="85"/>
    </row>
    <row r="179" spans="3:25">
      <c r="C179" s="85"/>
      <c r="D179" s="85"/>
      <c r="E179" s="85"/>
      <c r="F179" s="85"/>
      <c r="G179" s="85"/>
      <c r="H179" s="85"/>
      <c r="I179" s="85"/>
      <c r="J179" s="85"/>
      <c r="K179" s="85"/>
      <c r="L179" s="85"/>
      <c r="M179" s="85"/>
      <c r="N179" s="85"/>
      <c r="O179" s="85"/>
      <c r="P179" s="85"/>
      <c r="Q179" s="85"/>
      <c r="R179" s="85"/>
      <c r="S179" s="85"/>
      <c r="T179" s="85"/>
      <c r="U179" s="85"/>
      <c r="V179" s="85"/>
      <c r="W179" s="85"/>
      <c r="X179" s="85"/>
      <c r="Y179" s="85"/>
    </row>
    <row r="180" spans="3:25">
      <c r="C180" s="85"/>
      <c r="D180" s="85"/>
      <c r="E180" s="85"/>
      <c r="F180" s="85"/>
      <c r="G180" s="85"/>
      <c r="H180" s="85"/>
      <c r="I180" s="85"/>
      <c r="J180" s="85"/>
      <c r="K180" s="85"/>
      <c r="L180" s="85"/>
      <c r="M180" s="85"/>
      <c r="N180" s="85"/>
      <c r="O180" s="85"/>
      <c r="P180" s="85"/>
      <c r="Q180" s="85"/>
      <c r="R180" s="85"/>
      <c r="S180" s="85"/>
      <c r="T180" s="85"/>
      <c r="U180" s="85"/>
      <c r="V180" s="85"/>
      <c r="W180" s="85"/>
      <c r="X180" s="85"/>
      <c r="Y180" s="85"/>
    </row>
    <row r="181" spans="3:25">
      <c r="C181" s="85"/>
      <c r="D181" s="85"/>
      <c r="E181" s="85"/>
      <c r="F181" s="85"/>
      <c r="G181" s="85"/>
      <c r="H181" s="85"/>
      <c r="I181" s="85"/>
      <c r="J181" s="85"/>
      <c r="K181" s="85"/>
      <c r="L181" s="85"/>
      <c r="M181" s="85"/>
      <c r="N181" s="85"/>
      <c r="O181" s="85"/>
      <c r="P181" s="85"/>
      <c r="Q181" s="85"/>
      <c r="R181" s="85"/>
      <c r="S181" s="85"/>
      <c r="T181" s="85"/>
      <c r="U181" s="85"/>
      <c r="V181" s="85"/>
      <c r="W181" s="85"/>
      <c r="X181" s="85"/>
      <c r="Y181" s="85"/>
    </row>
    <row r="182" spans="3:25">
      <c r="C182" s="85"/>
      <c r="D182" s="85"/>
      <c r="E182" s="85"/>
      <c r="F182" s="85"/>
      <c r="G182" s="85"/>
      <c r="H182" s="85"/>
      <c r="I182" s="85"/>
      <c r="J182" s="85"/>
      <c r="K182" s="85"/>
      <c r="L182" s="85"/>
      <c r="M182" s="85"/>
      <c r="N182" s="85"/>
      <c r="O182" s="85"/>
      <c r="P182" s="85"/>
      <c r="Q182" s="85"/>
      <c r="R182" s="85"/>
      <c r="S182" s="85"/>
      <c r="T182" s="85"/>
      <c r="U182" s="85"/>
      <c r="V182" s="85"/>
      <c r="W182" s="85"/>
      <c r="X182" s="85"/>
      <c r="Y182" s="85"/>
    </row>
    <row r="183" spans="3:25">
      <c r="C183" s="85"/>
      <c r="D183" s="85"/>
      <c r="E183" s="85"/>
      <c r="F183" s="85"/>
      <c r="G183" s="85"/>
      <c r="H183" s="85"/>
      <c r="I183" s="85"/>
      <c r="J183" s="85"/>
      <c r="K183" s="85"/>
      <c r="L183" s="85"/>
      <c r="M183" s="85"/>
      <c r="N183" s="85"/>
      <c r="O183" s="85"/>
      <c r="P183" s="85"/>
      <c r="Q183" s="85"/>
      <c r="R183" s="85"/>
      <c r="S183" s="85"/>
      <c r="T183" s="85"/>
      <c r="U183" s="85"/>
      <c r="V183" s="85"/>
      <c r="W183" s="85"/>
      <c r="X183" s="85"/>
      <c r="Y183" s="85"/>
    </row>
    <row r="184" spans="3:25">
      <c r="C184" s="85"/>
      <c r="D184" s="85"/>
      <c r="E184" s="85"/>
      <c r="F184" s="85"/>
      <c r="G184" s="85"/>
      <c r="H184" s="85"/>
      <c r="I184" s="85"/>
      <c r="J184" s="85"/>
      <c r="K184" s="85"/>
      <c r="L184" s="85"/>
      <c r="M184" s="85"/>
      <c r="N184" s="85"/>
      <c r="O184" s="85"/>
      <c r="P184" s="85"/>
      <c r="Q184" s="85"/>
      <c r="R184" s="85"/>
      <c r="S184" s="85"/>
      <c r="T184" s="85"/>
      <c r="U184" s="85"/>
      <c r="V184" s="85"/>
      <c r="W184" s="85"/>
      <c r="X184" s="85"/>
      <c r="Y184" s="85"/>
    </row>
    <row r="185" spans="3:25">
      <c r="C185" s="85"/>
      <c r="D185" s="85"/>
      <c r="E185" s="85"/>
      <c r="F185" s="85"/>
      <c r="G185" s="85"/>
      <c r="H185" s="85"/>
      <c r="I185" s="85"/>
      <c r="J185" s="85"/>
      <c r="K185" s="85"/>
      <c r="L185" s="85"/>
      <c r="M185" s="85"/>
      <c r="N185" s="85"/>
      <c r="O185" s="85"/>
      <c r="P185" s="85"/>
      <c r="Q185" s="85"/>
      <c r="R185" s="85"/>
      <c r="S185" s="85"/>
      <c r="T185" s="85"/>
      <c r="U185" s="85"/>
      <c r="V185" s="85"/>
      <c r="W185" s="85"/>
      <c r="X185" s="85"/>
      <c r="Y185" s="85"/>
    </row>
    <row r="186" spans="3:25">
      <c r="C186" s="85"/>
      <c r="D186" s="85"/>
      <c r="E186" s="85"/>
      <c r="F186" s="85"/>
      <c r="G186" s="85"/>
      <c r="H186" s="85"/>
      <c r="I186" s="85"/>
      <c r="J186" s="85"/>
      <c r="K186" s="85"/>
      <c r="L186" s="85"/>
      <c r="M186" s="85"/>
      <c r="N186" s="85"/>
      <c r="O186" s="85"/>
      <c r="P186" s="85"/>
      <c r="Q186" s="85"/>
      <c r="R186" s="85"/>
      <c r="S186" s="85"/>
      <c r="T186" s="85"/>
      <c r="U186" s="85"/>
      <c r="V186" s="85"/>
      <c r="W186" s="85"/>
      <c r="X186" s="85"/>
      <c r="Y186" s="85"/>
    </row>
    <row r="187" spans="3:25">
      <c r="C187" s="85"/>
      <c r="D187" s="85"/>
      <c r="E187" s="85"/>
      <c r="F187" s="85"/>
      <c r="G187" s="85"/>
      <c r="H187" s="85"/>
      <c r="I187" s="85"/>
      <c r="J187" s="85"/>
      <c r="K187" s="85"/>
      <c r="L187" s="85"/>
      <c r="M187" s="85"/>
      <c r="N187" s="85"/>
      <c r="O187" s="85"/>
      <c r="P187" s="85"/>
      <c r="Q187" s="85"/>
      <c r="R187" s="85"/>
      <c r="S187" s="85"/>
      <c r="T187" s="85"/>
      <c r="U187" s="85"/>
      <c r="V187" s="85"/>
      <c r="W187" s="85"/>
      <c r="X187" s="85"/>
      <c r="Y187" s="85"/>
    </row>
    <row r="188" spans="3:25">
      <c r="C188" s="85"/>
      <c r="D188" s="85"/>
      <c r="E188" s="85"/>
      <c r="F188" s="85"/>
      <c r="G188" s="85"/>
      <c r="H188" s="85"/>
      <c r="I188" s="85"/>
      <c r="J188" s="85"/>
      <c r="K188" s="85"/>
      <c r="L188" s="85"/>
      <c r="M188" s="85"/>
      <c r="N188" s="85"/>
      <c r="O188" s="85"/>
      <c r="P188" s="85"/>
      <c r="Q188" s="85"/>
      <c r="R188" s="85"/>
      <c r="S188" s="85"/>
      <c r="T188" s="85"/>
      <c r="U188" s="85"/>
      <c r="V188" s="85"/>
      <c r="W188" s="85"/>
      <c r="X188" s="85"/>
      <c r="Y188" s="85"/>
    </row>
    <row r="189" spans="3:25">
      <c r="C189" s="85"/>
      <c r="D189" s="85"/>
      <c r="E189" s="85"/>
      <c r="F189" s="85"/>
      <c r="G189" s="85"/>
      <c r="H189" s="85"/>
      <c r="I189" s="85"/>
      <c r="J189" s="85"/>
      <c r="K189" s="85"/>
      <c r="L189" s="85"/>
      <c r="M189" s="85"/>
      <c r="N189" s="85"/>
      <c r="O189" s="85"/>
      <c r="P189" s="85"/>
      <c r="Q189" s="85"/>
      <c r="R189" s="85"/>
      <c r="S189" s="85"/>
      <c r="T189" s="85"/>
      <c r="U189" s="85"/>
      <c r="V189" s="85"/>
      <c r="W189" s="85"/>
      <c r="X189" s="85"/>
      <c r="Y189" s="85"/>
    </row>
    <row r="190" spans="3:25">
      <c r="C190" s="85"/>
      <c r="D190" s="85"/>
      <c r="E190" s="85"/>
      <c r="F190" s="85"/>
      <c r="G190" s="85"/>
      <c r="H190" s="85"/>
      <c r="I190" s="85"/>
      <c r="J190" s="85"/>
      <c r="K190" s="85"/>
      <c r="L190" s="85"/>
      <c r="M190" s="85"/>
      <c r="N190" s="85"/>
      <c r="O190" s="85"/>
      <c r="P190" s="85"/>
      <c r="Q190" s="85"/>
      <c r="R190" s="85"/>
      <c r="S190" s="85"/>
      <c r="T190" s="85"/>
      <c r="U190" s="85"/>
      <c r="V190" s="85"/>
      <c r="W190" s="85"/>
      <c r="X190" s="85"/>
      <c r="Y190" s="85"/>
    </row>
    <row r="191" spans="3:25">
      <c r="C191" s="85"/>
      <c r="D191" s="85"/>
      <c r="E191" s="85"/>
      <c r="F191" s="85"/>
      <c r="G191" s="85"/>
      <c r="H191" s="85"/>
      <c r="I191" s="85"/>
      <c r="J191" s="85"/>
      <c r="K191" s="85"/>
      <c r="L191" s="85"/>
      <c r="M191" s="85"/>
      <c r="N191" s="85"/>
      <c r="O191" s="85"/>
      <c r="P191" s="85"/>
      <c r="Q191" s="85"/>
      <c r="R191" s="85"/>
      <c r="S191" s="85"/>
      <c r="T191" s="85"/>
      <c r="U191" s="85"/>
      <c r="V191" s="85"/>
      <c r="W191" s="85"/>
      <c r="X191" s="85"/>
      <c r="Y191" s="85"/>
    </row>
    <row r="192" spans="3:25">
      <c r="C192" s="85"/>
      <c r="D192" s="85"/>
      <c r="E192" s="85"/>
      <c r="F192" s="85"/>
      <c r="G192" s="85"/>
      <c r="H192" s="85"/>
      <c r="I192" s="85"/>
      <c r="J192" s="85"/>
      <c r="K192" s="85"/>
      <c r="L192" s="85"/>
      <c r="M192" s="85"/>
      <c r="N192" s="85"/>
      <c r="O192" s="85"/>
      <c r="P192" s="85"/>
      <c r="Q192" s="85"/>
      <c r="R192" s="85"/>
      <c r="S192" s="85"/>
      <c r="T192" s="85"/>
      <c r="U192" s="85"/>
      <c r="V192" s="85"/>
      <c r="W192" s="85"/>
      <c r="X192" s="85"/>
      <c r="Y192" s="85"/>
    </row>
    <row r="193" spans="3:25">
      <c r="C193" s="85"/>
      <c r="D193" s="85"/>
      <c r="E193" s="85"/>
      <c r="F193" s="85"/>
      <c r="G193" s="85"/>
      <c r="H193" s="85"/>
      <c r="I193" s="85"/>
      <c r="J193" s="85"/>
      <c r="K193" s="85"/>
      <c r="L193" s="85"/>
      <c r="M193" s="85"/>
      <c r="N193" s="85"/>
      <c r="O193" s="85"/>
      <c r="P193" s="85"/>
      <c r="Q193" s="85"/>
      <c r="R193" s="85"/>
      <c r="S193" s="85"/>
      <c r="T193" s="85"/>
      <c r="U193" s="85"/>
      <c r="V193" s="85"/>
      <c r="W193" s="85"/>
      <c r="X193" s="85"/>
      <c r="Y193" s="85"/>
    </row>
    <row r="194" spans="3:25">
      <c r="C194" s="85"/>
      <c r="D194" s="85"/>
      <c r="E194" s="85"/>
      <c r="F194" s="85"/>
      <c r="G194" s="85"/>
      <c r="H194" s="85"/>
      <c r="I194" s="85"/>
      <c r="J194" s="85"/>
      <c r="K194" s="85"/>
      <c r="L194" s="85"/>
      <c r="M194" s="85"/>
      <c r="N194" s="85"/>
      <c r="O194" s="85"/>
      <c r="P194" s="85"/>
      <c r="Q194" s="85"/>
      <c r="R194" s="85"/>
      <c r="S194" s="85"/>
      <c r="T194" s="85"/>
      <c r="U194" s="85"/>
      <c r="V194" s="85"/>
      <c r="W194" s="85"/>
      <c r="X194" s="85"/>
      <c r="Y194" s="85"/>
    </row>
    <row r="195" spans="3:25">
      <c r="C195" s="85"/>
      <c r="D195" s="85"/>
      <c r="E195" s="85"/>
      <c r="F195" s="85"/>
      <c r="G195" s="85"/>
      <c r="H195" s="85"/>
      <c r="I195" s="85"/>
      <c r="J195" s="85"/>
      <c r="K195" s="85"/>
      <c r="L195" s="85"/>
      <c r="M195" s="85"/>
      <c r="N195" s="85"/>
      <c r="O195" s="85"/>
      <c r="P195" s="85"/>
      <c r="Q195" s="85"/>
      <c r="R195" s="85"/>
      <c r="S195" s="85"/>
      <c r="T195" s="85"/>
      <c r="U195" s="85"/>
      <c r="V195" s="85"/>
      <c r="W195" s="85"/>
      <c r="X195" s="85"/>
      <c r="Y195" s="85"/>
    </row>
    <row r="196" spans="3:25">
      <c r="C196" s="85"/>
      <c r="D196" s="85"/>
      <c r="E196" s="85"/>
      <c r="F196" s="85"/>
      <c r="G196" s="85"/>
      <c r="H196" s="85"/>
      <c r="I196" s="85"/>
      <c r="J196" s="85"/>
      <c r="K196" s="85"/>
      <c r="L196" s="85"/>
      <c r="M196" s="85"/>
      <c r="N196" s="85"/>
      <c r="O196" s="85"/>
      <c r="P196" s="85"/>
      <c r="Q196" s="85"/>
      <c r="R196" s="85"/>
      <c r="S196" s="85"/>
      <c r="T196" s="85"/>
      <c r="U196" s="85"/>
      <c r="V196" s="85"/>
      <c r="W196" s="85"/>
      <c r="X196" s="85"/>
      <c r="Y196" s="85"/>
    </row>
    <row r="197" spans="3:25">
      <c r="C197" s="85"/>
      <c r="D197" s="85"/>
      <c r="E197" s="85"/>
      <c r="F197" s="85"/>
      <c r="G197" s="85"/>
      <c r="H197" s="85"/>
      <c r="I197" s="85"/>
      <c r="J197" s="85"/>
      <c r="K197" s="85"/>
      <c r="L197" s="85"/>
      <c r="M197" s="85"/>
      <c r="N197" s="85"/>
      <c r="O197" s="85"/>
      <c r="P197" s="85"/>
      <c r="Q197" s="85"/>
      <c r="R197" s="85"/>
      <c r="S197" s="85"/>
      <c r="T197" s="85"/>
      <c r="U197" s="85"/>
      <c r="V197" s="85"/>
      <c r="W197" s="85"/>
      <c r="X197" s="85"/>
      <c r="Y197" s="85"/>
    </row>
    <row r="198" spans="3:25">
      <c r="C198" s="85"/>
      <c r="D198" s="85"/>
      <c r="E198" s="85"/>
      <c r="F198" s="85"/>
      <c r="G198" s="85"/>
      <c r="H198" s="85"/>
      <c r="I198" s="85"/>
      <c r="J198" s="85"/>
      <c r="K198" s="85"/>
      <c r="L198" s="85"/>
      <c r="M198" s="85"/>
      <c r="N198" s="85"/>
      <c r="O198" s="85"/>
      <c r="P198" s="85"/>
      <c r="Q198" s="85"/>
      <c r="R198" s="85"/>
      <c r="S198" s="85"/>
      <c r="T198" s="85"/>
      <c r="U198" s="85"/>
      <c r="V198" s="85"/>
      <c r="W198" s="85"/>
      <c r="X198" s="85"/>
      <c r="Y198" s="85"/>
    </row>
    <row r="199" spans="3:25">
      <c r="C199" s="85"/>
      <c r="D199" s="85"/>
      <c r="E199" s="85"/>
      <c r="F199" s="85"/>
      <c r="G199" s="85"/>
      <c r="H199" s="85"/>
      <c r="I199" s="85"/>
      <c r="J199" s="85"/>
      <c r="K199" s="85"/>
      <c r="L199" s="85"/>
      <c r="M199" s="85"/>
      <c r="N199" s="85"/>
      <c r="O199" s="85"/>
      <c r="P199" s="85"/>
      <c r="Q199" s="85"/>
      <c r="R199" s="85"/>
      <c r="S199" s="85"/>
      <c r="T199" s="85"/>
      <c r="U199" s="85"/>
      <c r="V199" s="85"/>
      <c r="W199" s="85"/>
      <c r="X199" s="85"/>
      <c r="Y199" s="85"/>
    </row>
    <row r="200" spans="3:25">
      <c r="C200" s="85"/>
      <c r="D200" s="85"/>
      <c r="E200" s="85"/>
      <c r="F200" s="85"/>
      <c r="G200" s="85"/>
      <c r="H200" s="85"/>
      <c r="I200" s="85"/>
      <c r="J200" s="85"/>
      <c r="K200" s="85"/>
      <c r="L200" s="85"/>
      <c r="M200" s="85"/>
      <c r="N200" s="85"/>
      <c r="O200" s="85"/>
      <c r="P200" s="85"/>
      <c r="Q200" s="85"/>
      <c r="R200" s="85"/>
      <c r="S200" s="85"/>
      <c r="T200" s="85"/>
      <c r="U200" s="85"/>
      <c r="V200" s="85"/>
      <c r="W200" s="85"/>
      <c r="X200" s="85"/>
      <c r="Y200" s="85"/>
    </row>
    <row r="201" spans="3:25">
      <c r="C201" s="85"/>
      <c r="D201" s="85"/>
      <c r="E201" s="85"/>
      <c r="F201" s="85"/>
      <c r="G201" s="85"/>
      <c r="H201" s="85"/>
      <c r="I201" s="85"/>
      <c r="J201" s="85"/>
      <c r="K201" s="85"/>
      <c r="L201" s="85"/>
      <c r="M201" s="85"/>
      <c r="N201" s="85"/>
      <c r="O201" s="85"/>
      <c r="P201" s="85"/>
      <c r="Q201" s="85"/>
      <c r="R201" s="85"/>
      <c r="S201" s="85"/>
      <c r="T201" s="85"/>
      <c r="U201" s="85"/>
      <c r="V201" s="85"/>
      <c r="W201" s="85"/>
      <c r="X201" s="85"/>
      <c r="Y201" s="85"/>
    </row>
    <row r="202" spans="3:25">
      <c r="C202" s="85"/>
      <c r="D202" s="85"/>
      <c r="E202" s="85"/>
      <c r="F202" s="85"/>
      <c r="G202" s="85"/>
      <c r="H202" s="85"/>
      <c r="I202" s="85"/>
      <c r="J202" s="85"/>
      <c r="K202" s="85"/>
      <c r="L202" s="85"/>
      <c r="M202" s="85"/>
      <c r="N202" s="85"/>
      <c r="O202" s="85"/>
      <c r="P202" s="85"/>
      <c r="Q202" s="85"/>
      <c r="R202" s="85"/>
      <c r="S202" s="85"/>
      <c r="T202" s="85"/>
      <c r="U202" s="85"/>
      <c r="V202" s="85"/>
      <c r="W202" s="85"/>
      <c r="X202" s="85"/>
      <c r="Y202" s="85"/>
    </row>
    <row r="203" spans="3:25">
      <c r="C203" s="85"/>
      <c r="D203" s="85"/>
      <c r="E203" s="85"/>
      <c r="F203" s="85"/>
      <c r="G203" s="85"/>
      <c r="H203" s="85"/>
      <c r="I203" s="85"/>
      <c r="J203" s="85"/>
      <c r="K203" s="85"/>
      <c r="L203" s="85"/>
      <c r="M203" s="85"/>
      <c r="N203" s="85"/>
      <c r="O203" s="85"/>
      <c r="P203" s="85"/>
      <c r="Q203" s="85"/>
      <c r="R203" s="85"/>
      <c r="S203" s="85"/>
      <c r="T203" s="85"/>
      <c r="U203" s="85"/>
      <c r="V203" s="85"/>
      <c r="W203" s="85"/>
      <c r="X203" s="85"/>
      <c r="Y203" s="85"/>
    </row>
    <row r="204" spans="3:25">
      <c r="C204" s="85"/>
      <c r="D204" s="85"/>
      <c r="E204" s="85"/>
      <c r="F204" s="85"/>
      <c r="G204" s="85"/>
      <c r="H204" s="85"/>
      <c r="I204" s="85"/>
      <c r="J204" s="85"/>
      <c r="K204" s="85"/>
      <c r="L204" s="85"/>
      <c r="M204" s="85"/>
      <c r="N204" s="85"/>
      <c r="O204" s="85"/>
      <c r="P204" s="85"/>
      <c r="Q204" s="85"/>
      <c r="R204" s="85"/>
      <c r="S204" s="85"/>
      <c r="T204" s="85"/>
      <c r="U204" s="85"/>
      <c r="V204" s="85"/>
      <c r="W204" s="85"/>
      <c r="X204" s="85"/>
      <c r="Y204" s="85"/>
    </row>
    <row r="205" spans="3:25">
      <c r="C205" s="85"/>
      <c r="D205" s="85"/>
      <c r="E205" s="85"/>
      <c r="F205" s="85"/>
      <c r="G205" s="85"/>
      <c r="H205" s="85"/>
      <c r="I205" s="85"/>
      <c r="J205" s="85"/>
      <c r="K205" s="85"/>
      <c r="L205" s="85"/>
      <c r="M205" s="85"/>
      <c r="N205" s="85"/>
      <c r="O205" s="85"/>
      <c r="P205" s="85"/>
      <c r="Q205" s="85"/>
      <c r="R205" s="85"/>
      <c r="S205" s="85"/>
      <c r="T205" s="85"/>
      <c r="U205" s="85"/>
      <c r="V205" s="85"/>
      <c r="W205" s="85"/>
      <c r="X205" s="85"/>
      <c r="Y205" s="85"/>
    </row>
    <row r="206" spans="3:25">
      <c r="C206" s="85"/>
      <c r="D206" s="85"/>
      <c r="E206" s="85"/>
      <c r="F206" s="85"/>
      <c r="G206" s="85"/>
      <c r="H206" s="85"/>
      <c r="I206" s="85"/>
      <c r="J206" s="85"/>
      <c r="K206" s="85"/>
      <c r="L206" s="85"/>
      <c r="M206" s="85"/>
      <c r="N206" s="85"/>
      <c r="O206" s="85"/>
      <c r="P206" s="85"/>
      <c r="Q206" s="85"/>
      <c r="R206" s="85"/>
      <c r="S206" s="85"/>
      <c r="T206" s="85"/>
      <c r="U206" s="85"/>
      <c r="V206" s="85"/>
      <c r="W206" s="85"/>
      <c r="X206" s="85"/>
      <c r="Y206" s="85"/>
    </row>
    <row r="207" spans="3:25">
      <c r="C207" s="85"/>
      <c r="D207" s="85"/>
      <c r="E207" s="85"/>
      <c r="F207" s="85"/>
      <c r="G207" s="85"/>
      <c r="H207" s="85"/>
      <c r="I207" s="85"/>
      <c r="J207" s="85"/>
      <c r="K207" s="85"/>
      <c r="L207" s="85"/>
      <c r="M207" s="85"/>
      <c r="N207" s="85"/>
      <c r="O207" s="85"/>
      <c r="P207" s="85"/>
      <c r="Q207" s="85"/>
      <c r="R207" s="85"/>
      <c r="S207" s="85"/>
      <c r="T207" s="85"/>
      <c r="U207" s="85"/>
      <c r="V207" s="85"/>
      <c r="W207" s="85"/>
      <c r="X207" s="85"/>
      <c r="Y207" s="85"/>
    </row>
    <row r="208" spans="3:25">
      <c r="C208" s="85"/>
      <c r="D208" s="85"/>
      <c r="E208" s="85"/>
      <c r="F208" s="85"/>
      <c r="G208" s="85"/>
      <c r="H208" s="85"/>
      <c r="I208" s="85"/>
      <c r="J208" s="85"/>
      <c r="K208" s="85"/>
      <c r="L208" s="85"/>
      <c r="M208" s="85"/>
      <c r="N208" s="85"/>
      <c r="O208" s="85"/>
      <c r="P208" s="85"/>
      <c r="Q208" s="85"/>
      <c r="R208" s="85"/>
      <c r="S208" s="85"/>
      <c r="T208" s="85"/>
      <c r="U208" s="85"/>
      <c r="V208" s="85"/>
      <c r="W208" s="85"/>
      <c r="X208" s="85"/>
      <c r="Y208" s="85"/>
    </row>
    <row r="209" spans="3:25">
      <c r="C209" s="85"/>
      <c r="D209" s="85"/>
      <c r="E209" s="85"/>
      <c r="F209" s="85"/>
      <c r="G209" s="85"/>
      <c r="H209" s="85"/>
      <c r="I209" s="85"/>
      <c r="J209" s="85"/>
      <c r="K209" s="85"/>
      <c r="L209" s="85"/>
      <c r="M209" s="85"/>
      <c r="N209" s="85"/>
      <c r="O209" s="85"/>
      <c r="P209" s="85"/>
      <c r="Q209" s="85"/>
      <c r="R209" s="85"/>
      <c r="S209" s="85"/>
      <c r="T209" s="85"/>
      <c r="U209" s="85"/>
      <c r="V209" s="85"/>
      <c r="W209" s="85"/>
      <c r="X209" s="85"/>
      <c r="Y209" s="85"/>
    </row>
    <row r="210" spans="3:25">
      <c r="C210" s="85"/>
      <c r="D210" s="85"/>
      <c r="E210" s="85"/>
      <c r="F210" s="85"/>
      <c r="G210" s="85"/>
      <c r="H210" s="85"/>
      <c r="I210" s="85"/>
      <c r="J210" s="85"/>
      <c r="K210" s="85"/>
      <c r="L210" s="85"/>
      <c r="M210" s="85"/>
      <c r="N210" s="85"/>
      <c r="O210" s="85"/>
      <c r="P210" s="85"/>
      <c r="Q210" s="85"/>
      <c r="R210" s="85"/>
      <c r="S210" s="85"/>
      <c r="T210" s="85"/>
      <c r="U210" s="85"/>
      <c r="V210" s="85"/>
      <c r="W210" s="85"/>
      <c r="X210" s="85"/>
      <c r="Y210" s="85"/>
    </row>
    <row r="211" spans="3:25">
      <c r="C211" s="85"/>
      <c r="D211" s="85"/>
      <c r="E211" s="85"/>
      <c r="F211" s="85"/>
      <c r="G211" s="85"/>
      <c r="H211" s="85"/>
      <c r="I211" s="85"/>
      <c r="J211" s="85"/>
      <c r="K211" s="85"/>
      <c r="L211" s="85"/>
      <c r="M211" s="85"/>
      <c r="N211" s="85"/>
      <c r="O211" s="85"/>
      <c r="P211" s="85"/>
      <c r="Q211" s="85"/>
      <c r="R211" s="85"/>
      <c r="S211" s="85"/>
      <c r="T211" s="85"/>
      <c r="U211" s="85"/>
      <c r="V211" s="85"/>
      <c r="W211" s="85"/>
      <c r="X211" s="85"/>
      <c r="Y211" s="85"/>
    </row>
    <row r="212" spans="3:25">
      <c r="C212" s="85"/>
      <c r="D212" s="85"/>
      <c r="E212" s="85"/>
      <c r="F212" s="85"/>
      <c r="G212" s="85"/>
      <c r="H212" s="85"/>
      <c r="I212" s="85"/>
      <c r="J212" s="85"/>
      <c r="K212" s="85"/>
      <c r="L212" s="85"/>
      <c r="M212" s="85"/>
      <c r="N212" s="85"/>
      <c r="O212" s="85"/>
      <c r="P212" s="85"/>
      <c r="Q212" s="85"/>
      <c r="R212" s="85"/>
      <c r="S212" s="85"/>
      <c r="T212" s="85"/>
      <c r="U212" s="85"/>
      <c r="V212" s="85"/>
      <c r="W212" s="85"/>
      <c r="X212" s="85"/>
      <c r="Y212" s="85"/>
    </row>
    <row r="213" spans="3:25">
      <c r="C213" s="85"/>
      <c r="D213" s="85"/>
      <c r="E213" s="85"/>
      <c r="F213" s="85"/>
      <c r="G213" s="85"/>
      <c r="H213" s="85"/>
      <c r="I213" s="85"/>
      <c r="J213" s="85"/>
      <c r="K213" s="85"/>
      <c r="L213" s="85"/>
      <c r="M213" s="85"/>
      <c r="N213" s="85"/>
      <c r="O213" s="85"/>
      <c r="P213" s="85"/>
      <c r="Q213" s="85"/>
      <c r="R213" s="85"/>
      <c r="S213" s="85"/>
      <c r="T213" s="85"/>
      <c r="U213" s="85"/>
      <c r="V213" s="85"/>
      <c r="W213" s="85"/>
      <c r="X213" s="85"/>
      <c r="Y213" s="85"/>
    </row>
    <row r="214" spans="3:25">
      <c r="C214" s="85"/>
      <c r="D214" s="85"/>
      <c r="E214" s="85"/>
      <c r="F214" s="85"/>
      <c r="G214" s="85"/>
      <c r="H214" s="85"/>
      <c r="I214" s="85"/>
      <c r="J214" s="85"/>
      <c r="K214" s="85"/>
      <c r="L214" s="85"/>
      <c r="M214" s="85"/>
      <c r="N214" s="85"/>
      <c r="O214" s="85"/>
      <c r="P214" s="85"/>
      <c r="Q214" s="85"/>
      <c r="R214" s="85"/>
      <c r="S214" s="85"/>
      <c r="T214" s="85"/>
      <c r="U214" s="85"/>
      <c r="V214" s="85"/>
      <c r="W214" s="85"/>
      <c r="X214" s="85"/>
      <c r="Y214" s="85"/>
    </row>
    <row r="215" spans="3:25">
      <c r="C215" s="85"/>
      <c r="D215" s="85"/>
      <c r="E215" s="85"/>
      <c r="F215" s="85"/>
      <c r="G215" s="85"/>
      <c r="H215" s="85"/>
      <c r="I215" s="85"/>
      <c r="J215" s="85"/>
      <c r="K215" s="85"/>
      <c r="L215" s="85"/>
      <c r="M215" s="85"/>
      <c r="N215" s="85"/>
      <c r="O215" s="85"/>
      <c r="P215" s="85"/>
      <c r="Q215" s="85"/>
      <c r="R215" s="85"/>
      <c r="S215" s="85"/>
      <c r="T215" s="85"/>
      <c r="U215" s="85"/>
      <c r="V215" s="85"/>
      <c r="W215" s="85"/>
      <c r="X215" s="85"/>
      <c r="Y215" s="85"/>
    </row>
    <row r="216" spans="3:25">
      <c r="C216" s="85"/>
      <c r="D216" s="85"/>
      <c r="E216" s="85"/>
      <c r="F216" s="85"/>
      <c r="G216" s="85"/>
      <c r="H216" s="85"/>
      <c r="I216" s="85"/>
      <c r="J216" s="85"/>
      <c r="K216" s="85"/>
      <c r="L216" s="85"/>
      <c r="M216" s="85"/>
      <c r="N216" s="85"/>
      <c r="O216" s="85"/>
      <c r="P216" s="85"/>
      <c r="Q216" s="85"/>
      <c r="R216" s="85"/>
      <c r="S216" s="85"/>
      <c r="T216" s="85"/>
      <c r="U216" s="85"/>
      <c r="V216" s="85"/>
      <c r="W216" s="85"/>
      <c r="X216" s="85"/>
      <c r="Y216" s="85"/>
    </row>
    <row r="217" spans="3:25">
      <c r="C217" s="85"/>
      <c r="D217" s="85"/>
      <c r="E217" s="85"/>
      <c r="F217" s="85"/>
      <c r="G217" s="85"/>
      <c r="H217" s="85"/>
      <c r="I217" s="85"/>
      <c r="J217" s="85"/>
      <c r="K217" s="85"/>
      <c r="L217" s="85"/>
      <c r="M217" s="85"/>
      <c r="N217" s="85"/>
      <c r="O217" s="85"/>
      <c r="P217" s="85"/>
      <c r="Q217" s="85"/>
      <c r="R217" s="85"/>
      <c r="S217" s="85"/>
      <c r="T217" s="85"/>
      <c r="U217" s="85"/>
      <c r="V217" s="85"/>
      <c r="W217" s="85"/>
      <c r="X217" s="85"/>
      <c r="Y217" s="85"/>
    </row>
    <row r="218" spans="3:25">
      <c r="C218" s="85"/>
      <c r="D218" s="85"/>
      <c r="E218" s="85"/>
      <c r="F218" s="85"/>
      <c r="G218" s="85"/>
      <c r="H218" s="85"/>
      <c r="I218" s="85"/>
      <c r="J218" s="85"/>
      <c r="K218" s="85"/>
      <c r="L218" s="85"/>
      <c r="M218" s="85"/>
      <c r="N218" s="85"/>
      <c r="O218" s="85"/>
      <c r="P218" s="85"/>
      <c r="Q218" s="85"/>
      <c r="R218" s="85"/>
      <c r="S218" s="85"/>
      <c r="T218" s="85"/>
      <c r="U218" s="85"/>
      <c r="V218" s="85"/>
      <c r="W218" s="85"/>
      <c r="X218" s="85"/>
      <c r="Y218" s="85"/>
    </row>
    <row r="219" spans="3:25">
      <c r="C219" s="85"/>
      <c r="D219" s="85"/>
      <c r="E219" s="85"/>
      <c r="F219" s="85"/>
      <c r="G219" s="85"/>
      <c r="H219" s="85"/>
      <c r="I219" s="85"/>
      <c r="J219" s="85"/>
      <c r="K219" s="85"/>
      <c r="L219" s="85"/>
      <c r="M219" s="85"/>
      <c r="N219" s="85"/>
      <c r="O219" s="85"/>
      <c r="P219" s="85"/>
      <c r="Q219" s="85"/>
      <c r="R219" s="85"/>
      <c r="S219" s="85"/>
      <c r="T219" s="85"/>
      <c r="U219" s="85"/>
      <c r="V219" s="85"/>
      <c r="W219" s="85"/>
      <c r="X219" s="85"/>
      <c r="Y219" s="85"/>
    </row>
    <row r="220" spans="3:25">
      <c r="C220" s="85"/>
      <c r="D220" s="85"/>
      <c r="E220" s="85"/>
      <c r="F220" s="85"/>
      <c r="G220" s="85"/>
      <c r="H220" s="85"/>
      <c r="I220" s="85"/>
      <c r="J220" s="85"/>
      <c r="K220" s="85"/>
      <c r="L220" s="85"/>
      <c r="M220" s="85"/>
      <c r="N220" s="85"/>
      <c r="O220" s="85"/>
      <c r="P220" s="85"/>
      <c r="Q220" s="85"/>
      <c r="R220" s="85"/>
      <c r="S220" s="85"/>
      <c r="T220" s="85"/>
      <c r="U220" s="85"/>
      <c r="V220" s="85"/>
      <c r="W220" s="85"/>
      <c r="X220" s="85"/>
      <c r="Y220" s="85"/>
    </row>
    <row r="221" spans="3:25">
      <c r="C221" s="85"/>
      <c r="D221" s="85"/>
      <c r="E221" s="85"/>
      <c r="F221" s="85"/>
      <c r="G221" s="85"/>
      <c r="H221" s="85"/>
      <c r="I221" s="85"/>
      <c r="J221" s="85"/>
      <c r="K221" s="85"/>
      <c r="L221" s="85"/>
      <c r="M221" s="85"/>
      <c r="N221" s="85"/>
      <c r="O221" s="85"/>
      <c r="P221" s="85"/>
      <c r="Q221" s="85"/>
      <c r="R221" s="85"/>
      <c r="S221" s="85"/>
      <c r="T221" s="85"/>
      <c r="U221" s="85"/>
      <c r="V221" s="85"/>
      <c r="W221" s="85"/>
      <c r="X221" s="85"/>
      <c r="Y221" s="85"/>
    </row>
    <row r="222" spans="3:25">
      <c r="C222" s="85"/>
      <c r="D222" s="85"/>
      <c r="E222" s="85"/>
      <c r="F222" s="85"/>
      <c r="G222" s="85"/>
      <c r="H222" s="85"/>
      <c r="I222" s="85"/>
      <c r="J222" s="85"/>
      <c r="K222" s="85"/>
      <c r="L222" s="85"/>
      <c r="M222" s="85"/>
      <c r="N222" s="85"/>
      <c r="O222" s="85"/>
      <c r="P222" s="85"/>
      <c r="Q222" s="85"/>
      <c r="R222" s="85"/>
      <c r="S222" s="85"/>
      <c r="T222" s="85"/>
      <c r="U222" s="85"/>
      <c r="V222" s="85"/>
      <c r="W222" s="85"/>
      <c r="X222" s="85"/>
      <c r="Y222" s="85"/>
    </row>
    <row r="223" spans="3:25">
      <c r="C223" s="85"/>
      <c r="D223" s="85"/>
      <c r="E223" s="85"/>
      <c r="F223" s="85"/>
      <c r="G223" s="85"/>
      <c r="H223" s="85"/>
      <c r="I223" s="85"/>
      <c r="J223" s="85"/>
      <c r="K223" s="85"/>
      <c r="L223" s="85"/>
      <c r="M223" s="85"/>
      <c r="N223" s="85"/>
      <c r="O223" s="85"/>
      <c r="P223" s="85"/>
      <c r="Q223" s="85"/>
      <c r="R223" s="85"/>
      <c r="S223" s="85"/>
      <c r="T223" s="85"/>
      <c r="U223" s="85"/>
      <c r="V223" s="85"/>
      <c r="W223" s="85"/>
      <c r="X223" s="85"/>
      <c r="Y223" s="85"/>
    </row>
    <row r="224" spans="3:25">
      <c r="C224" s="85"/>
      <c r="D224" s="85"/>
      <c r="E224" s="85"/>
      <c r="F224" s="85"/>
      <c r="G224" s="85"/>
      <c r="H224" s="85"/>
      <c r="I224" s="85"/>
      <c r="J224" s="85"/>
      <c r="K224" s="85"/>
      <c r="L224" s="85"/>
      <c r="M224" s="85"/>
      <c r="N224" s="85"/>
      <c r="O224" s="85"/>
      <c r="P224" s="85"/>
      <c r="Q224" s="85"/>
      <c r="R224" s="85"/>
      <c r="S224" s="85"/>
      <c r="T224" s="85"/>
      <c r="U224" s="85"/>
      <c r="V224" s="85"/>
      <c r="W224" s="85"/>
      <c r="X224" s="85"/>
      <c r="Y224" s="85"/>
    </row>
    <row r="225" spans="3:25">
      <c r="C225" s="85"/>
      <c r="D225" s="85"/>
      <c r="E225" s="85"/>
      <c r="F225" s="85"/>
      <c r="G225" s="85"/>
      <c r="H225" s="85"/>
      <c r="I225" s="85"/>
      <c r="J225" s="85"/>
      <c r="K225" s="85"/>
      <c r="L225" s="85"/>
      <c r="M225" s="85"/>
      <c r="N225" s="85"/>
      <c r="O225" s="85"/>
      <c r="P225" s="85"/>
      <c r="Q225" s="85"/>
      <c r="R225" s="85"/>
      <c r="S225" s="85"/>
      <c r="T225" s="85"/>
      <c r="U225" s="85"/>
      <c r="V225" s="85"/>
      <c r="W225" s="85"/>
      <c r="X225" s="85"/>
      <c r="Y225" s="85"/>
    </row>
    <row r="226" spans="3:25">
      <c r="C226" s="85"/>
      <c r="D226" s="85"/>
      <c r="E226" s="85"/>
      <c r="F226" s="85"/>
      <c r="G226" s="85"/>
      <c r="H226" s="85"/>
      <c r="I226" s="85"/>
      <c r="J226" s="85"/>
      <c r="K226" s="85"/>
      <c r="L226" s="85"/>
      <c r="M226" s="85"/>
      <c r="N226" s="85"/>
      <c r="O226" s="85"/>
      <c r="P226" s="85"/>
      <c r="Q226" s="85"/>
      <c r="R226" s="85"/>
      <c r="S226" s="85"/>
      <c r="T226" s="85"/>
      <c r="U226" s="85"/>
      <c r="V226" s="85"/>
      <c r="W226" s="85"/>
      <c r="X226" s="85"/>
      <c r="Y226" s="85"/>
    </row>
    <row r="227" spans="3:25">
      <c r="C227" s="85"/>
      <c r="D227" s="85"/>
      <c r="E227" s="85"/>
      <c r="F227" s="85"/>
      <c r="G227" s="85"/>
      <c r="H227" s="85"/>
      <c r="I227" s="85"/>
      <c r="J227" s="85"/>
      <c r="K227" s="85"/>
      <c r="L227" s="85"/>
      <c r="M227" s="85"/>
      <c r="N227" s="85"/>
      <c r="O227" s="85"/>
      <c r="P227" s="85"/>
      <c r="Q227" s="85"/>
      <c r="R227" s="85"/>
      <c r="S227" s="85"/>
      <c r="T227" s="85"/>
      <c r="U227" s="85"/>
      <c r="V227" s="85"/>
      <c r="W227" s="85"/>
      <c r="X227" s="85"/>
      <c r="Y227" s="85"/>
    </row>
    <row r="228" spans="3:25">
      <c r="C228" s="85"/>
      <c r="D228" s="85"/>
      <c r="E228" s="85"/>
      <c r="F228" s="85"/>
      <c r="G228" s="85"/>
      <c r="H228" s="85"/>
      <c r="I228" s="85"/>
      <c r="J228" s="85"/>
      <c r="K228" s="85"/>
      <c r="L228" s="85"/>
      <c r="M228" s="85"/>
      <c r="N228" s="85"/>
      <c r="O228" s="85"/>
      <c r="P228" s="85"/>
      <c r="Q228" s="85"/>
      <c r="R228" s="85"/>
      <c r="S228" s="85"/>
      <c r="T228" s="85"/>
      <c r="U228" s="85"/>
      <c r="V228" s="85"/>
      <c r="W228" s="85"/>
      <c r="X228" s="85"/>
      <c r="Y228" s="85"/>
    </row>
    <row r="229" spans="3:25">
      <c r="C229" s="85"/>
      <c r="D229" s="85"/>
      <c r="E229" s="85"/>
      <c r="F229" s="85"/>
      <c r="G229" s="85"/>
      <c r="H229" s="85"/>
      <c r="I229" s="85"/>
      <c r="J229" s="85"/>
      <c r="K229" s="85"/>
      <c r="L229" s="85"/>
      <c r="M229" s="85"/>
      <c r="N229" s="85"/>
      <c r="O229" s="85"/>
      <c r="P229" s="85"/>
      <c r="Q229" s="85"/>
      <c r="R229" s="85"/>
      <c r="S229" s="85"/>
      <c r="T229" s="85"/>
      <c r="U229" s="85"/>
      <c r="V229" s="85"/>
      <c r="W229" s="85"/>
      <c r="X229" s="85"/>
      <c r="Y229" s="85"/>
    </row>
    <row r="230" spans="3:25">
      <c r="C230" s="85"/>
      <c r="D230" s="85"/>
      <c r="E230" s="85"/>
      <c r="F230" s="85"/>
      <c r="G230" s="85"/>
      <c r="H230" s="85"/>
      <c r="I230" s="85"/>
      <c r="J230" s="85"/>
      <c r="K230" s="85"/>
      <c r="L230" s="85"/>
      <c r="M230" s="85"/>
      <c r="N230" s="85"/>
      <c r="O230" s="85"/>
      <c r="P230" s="85"/>
      <c r="Q230" s="85"/>
      <c r="R230" s="85"/>
      <c r="S230" s="85"/>
      <c r="T230" s="85"/>
      <c r="U230" s="85"/>
      <c r="V230" s="85"/>
      <c r="W230" s="85"/>
      <c r="X230" s="85"/>
      <c r="Y230" s="85"/>
    </row>
    <row r="231" spans="3:25">
      <c r="C231" s="85"/>
      <c r="D231" s="85"/>
      <c r="E231" s="85"/>
      <c r="F231" s="85"/>
      <c r="G231" s="85"/>
      <c r="H231" s="85"/>
      <c r="I231" s="85"/>
      <c r="J231" s="85"/>
      <c r="K231" s="85"/>
      <c r="L231" s="85"/>
      <c r="M231" s="85"/>
      <c r="N231" s="85"/>
      <c r="O231" s="85"/>
      <c r="P231" s="85"/>
      <c r="Q231" s="85"/>
      <c r="R231" s="85"/>
      <c r="S231" s="85"/>
      <c r="T231" s="85"/>
      <c r="U231" s="85"/>
      <c r="V231" s="85"/>
      <c r="W231" s="85"/>
      <c r="X231" s="85"/>
      <c r="Y231" s="85"/>
    </row>
    <row r="232" spans="3:25">
      <c r="C232" s="85"/>
      <c r="D232" s="85"/>
      <c r="E232" s="85"/>
      <c r="F232" s="85"/>
      <c r="G232" s="85"/>
      <c r="H232" s="85"/>
      <c r="I232" s="85"/>
      <c r="J232" s="85"/>
      <c r="K232" s="85"/>
      <c r="L232" s="85"/>
      <c r="M232" s="85"/>
      <c r="N232" s="85"/>
      <c r="O232" s="85"/>
      <c r="P232" s="85"/>
      <c r="Q232" s="85"/>
      <c r="R232" s="85"/>
      <c r="S232" s="85"/>
      <c r="T232" s="85"/>
      <c r="U232" s="85"/>
      <c r="V232" s="85"/>
      <c r="W232" s="85"/>
      <c r="X232" s="85"/>
      <c r="Y232" s="85"/>
    </row>
    <row r="233" spans="3:25">
      <c r="C233" s="85"/>
      <c r="D233" s="85"/>
      <c r="E233" s="85"/>
      <c r="F233" s="85"/>
      <c r="G233" s="85"/>
      <c r="H233" s="85"/>
      <c r="I233" s="85"/>
      <c r="J233" s="85"/>
      <c r="K233" s="85"/>
      <c r="L233" s="85"/>
      <c r="M233" s="85"/>
      <c r="N233" s="85"/>
      <c r="O233" s="85"/>
      <c r="P233" s="85"/>
      <c r="Q233" s="85"/>
      <c r="R233" s="85"/>
      <c r="S233" s="85"/>
      <c r="T233" s="85"/>
      <c r="U233" s="85"/>
      <c r="V233" s="85"/>
      <c r="W233" s="85"/>
      <c r="X233" s="85"/>
      <c r="Y233" s="85"/>
    </row>
    <row r="234" spans="3:25">
      <c r="C234" s="85"/>
      <c r="D234" s="85"/>
      <c r="E234" s="85"/>
      <c r="F234" s="85"/>
      <c r="G234" s="85"/>
      <c r="H234" s="85"/>
      <c r="I234" s="85"/>
      <c r="J234" s="85"/>
      <c r="K234" s="85"/>
      <c r="L234" s="85"/>
      <c r="M234" s="85"/>
      <c r="N234" s="85"/>
      <c r="O234" s="85"/>
      <c r="P234" s="85"/>
      <c r="Q234" s="85"/>
      <c r="R234" s="85"/>
      <c r="S234" s="85"/>
      <c r="T234" s="85"/>
      <c r="U234" s="85"/>
      <c r="V234" s="85"/>
      <c r="W234" s="85"/>
      <c r="X234" s="85"/>
      <c r="Y234" s="85"/>
    </row>
    <row r="235" spans="3:25">
      <c r="C235" s="85"/>
      <c r="D235" s="85"/>
      <c r="E235" s="85"/>
      <c r="F235" s="85"/>
      <c r="G235" s="85"/>
      <c r="H235" s="85"/>
      <c r="I235" s="85"/>
      <c r="J235" s="85"/>
      <c r="K235" s="85"/>
      <c r="L235" s="85"/>
      <c r="M235" s="85"/>
      <c r="N235" s="85"/>
      <c r="O235" s="85"/>
      <c r="P235" s="85"/>
      <c r="Q235" s="85"/>
      <c r="R235" s="85"/>
      <c r="S235" s="85"/>
      <c r="T235" s="85"/>
      <c r="U235" s="85"/>
      <c r="V235" s="85"/>
      <c r="W235" s="85"/>
      <c r="X235" s="85"/>
      <c r="Y235" s="85"/>
    </row>
    <row r="236" spans="3:25">
      <c r="C236" s="85"/>
      <c r="D236" s="85"/>
      <c r="E236" s="85"/>
      <c r="F236" s="85"/>
      <c r="G236" s="85"/>
      <c r="H236" s="85"/>
      <c r="I236" s="85"/>
      <c r="J236" s="85"/>
      <c r="K236" s="85"/>
      <c r="L236" s="85"/>
      <c r="M236" s="85"/>
      <c r="N236" s="85"/>
      <c r="O236" s="85"/>
      <c r="P236" s="85"/>
      <c r="Q236" s="85"/>
      <c r="R236" s="85"/>
      <c r="S236" s="85"/>
      <c r="T236" s="85"/>
      <c r="U236" s="85"/>
      <c r="V236" s="85"/>
      <c r="W236" s="85"/>
      <c r="X236" s="85"/>
      <c r="Y236" s="85"/>
    </row>
    <row r="237" spans="3:25">
      <c r="C237" s="85"/>
      <c r="D237" s="85"/>
      <c r="E237" s="85"/>
      <c r="F237" s="85"/>
      <c r="G237" s="85"/>
      <c r="H237" s="85"/>
      <c r="I237" s="85"/>
      <c r="J237" s="85"/>
      <c r="K237" s="85"/>
      <c r="L237" s="85"/>
      <c r="M237" s="85"/>
      <c r="N237" s="85"/>
      <c r="O237" s="85"/>
      <c r="P237" s="85"/>
      <c r="Q237" s="85"/>
      <c r="R237" s="85"/>
      <c r="S237" s="85"/>
      <c r="T237" s="85"/>
      <c r="U237" s="85"/>
      <c r="V237" s="85"/>
      <c r="W237" s="85"/>
      <c r="X237" s="85"/>
      <c r="Y237" s="85"/>
    </row>
    <row r="238" spans="3:25">
      <c r="C238" s="85"/>
      <c r="D238" s="85"/>
      <c r="E238" s="85"/>
      <c r="F238" s="85"/>
      <c r="G238" s="85"/>
      <c r="H238" s="85"/>
      <c r="I238" s="85"/>
      <c r="J238" s="85"/>
      <c r="K238" s="85"/>
      <c r="L238" s="85"/>
      <c r="M238" s="85"/>
      <c r="N238" s="85"/>
      <c r="O238" s="85"/>
      <c r="P238" s="85"/>
      <c r="Q238" s="85"/>
      <c r="R238" s="85"/>
      <c r="S238" s="85"/>
      <c r="T238" s="85"/>
      <c r="U238" s="85"/>
      <c r="V238" s="85"/>
      <c r="W238" s="85"/>
      <c r="X238" s="85"/>
      <c r="Y238" s="85"/>
    </row>
    <row r="239" spans="3:25">
      <c r="C239" s="85"/>
      <c r="D239" s="85"/>
      <c r="E239" s="85"/>
      <c r="F239" s="85"/>
      <c r="G239" s="85"/>
      <c r="H239" s="85"/>
      <c r="I239" s="85"/>
      <c r="J239" s="85"/>
      <c r="K239" s="85"/>
      <c r="L239" s="85"/>
      <c r="M239" s="85"/>
      <c r="N239" s="85"/>
      <c r="O239" s="85"/>
      <c r="P239" s="85"/>
      <c r="Q239" s="85"/>
      <c r="R239" s="85"/>
      <c r="S239" s="85"/>
      <c r="T239" s="85"/>
      <c r="U239" s="85"/>
      <c r="V239" s="85"/>
      <c r="W239" s="85"/>
      <c r="X239" s="85"/>
      <c r="Y239" s="85"/>
    </row>
    <row r="240" spans="3:25">
      <c r="C240" s="85"/>
      <c r="D240" s="85"/>
      <c r="E240" s="85"/>
      <c r="F240" s="85"/>
      <c r="G240" s="85"/>
      <c r="H240" s="85"/>
      <c r="I240" s="85"/>
      <c r="J240" s="85"/>
      <c r="K240" s="85"/>
      <c r="L240" s="85"/>
      <c r="M240" s="85"/>
      <c r="N240" s="85"/>
      <c r="O240" s="85"/>
      <c r="P240" s="85"/>
      <c r="Q240" s="85"/>
      <c r="R240" s="85"/>
      <c r="S240" s="85"/>
      <c r="T240" s="85"/>
      <c r="U240" s="85"/>
      <c r="V240" s="85"/>
      <c r="W240" s="85"/>
      <c r="X240" s="85"/>
      <c r="Y240" s="85"/>
    </row>
    <row r="241" spans="3:25">
      <c r="C241" s="85"/>
      <c r="D241" s="85"/>
      <c r="E241" s="85"/>
      <c r="F241" s="85"/>
      <c r="G241" s="85"/>
      <c r="H241" s="85"/>
      <c r="I241" s="85"/>
      <c r="J241" s="85"/>
      <c r="K241" s="85"/>
      <c r="L241" s="85"/>
      <c r="M241" s="85"/>
      <c r="N241" s="85"/>
      <c r="O241" s="85"/>
      <c r="P241" s="85"/>
      <c r="Q241" s="85"/>
      <c r="R241" s="85"/>
      <c r="S241" s="85"/>
      <c r="T241" s="85"/>
      <c r="U241" s="85"/>
      <c r="V241" s="85"/>
      <c r="W241" s="85"/>
      <c r="X241" s="85"/>
      <c r="Y241" s="85"/>
    </row>
    <row r="242" spans="3:25">
      <c r="C242" s="85"/>
      <c r="D242" s="85"/>
      <c r="E242" s="85"/>
      <c r="F242" s="85"/>
      <c r="G242" s="85"/>
      <c r="H242" s="85"/>
      <c r="I242" s="85"/>
      <c r="J242" s="85"/>
      <c r="K242" s="85"/>
      <c r="L242" s="85"/>
      <c r="M242" s="85"/>
      <c r="N242" s="85"/>
      <c r="O242" s="85"/>
      <c r="P242" s="85"/>
      <c r="Q242" s="85"/>
      <c r="R242" s="85"/>
      <c r="S242" s="85"/>
      <c r="T242" s="85"/>
      <c r="U242" s="85"/>
      <c r="V242" s="85"/>
      <c r="W242" s="85"/>
      <c r="X242" s="85"/>
      <c r="Y242" s="85"/>
    </row>
    <row r="243" spans="3:25">
      <c r="C243" s="85"/>
      <c r="D243" s="85"/>
      <c r="E243" s="85"/>
      <c r="F243" s="85"/>
      <c r="G243" s="85"/>
      <c r="H243" s="85"/>
      <c r="I243" s="85"/>
      <c r="J243" s="85"/>
      <c r="K243" s="85"/>
      <c r="L243" s="85"/>
      <c r="M243" s="85"/>
      <c r="N243" s="85"/>
      <c r="O243" s="85"/>
      <c r="P243" s="85"/>
      <c r="Q243" s="85"/>
      <c r="R243" s="85"/>
      <c r="S243" s="85"/>
      <c r="T243" s="85"/>
      <c r="U243" s="85"/>
      <c r="V243" s="85"/>
      <c r="W243" s="85"/>
      <c r="X243" s="85"/>
      <c r="Y243" s="85"/>
    </row>
    <row r="244" spans="3:25">
      <c r="C244" s="85"/>
      <c r="D244" s="85"/>
      <c r="E244" s="85"/>
      <c r="F244" s="85"/>
      <c r="G244" s="85"/>
      <c r="H244" s="85"/>
      <c r="I244" s="85"/>
      <c r="J244" s="85"/>
      <c r="K244" s="85"/>
      <c r="L244" s="85"/>
      <c r="M244" s="85"/>
      <c r="N244" s="85"/>
      <c r="O244" s="85"/>
      <c r="P244" s="85"/>
      <c r="Q244" s="85"/>
      <c r="R244" s="85"/>
      <c r="S244" s="85"/>
      <c r="T244" s="85"/>
      <c r="U244" s="85"/>
      <c r="V244" s="85"/>
      <c r="W244" s="85"/>
      <c r="X244" s="85"/>
      <c r="Y244" s="85"/>
    </row>
    <row r="245" spans="3:25">
      <c r="C245" s="85"/>
      <c r="D245" s="85"/>
      <c r="E245" s="85"/>
      <c r="F245" s="85"/>
      <c r="G245" s="85"/>
      <c r="H245" s="85"/>
      <c r="I245" s="85"/>
      <c r="J245" s="85"/>
      <c r="K245" s="85"/>
      <c r="L245" s="85"/>
      <c r="M245" s="85"/>
      <c r="N245" s="85"/>
      <c r="O245" s="85"/>
      <c r="P245" s="85"/>
      <c r="Q245" s="85"/>
      <c r="R245" s="85"/>
      <c r="S245" s="85"/>
      <c r="T245" s="85"/>
      <c r="U245" s="85"/>
      <c r="V245" s="85"/>
      <c r="W245" s="85"/>
      <c r="X245" s="85"/>
      <c r="Y245" s="85"/>
    </row>
    <row r="246" spans="3:25">
      <c r="C246" s="85"/>
      <c r="D246" s="85"/>
      <c r="E246" s="85"/>
      <c r="F246" s="85"/>
      <c r="G246" s="85"/>
      <c r="H246" s="85"/>
      <c r="I246" s="85"/>
      <c r="J246" s="85"/>
      <c r="K246" s="85"/>
      <c r="L246" s="85"/>
      <c r="M246" s="85"/>
      <c r="N246" s="85"/>
      <c r="O246" s="85"/>
      <c r="P246" s="85"/>
      <c r="Q246" s="85"/>
      <c r="R246" s="85"/>
      <c r="S246" s="85"/>
      <c r="T246" s="85"/>
      <c r="U246" s="85"/>
      <c r="V246" s="85"/>
      <c r="W246" s="85"/>
      <c r="X246" s="85"/>
      <c r="Y246" s="85"/>
    </row>
    <row r="247" spans="3:25">
      <c r="C247" s="85"/>
      <c r="D247" s="85"/>
      <c r="E247" s="85"/>
      <c r="F247" s="85"/>
      <c r="G247" s="85"/>
      <c r="H247" s="85"/>
      <c r="I247" s="85"/>
      <c r="J247" s="85"/>
      <c r="K247" s="85"/>
      <c r="L247" s="85"/>
      <c r="M247" s="85"/>
      <c r="N247" s="85"/>
      <c r="O247" s="85"/>
      <c r="P247" s="85"/>
      <c r="Q247" s="85"/>
      <c r="R247" s="85"/>
      <c r="S247" s="85"/>
      <c r="T247" s="85"/>
      <c r="U247" s="85"/>
      <c r="V247" s="85"/>
      <c r="W247" s="85"/>
      <c r="X247" s="85"/>
      <c r="Y247" s="85"/>
    </row>
    <row r="248" spans="3:25">
      <c r="C248" s="85"/>
      <c r="D248" s="85"/>
      <c r="E248" s="85"/>
      <c r="F248" s="85"/>
      <c r="G248" s="85"/>
      <c r="H248" s="85"/>
      <c r="I248" s="85"/>
      <c r="J248" s="85"/>
      <c r="K248" s="85"/>
      <c r="L248" s="85"/>
      <c r="M248" s="85"/>
      <c r="N248" s="85"/>
      <c r="O248" s="85"/>
      <c r="P248" s="85"/>
      <c r="Q248" s="85"/>
      <c r="R248" s="85"/>
      <c r="S248" s="85"/>
      <c r="T248" s="85"/>
      <c r="U248" s="85"/>
      <c r="V248" s="85"/>
      <c r="W248" s="85"/>
      <c r="X248" s="85"/>
      <c r="Y248" s="85"/>
    </row>
    <row r="249" spans="3:25">
      <c r="C249" s="85"/>
      <c r="D249" s="85"/>
      <c r="E249" s="85"/>
      <c r="F249" s="85"/>
      <c r="G249" s="85"/>
      <c r="H249" s="85"/>
      <c r="I249" s="85"/>
      <c r="J249" s="85"/>
      <c r="K249" s="85"/>
      <c r="L249" s="85"/>
      <c r="M249" s="85"/>
      <c r="N249" s="85"/>
      <c r="O249" s="85"/>
      <c r="P249" s="85"/>
      <c r="Q249" s="85"/>
      <c r="R249" s="85"/>
      <c r="S249" s="85"/>
      <c r="T249" s="85"/>
      <c r="U249" s="85"/>
      <c r="V249" s="85"/>
      <c r="W249" s="85"/>
      <c r="X249" s="85"/>
      <c r="Y249" s="85"/>
    </row>
    <row r="250" spans="3:25">
      <c r="C250" s="85"/>
      <c r="D250" s="85"/>
      <c r="E250" s="85"/>
      <c r="F250" s="85"/>
      <c r="G250" s="85"/>
      <c r="H250" s="85"/>
      <c r="I250" s="85"/>
      <c r="J250" s="85"/>
      <c r="K250" s="85"/>
      <c r="L250" s="85"/>
      <c r="M250" s="85"/>
      <c r="N250" s="85"/>
      <c r="O250" s="85"/>
      <c r="P250" s="85"/>
      <c r="Q250" s="85"/>
      <c r="R250" s="85"/>
      <c r="S250" s="85"/>
      <c r="T250" s="85"/>
      <c r="U250" s="85"/>
      <c r="V250" s="85"/>
      <c r="W250" s="85"/>
      <c r="X250" s="85"/>
      <c r="Y250" s="85"/>
    </row>
    <row r="251" spans="3:25">
      <c r="C251" s="85"/>
      <c r="D251" s="85"/>
      <c r="E251" s="85"/>
      <c r="F251" s="85"/>
      <c r="G251" s="85"/>
      <c r="H251" s="85"/>
      <c r="I251" s="85"/>
      <c r="J251" s="85"/>
      <c r="K251" s="85"/>
      <c r="L251" s="85"/>
      <c r="M251" s="85"/>
      <c r="N251" s="85"/>
      <c r="O251" s="85"/>
      <c r="P251" s="85"/>
      <c r="Q251" s="85"/>
      <c r="R251" s="85"/>
      <c r="S251" s="85"/>
      <c r="T251" s="85"/>
      <c r="U251" s="85"/>
      <c r="V251" s="85"/>
      <c r="W251" s="85"/>
      <c r="X251" s="85"/>
      <c r="Y251" s="85"/>
    </row>
    <row r="252" spans="3:25">
      <c r="C252" s="85"/>
      <c r="D252" s="85"/>
      <c r="E252" s="85"/>
      <c r="F252" s="85"/>
      <c r="G252" s="85"/>
      <c r="H252" s="85"/>
      <c r="I252" s="85"/>
      <c r="J252" s="85"/>
      <c r="K252" s="85"/>
      <c r="L252" s="85"/>
      <c r="M252" s="85"/>
      <c r="N252" s="85"/>
      <c r="O252" s="85"/>
      <c r="P252" s="85"/>
      <c r="Q252" s="85"/>
      <c r="R252" s="85"/>
      <c r="S252" s="85"/>
      <c r="T252" s="85"/>
      <c r="U252" s="85"/>
      <c r="V252" s="85"/>
      <c r="W252" s="85"/>
      <c r="X252" s="85"/>
      <c r="Y252" s="85"/>
    </row>
    <row r="253" spans="3:25">
      <c r="C253" s="85"/>
      <c r="D253" s="85"/>
      <c r="E253" s="85"/>
      <c r="F253" s="85"/>
      <c r="G253" s="85"/>
      <c r="H253" s="85"/>
      <c r="I253" s="85"/>
      <c r="J253" s="85"/>
      <c r="K253" s="85"/>
      <c r="L253" s="85"/>
      <c r="M253" s="85"/>
      <c r="N253" s="85"/>
      <c r="O253" s="85"/>
      <c r="P253" s="85"/>
      <c r="Q253" s="85"/>
      <c r="R253" s="85"/>
      <c r="S253" s="85"/>
      <c r="T253" s="85"/>
      <c r="U253" s="85"/>
      <c r="V253" s="85"/>
      <c r="W253" s="85"/>
      <c r="X253" s="85"/>
      <c r="Y253" s="85"/>
    </row>
    <row r="254" spans="3:25">
      <c r="C254" s="85"/>
      <c r="D254" s="85"/>
      <c r="E254" s="85"/>
      <c r="F254" s="85"/>
      <c r="G254" s="85"/>
      <c r="H254" s="85"/>
      <c r="I254" s="85"/>
      <c r="J254" s="85"/>
      <c r="K254" s="85"/>
      <c r="L254" s="85"/>
      <c r="M254" s="85"/>
      <c r="N254" s="85"/>
      <c r="O254" s="85"/>
      <c r="P254" s="85"/>
      <c r="Q254" s="85"/>
      <c r="R254" s="85"/>
      <c r="S254" s="85"/>
      <c r="T254" s="85"/>
      <c r="U254" s="85"/>
      <c r="V254" s="85"/>
      <c r="W254" s="85"/>
      <c r="X254" s="85"/>
      <c r="Y254" s="85"/>
    </row>
    <row r="255" spans="3:25">
      <c r="C255" s="85"/>
      <c r="D255" s="85"/>
      <c r="E255" s="85"/>
      <c r="F255" s="85"/>
      <c r="G255" s="85"/>
      <c r="H255" s="85"/>
      <c r="I255" s="85"/>
      <c r="J255" s="85"/>
      <c r="K255" s="85"/>
      <c r="L255" s="85"/>
      <c r="M255" s="85"/>
      <c r="N255" s="85"/>
      <c r="O255" s="85"/>
      <c r="P255" s="85"/>
      <c r="Q255" s="85"/>
      <c r="R255" s="85"/>
      <c r="S255" s="85"/>
      <c r="T255" s="85"/>
      <c r="U255" s="85"/>
      <c r="V255" s="85"/>
      <c r="W255" s="85"/>
      <c r="X255" s="85"/>
      <c r="Y255" s="85"/>
    </row>
    <row r="256" spans="3:25">
      <c r="C256" s="85"/>
      <c r="D256" s="85"/>
      <c r="E256" s="85"/>
      <c r="F256" s="85"/>
      <c r="G256" s="85"/>
      <c r="H256" s="85"/>
      <c r="I256" s="85"/>
      <c r="J256" s="85"/>
      <c r="K256" s="85"/>
      <c r="L256" s="85"/>
      <c r="M256" s="85"/>
      <c r="N256" s="85"/>
      <c r="O256" s="85"/>
      <c r="P256" s="85"/>
      <c r="Q256" s="85"/>
      <c r="R256" s="85"/>
      <c r="S256" s="85"/>
      <c r="T256" s="85"/>
      <c r="U256" s="85"/>
      <c r="V256" s="85"/>
      <c r="W256" s="85"/>
      <c r="X256" s="85"/>
      <c r="Y256" s="85"/>
    </row>
    <row r="257" spans="3:25">
      <c r="C257" s="85"/>
      <c r="D257" s="85"/>
      <c r="E257" s="85"/>
      <c r="F257" s="85"/>
      <c r="G257" s="85"/>
      <c r="H257" s="85"/>
      <c r="I257" s="85"/>
      <c r="J257" s="85"/>
      <c r="K257" s="85"/>
      <c r="L257" s="85"/>
      <c r="M257" s="85"/>
      <c r="N257" s="85"/>
      <c r="O257" s="85"/>
      <c r="P257" s="85"/>
      <c r="Q257" s="85"/>
      <c r="R257" s="85"/>
      <c r="S257" s="85"/>
      <c r="T257" s="85"/>
      <c r="U257" s="85"/>
      <c r="V257" s="85"/>
      <c r="W257" s="85"/>
      <c r="X257" s="85"/>
      <c r="Y257" s="85"/>
    </row>
    <row r="258" spans="3:25">
      <c r="C258" s="85"/>
      <c r="D258" s="85"/>
      <c r="E258" s="85"/>
      <c r="F258" s="85"/>
      <c r="G258" s="85"/>
      <c r="H258" s="85"/>
      <c r="I258" s="85"/>
      <c r="J258" s="85"/>
      <c r="K258" s="85"/>
      <c r="L258" s="85"/>
      <c r="M258" s="85"/>
      <c r="N258" s="85"/>
      <c r="O258" s="85"/>
      <c r="P258" s="85"/>
      <c r="Q258" s="85"/>
      <c r="R258" s="85"/>
      <c r="S258" s="85"/>
      <c r="T258" s="85"/>
      <c r="U258" s="85"/>
      <c r="V258" s="85"/>
      <c r="W258" s="85"/>
      <c r="X258" s="85"/>
      <c r="Y258" s="85"/>
    </row>
    <row r="259" spans="3:25">
      <c r="C259" s="85"/>
      <c r="D259" s="85"/>
      <c r="E259" s="85"/>
      <c r="F259" s="85"/>
      <c r="G259" s="85"/>
      <c r="H259" s="85"/>
      <c r="I259" s="85"/>
      <c r="J259" s="85"/>
      <c r="K259" s="85"/>
      <c r="L259" s="85"/>
      <c r="M259" s="85"/>
      <c r="N259" s="85"/>
      <c r="O259" s="85"/>
      <c r="P259" s="85"/>
      <c r="Q259" s="85"/>
      <c r="R259" s="85"/>
      <c r="S259" s="85"/>
      <c r="T259" s="85"/>
      <c r="U259" s="85"/>
      <c r="V259" s="85"/>
      <c r="W259" s="85"/>
      <c r="X259" s="85"/>
      <c r="Y259" s="85"/>
    </row>
    <row r="260" spans="3:25">
      <c r="C260" s="85"/>
      <c r="D260" s="85"/>
      <c r="E260" s="85"/>
      <c r="F260" s="85"/>
      <c r="G260" s="85"/>
      <c r="H260" s="85"/>
      <c r="I260" s="85"/>
      <c r="J260" s="85"/>
      <c r="K260" s="85"/>
      <c r="L260" s="85"/>
      <c r="M260" s="85"/>
      <c r="N260" s="85"/>
      <c r="O260" s="85"/>
      <c r="P260" s="85"/>
      <c r="Q260" s="85"/>
      <c r="R260" s="85"/>
      <c r="S260" s="85"/>
      <c r="T260" s="85"/>
      <c r="U260" s="85"/>
      <c r="V260" s="85"/>
      <c r="W260" s="85"/>
      <c r="X260" s="85"/>
      <c r="Y260" s="85"/>
    </row>
    <row r="261" spans="3:25">
      <c r="C261" s="85"/>
      <c r="D261" s="85"/>
      <c r="E261" s="85"/>
      <c r="F261" s="85"/>
      <c r="G261" s="85"/>
      <c r="H261" s="85"/>
      <c r="I261" s="85"/>
      <c r="J261" s="85"/>
      <c r="K261" s="85"/>
      <c r="L261" s="85"/>
      <c r="M261" s="85"/>
      <c r="N261" s="85"/>
      <c r="O261" s="85"/>
      <c r="P261" s="85"/>
      <c r="Q261" s="85"/>
      <c r="R261" s="85"/>
      <c r="S261" s="85"/>
      <c r="T261" s="85"/>
      <c r="U261" s="85"/>
      <c r="V261" s="85"/>
      <c r="W261" s="85"/>
      <c r="X261" s="85"/>
      <c r="Y261" s="85"/>
    </row>
    <row r="262" spans="3:25">
      <c r="C262" s="85"/>
      <c r="D262" s="85"/>
      <c r="E262" s="85"/>
      <c r="F262" s="85"/>
      <c r="G262" s="85"/>
      <c r="H262" s="85"/>
      <c r="I262" s="85"/>
      <c r="J262" s="85"/>
      <c r="K262" s="85"/>
      <c r="L262" s="85"/>
      <c r="M262" s="85"/>
      <c r="N262" s="85"/>
      <c r="O262" s="85"/>
      <c r="P262" s="85"/>
      <c r="Q262" s="85"/>
      <c r="R262" s="85"/>
      <c r="S262" s="85"/>
      <c r="T262" s="85"/>
      <c r="U262" s="85"/>
      <c r="V262" s="85"/>
      <c r="W262" s="85"/>
      <c r="X262" s="85"/>
      <c r="Y262" s="85"/>
    </row>
    <row r="263" spans="3:25">
      <c r="C263" s="85"/>
      <c r="D263" s="85"/>
      <c r="E263" s="85"/>
      <c r="F263" s="85"/>
      <c r="G263" s="85"/>
      <c r="H263" s="85"/>
      <c r="I263" s="85"/>
      <c r="J263" s="85"/>
      <c r="K263" s="85"/>
      <c r="L263" s="85"/>
      <c r="M263" s="85"/>
      <c r="N263" s="85"/>
      <c r="O263" s="85"/>
      <c r="P263" s="85"/>
      <c r="Q263" s="85"/>
      <c r="R263" s="85"/>
      <c r="S263" s="85"/>
      <c r="T263" s="85"/>
      <c r="U263" s="85"/>
      <c r="V263" s="85"/>
      <c r="W263" s="85"/>
      <c r="X263" s="85"/>
      <c r="Y263" s="85"/>
    </row>
    <row r="264" spans="3:25">
      <c r="C264" s="85"/>
      <c r="D264" s="85"/>
      <c r="E264" s="85"/>
      <c r="F264" s="85"/>
      <c r="G264" s="85"/>
      <c r="H264" s="85"/>
      <c r="I264" s="85"/>
      <c r="J264" s="85"/>
      <c r="K264" s="85"/>
      <c r="L264" s="85"/>
      <c r="M264" s="85"/>
      <c r="N264" s="85"/>
      <c r="O264" s="85"/>
      <c r="P264" s="85"/>
      <c r="Q264" s="85"/>
      <c r="R264" s="85"/>
      <c r="S264" s="85"/>
      <c r="T264" s="85"/>
      <c r="U264" s="85"/>
      <c r="V264" s="85"/>
      <c r="W264" s="85"/>
      <c r="X264" s="85"/>
      <c r="Y264" s="85"/>
    </row>
    <row r="265" spans="3:25">
      <c r="C265" s="85"/>
      <c r="D265" s="85"/>
      <c r="E265" s="85"/>
      <c r="F265" s="85"/>
      <c r="G265" s="85"/>
      <c r="H265" s="85"/>
      <c r="I265" s="85"/>
      <c r="J265" s="85"/>
      <c r="K265" s="85"/>
      <c r="L265" s="85"/>
      <c r="M265" s="85"/>
      <c r="N265" s="85"/>
      <c r="O265" s="85"/>
      <c r="P265" s="85"/>
      <c r="Q265" s="85"/>
      <c r="R265" s="85"/>
      <c r="S265" s="85"/>
      <c r="T265" s="85"/>
      <c r="U265" s="85"/>
      <c r="V265" s="85"/>
      <c r="W265" s="85"/>
      <c r="X265" s="85"/>
      <c r="Y265" s="85"/>
    </row>
    <row r="266" spans="3:25">
      <c r="C266" s="85"/>
      <c r="D266" s="85"/>
      <c r="E266" s="85"/>
      <c r="F266" s="85"/>
      <c r="G266" s="85"/>
      <c r="H266" s="85"/>
      <c r="I266" s="85"/>
      <c r="J266" s="85"/>
      <c r="K266" s="85"/>
      <c r="L266" s="85"/>
      <c r="M266" s="85"/>
      <c r="N266" s="85"/>
      <c r="O266" s="85"/>
      <c r="P266" s="85"/>
      <c r="Q266" s="85"/>
      <c r="R266" s="85"/>
      <c r="S266" s="85"/>
      <c r="T266" s="85"/>
      <c r="U266" s="85"/>
      <c r="V266" s="85"/>
      <c r="W266" s="85"/>
      <c r="X266" s="85"/>
      <c r="Y266" s="85"/>
    </row>
    <row r="267" spans="3:25">
      <c r="C267" s="85"/>
      <c r="D267" s="85"/>
      <c r="E267" s="85"/>
      <c r="F267" s="85"/>
      <c r="G267" s="85"/>
      <c r="H267" s="85"/>
      <c r="I267" s="85"/>
      <c r="J267" s="85"/>
      <c r="K267" s="85"/>
      <c r="L267" s="85"/>
      <c r="M267" s="85"/>
      <c r="N267" s="85"/>
      <c r="O267" s="85"/>
      <c r="P267" s="85"/>
      <c r="Q267" s="85"/>
      <c r="R267" s="85"/>
      <c r="S267" s="85"/>
      <c r="T267" s="85"/>
      <c r="U267" s="85"/>
      <c r="V267" s="85"/>
      <c r="W267" s="85"/>
      <c r="X267" s="85"/>
      <c r="Y267" s="85"/>
    </row>
    <row r="268" spans="3:25">
      <c r="C268" s="85"/>
      <c r="D268" s="85"/>
      <c r="E268" s="85"/>
      <c r="F268" s="85"/>
      <c r="G268" s="85"/>
      <c r="H268" s="85"/>
      <c r="I268" s="85"/>
      <c r="J268" s="85"/>
      <c r="K268" s="85"/>
      <c r="L268" s="85"/>
      <c r="M268" s="85"/>
      <c r="N268" s="85"/>
      <c r="O268" s="85"/>
      <c r="P268" s="85"/>
      <c r="Q268" s="85"/>
      <c r="R268" s="85"/>
      <c r="S268" s="85"/>
      <c r="T268" s="85"/>
      <c r="U268" s="85"/>
      <c r="V268" s="85"/>
      <c r="W268" s="85"/>
      <c r="X268" s="85"/>
      <c r="Y268" s="85"/>
    </row>
    <row r="269" spans="3:25">
      <c r="C269" s="85"/>
      <c r="D269" s="85"/>
      <c r="E269" s="85"/>
      <c r="F269" s="85"/>
      <c r="G269" s="85"/>
      <c r="H269" s="85"/>
      <c r="I269" s="85"/>
      <c r="J269" s="85"/>
      <c r="K269" s="85"/>
      <c r="L269" s="85"/>
      <c r="M269" s="85"/>
      <c r="N269" s="85"/>
      <c r="O269" s="85"/>
      <c r="P269" s="85"/>
      <c r="Q269" s="85"/>
      <c r="R269" s="85"/>
      <c r="S269" s="85"/>
      <c r="T269" s="85"/>
      <c r="U269" s="85"/>
      <c r="V269" s="85"/>
      <c r="W269" s="85"/>
      <c r="X269" s="85"/>
      <c r="Y269" s="85"/>
    </row>
    <row r="270" spans="3:25">
      <c r="C270" s="85"/>
      <c r="D270" s="85"/>
      <c r="E270" s="85"/>
      <c r="F270" s="85"/>
      <c r="G270" s="85"/>
      <c r="H270" s="85"/>
      <c r="I270" s="85"/>
      <c r="J270" s="85"/>
      <c r="K270" s="85"/>
      <c r="L270" s="85"/>
      <c r="M270" s="85"/>
      <c r="N270" s="85"/>
      <c r="O270" s="85"/>
      <c r="P270" s="85"/>
      <c r="Q270" s="85"/>
      <c r="R270" s="85"/>
      <c r="S270" s="85"/>
      <c r="T270" s="85"/>
      <c r="U270" s="85"/>
      <c r="V270" s="85"/>
      <c r="W270" s="85"/>
      <c r="X270" s="85"/>
      <c r="Y270" s="85"/>
    </row>
    <row r="271" spans="3:25">
      <c r="C271" s="85"/>
      <c r="D271" s="85"/>
      <c r="E271" s="85"/>
      <c r="F271" s="85"/>
      <c r="G271" s="85"/>
      <c r="H271" s="85"/>
      <c r="I271" s="85"/>
      <c r="J271" s="85"/>
      <c r="K271" s="85"/>
      <c r="L271" s="85"/>
      <c r="M271" s="85"/>
      <c r="N271" s="85"/>
      <c r="O271" s="85"/>
      <c r="P271" s="85"/>
      <c r="Q271" s="85"/>
      <c r="R271" s="85"/>
      <c r="S271" s="85"/>
      <c r="T271" s="85"/>
      <c r="U271" s="85"/>
      <c r="V271" s="85"/>
      <c r="W271" s="85"/>
      <c r="X271" s="85"/>
      <c r="Y271" s="85"/>
    </row>
    <row r="272" spans="3:25">
      <c r="C272" s="85"/>
      <c r="D272" s="85"/>
      <c r="E272" s="85"/>
      <c r="F272" s="85"/>
      <c r="G272" s="85"/>
      <c r="H272" s="85"/>
      <c r="I272" s="85"/>
      <c r="J272" s="85"/>
      <c r="K272" s="85"/>
      <c r="L272" s="85"/>
      <c r="M272" s="85"/>
      <c r="N272" s="85"/>
      <c r="O272" s="85"/>
      <c r="P272" s="85"/>
      <c r="Q272" s="85"/>
      <c r="R272" s="85"/>
      <c r="S272" s="85"/>
      <c r="T272" s="85"/>
      <c r="U272" s="85"/>
      <c r="V272" s="85"/>
      <c r="W272" s="85"/>
      <c r="X272" s="85"/>
      <c r="Y272" s="85"/>
    </row>
    <row r="273" spans="3:25">
      <c r="C273" s="85"/>
      <c r="D273" s="85"/>
      <c r="E273" s="85"/>
      <c r="F273" s="85"/>
      <c r="G273" s="85"/>
      <c r="H273" s="85"/>
      <c r="I273" s="85"/>
      <c r="J273" s="85"/>
      <c r="K273" s="85"/>
      <c r="L273" s="85"/>
      <c r="M273" s="85"/>
      <c r="N273" s="85"/>
      <c r="O273" s="85"/>
      <c r="P273" s="85"/>
      <c r="Q273" s="85"/>
      <c r="R273" s="85"/>
      <c r="S273" s="85"/>
      <c r="T273" s="85"/>
      <c r="U273" s="85"/>
      <c r="V273" s="85"/>
      <c r="W273" s="85"/>
      <c r="X273" s="85"/>
      <c r="Y273" s="85"/>
    </row>
    <row r="274" spans="3:25">
      <c r="C274" s="85"/>
      <c r="D274" s="85"/>
      <c r="E274" s="85"/>
      <c r="F274" s="85"/>
      <c r="G274" s="85"/>
      <c r="H274" s="85"/>
      <c r="I274" s="85"/>
      <c r="J274" s="85"/>
      <c r="K274" s="85"/>
      <c r="L274" s="85"/>
      <c r="M274" s="85"/>
      <c r="N274" s="85"/>
      <c r="O274" s="85"/>
      <c r="P274" s="85"/>
      <c r="Q274" s="85"/>
      <c r="R274" s="85"/>
      <c r="S274" s="85"/>
      <c r="T274" s="85"/>
      <c r="U274" s="85"/>
      <c r="V274" s="85"/>
      <c r="W274" s="85"/>
      <c r="X274" s="85"/>
      <c r="Y274" s="85"/>
    </row>
    <row r="275" spans="3:25">
      <c r="C275" s="85"/>
      <c r="D275" s="85"/>
      <c r="E275" s="85"/>
      <c r="F275" s="85"/>
      <c r="G275" s="85"/>
      <c r="H275" s="85"/>
      <c r="I275" s="85"/>
      <c r="J275" s="85"/>
      <c r="K275" s="85"/>
      <c r="L275" s="85"/>
      <c r="M275" s="85"/>
      <c r="N275" s="85"/>
      <c r="O275" s="85"/>
      <c r="P275" s="85"/>
      <c r="Q275" s="85"/>
      <c r="R275" s="85"/>
      <c r="S275" s="85"/>
      <c r="T275" s="85"/>
      <c r="U275" s="85"/>
      <c r="V275" s="85"/>
      <c r="W275" s="85"/>
      <c r="X275" s="85"/>
      <c r="Y275" s="85"/>
    </row>
    <row r="276" spans="3:25">
      <c r="C276" s="85"/>
      <c r="D276" s="85"/>
      <c r="E276" s="85"/>
      <c r="F276" s="85"/>
      <c r="G276" s="85"/>
      <c r="H276" s="85"/>
      <c r="I276" s="85"/>
      <c r="J276" s="85"/>
      <c r="K276" s="85"/>
      <c r="L276" s="85"/>
      <c r="M276" s="85"/>
      <c r="N276" s="85"/>
      <c r="O276" s="85"/>
      <c r="P276" s="85"/>
      <c r="Q276" s="85"/>
      <c r="R276" s="85"/>
      <c r="S276" s="85"/>
      <c r="T276" s="85"/>
      <c r="U276" s="85"/>
      <c r="V276" s="85"/>
      <c r="W276" s="85"/>
      <c r="X276" s="85"/>
      <c r="Y276" s="85"/>
    </row>
    <row r="277" spans="3:25">
      <c r="C277" s="85"/>
      <c r="D277" s="85"/>
      <c r="E277" s="85"/>
      <c r="F277" s="85"/>
      <c r="G277" s="85"/>
      <c r="H277" s="85"/>
      <c r="I277" s="85"/>
      <c r="J277" s="85"/>
      <c r="K277" s="85"/>
      <c r="L277" s="85"/>
      <c r="M277" s="85"/>
      <c r="N277" s="85"/>
      <c r="O277" s="85"/>
      <c r="P277" s="85"/>
      <c r="Q277" s="85"/>
      <c r="R277" s="85"/>
      <c r="S277" s="85"/>
      <c r="T277" s="85"/>
      <c r="U277" s="85"/>
      <c r="V277" s="85"/>
      <c r="W277" s="85"/>
      <c r="X277" s="85"/>
      <c r="Y277" s="85"/>
    </row>
    <row r="278" spans="3:25">
      <c r="C278" s="85"/>
      <c r="D278" s="85"/>
      <c r="E278" s="85"/>
      <c r="F278" s="85"/>
      <c r="G278" s="85"/>
      <c r="H278" s="85"/>
      <c r="I278" s="85"/>
      <c r="J278" s="85"/>
      <c r="K278" s="85"/>
      <c r="L278" s="85"/>
      <c r="M278" s="85"/>
      <c r="N278" s="85"/>
      <c r="O278" s="85"/>
      <c r="P278" s="85"/>
      <c r="Q278" s="85"/>
      <c r="R278" s="85"/>
      <c r="S278" s="85"/>
      <c r="T278" s="85"/>
      <c r="U278" s="85"/>
      <c r="V278" s="85"/>
      <c r="W278" s="85"/>
      <c r="X278" s="85"/>
      <c r="Y278" s="85"/>
    </row>
    <row r="279" spans="3:25">
      <c r="C279" s="85"/>
      <c r="D279" s="85"/>
      <c r="E279" s="85"/>
      <c r="F279" s="85"/>
      <c r="G279" s="85"/>
      <c r="H279" s="85"/>
      <c r="I279" s="85"/>
      <c r="J279" s="85"/>
      <c r="K279" s="85"/>
      <c r="L279" s="85"/>
      <c r="M279" s="85"/>
      <c r="N279" s="85"/>
      <c r="O279" s="85"/>
      <c r="P279" s="85"/>
      <c r="Q279" s="85"/>
      <c r="R279" s="85"/>
      <c r="S279" s="85"/>
      <c r="T279" s="85"/>
      <c r="U279" s="85"/>
      <c r="V279" s="85"/>
      <c r="W279" s="85"/>
      <c r="X279" s="85"/>
      <c r="Y279" s="85"/>
    </row>
    <row r="280" spans="3:25">
      <c r="C280" s="85"/>
      <c r="D280" s="85"/>
      <c r="E280" s="85"/>
      <c r="F280" s="85"/>
      <c r="G280" s="85"/>
      <c r="H280" s="85"/>
      <c r="I280" s="85"/>
      <c r="J280" s="85"/>
      <c r="K280" s="85"/>
      <c r="L280" s="85"/>
      <c r="M280" s="85"/>
      <c r="N280" s="85"/>
      <c r="O280" s="85"/>
      <c r="P280" s="85"/>
      <c r="Q280" s="85"/>
      <c r="R280" s="85"/>
      <c r="S280" s="85"/>
      <c r="T280" s="85"/>
      <c r="U280" s="85"/>
      <c r="V280" s="85"/>
      <c r="W280" s="85"/>
      <c r="X280" s="85"/>
      <c r="Y280" s="85"/>
    </row>
    <row r="281" spans="3:25">
      <c r="C281" s="85"/>
      <c r="D281" s="85"/>
      <c r="E281" s="85"/>
      <c r="F281" s="85"/>
      <c r="G281" s="85"/>
      <c r="H281" s="85"/>
      <c r="I281" s="85"/>
      <c r="J281" s="85"/>
      <c r="K281" s="85"/>
      <c r="L281" s="85"/>
      <c r="M281" s="85"/>
      <c r="N281" s="85"/>
      <c r="O281" s="85"/>
      <c r="P281" s="85"/>
      <c r="Q281" s="85"/>
      <c r="R281" s="85"/>
      <c r="S281" s="85"/>
      <c r="T281" s="85"/>
      <c r="U281" s="85"/>
      <c r="V281" s="85"/>
      <c r="W281" s="85"/>
      <c r="X281" s="85"/>
      <c r="Y281" s="85"/>
    </row>
    <row r="282" spans="3:25">
      <c r="C282" s="85"/>
      <c r="D282" s="85"/>
      <c r="E282" s="85"/>
      <c r="F282" s="85"/>
      <c r="G282" s="85"/>
      <c r="H282" s="85"/>
      <c r="I282" s="85"/>
      <c r="J282" s="85"/>
      <c r="K282" s="85"/>
      <c r="L282" s="85"/>
      <c r="M282" s="85"/>
      <c r="N282" s="85"/>
      <c r="O282" s="85"/>
      <c r="P282" s="85"/>
      <c r="Q282" s="85"/>
      <c r="R282" s="85"/>
      <c r="S282" s="85"/>
      <c r="T282" s="85"/>
      <c r="U282" s="85"/>
      <c r="V282" s="85"/>
      <c r="W282" s="85"/>
      <c r="X282" s="85"/>
      <c r="Y282" s="85"/>
    </row>
    <row r="283" spans="3:25">
      <c r="C283" s="85"/>
      <c r="D283" s="85"/>
      <c r="E283" s="85"/>
      <c r="F283" s="85"/>
      <c r="G283" s="85"/>
      <c r="H283" s="85"/>
      <c r="I283" s="85"/>
      <c r="J283" s="85"/>
      <c r="K283" s="85"/>
      <c r="L283" s="85"/>
      <c r="M283" s="85"/>
      <c r="N283" s="85"/>
      <c r="O283" s="85"/>
      <c r="P283" s="85"/>
      <c r="Q283" s="85"/>
      <c r="R283" s="85"/>
      <c r="S283" s="85"/>
      <c r="T283" s="85"/>
      <c r="U283" s="85"/>
      <c r="V283" s="85"/>
      <c r="W283" s="85"/>
      <c r="X283" s="85"/>
      <c r="Y283" s="85"/>
    </row>
    <row r="284" spans="3:25">
      <c r="C284" s="85"/>
      <c r="D284" s="85"/>
      <c r="E284" s="85"/>
      <c r="F284" s="85"/>
      <c r="G284" s="85"/>
      <c r="H284" s="85"/>
      <c r="I284" s="85"/>
      <c r="J284" s="85"/>
      <c r="K284" s="85"/>
      <c r="L284" s="85"/>
      <c r="M284" s="85"/>
      <c r="N284" s="85"/>
      <c r="O284" s="85"/>
      <c r="P284" s="85"/>
      <c r="Q284" s="85"/>
      <c r="R284" s="85"/>
      <c r="S284" s="85"/>
      <c r="T284" s="85"/>
      <c r="U284" s="85"/>
      <c r="V284" s="85"/>
      <c r="W284" s="85"/>
      <c r="X284" s="85"/>
      <c r="Y284" s="85"/>
    </row>
    <row r="285" spans="3:25">
      <c r="C285" s="85"/>
      <c r="D285" s="85"/>
      <c r="E285" s="85"/>
      <c r="F285" s="85"/>
      <c r="G285" s="85"/>
      <c r="H285" s="85"/>
      <c r="I285" s="85"/>
      <c r="J285" s="85"/>
      <c r="K285" s="85"/>
      <c r="L285" s="85"/>
      <c r="M285" s="85"/>
      <c r="N285" s="85"/>
      <c r="O285" s="85"/>
      <c r="P285" s="85"/>
      <c r="Q285" s="85"/>
      <c r="R285" s="85"/>
      <c r="S285" s="85"/>
      <c r="T285" s="85"/>
      <c r="U285" s="85"/>
      <c r="V285" s="85"/>
      <c r="W285" s="85"/>
      <c r="X285" s="85"/>
      <c r="Y285" s="85"/>
    </row>
    <row r="286" spans="3:25">
      <c r="C286" s="85"/>
      <c r="D286" s="85"/>
      <c r="E286" s="85"/>
      <c r="F286" s="85"/>
      <c r="G286" s="85"/>
      <c r="H286" s="85"/>
      <c r="I286" s="85"/>
      <c r="J286" s="85"/>
      <c r="K286" s="85"/>
      <c r="L286" s="85"/>
      <c r="M286" s="85"/>
      <c r="N286" s="85"/>
      <c r="O286" s="85"/>
      <c r="P286" s="85"/>
      <c r="Q286" s="85"/>
      <c r="R286" s="85"/>
      <c r="S286" s="85"/>
      <c r="T286" s="85"/>
      <c r="U286" s="85"/>
      <c r="V286" s="85"/>
      <c r="W286" s="85"/>
      <c r="X286" s="85"/>
      <c r="Y286" s="85"/>
    </row>
    <row r="287" spans="3:25">
      <c r="C287" s="85"/>
      <c r="D287" s="85"/>
      <c r="E287" s="85"/>
      <c r="F287" s="85"/>
      <c r="G287" s="85"/>
      <c r="H287" s="85"/>
      <c r="I287" s="85"/>
      <c r="J287" s="85"/>
      <c r="K287" s="85"/>
      <c r="L287" s="85"/>
      <c r="M287" s="85"/>
      <c r="N287" s="85"/>
      <c r="O287" s="85"/>
      <c r="P287" s="85"/>
      <c r="Q287" s="85"/>
      <c r="R287" s="85"/>
      <c r="S287" s="85"/>
      <c r="T287" s="85"/>
      <c r="U287" s="85"/>
      <c r="V287" s="85"/>
      <c r="W287" s="85"/>
      <c r="X287" s="85"/>
      <c r="Y287" s="85"/>
    </row>
    <row r="288" spans="3:25">
      <c r="C288" s="85"/>
      <c r="D288" s="85"/>
      <c r="E288" s="85"/>
      <c r="F288" s="85"/>
      <c r="G288" s="85"/>
      <c r="H288" s="85"/>
      <c r="I288" s="85"/>
      <c r="J288" s="85"/>
      <c r="K288" s="85"/>
      <c r="L288" s="85"/>
      <c r="M288" s="85"/>
      <c r="N288" s="85"/>
      <c r="O288" s="85"/>
      <c r="P288" s="85"/>
      <c r="Q288" s="85"/>
      <c r="R288" s="85"/>
      <c r="S288" s="85"/>
      <c r="T288" s="85"/>
      <c r="U288" s="85"/>
      <c r="V288" s="85"/>
      <c r="W288" s="85"/>
      <c r="X288" s="85"/>
      <c r="Y288" s="85"/>
    </row>
    <row r="289" spans="3:25">
      <c r="C289" s="85"/>
      <c r="D289" s="85"/>
      <c r="E289" s="85"/>
      <c r="F289" s="85"/>
      <c r="G289" s="85"/>
      <c r="H289" s="85"/>
      <c r="I289" s="85"/>
      <c r="J289" s="85"/>
      <c r="K289" s="85"/>
      <c r="L289" s="85"/>
      <c r="M289" s="85"/>
      <c r="N289" s="85"/>
      <c r="O289" s="85"/>
      <c r="P289" s="85"/>
      <c r="Q289" s="85"/>
      <c r="R289" s="85"/>
      <c r="S289" s="85"/>
      <c r="T289" s="85"/>
      <c r="U289" s="85"/>
      <c r="V289" s="85"/>
      <c r="W289" s="85"/>
      <c r="X289" s="85"/>
      <c r="Y289" s="85"/>
    </row>
    <row r="290" spans="3:25">
      <c r="C290" s="85"/>
      <c r="D290" s="85"/>
      <c r="E290" s="85"/>
      <c r="F290" s="85"/>
      <c r="G290" s="85"/>
      <c r="H290" s="85"/>
      <c r="I290" s="85"/>
      <c r="J290" s="85"/>
      <c r="K290" s="85"/>
      <c r="L290" s="85"/>
      <c r="M290" s="85"/>
      <c r="N290" s="85"/>
      <c r="O290" s="85"/>
      <c r="P290" s="85"/>
      <c r="Q290" s="85"/>
      <c r="R290" s="85"/>
      <c r="S290" s="85"/>
      <c r="T290" s="85"/>
      <c r="U290" s="85"/>
      <c r="V290" s="85"/>
      <c r="W290" s="85"/>
      <c r="X290" s="85"/>
      <c r="Y290" s="85"/>
    </row>
    <row r="291" spans="3:25">
      <c r="C291" s="85"/>
      <c r="D291" s="85"/>
      <c r="E291" s="85"/>
      <c r="F291" s="85"/>
      <c r="G291" s="85"/>
      <c r="H291" s="85"/>
      <c r="I291" s="85"/>
      <c r="J291" s="85"/>
      <c r="K291" s="85"/>
      <c r="L291" s="85"/>
      <c r="M291" s="85"/>
      <c r="N291" s="85"/>
      <c r="O291" s="85"/>
      <c r="P291" s="85"/>
      <c r="Q291" s="85"/>
      <c r="R291" s="85"/>
      <c r="S291" s="85"/>
      <c r="T291" s="85"/>
      <c r="U291" s="85"/>
      <c r="V291" s="85"/>
      <c r="W291" s="85"/>
      <c r="X291" s="85"/>
      <c r="Y291" s="85"/>
    </row>
    <row r="292" spans="3:25">
      <c r="C292" s="85"/>
      <c r="D292" s="85"/>
      <c r="E292" s="85"/>
      <c r="F292" s="85"/>
      <c r="G292" s="85"/>
      <c r="H292" s="85"/>
      <c r="I292" s="85"/>
      <c r="J292" s="85"/>
      <c r="K292" s="85"/>
      <c r="L292" s="85"/>
      <c r="M292" s="85"/>
      <c r="N292" s="85"/>
      <c r="O292" s="85"/>
      <c r="P292" s="85"/>
      <c r="Q292" s="85"/>
      <c r="R292" s="85"/>
      <c r="S292" s="85"/>
      <c r="T292" s="85"/>
      <c r="U292" s="85"/>
      <c r="V292" s="85"/>
      <c r="W292" s="85"/>
      <c r="X292" s="85"/>
      <c r="Y292" s="85"/>
    </row>
    <row r="293" spans="3:25">
      <c r="C293" s="85"/>
      <c r="D293" s="85"/>
      <c r="E293" s="85"/>
      <c r="F293" s="85"/>
      <c r="G293" s="85"/>
      <c r="H293" s="85"/>
      <c r="I293" s="85"/>
      <c r="J293" s="85"/>
      <c r="K293" s="85"/>
      <c r="L293" s="85"/>
      <c r="M293" s="85"/>
      <c r="N293" s="85"/>
      <c r="O293" s="85"/>
      <c r="P293" s="85"/>
      <c r="Q293" s="85"/>
      <c r="R293" s="85"/>
      <c r="S293" s="85"/>
      <c r="T293" s="85"/>
      <c r="U293" s="85"/>
      <c r="V293" s="85"/>
      <c r="W293" s="85"/>
      <c r="X293" s="85"/>
      <c r="Y293" s="85"/>
    </row>
    <row r="294" spans="3:25">
      <c r="C294" s="85"/>
      <c r="D294" s="85"/>
      <c r="E294" s="85"/>
      <c r="F294" s="85"/>
      <c r="G294" s="85"/>
      <c r="H294" s="85"/>
      <c r="I294" s="85"/>
      <c r="J294" s="85"/>
      <c r="K294" s="85"/>
      <c r="L294" s="85"/>
      <c r="M294" s="85"/>
      <c r="N294" s="85"/>
      <c r="O294" s="85"/>
      <c r="P294" s="85"/>
      <c r="Q294" s="85"/>
      <c r="R294" s="85"/>
      <c r="S294" s="85"/>
      <c r="T294" s="85"/>
      <c r="U294" s="85"/>
      <c r="V294" s="85"/>
      <c r="W294" s="85"/>
      <c r="X294" s="85"/>
      <c r="Y294" s="85"/>
    </row>
    <row r="295" spans="3:25">
      <c r="C295" s="85"/>
      <c r="D295" s="85"/>
      <c r="E295" s="85"/>
      <c r="F295" s="85"/>
      <c r="G295" s="85"/>
      <c r="H295" s="85"/>
      <c r="I295" s="85"/>
      <c r="J295" s="85"/>
      <c r="K295" s="85"/>
      <c r="L295" s="85"/>
      <c r="M295" s="85"/>
      <c r="N295" s="85"/>
      <c r="O295" s="85"/>
      <c r="P295" s="85"/>
      <c r="Q295" s="85"/>
      <c r="R295" s="85"/>
      <c r="S295" s="85"/>
      <c r="T295" s="85"/>
      <c r="U295" s="85"/>
      <c r="V295" s="85"/>
      <c r="W295" s="85"/>
      <c r="X295" s="85"/>
      <c r="Y295" s="85"/>
    </row>
    <row r="296" spans="3:25">
      <c r="C296" s="85"/>
      <c r="D296" s="85"/>
      <c r="E296" s="85"/>
      <c r="F296" s="85"/>
      <c r="G296" s="85"/>
      <c r="H296" s="85"/>
      <c r="I296" s="85"/>
      <c r="J296" s="85"/>
      <c r="K296" s="85"/>
      <c r="L296" s="85"/>
      <c r="M296" s="85"/>
      <c r="N296" s="85"/>
      <c r="O296" s="85"/>
      <c r="P296" s="85"/>
      <c r="Q296" s="85"/>
      <c r="R296" s="85"/>
      <c r="S296" s="85"/>
      <c r="T296" s="85"/>
      <c r="U296" s="85"/>
      <c r="V296" s="85"/>
      <c r="W296" s="85"/>
      <c r="X296" s="85"/>
      <c r="Y296" s="85"/>
    </row>
    <row r="297" spans="3:25">
      <c r="C297" s="85"/>
      <c r="D297" s="85"/>
      <c r="E297" s="85"/>
      <c r="F297" s="85"/>
      <c r="G297" s="85"/>
      <c r="H297" s="85"/>
      <c r="I297" s="85"/>
      <c r="J297" s="85"/>
      <c r="K297" s="85"/>
      <c r="L297" s="85"/>
      <c r="M297" s="85"/>
      <c r="N297" s="85"/>
      <c r="O297" s="85"/>
      <c r="P297" s="85"/>
      <c r="Q297" s="85"/>
      <c r="R297" s="85"/>
      <c r="S297" s="85"/>
      <c r="T297" s="85"/>
      <c r="U297" s="85"/>
      <c r="V297" s="85"/>
      <c r="W297" s="85"/>
      <c r="X297" s="85"/>
      <c r="Y297" s="85"/>
    </row>
    <row r="298" spans="3:25">
      <c r="C298" s="85"/>
      <c r="D298" s="85"/>
      <c r="E298" s="85"/>
      <c r="F298" s="85"/>
      <c r="G298" s="85"/>
      <c r="H298" s="85"/>
      <c r="I298" s="85"/>
      <c r="J298" s="85"/>
      <c r="K298" s="85"/>
      <c r="L298" s="85"/>
      <c r="M298" s="85"/>
      <c r="N298" s="85"/>
      <c r="O298" s="85"/>
      <c r="P298" s="85"/>
      <c r="Q298" s="85"/>
      <c r="R298" s="85"/>
      <c r="S298" s="85"/>
      <c r="T298" s="85"/>
      <c r="U298" s="85"/>
      <c r="V298" s="85"/>
      <c r="W298" s="85"/>
      <c r="X298" s="85"/>
      <c r="Y298" s="85"/>
    </row>
    <row r="299" spans="3:25">
      <c r="C299" s="85"/>
      <c r="D299" s="85"/>
      <c r="E299" s="85"/>
      <c r="F299" s="85"/>
      <c r="G299" s="85"/>
      <c r="H299" s="85"/>
      <c r="I299" s="85"/>
      <c r="J299" s="85"/>
      <c r="K299" s="85"/>
      <c r="L299" s="85"/>
      <c r="M299" s="85"/>
      <c r="N299" s="85"/>
      <c r="O299" s="85"/>
      <c r="P299" s="85"/>
      <c r="Q299" s="85"/>
      <c r="R299" s="85"/>
      <c r="S299" s="85"/>
      <c r="T299" s="85"/>
      <c r="U299" s="85"/>
      <c r="V299" s="85"/>
      <c r="W299" s="85"/>
      <c r="X299" s="85"/>
      <c r="Y299" s="85"/>
    </row>
    <row r="300" spans="3:25">
      <c r="C300" s="85"/>
      <c r="D300" s="85"/>
      <c r="E300" s="85"/>
      <c r="F300" s="85"/>
      <c r="G300" s="85"/>
      <c r="H300" s="85"/>
      <c r="I300" s="85"/>
      <c r="J300" s="85"/>
      <c r="K300" s="85"/>
      <c r="L300" s="85"/>
      <c r="M300" s="85"/>
      <c r="N300" s="85"/>
      <c r="O300" s="85"/>
      <c r="P300" s="85"/>
      <c r="Q300" s="85"/>
      <c r="R300" s="85"/>
    </row>
    <row r="301" spans="3:25">
      <c r="C301" s="85"/>
      <c r="D301" s="85"/>
      <c r="E301" s="85"/>
      <c r="F301" s="85"/>
      <c r="G301" s="85"/>
      <c r="H301" s="85"/>
      <c r="I301" s="85"/>
      <c r="J301" s="85"/>
      <c r="K301" s="85"/>
      <c r="L301" s="85"/>
      <c r="M301" s="85"/>
      <c r="N301" s="85"/>
      <c r="O301" s="85"/>
      <c r="P301" s="85"/>
      <c r="Q301" s="85"/>
      <c r="R301" s="85"/>
    </row>
    <row r="302" spans="3:25">
      <c r="C302" s="85"/>
      <c r="D302" s="85"/>
      <c r="E302" s="85"/>
      <c r="F302" s="85"/>
      <c r="G302" s="85"/>
      <c r="H302" s="85"/>
      <c r="I302" s="85"/>
      <c r="J302" s="85"/>
      <c r="K302" s="85"/>
      <c r="L302" s="85"/>
      <c r="M302" s="85"/>
      <c r="N302" s="85"/>
      <c r="O302" s="85"/>
      <c r="P302" s="85"/>
      <c r="Q302" s="85"/>
      <c r="R302" s="85"/>
    </row>
    <row r="303" spans="3:25">
      <c r="C303" s="85"/>
      <c r="D303" s="85"/>
      <c r="E303" s="85"/>
      <c r="F303" s="85"/>
      <c r="G303" s="85"/>
      <c r="H303" s="85"/>
      <c r="I303" s="85"/>
      <c r="J303" s="85"/>
      <c r="K303" s="85"/>
      <c r="L303" s="85"/>
      <c r="M303" s="85"/>
      <c r="N303" s="85"/>
      <c r="O303" s="85"/>
      <c r="P303" s="85"/>
      <c r="Q303" s="85"/>
      <c r="R303" s="85"/>
    </row>
    <row r="304" spans="3:25">
      <c r="C304" s="85"/>
      <c r="D304" s="85"/>
      <c r="E304" s="85"/>
      <c r="F304" s="85"/>
      <c r="G304" s="85"/>
      <c r="H304" s="85"/>
      <c r="I304" s="85"/>
      <c r="J304" s="85"/>
      <c r="K304" s="85"/>
      <c r="L304" s="85"/>
      <c r="M304" s="85"/>
      <c r="N304" s="85"/>
      <c r="O304" s="85"/>
      <c r="P304" s="85"/>
      <c r="Q304" s="85"/>
      <c r="R304" s="85"/>
    </row>
    <row r="305" spans="3:18">
      <c r="C305" s="85"/>
      <c r="D305" s="85"/>
      <c r="E305" s="85"/>
      <c r="F305" s="85"/>
      <c r="G305" s="85"/>
      <c r="H305" s="85"/>
      <c r="I305" s="85"/>
      <c r="J305" s="85"/>
      <c r="K305" s="85"/>
      <c r="L305" s="85"/>
      <c r="M305" s="85"/>
      <c r="N305" s="85"/>
      <c r="O305" s="85"/>
      <c r="P305" s="85"/>
      <c r="Q305" s="85"/>
      <c r="R305" s="85"/>
    </row>
    <row r="306" spans="3:18">
      <c r="C306" s="85"/>
      <c r="D306" s="85"/>
      <c r="E306" s="85"/>
      <c r="F306" s="85"/>
      <c r="G306" s="85"/>
      <c r="H306" s="85"/>
      <c r="I306" s="85"/>
      <c r="J306" s="85"/>
      <c r="K306" s="85"/>
      <c r="L306" s="85"/>
      <c r="M306" s="85"/>
      <c r="N306" s="85"/>
      <c r="O306" s="85"/>
      <c r="P306" s="85"/>
      <c r="Q306" s="85"/>
      <c r="R306" s="85"/>
    </row>
    <row r="307" spans="3:18">
      <c r="C307" s="85"/>
      <c r="D307" s="85"/>
      <c r="E307" s="85"/>
      <c r="F307" s="85"/>
      <c r="G307" s="85"/>
      <c r="H307" s="85"/>
      <c r="I307" s="85"/>
      <c r="J307" s="85"/>
      <c r="K307" s="85"/>
      <c r="L307" s="85"/>
      <c r="M307" s="85"/>
      <c r="N307" s="85"/>
      <c r="O307" s="85"/>
      <c r="P307" s="85"/>
      <c r="Q307" s="85"/>
      <c r="R307" s="85"/>
    </row>
  </sheetData>
  <mergeCells count="9">
    <mergeCell ref="C106:R106"/>
    <mergeCell ref="C107:R107"/>
    <mergeCell ref="C108:R108"/>
    <mergeCell ref="C99:R99"/>
    <mergeCell ref="C101:R101"/>
    <mergeCell ref="C102:R102"/>
    <mergeCell ref="C103:R103"/>
    <mergeCell ref="C104:R104"/>
    <mergeCell ref="C105:R105"/>
  </mergeCells>
  <pageMargins left="0.2" right="0.17" top="0.75" bottom="0.75" header="0.3" footer="0.3"/>
  <pageSetup scale="50" fitToHeight="0" orientation="landscape" r:id="rId1"/>
  <rowBreaks count="1" manualBreakCount="1">
    <brk id="59" max="17"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BQ306"/>
  <sheetViews>
    <sheetView topLeftCell="A25" zoomScale="70" zoomScaleNormal="70" workbookViewId="0">
      <selection activeCell="S59" sqref="S59"/>
    </sheetView>
  </sheetViews>
  <sheetFormatPr defaultRowHeight="15"/>
  <cols>
    <col min="1" max="1" width="7.7109375" style="1" customWidth="1"/>
    <col min="2" max="2" width="1.85546875" style="1" customWidth="1"/>
    <col min="3" max="3" width="13.5703125" style="1" customWidth="1"/>
    <col min="4" max="4" width="13.140625" style="1" customWidth="1"/>
    <col min="5" max="5" width="15.140625" style="1" customWidth="1"/>
    <col min="6" max="6" width="16.28515625" style="1" customWidth="1"/>
    <col min="7" max="7" width="17.42578125" style="1" customWidth="1"/>
    <col min="8" max="8" width="18.5703125" style="1" customWidth="1"/>
    <col min="9" max="9" width="15.85546875" style="1" customWidth="1"/>
    <col min="10" max="10" width="18.140625" style="1" customWidth="1"/>
    <col min="11" max="11" width="15.7109375" style="1" customWidth="1"/>
    <col min="12" max="12" width="15.85546875" style="1" customWidth="1"/>
    <col min="13" max="14" width="16.28515625" style="1" customWidth="1"/>
    <col min="15" max="15" width="16.42578125" style="1" customWidth="1"/>
    <col min="16" max="16" width="16" style="1" customWidth="1"/>
    <col min="17" max="17" width="17.42578125" style="1" customWidth="1"/>
    <col min="18" max="18" width="15.85546875" style="1" customWidth="1"/>
    <col min="19" max="19" width="17.85546875" style="1" customWidth="1"/>
    <col min="20" max="20" width="2.42578125" style="1" customWidth="1"/>
    <col min="21" max="21" width="12.28515625" style="1" customWidth="1"/>
    <col min="22" max="22" width="24.42578125" style="1" bestFit="1" customWidth="1"/>
    <col min="23" max="23" width="12.5703125" style="1" customWidth="1"/>
    <col min="24" max="16384" width="9.140625" style="1"/>
  </cols>
  <sheetData>
    <row r="1" spans="1:69">
      <c r="S1" s="2"/>
    </row>
    <row r="2" spans="1:69">
      <c r="S2" s="2"/>
    </row>
    <row r="3" spans="1:69">
      <c r="S3" s="440" t="s">
        <v>534</v>
      </c>
    </row>
    <row r="4" spans="1:69" ht="15.75">
      <c r="S4" s="7" t="s">
        <v>207</v>
      </c>
    </row>
    <row r="5" spans="1:69" ht="15.75">
      <c r="C5" s="3" t="s">
        <v>1</v>
      </c>
      <c r="D5" s="3"/>
      <c r="E5" s="3"/>
      <c r="F5" s="3"/>
      <c r="G5" s="3"/>
      <c r="H5" s="3"/>
      <c r="I5" s="3"/>
      <c r="J5" s="4" t="s">
        <v>2</v>
      </c>
      <c r="K5" s="4"/>
      <c r="L5" s="3"/>
      <c r="M5" s="3"/>
      <c r="N5" s="3"/>
      <c r="O5" s="3"/>
      <c r="P5" s="5"/>
      <c r="Q5" s="311"/>
      <c r="R5" s="312"/>
      <c r="S5" s="310" t="s">
        <v>507</v>
      </c>
      <c r="T5" s="8"/>
      <c r="U5" s="9"/>
      <c r="V5" s="8"/>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row>
    <row r="6" spans="1:69" ht="15.75">
      <c r="C6" s="3"/>
      <c r="D6" s="3"/>
      <c r="E6" s="3"/>
      <c r="F6" s="3"/>
      <c r="G6" s="3"/>
      <c r="H6" s="11" t="s">
        <v>3</v>
      </c>
      <c r="I6" s="11"/>
      <c r="J6" s="11" t="s">
        <v>211</v>
      </c>
      <c r="K6" s="11"/>
      <c r="L6" s="11"/>
      <c r="M6" s="11"/>
      <c r="N6" s="11"/>
      <c r="O6" s="11"/>
      <c r="P6" s="5"/>
      <c r="R6" s="6"/>
      <c r="S6" s="5"/>
      <c r="T6" s="8"/>
      <c r="U6" s="12"/>
      <c r="V6" s="8"/>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row>
    <row r="7" spans="1:69" ht="15.75">
      <c r="C7" s="6"/>
      <c r="D7" s="6"/>
      <c r="E7" s="6"/>
      <c r="F7" s="6"/>
      <c r="G7" s="6"/>
      <c r="H7" s="6"/>
      <c r="I7" s="6"/>
      <c r="J7" s="6"/>
      <c r="K7" s="6"/>
      <c r="L7" s="6"/>
      <c r="M7" s="6"/>
      <c r="N7" s="6"/>
      <c r="O7" s="6"/>
      <c r="P7" s="6"/>
      <c r="R7" s="6"/>
      <c r="S7" s="6" t="s">
        <v>5</v>
      </c>
      <c r="T7" s="8"/>
      <c r="U7" s="9"/>
      <c r="V7" s="8"/>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row>
    <row r="8" spans="1:69" ht="15.75">
      <c r="A8" s="13"/>
      <c r="C8" s="6"/>
      <c r="D8" s="6"/>
      <c r="E8" s="6"/>
      <c r="F8" s="6"/>
      <c r="G8" s="6"/>
      <c r="H8" s="6"/>
      <c r="I8" s="6"/>
      <c r="J8" s="172" t="s">
        <v>197</v>
      </c>
      <c r="K8" s="14"/>
      <c r="L8" s="6"/>
      <c r="M8" s="6"/>
      <c r="N8" s="6"/>
      <c r="O8" s="6"/>
      <c r="P8" s="6"/>
      <c r="Q8" s="6"/>
      <c r="R8" s="6"/>
      <c r="S8" s="6"/>
      <c r="T8" s="8"/>
      <c r="U8" s="9"/>
      <c r="V8" s="8"/>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row>
    <row r="9" spans="1:69" ht="15.75">
      <c r="A9" s="13"/>
      <c r="C9" s="6"/>
      <c r="D9" s="6"/>
      <c r="E9" s="6"/>
      <c r="F9" s="6"/>
      <c r="G9" s="6"/>
      <c r="H9" s="6"/>
      <c r="I9" s="6"/>
      <c r="J9" s="15"/>
      <c r="K9" s="15"/>
      <c r="L9" s="6"/>
      <c r="M9" s="6"/>
      <c r="N9" s="6"/>
      <c r="O9" s="6"/>
      <c r="P9" s="6"/>
      <c r="Q9" s="6"/>
      <c r="R9" s="6"/>
      <c r="S9" s="6"/>
      <c r="T9" s="8"/>
      <c r="U9" s="9"/>
      <c r="V9" s="8"/>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row>
    <row r="10" spans="1:69" ht="15.75">
      <c r="A10" s="13"/>
      <c r="C10" s="6" t="s">
        <v>208</v>
      </c>
      <c r="D10" s="6"/>
      <c r="E10" s="6"/>
      <c r="F10" s="6"/>
      <c r="G10" s="6"/>
      <c r="H10" s="6"/>
      <c r="I10" s="6"/>
      <c r="J10" s="15"/>
      <c r="K10" s="15"/>
      <c r="L10" s="6"/>
      <c r="M10" s="6"/>
      <c r="N10" s="6"/>
      <c r="O10" s="6"/>
      <c r="P10" s="6"/>
      <c r="Q10" s="6"/>
      <c r="R10" s="6"/>
      <c r="S10" s="6"/>
      <c r="T10" s="8"/>
      <c r="U10" s="9"/>
      <c r="V10" s="8"/>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row>
    <row r="11" spans="1:69" ht="15.75">
      <c r="A11" s="13"/>
      <c r="C11" s="6" t="s">
        <v>7</v>
      </c>
      <c r="D11" s="6"/>
      <c r="E11" s="6"/>
      <c r="F11" s="6"/>
      <c r="G11" s="6"/>
      <c r="H11" s="6"/>
      <c r="I11" s="6"/>
      <c r="J11" s="15"/>
      <c r="K11" s="15"/>
      <c r="Q11" s="6"/>
      <c r="R11" s="6"/>
      <c r="S11" s="6"/>
      <c r="T11" s="8"/>
      <c r="U11" s="8"/>
      <c r="V11" s="8"/>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row>
    <row r="12" spans="1:69" ht="15.75">
      <c r="A12" s="13"/>
      <c r="C12" s="6"/>
      <c r="D12" s="6"/>
      <c r="E12" s="6"/>
      <c r="F12" s="6"/>
      <c r="G12" s="6"/>
      <c r="H12" s="6"/>
      <c r="I12" s="6"/>
      <c r="J12" s="6"/>
      <c r="K12" s="6"/>
      <c r="Q12" s="16"/>
      <c r="R12" s="6"/>
      <c r="S12" s="6"/>
      <c r="T12" s="8"/>
      <c r="U12" s="8"/>
      <c r="V12" s="8"/>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row>
    <row r="13" spans="1:69" ht="15.75">
      <c r="C13" s="17" t="s">
        <v>8</v>
      </c>
      <c r="D13" s="17"/>
      <c r="E13" s="17"/>
      <c r="F13" s="17"/>
      <c r="G13" s="17"/>
      <c r="H13" s="17" t="s">
        <v>9</v>
      </c>
      <c r="I13" s="17"/>
      <c r="J13" s="17" t="s">
        <v>10</v>
      </c>
      <c r="K13" s="17"/>
      <c r="L13" s="18" t="s">
        <v>11</v>
      </c>
      <c r="R13" s="11"/>
      <c r="S13" s="18"/>
      <c r="T13" s="19"/>
      <c r="U13" s="18"/>
      <c r="V13" s="2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row>
    <row r="14" spans="1:69" ht="15.75">
      <c r="C14" s="21"/>
      <c r="D14" s="21"/>
      <c r="E14" s="21"/>
      <c r="F14" s="21"/>
      <c r="G14" s="21"/>
      <c r="H14" s="22" t="s">
        <v>12</v>
      </c>
      <c r="I14" s="22"/>
      <c r="J14" s="11"/>
      <c r="K14" s="11"/>
      <c r="R14" s="11"/>
      <c r="T14" s="19"/>
      <c r="U14" s="23"/>
      <c r="V14" s="2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row>
    <row r="15" spans="1:69" ht="15.75">
      <c r="A15" s="13" t="s">
        <v>13</v>
      </c>
      <c r="C15" s="21"/>
      <c r="D15" s="21"/>
      <c r="E15" s="21"/>
      <c r="F15" s="21"/>
      <c r="G15" s="21"/>
      <c r="H15" s="24" t="s">
        <v>14</v>
      </c>
      <c r="I15" s="24"/>
      <c r="J15" s="25" t="s">
        <v>15</v>
      </c>
      <c r="K15" s="25"/>
      <c r="L15" s="25" t="s">
        <v>16</v>
      </c>
      <c r="R15" s="11"/>
      <c r="T15" s="8"/>
      <c r="U15" s="26"/>
      <c r="V15" s="2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row>
    <row r="16" spans="1:69" ht="15.75">
      <c r="A16" s="13" t="s">
        <v>17</v>
      </c>
      <c r="C16" s="27"/>
      <c r="D16" s="27"/>
      <c r="E16" s="27"/>
      <c r="F16" s="27"/>
      <c r="G16" s="27"/>
      <c r="H16" s="11"/>
      <c r="I16" s="11"/>
      <c r="J16" s="11"/>
      <c r="K16" s="11"/>
      <c r="L16" s="11"/>
      <c r="R16" s="11"/>
      <c r="S16" s="11"/>
      <c r="T16" s="8"/>
      <c r="U16" s="19"/>
      <c r="V16" s="2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row>
    <row r="17" spans="1:69" ht="15.75">
      <c r="A17" s="28"/>
      <c r="C17" s="21"/>
      <c r="D17" s="21"/>
      <c r="E17" s="21"/>
      <c r="F17" s="21"/>
      <c r="G17" s="21"/>
      <c r="H17" s="11"/>
      <c r="I17" s="11"/>
      <c r="J17" s="11"/>
      <c r="K17" s="11"/>
      <c r="L17" s="11"/>
      <c r="R17" s="11"/>
      <c r="S17" s="11"/>
      <c r="T17" s="8"/>
      <c r="U17" s="19"/>
      <c r="V17" s="2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row>
    <row r="18" spans="1:69" ht="15.75">
      <c r="A18" s="29">
        <v>1</v>
      </c>
      <c r="C18" s="21" t="s">
        <v>18</v>
      </c>
      <c r="D18" s="21"/>
      <c r="E18" s="21"/>
      <c r="F18" s="21"/>
      <c r="G18" s="21"/>
      <c r="H18" s="30" t="s">
        <v>209</v>
      </c>
      <c r="I18" s="30"/>
      <c r="J18" s="31">
        <f>VLOOKUP(A18,IMPORTS!$A$5:$W$17,18,FALSE)</f>
        <v>170894512</v>
      </c>
      <c r="K18" s="11"/>
      <c r="R18" s="11"/>
      <c r="S18" s="11"/>
      <c r="T18" s="8"/>
      <c r="U18" s="19"/>
      <c r="V18" s="2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row>
    <row r="19" spans="1:69" ht="15.75">
      <c r="A19" s="158" t="s">
        <v>20</v>
      </c>
      <c r="B19" s="141"/>
      <c r="C19" s="21" t="s">
        <v>21</v>
      </c>
      <c r="D19" s="142"/>
      <c r="E19" s="142"/>
      <c r="F19" s="142"/>
      <c r="G19" s="21"/>
      <c r="H19" s="30" t="s">
        <v>343</v>
      </c>
      <c r="I19" s="30"/>
      <c r="J19" s="32">
        <f>VLOOKUP(A19,IMPORTS!$A$5:$W$17,18,FALSE)</f>
        <v>47158976</v>
      </c>
      <c r="K19" s="33"/>
      <c r="R19" s="11"/>
      <c r="S19" s="11"/>
      <c r="T19" s="8"/>
      <c r="U19" s="19"/>
      <c r="V19" s="2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row>
    <row r="20" spans="1:69" ht="15.75">
      <c r="A20" s="29">
        <v>2</v>
      </c>
      <c r="C20" s="21" t="s">
        <v>22</v>
      </c>
      <c r="D20" s="21"/>
      <c r="E20" s="21"/>
      <c r="F20" s="21"/>
      <c r="G20" s="21"/>
      <c r="H20" s="30" t="s">
        <v>23</v>
      </c>
      <c r="I20" s="30"/>
      <c r="J20" s="144">
        <f>J18-J19</f>
        <v>123735536</v>
      </c>
      <c r="K20" s="35"/>
      <c r="R20" s="11"/>
      <c r="S20" s="11"/>
      <c r="T20" s="8"/>
      <c r="U20" s="19"/>
      <c r="V20" s="2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row>
    <row r="21" spans="1:69" ht="15.75">
      <c r="A21" s="29"/>
      <c r="H21" s="30"/>
      <c r="I21" s="30"/>
      <c r="R21" s="11"/>
      <c r="S21" s="11"/>
      <c r="T21" s="8"/>
      <c r="U21" s="19"/>
      <c r="V21" s="2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row>
    <row r="22" spans="1:69" ht="15.75">
      <c r="A22" s="29"/>
      <c r="C22" s="21" t="s">
        <v>24</v>
      </c>
      <c r="D22" s="21"/>
      <c r="E22" s="21"/>
      <c r="F22" s="21"/>
      <c r="G22" s="21"/>
      <c r="H22" s="30"/>
      <c r="I22" s="30"/>
      <c r="J22" s="11"/>
      <c r="K22" s="11"/>
      <c r="L22" s="11"/>
      <c r="R22" s="11"/>
      <c r="S22" s="11"/>
      <c r="T22" s="19"/>
      <c r="U22" s="19"/>
      <c r="V22" s="2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row>
    <row r="23" spans="1:69" ht="15.75">
      <c r="A23" s="29">
        <v>3</v>
      </c>
      <c r="C23" s="21" t="s">
        <v>25</v>
      </c>
      <c r="D23" s="21"/>
      <c r="E23" s="21"/>
      <c r="F23" s="21"/>
      <c r="G23" s="21"/>
      <c r="H23" s="30" t="s">
        <v>26</v>
      </c>
      <c r="I23" s="30"/>
      <c r="J23" s="31">
        <f>VLOOKUP(A23,IMPORTS!$A$5:$W$17,18,FALSE)</f>
        <v>5817911</v>
      </c>
      <c r="K23" s="11"/>
      <c r="R23" s="11"/>
      <c r="S23" s="11"/>
      <c r="T23" s="19"/>
      <c r="U23" s="19"/>
      <c r="V23" s="2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row>
    <row r="24" spans="1:69" ht="15.75">
      <c r="A24" s="158" t="s">
        <v>27</v>
      </c>
      <c r="B24" s="97"/>
      <c r="C24" s="21" t="s">
        <v>28</v>
      </c>
      <c r="D24" s="21"/>
      <c r="E24" s="142"/>
      <c r="F24" s="142"/>
      <c r="G24" s="142"/>
      <c r="H24" s="30" t="s">
        <v>29</v>
      </c>
      <c r="I24" s="143"/>
      <c r="J24" s="31">
        <f>VLOOKUP(A24,IMPORTS!$A$5:$W$17,18,FALSE)</f>
        <v>46551590</v>
      </c>
      <c r="K24" s="11"/>
      <c r="R24" s="11"/>
      <c r="S24" s="11"/>
      <c r="T24" s="19"/>
      <c r="U24" s="19"/>
      <c r="V24" s="2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row>
    <row r="25" spans="1:69" ht="15.75">
      <c r="A25" s="158" t="s">
        <v>30</v>
      </c>
      <c r="B25" s="97"/>
      <c r="C25" s="21" t="s">
        <v>31</v>
      </c>
      <c r="D25" s="21"/>
      <c r="E25" s="142"/>
      <c r="F25" s="142"/>
      <c r="G25" s="142"/>
      <c r="H25" s="30" t="s">
        <v>32</v>
      </c>
      <c r="I25" s="143"/>
      <c r="J25" s="31">
        <f>VLOOKUP(A25,IMPORTS!$A$5:$W$17,18,FALSE)</f>
        <v>0</v>
      </c>
      <c r="K25" s="11"/>
      <c r="R25" s="11"/>
      <c r="S25" s="11"/>
      <c r="T25" s="19"/>
      <c r="U25" s="19"/>
      <c r="V25" s="2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row>
    <row r="26" spans="1:69" ht="15.75">
      <c r="A26" s="158" t="s">
        <v>33</v>
      </c>
      <c r="B26" s="97"/>
      <c r="C26" s="21" t="s">
        <v>34</v>
      </c>
      <c r="D26" s="21"/>
      <c r="E26" s="142"/>
      <c r="F26" s="142"/>
      <c r="G26" s="142"/>
      <c r="H26" s="30" t="s">
        <v>35</v>
      </c>
      <c r="I26" s="143"/>
      <c r="J26" s="32">
        <f>VLOOKUP(A26,IMPORTS!$A$5:$W$17,18,FALSE)</f>
        <v>43163549</v>
      </c>
      <c r="K26" s="33"/>
      <c r="R26" s="11"/>
      <c r="S26" s="11"/>
      <c r="T26" s="19"/>
      <c r="U26" s="19"/>
      <c r="V26" s="2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row>
    <row r="27" spans="1:69" ht="15.75">
      <c r="A27" s="158" t="s">
        <v>36</v>
      </c>
      <c r="B27" s="97"/>
      <c r="C27" s="21" t="s">
        <v>37</v>
      </c>
      <c r="D27" s="21"/>
      <c r="E27" s="142"/>
      <c r="F27" s="142"/>
      <c r="G27" s="142"/>
      <c r="H27" s="30" t="s">
        <v>38</v>
      </c>
      <c r="I27" s="143"/>
      <c r="J27" s="144">
        <f>+J24-J25-J26</f>
        <v>3388041</v>
      </c>
      <c r="K27" s="11"/>
      <c r="R27" s="11"/>
      <c r="S27" s="11"/>
      <c r="T27" s="19"/>
      <c r="U27" s="19"/>
      <c r="V27" s="2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row>
    <row r="28" spans="1:69" ht="15.75">
      <c r="A28" s="29"/>
      <c r="C28" s="21"/>
      <c r="D28" s="21"/>
      <c r="E28" s="21"/>
      <c r="F28" s="21"/>
      <c r="G28" s="21"/>
      <c r="H28" s="30"/>
      <c r="I28" s="30"/>
      <c r="J28" s="11"/>
      <c r="K28" s="11"/>
      <c r="R28" s="11"/>
      <c r="S28" s="11"/>
      <c r="T28" s="19"/>
      <c r="U28" s="19"/>
      <c r="V28" s="2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row>
    <row r="29" spans="1:69" ht="15.75">
      <c r="A29" s="29">
        <v>4</v>
      </c>
      <c r="C29" s="27" t="s">
        <v>39</v>
      </c>
      <c r="D29" s="27"/>
      <c r="E29" s="27"/>
      <c r="F29" s="27"/>
      <c r="G29" s="21"/>
      <c r="H29" s="30" t="s">
        <v>40</v>
      </c>
      <c r="I29" s="30"/>
      <c r="J29" s="36">
        <f>IF(J27=0,0,J27/J19)</f>
        <v>7.1842972162923985E-2</v>
      </c>
      <c r="K29" s="36"/>
      <c r="L29" s="145">
        <f>J29</f>
        <v>7.1842972162923985E-2</v>
      </c>
      <c r="R29" s="11"/>
      <c r="S29" s="11"/>
      <c r="T29" s="19"/>
      <c r="U29" s="19"/>
      <c r="V29" s="2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row>
    <row r="30" spans="1:69" ht="15.75">
      <c r="A30" s="29"/>
      <c r="C30" s="21"/>
      <c r="D30" s="21"/>
      <c r="E30" s="21"/>
      <c r="F30" s="21"/>
      <c r="G30" s="21"/>
      <c r="H30" s="30"/>
      <c r="I30" s="30"/>
      <c r="J30" s="11"/>
      <c r="K30" s="11"/>
      <c r="R30" s="11"/>
      <c r="S30" s="11"/>
      <c r="T30" s="19"/>
      <c r="U30" s="19"/>
      <c r="V30" s="2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row>
    <row r="31" spans="1:69" ht="15.75">
      <c r="A31" s="29"/>
      <c r="C31" s="21"/>
      <c r="D31" s="21"/>
      <c r="E31" s="21"/>
      <c r="F31" s="21"/>
      <c r="G31" s="21"/>
      <c r="H31" s="30"/>
      <c r="I31" s="30"/>
      <c r="J31" s="11"/>
      <c r="K31" s="11"/>
      <c r="R31" s="11"/>
      <c r="S31" s="11"/>
      <c r="T31" s="19"/>
      <c r="U31" s="19"/>
      <c r="V31" s="2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row>
    <row r="32" spans="1:69" ht="15.75">
      <c r="A32" s="158"/>
      <c r="B32" s="97"/>
      <c r="C32" s="21" t="s">
        <v>41</v>
      </c>
      <c r="D32" s="21"/>
      <c r="E32" s="21"/>
      <c r="F32" s="21"/>
      <c r="G32" s="21"/>
      <c r="H32" s="30"/>
      <c r="I32" s="143"/>
      <c r="J32" s="38"/>
      <c r="K32" s="38"/>
      <c r="L32" s="146"/>
      <c r="R32" s="11"/>
      <c r="S32" s="36"/>
      <c r="T32" s="40"/>
      <c r="U32" s="41"/>
      <c r="V32" s="2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row>
    <row r="33" spans="1:69" ht="15.75">
      <c r="A33" s="158" t="s">
        <v>42</v>
      </c>
      <c r="B33" s="97"/>
      <c r="C33" s="21" t="s">
        <v>43</v>
      </c>
      <c r="D33" s="21"/>
      <c r="E33" s="21"/>
      <c r="F33" s="21"/>
      <c r="G33" s="21"/>
      <c r="H33" s="30" t="s">
        <v>44</v>
      </c>
      <c r="I33" s="143"/>
      <c r="J33" s="144">
        <f>J23-J27</f>
        <v>2429870</v>
      </c>
      <c r="K33" s="38"/>
      <c r="L33" s="148"/>
      <c r="R33" s="11"/>
      <c r="S33" s="36"/>
      <c r="T33" s="40"/>
      <c r="U33" s="41"/>
      <c r="V33" s="2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row>
    <row r="34" spans="1:69" ht="15.75">
      <c r="A34" s="158" t="s">
        <v>45</v>
      </c>
      <c r="B34" s="97"/>
      <c r="C34" s="21" t="s">
        <v>46</v>
      </c>
      <c r="D34" s="21"/>
      <c r="E34" s="21"/>
      <c r="F34" s="21"/>
      <c r="G34" s="21"/>
      <c r="H34" s="30" t="s">
        <v>47</v>
      </c>
      <c r="I34" s="143"/>
      <c r="J34" s="38">
        <f>IF(J33=0,0,J33/J18)</f>
        <v>1.4218537339572379E-2</v>
      </c>
      <c r="K34" s="38"/>
      <c r="L34" s="148">
        <f>J34</f>
        <v>1.4218537339572379E-2</v>
      </c>
      <c r="R34" s="11"/>
      <c r="S34" s="36"/>
      <c r="T34" s="40"/>
      <c r="U34" s="41"/>
      <c r="V34" s="2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row>
    <row r="35" spans="1:69" ht="15.75">
      <c r="A35" s="29"/>
      <c r="C35" s="21"/>
      <c r="D35" s="21"/>
      <c r="E35" s="21"/>
      <c r="F35" s="21"/>
      <c r="G35" s="21"/>
      <c r="H35" s="30"/>
      <c r="I35" s="30"/>
      <c r="J35" s="38"/>
      <c r="K35" s="38"/>
      <c r="L35" s="146"/>
      <c r="R35" s="11"/>
      <c r="S35" s="36"/>
      <c r="T35" s="40"/>
      <c r="U35" s="41"/>
      <c r="V35" s="2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row>
    <row r="36" spans="1:69" ht="15.75">
      <c r="A36" s="42"/>
      <c r="B36" s="10"/>
      <c r="C36" s="21" t="s">
        <v>48</v>
      </c>
      <c r="D36" s="21"/>
      <c r="E36" s="21"/>
      <c r="F36" s="21"/>
      <c r="G36" s="21"/>
      <c r="H36" s="43"/>
      <c r="I36" s="43"/>
      <c r="J36" s="11"/>
      <c r="K36" s="11"/>
      <c r="L36" s="11"/>
      <c r="O36" s="10"/>
      <c r="P36" s="10"/>
      <c r="R36" s="11"/>
      <c r="S36" s="36"/>
      <c r="T36" s="40"/>
      <c r="U36" s="41"/>
      <c r="V36" s="2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row>
    <row r="37" spans="1:69" ht="15.75">
      <c r="A37" s="29">
        <v>5</v>
      </c>
      <c r="B37" s="10"/>
      <c r="C37" s="21" t="s">
        <v>49</v>
      </c>
      <c r="D37" s="21"/>
      <c r="E37" s="21"/>
      <c r="F37" s="21"/>
      <c r="G37" s="21"/>
      <c r="H37" s="30" t="s">
        <v>50</v>
      </c>
      <c r="I37" s="30"/>
      <c r="J37" s="31">
        <f>VLOOKUP(A37,IMPORTS!$A$5:$W$17,18,FALSE)</f>
        <v>184718</v>
      </c>
      <c r="K37" s="11"/>
      <c r="L37" s="10"/>
      <c r="O37" s="10"/>
      <c r="P37" s="10"/>
      <c r="R37" s="11"/>
      <c r="S37" s="36"/>
      <c r="T37" s="40"/>
      <c r="U37" s="41"/>
      <c r="V37" s="2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row>
    <row r="38" spans="1:69" ht="15.75">
      <c r="A38" s="29">
        <v>6</v>
      </c>
      <c r="B38" s="10"/>
      <c r="C38" s="21" t="s">
        <v>52</v>
      </c>
      <c r="D38" s="21"/>
      <c r="E38" s="21"/>
      <c r="F38" s="21"/>
      <c r="G38" s="21"/>
      <c r="H38" s="30" t="s">
        <v>53</v>
      </c>
      <c r="I38" s="30"/>
      <c r="J38" s="38">
        <f>IF(J37=0,0,J37/J18)</f>
        <v>1.0808890106430099E-3</v>
      </c>
      <c r="K38" s="38"/>
      <c r="L38" s="148">
        <f>J38</f>
        <v>1.0808890106430099E-3</v>
      </c>
      <c r="O38" s="10"/>
      <c r="P38" s="10"/>
      <c r="R38" s="11"/>
      <c r="S38" s="36"/>
      <c r="T38" s="40"/>
      <c r="U38" s="41"/>
      <c r="V38" s="2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row>
    <row r="39" spans="1:69" ht="15.75">
      <c r="A39" s="29"/>
      <c r="C39" s="21"/>
      <c r="D39" s="21"/>
      <c r="E39" s="21"/>
      <c r="F39" s="21"/>
      <c r="G39" s="21"/>
      <c r="H39" s="30"/>
      <c r="I39" s="30"/>
      <c r="J39" s="38"/>
      <c r="K39" s="38"/>
      <c r="L39" s="146"/>
      <c r="R39" s="11"/>
      <c r="S39" s="36"/>
      <c r="T39" s="40"/>
      <c r="U39" s="41"/>
      <c r="V39" s="2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row>
    <row r="40" spans="1:69" ht="15.75">
      <c r="A40" s="29"/>
      <c r="C40" s="21" t="s">
        <v>54</v>
      </c>
      <c r="D40" s="21"/>
      <c r="E40" s="21"/>
      <c r="F40" s="21"/>
      <c r="G40" s="21"/>
      <c r="H40" s="43"/>
      <c r="I40" s="43"/>
      <c r="J40" s="11"/>
      <c r="K40" s="11"/>
      <c r="L40" s="11"/>
      <c r="R40" s="11"/>
      <c r="S40" s="11"/>
      <c r="T40" s="19"/>
      <c r="U40" s="11"/>
      <c r="V40" s="2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row>
    <row r="41" spans="1:69" ht="15.75">
      <c r="A41" s="29">
        <v>7</v>
      </c>
      <c r="C41" s="21" t="s">
        <v>55</v>
      </c>
      <c r="D41" s="21"/>
      <c r="E41" s="21"/>
      <c r="F41" s="21"/>
      <c r="G41" s="21"/>
      <c r="H41" s="30" t="s">
        <v>56</v>
      </c>
      <c r="I41" s="30"/>
      <c r="J41" s="31">
        <f>VLOOKUP(A41,IMPORTS!$A$5:$W$17,18,FALSE)</f>
        <v>3245671</v>
      </c>
      <c r="K41" s="11"/>
      <c r="R41" s="11"/>
      <c r="S41" s="45"/>
      <c r="T41" s="19"/>
      <c r="U41" s="46"/>
      <c r="V41" s="2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row>
    <row r="42" spans="1:69" ht="15.75">
      <c r="A42" s="29">
        <v>8</v>
      </c>
      <c r="C42" s="21" t="s">
        <v>58</v>
      </c>
      <c r="D42" s="21"/>
      <c r="E42" s="21"/>
      <c r="F42" s="21"/>
      <c r="G42" s="21"/>
      <c r="H42" s="30" t="s">
        <v>59</v>
      </c>
      <c r="I42" s="30"/>
      <c r="J42" s="38">
        <f>IF(J41=0,0,J41/J18)</f>
        <v>1.8992248270675888E-2</v>
      </c>
      <c r="K42" s="38"/>
      <c r="L42" s="148">
        <f>J42</f>
        <v>1.8992248270675888E-2</v>
      </c>
      <c r="R42" s="11"/>
      <c r="S42" s="36"/>
      <c r="T42" s="19"/>
      <c r="U42" s="41"/>
      <c r="V42" s="2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row>
    <row r="43" spans="1:69" ht="15.75">
      <c r="A43" s="29"/>
      <c r="C43" s="21"/>
      <c r="D43" s="21"/>
      <c r="E43" s="21"/>
      <c r="F43" s="21"/>
      <c r="G43" s="21"/>
      <c r="H43" s="30"/>
      <c r="I43" s="30"/>
      <c r="J43" s="11"/>
      <c r="K43" s="11"/>
      <c r="L43" s="11"/>
      <c r="R43" s="11"/>
      <c r="V43" s="2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row>
    <row r="44" spans="1:69" ht="15.75">
      <c r="A44" s="325">
        <v>9</v>
      </c>
      <c r="B44" s="47"/>
      <c r="C44" s="27" t="s">
        <v>61</v>
      </c>
      <c r="D44" s="27"/>
      <c r="E44" s="27"/>
      <c r="F44" s="27"/>
      <c r="G44" s="27"/>
      <c r="H44" s="22" t="s">
        <v>62</v>
      </c>
      <c r="I44" s="22"/>
      <c r="J44" s="147">
        <f>J34+J38+J42</f>
        <v>3.4291674620891277E-2</v>
      </c>
      <c r="K44" s="147"/>
      <c r="L44" s="147">
        <f>L34+L38+L42</f>
        <v>3.4291674620891277E-2</v>
      </c>
      <c r="R44" s="11"/>
      <c r="V44" s="2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row>
    <row r="45" spans="1:69" ht="15.75">
      <c r="A45" s="29"/>
      <c r="C45" s="21"/>
      <c r="D45" s="21"/>
      <c r="E45" s="21"/>
      <c r="F45" s="21"/>
      <c r="G45" s="21"/>
      <c r="H45" s="30"/>
      <c r="I45" s="30"/>
      <c r="J45" s="11"/>
      <c r="K45" s="11"/>
      <c r="L45" s="11"/>
      <c r="R45" s="11"/>
      <c r="S45" s="11"/>
      <c r="T45" s="19"/>
      <c r="U45" s="49"/>
      <c r="V45" s="2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row>
    <row r="46" spans="1:69" ht="15.75">
      <c r="A46" s="29"/>
      <c r="B46" s="50"/>
      <c r="C46" s="11" t="s">
        <v>63</v>
      </c>
      <c r="D46" s="11"/>
      <c r="E46" s="11"/>
      <c r="F46" s="11"/>
      <c r="G46" s="11"/>
      <c r="H46" s="30"/>
      <c r="I46" s="30"/>
      <c r="J46" s="11"/>
      <c r="K46" s="11"/>
      <c r="L46" s="11"/>
      <c r="R46" s="51"/>
      <c r="S46" s="50"/>
      <c r="V46" s="19" t="s">
        <v>3</v>
      </c>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row>
    <row r="47" spans="1:69" ht="15.75">
      <c r="A47" s="29">
        <v>10</v>
      </c>
      <c r="B47" s="50"/>
      <c r="C47" s="11" t="s">
        <v>64</v>
      </c>
      <c r="D47" s="11"/>
      <c r="E47" s="11"/>
      <c r="F47" s="11"/>
      <c r="G47" s="11"/>
      <c r="H47" s="30" t="s">
        <v>65</v>
      </c>
      <c r="I47" s="30"/>
      <c r="J47" s="31">
        <f>VLOOKUP(A47,IMPORTS!$A$5:$W$17,18,FALSE)</f>
        <v>0</v>
      </c>
      <c r="K47" s="11"/>
      <c r="L47" s="11"/>
      <c r="R47" s="51"/>
      <c r="S47" s="50"/>
      <c r="V47" s="19"/>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row>
    <row r="48" spans="1:69" ht="15.75">
      <c r="A48" s="29">
        <v>11</v>
      </c>
      <c r="B48" s="50"/>
      <c r="C48" s="11" t="s">
        <v>67</v>
      </c>
      <c r="D48" s="11"/>
      <c r="E48" s="11"/>
      <c r="F48" s="11"/>
      <c r="G48" s="11"/>
      <c r="H48" s="30" t="s">
        <v>68</v>
      </c>
      <c r="I48" s="30"/>
      <c r="J48" s="38">
        <f>IF(J47=0,0,J47/J20)</f>
        <v>0</v>
      </c>
      <c r="K48" s="38"/>
      <c r="L48" s="148">
        <f>J48</f>
        <v>0</v>
      </c>
      <c r="R48" s="51"/>
      <c r="S48" s="50"/>
      <c r="T48" s="19"/>
      <c r="U48" s="19"/>
      <c r="V48" s="19"/>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row>
    <row r="49" spans="1:69" ht="15.75">
      <c r="A49" s="29"/>
      <c r="C49" s="11"/>
      <c r="D49" s="11"/>
      <c r="E49" s="11"/>
      <c r="F49" s="11"/>
      <c r="G49" s="11"/>
      <c r="H49" s="30"/>
      <c r="I49" s="30"/>
      <c r="J49" s="11"/>
      <c r="K49" s="11"/>
      <c r="L49" s="11"/>
      <c r="R49" s="11"/>
      <c r="T49" s="8"/>
      <c r="U49" s="19"/>
      <c r="V49" s="2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row>
    <row r="50" spans="1:69" ht="15.75">
      <c r="A50" s="29"/>
      <c r="C50" s="21" t="s">
        <v>69</v>
      </c>
      <c r="D50" s="21"/>
      <c r="E50" s="21"/>
      <c r="F50" s="21"/>
      <c r="G50" s="21"/>
      <c r="H50" s="52"/>
      <c r="I50" s="52"/>
      <c r="R50" s="11"/>
      <c r="T50" s="19"/>
      <c r="U50" s="19"/>
      <c r="V50" s="2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row>
    <row r="51" spans="1:69" ht="15.75">
      <c r="A51" s="29">
        <v>12</v>
      </c>
      <c r="C51" s="21" t="s">
        <v>210</v>
      </c>
      <c r="D51" s="21"/>
      <c r="E51" s="21"/>
      <c r="F51" s="21"/>
      <c r="G51" s="21"/>
      <c r="H51" s="30" t="s">
        <v>71</v>
      </c>
      <c r="I51" s="30"/>
      <c r="J51" s="31">
        <f>VLOOKUP(A51,IMPORTS!$A$5:$W$17,18,FALSE)</f>
        <v>7379899</v>
      </c>
      <c r="K51" s="11"/>
      <c r="L51" s="11"/>
      <c r="R51" s="11"/>
      <c r="T51" s="19"/>
      <c r="U51" s="19"/>
      <c r="V51" s="2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row>
    <row r="52" spans="1:69" ht="15.75">
      <c r="A52" s="29">
        <v>13</v>
      </c>
      <c r="B52" s="50"/>
      <c r="C52" s="11" t="s">
        <v>73</v>
      </c>
      <c r="D52" s="11"/>
      <c r="E52" s="11"/>
      <c r="F52" s="11"/>
      <c r="G52" s="11"/>
      <c r="H52" s="30" t="s">
        <v>74</v>
      </c>
      <c r="I52" s="30"/>
      <c r="J52" s="148">
        <f>IF(J51=0,0,J51/J20)</f>
        <v>5.9642518540510461E-2</v>
      </c>
      <c r="K52" s="148"/>
      <c r="L52" s="148">
        <f>J52</f>
        <v>5.9642518540510461E-2</v>
      </c>
      <c r="R52" s="11"/>
      <c r="U52" s="54"/>
      <c r="V52" s="19"/>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row>
    <row r="53" spans="1:69" ht="15.75">
      <c r="A53" s="29"/>
      <c r="C53" s="21"/>
      <c r="D53" s="21"/>
      <c r="E53" s="21"/>
      <c r="F53" s="21"/>
      <c r="G53" s="21"/>
      <c r="H53" s="30"/>
      <c r="I53" s="30"/>
      <c r="J53" s="11"/>
      <c r="K53" s="11"/>
      <c r="L53" s="11"/>
      <c r="R53" s="11"/>
      <c r="S53" s="52"/>
      <c r="T53" s="19"/>
      <c r="U53" s="19"/>
      <c r="V53" s="2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row>
    <row r="54" spans="1:69" ht="15.75">
      <c r="A54" s="325">
        <v>14</v>
      </c>
      <c r="B54" s="47"/>
      <c r="C54" s="27" t="s">
        <v>76</v>
      </c>
      <c r="D54" s="27"/>
      <c r="E54" s="27"/>
      <c r="F54" s="27"/>
      <c r="G54" s="27"/>
      <c r="H54" s="22" t="s">
        <v>77</v>
      </c>
      <c r="I54" s="22"/>
      <c r="J54" s="55"/>
      <c r="K54" s="55"/>
      <c r="L54" s="147">
        <f>L48+L52</f>
        <v>5.9642518540510461E-2</v>
      </c>
      <c r="R54" s="11"/>
      <c r="S54" s="52"/>
      <c r="T54" s="19"/>
      <c r="U54" s="19"/>
      <c r="V54" s="2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row>
    <row r="55" spans="1:69" ht="15.75">
      <c r="R55" s="56"/>
      <c r="S55" s="56"/>
      <c r="T55" s="19"/>
      <c r="U55" s="19"/>
      <c r="V55" s="2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row>
    <row r="56" spans="1:69" ht="15.75">
      <c r="A56" s="159">
        <v>15</v>
      </c>
      <c r="B56" s="149"/>
      <c r="C56" s="57" t="s">
        <v>181</v>
      </c>
      <c r="D56" s="150"/>
      <c r="E56" s="150"/>
      <c r="F56" s="150"/>
      <c r="G56" s="151"/>
      <c r="H56" s="43" t="s">
        <v>352</v>
      </c>
      <c r="I56" s="151"/>
      <c r="J56" s="326">
        <f>VLOOKUP(A56,IMPORTS!$A$5:$W$17,18,FALSE)</f>
        <v>1.2255241094540126E-2</v>
      </c>
      <c r="K56" s="152"/>
      <c r="L56" s="53">
        <f>J56</f>
        <v>1.2255241094540126E-2</v>
      </c>
      <c r="M56" s="57"/>
      <c r="N56" s="57"/>
      <c r="O56" s="57"/>
      <c r="P56" s="57"/>
      <c r="R56" s="11"/>
      <c r="S56" s="11"/>
      <c r="T56" s="19"/>
      <c r="U56" s="19"/>
      <c r="V56" s="19" t="s">
        <v>3</v>
      </c>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row>
    <row r="57" spans="1:69">
      <c r="S57" s="2"/>
    </row>
    <row r="58" spans="1:69">
      <c r="S58" s="2"/>
    </row>
    <row r="59" spans="1:69">
      <c r="S59" s="440" t="s">
        <v>534</v>
      </c>
    </row>
    <row r="60" spans="1:69" ht="15.75">
      <c r="A60" s="13"/>
      <c r="C60" s="57"/>
      <c r="D60" s="57"/>
      <c r="E60" s="57"/>
      <c r="F60" s="57"/>
      <c r="G60" s="57"/>
      <c r="H60" s="57"/>
      <c r="I60" s="57"/>
      <c r="J60" s="11"/>
      <c r="K60" s="11"/>
      <c r="L60" s="57"/>
      <c r="M60" s="57"/>
      <c r="N60" s="57"/>
      <c r="O60" s="57"/>
      <c r="P60" s="57"/>
      <c r="R60" s="11"/>
      <c r="S60" s="2" t="s">
        <v>345</v>
      </c>
      <c r="T60" s="19"/>
      <c r="U60" s="8"/>
      <c r="V60" s="2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row>
    <row r="61" spans="1:69" ht="15.75">
      <c r="A61" s="13"/>
      <c r="C61" s="21" t="str">
        <f>C5</f>
        <v>Formula Rate calculation</v>
      </c>
      <c r="D61" s="21"/>
      <c r="E61" s="21"/>
      <c r="F61" s="21"/>
      <c r="G61" s="21"/>
      <c r="H61" s="57"/>
      <c r="I61" s="57"/>
      <c r="J61" s="57" t="str">
        <f>J5</f>
        <v xml:space="preserve">     Rate Formula Template</v>
      </c>
      <c r="K61" s="57"/>
      <c r="L61" s="57"/>
      <c r="M61" s="57"/>
      <c r="N61" s="57"/>
      <c r="O61" s="57"/>
      <c r="P61" s="57"/>
      <c r="R61" s="11"/>
      <c r="S61" s="58" t="str">
        <f>S5</f>
        <v>For  the 12 months ended 12/31/2018</v>
      </c>
      <c r="T61" s="19"/>
      <c r="U61" s="8"/>
      <c r="V61" s="2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row>
    <row r="62" spans="1:69" ht="15.75">
      <c r="A62" s="13"/>
      <c r="C62" s="21"/>
      <c r="D62" s="21"/>
      <c r="E62" s="21"/>
      <c r="F62" s="21"/>
      <c r="G62" s="21"/>
      <c r="H62" s="57"/>
      <c r="I62" s="57"/>
      <c r="J62" s="57" t="str">
        <f>J6</f>
        <v xml:space="preserve"> Utilizing Attachment O-MRES Data</v>
      </c>
      <c r="K62" s="57"/>
      <c r="L62" s="57"/>
      <c r="M62" s="57"/>
      <c r="N62" s="57"/>
      <c r="O62" s="57"/>
      <c r="P62" s="57"/>
      <c r="Q62" s="11"/>
      <c r="R62" s="11"/>
      <c r="T62" s="19"/>
      <c r="U62" s="8"/>
      <c r="V62" s="2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row>
    <row r="63" spans="1:69" ht="14.25" customHeight="1">
      <c r="A63" s="13"/>
      <c r="C63" s="57"/>
      <c r="D63" s="57"/>
      <c r="E63" s="57"/>
      <c r="F63" s="57"/>
      <c r="G63" s="57"/>
      <c r="H63" s="57"/>
      <c r="I63" s="57"/>
      <c r="J63" s="57"/>
      <c r="K63" s="57"/>
      <c r="L63" s="57"/>
      <c r="M63" s="57"/>
      <c r="N63" s="57"/>
      <c r="O63" s="57"/>
      <c r="P63" s="57"/>
      <c r="R63" s="11"/>
      <c r="S63" s="57" t="s">
        <v>78</v>
      </c>
      <c r="T63" s="19"/>
      <c r="U63" s="8"/>
      <c r="V63" s="2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row>
    <row r="64" spans="1:69" ht="15.75">
      <c r="A64" s="13"/>
      <c r="H64" s="57"/>
      <c r="I64" s="57"/>
      <c r="J64" s="43" t="str">
        <f>J8</f>
        <v>MRES</v>
      </c>
      <c r="K64" s="57"/>
      <c r="L64" s="57"/>
      <c r="M64" s="57"/>
      <c r="N64" s="57"/>
      <c r="O64" s="57"/>
      <c r="P64" s="57"/>
      <c r="Q64" s="57"/>
      <c r="R64" s="11"/>
      <c r="S64" s="11"/>
      <c r="T64" s="19"/>
      <c r="U64" s="8"/>
      <c r="V64" s="2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row>
    <row r="65" spans="1:69" ht="15.75">
      <c r="A65" s="13"/>
      <c r="H65" s="21"/>
      <c r="I65" s="21"/>
      <c r="J65" s="21"/>
      <c r="K65" s="21"/>
      <c r="L65" s="21"/>
      <c r="M65" s="21"/>
      <c r="N65" s="21"/>
      <c r="O65" s="21"/>
      <c r="P65" s="21"/>
      <c r="Q65" s="21"/>
      <c r="R65" s="21"/>
      <c r="S65" s="21"/>
      <c r="T65" s="19"/>
      <c r="U65" s="8"/>
      <c r="V65" s="2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row>
    <row r="66" spans="1:69" ht="15.75">
      <c r="A66" s="13"/>
      <c r="C66" s="57"/>
      <c r="D66" s="57"/>
      <c r="E66" s="57"/>
      <c r="F66" s="57"/>
      <c r="G66" s="57"/>
      <c r="H66" s="27" t="s">
        <v>79</v>
      </c>
      <c r="I66" s="27"/>
      <c r="L66" s="6"/>
      <c r="M66" s="6"/>
      <c r="N66" s="6"/>
      <c r="O66" s="6"/>
      <c r="P66" s="6"/>
      <c r="Q66" s="6"/>
      <c r="R66" s="11"/>
      <c r="S66" s="11"/>
      <c r="T66" s="19"/>
      <c r="U66" s="8"/>
      <c r="V66" s="2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row>
    <row r="67" spans="1:69" ht="51">
      <c r="A67" s="13"/>
      <c r="C67" s="57"/>
      <c r="D67" s="57"/>
      <c r="E67" s="57"/>
      <c r="F67" s="57"/>
      <c r="G67" s="57"/>
      <c r="H67" s="27"/>
      <c r="I67" s="27"/>
      <c r="L67" s="6"/>
      <c r="M67" s="6"/>
      <c r="N67" s="6"/>
      <c r="O67" s="6"/>
      <c r="P67" s="6"/>
      <c r="Q67" s="6"/>
      <c r="R67" s="11"/>
      <c r="S67" s="11"/>
      <c r="T67" s="19"/>
      <c r="U67" s="8"/>
      <c r="V67" s="264" t="s">
        <v>410</v>
      </c>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row>
    <row r="68" spans="1:69" ht="15.75">
      <c r="A68" s="59"/>
      <c r="C68" s="60" t="s">
        <v>8</v>
      </c>
      <c r="D68" s="60" t="s">
        <v>9</v>
      </c>
      <c r="E68" s="60" t="s">
        <v>10</v>
      </c>
      <c r="F68" s="60" t="s">
        <v>11</v>
      </c>
      <c r="G68" s="60" t="s">
        <v>80</v>
      </c>
      <c r="H68" s="60" t="s">
        <v>81</v>
      </c>
      <c r="I68" s="60" t="s">
        <v>82</v>
      </c>
      <c r="J68" s="60" t="s">
        <v>83</v>
      </c>
      <c r="K68" s="60" t="s">
        <v>84</v>
      </c>
      <c r="L68" s="60" t="s">
        <v>85</v>
      </c>
      <c r="M68" s="60" t="s">
        <v>86</v>
      </c>
      <c r="N68" s="60" t="s">
        <v>198</v>
      </c>
      <c r="O68" s="60" t="s">
        <v>87</v>
      </c>
      <c r="P68" s="60" t="s">
        <v>88</v>
      </c>
      <c r="Q68" s="60" t="s">
        <v>89</v>
      </c>
      <c r="R68" s="60" t="s">
        <v>90</v>
      </c>
      <c r="S68" s="60" t="s">
        <v>91</v>
      </c>
      <c r="T68" s="19"/>
      <c r="U68" s="8"/>
      <c r="V68" s="2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row>
    <row r="69" spans="1:69" ht="65.25" customHeight="1">
      <c r="A69" s="61" t="s">
        <v>92</v>
      </c>
      <c r="B69" s="62"/>
      <c r="C69" s="63" t="s">
        <v>93</v>
      </c>
      <c r="D69" s="63" t="s">
        <v>94</v>
      </c>
      <c r="E69" s="63" t="s">
        <v>95</v>
      </c>
      <c r="F69" s="63" t="s">
        <v>96</v>
      </c>
      <c r="G69" s="63" t="s">
        <v>97</v>
      </c>
      <c r="H69" s="64" t="s">
        <v>98</v>
      </c>
      <c r="I69" s="64" t="s">
        <v>99</v>
      </c>
      <c r="J69" s="65" t="s">
        <v>100</v>
      </c>
      <c r="K69" s="66" t="s">
        <v>101</v>
      </c>
      <c r="L69" s="64" t="s">
        <v>102</v>
      </c>
      <c r="M69" s="64" t="s">
        <v>76</v>
      </c>
      <c r="N69" s="64" t="s">
        <v>181</v>
      </c>
      <c r="O69" s="66" t="s">
        <v>103</v>
      </c>
      <c r="P69" s="64" t="s">
        <v>104</v>
      </c>
      <c r="Q69" s="67" t="s">
        <v>105</v>
      </c>
      <c r="R69" s="68" t="s">
        <v>106</v>
      </c>
      <c r="S69" s="67" t="s">
        <v>107</v>
      </c>
      <c r="T69" s="40"/>
      <c r="U69" s="8"/>
      <c r="V69" s="417" t="s">
        <v>509</v>
      </c>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row>
    <row r="70" spans="1:69" ht="46.5" customHeight="1">
      <c r="A70" s="69"/>
      <c r="B70" s="70"/>
      <c r="C70" s="70" t="s">
        <v>299</v>
      </c>
      <c r="D70" s="70"/>
      <c r="E70" s="71" t="s">
        <v>108</v>
      </c>
      <c r="F70" s="153"/>
      <c r="G70" s="72" t="s">
        <v>109</v>
      </c>
      <c r="H70" s="71" t="s">
        <v>110</v>
      </c>
      <c r="I70" s="72" t="s">
        <v>111</v>
      </c>
      <c r="J70" s="71" t="s">
        <v>112</v>
      </c>
      <c r="K70" s="73" t="s">
        <v>113</v>
      </c>
      <c r="L70" s="71" t="s">
        <v>114</v>
      </c>
      <c r="M70" s="72" t="s">
        <v>115</v>
      </c>
      <c r="N70" s="120" t="s">
        <v>199</v>
      </c>
      <c r="O70" s="121" t="s">
        <v>212</v>
      </c>
      <c r="P70" s="72" t="s">
        <v>117</v>
      </c>
      <c r="Q70" s="121" t="s">
        <v>118</v>
      </c>
      <c r="R70" s="75" t="s">
        <v>119</v>
      </c>
      <c r="S70" s="76" t="s">
        <v>120</v>
      </c>
      <c r="T70" s="19"/>
      <c r="U70" s="8"/>
      <c r="V70" s="123"/>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row>
    <row r="71" spans="1:69" ht="15.75">
      <c r="A71" s="77" t="s">
        <v>121</v>
      </c>
      <c r="B71" s="6"/>
      <c r="C71" s="6"/>
      <c r="D71" s="6"/>
      <c r="E71" s="6"/>
      <c r="F71" s="6"/>
      <c r="G71" s="6"/>
      <c r="H71" s="6"/>
      <c r="I71" s="6"/>
      <c r="J71" s="6"/>
      <c r="K71" s="78"/>
      <c r="L71" s="6"/>
      <c r="M71" s="6"/>
      <c r="N71" s="6"/>
      <c r="O71" s="78"/>
      <c r="P71" s="6"/>
      <c r="Q71" s="78"/>
      <c r="R71" s="11"/>
      <c r="S71" s="79"/>
      <c r="T71" s="19"/>
      <c r="U71" s="8"/>
      <c r="V71" s="2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row>
    <row r="72" spans="1:69" ht="15.75">
      <c r="A72" s="160" t="s">
        <v>20</v>
      </c>
      <c r="B72" s="161"/>
      <c r="C72" s="161" t="s">
        <v>216</v>
      </c>
      <c r="D72" s="162">
        <v>1203</v>
      </c>
      <c r="E72" s="163">
        <v>37057441</v>
      </c>
      <c r="F72" s="163">
        <v>3497593</v>
      </c>
      <c r="G72" s="164">
        <f>$L$29</f>
        <v>7.1842972162923985E-2</v>
      </c>
      <c r="H72" s="212">
        <f>ROUND(F72*G72,0)</f>
        <v>251277</v>
      </c>
      <c r="I72" s="164">
        <f>$L$44</f>
        <v>3.4291674620891277E-2</v>
      </c>
      <c r="J72" s="161">
        <f>ROUND(E72*I72,0)</f>
        <v>1270762</v>
      </c>
      <c r="K72" s="165">
        <f>H72+J72</f>
        <v>1522039</v>
      </c>
      <c r="L72" s="212">
        <f>E72-F72</f>
        <v>33559848</v>
      </c>
      <c r="M72" s="164">
        <f>$L$54</f>
        <v>5.9642518540510461E-2</v>
      </c>
      <c r="N72" s="148">
        <f>+$J$56</f>
        <v>1.2255241094540126E-2</v>
      </c>
      <c r="O72" s="166">
        <f>ROUND(L72*(M72+N72),0)</f>
        <v>2412878</v>
      </c>
      <c r="P72" s="163">
        <v>927222</v>
      </c>
      <c r="Q72" s="213">
        <f>K72+O72+P72</f>
        <v>4862139</v>
      </c>
      <c r="R72" s="214">
        <v>508256</v>
      </c>
      <c r="S72" s="215">
        <f>Q72+R72</f>
        <v>5370395</v>
      </c>
      <c r="T72" s="85"/>
      <c r="U72" s="85"/>
      <c r="V72" s="222">
        <f>E72</f>
        <v>37057441</v>
      </c>
      <c r="W72" s="85"/>
      <c r="X72" s="85"/>
      <c r="Y72" s="85"/>
    </row>
    <row r="73" spans="1:69" ht="15.75">
      <c r="A73" s="160" t="s">
        <v>122</v>
      </c>
      <c r="B73" s="161"/>
      <c r="C73" s="161"/>
      <c r="D73" s="162"/>
      <c r="E73" s="163">
        <v>0</v>
      </c>
      <c r="F73" s="163">
        <v>0</v>
      </c>
      <c r="G73" s="164">
        <f t="shared" ref="G73:G74" si="0">$L$29</f>
        <v>7.1842972162923985E-2</v>
      </c>
      <c r="H73" s="212">
        <f t="shared" ref="H73:H74" si="1">ROUND(F73*G73,0)</f>
        <v>0</v>
      </c>
      <c r="I73" s="164">
        <f t="shared" ref="I73:I74" si="2">$L$44</f>
        <v>3.4291674620891277E-2</v>
      </c>
      <c r="J73" s="161">
        <f t="shared" ref="J73:J74" si="3">ROUND(E73*I73,0)</f>
        <v>0</v>
      </c>
      <c r="K73" s="165">
        <f>H73+J73</f>
        <v>0</v>
      </c>
      <c r="L73" s="212">
        <f>E73-F73</f>
        <v>0</v>
      </c>
      <c r="M73" s="164">
        <f t="shared" ref="M73:M74" si="4">$L$54</f>
        <v>5.9642518540510461E-2</v>
      </c>
      <c r="N73" s="148">
        <f t="shared" ref="N73:N74" si="5">+$J$56</f>
        <v>1.2255241094540126E-2</v>
      </c>
      <c r="O73" s="166">
        <f t="shared" ref="O73:O74" si="6">ROUND(L73*(M73+N73),0)</f>
        <v>0</v>
      </c>
      <c r="P73" s="163">
        <v>0</v>
      </c>
      <c r="Q73" s="213">
        <f>K73+O73+P73</f>
        <v>0</v>
      </c>
      <c r="R73" s="214">
        <v>0</v>
      </c>
      <c r="S73" s="215">
        <f>Q73+R73</f>
        <v>0</v>
      </c>
      <c r="T73" s="85"/>
      <c r="U73" s="85"/>
      <c r="V73" s="221">
        <f t="shared" ref="V73:V79" si="7">+E73</f>
        <v>0</v>
      </c>
      <c r="W73" s="85"/>
      <c r="X73" s="85"/>
      <c r="Y73" s="85"/>
    </row>
    <row r="74" spans="1:69" ht="15.75">
      <c r="A74" s="160" t="s">
        <v>123</v>
      </c>
      <c r="B74" s="161"/>
      <c r="C74" s="161"/>
      <c r="D74" s="162"/>
      <c r="E74" s="163">
        <v>0</v>
      </c>
      <c r="F74" s="163">
        <v>0</v>
      </c>
      <c r="G74" s="164">
        <f t="shared" si="0"/>
        <v>7.1842972162923985E-2</v>
      </c>
      <c r="H74" s="212">
        <f t="shared" si="1"/>
        <v>0</v>
      </c>
      <c r="I74" s="164">
        <f t="shared" si="2"/>
        <v>3.4291674620891277E-2</v>
      </c>
      <c r="J74" s="161">
        <f t="shared" si="3"/>
        <v>0</v>
      </c>
      <c r="K74" s="165">
        <f>H74+J74</f>
        <v>0</v>
      </c>
      <c r="L74" s="212">
        <f>E74-F74</f>
        <v>0</v>
      </c>
      <c r="M74" s="164">
        <f t="shared" si="4"/>
        <v>5.9642518540510461E-2</v>
      </c>
      <c r="N74" s="148">
        <f t="shared" si="5"/>
        <v>1.2255241094540126E-2</v>
      </c>
      <c r="O74" s="166">
        <f t="shared" si="6"/>
        <v>0</v>
      </c>
      <c r="P74" s="163">
        <v>0</v>
      </c>
      <c r="Q74" s="213">
        <f>K74+O74+P74</f>
        <v>0</v>
      </c>
      <c r="R74" s="216">
        <v>0</v>
      </c>
      <c r="S74" s="215">
        <f>Q74+R74</f>
        <v>0</v>
      </c>
      <c r="T74" s="85"/>
      <c r="U74" s="85"/>
      <c r="V74" s="221">
        <f t="shared" si="7"/>
        <v>0</v>
      </c>
      <c r="W74" s="85"/>
      <c r="X74" s="85"/>
      <c r="Y74" s="85"/>
    </row>
    <row r="75" spans="1:69" ht="15.75">
      <c r="A75" s="80"/>
      <c r="D75" s="81"/>
      <c r="K75" s="82"/>
      <c r="N75" s="149"/>
      <c r="O75" s="82"/>
      <c r="Q75" s="82"/>
      <c r="S75" s="82"/>
      <c r="T75" s="85"/>
      <c r="U75" s="85"/>
      <c r="V75" s="221">
        <f t="shared" si="7"/>
        <v>0</v>
      </c>
      <c r="W75" s="85"/>
      <c r="X75" s="85"/>
      <c r="Y75" s="85"/>
    </row>
    <row r="76" spans="1:69" ht="15.75">
      <c r="A76" s="80"/>
      <c r="D76" s="81"/>
      <c r="K76" s="82"/>
      <c r="N76" s="149"/>
      <c r="O76" s="82"/>
      <c r="Q76" s="82"/>
      <c r="S76" s="82"/>
      <c r="T76" s="85"/>
      <c r="U76" s="85"/>
      <c r="V76" s="221">
        <f t="shared" si="7"/>
        <v>0</v>
      </c>
      <c r="W76" s="85"/>
      <c r="X76" s="85"/>
      <c r="Y76" s="85"/>
    </row>
    <row r="77" spans="1:69" ht="15.75">
      <c r="A77" s="80"/>
      <c r="D77" s="81"/>
      <c r="K77" s="82"/>
      <c r="N77" s="149"/>
      <c r="O77" s="82"/>
      <c r="Q77" s="82"/>
      <c r="S77" s="82"/>
      <c r="T77" s="85"/>
      <c r="U77" s="85"/>
      <c r="V77" s="221">
        <f t="shared" si="7"/>
        <v>0</v>
      </c>
      <c r="W77" s="85"/>
      <c r="X77" s="85"/>
      <c r="Y77" s="85"/>
    </row>
    <row r="78" spans="1:69" ht="15.75">
      <c r="A78" s="80"/>
      <c r="D78" s="81"/>
      <c r="K78" s="82"/>
      <c r="N78" s="149"/>
      <c r="O78" s="82"/>
      <c r="Q78" s="82"/>
      <c r="S78" s="82"/>
      <c r="T78" s="85"/>
      <c r="U78" s="85"/>
      <c r="V78" s="221">
        <f t="shared" si="7"/>
        <v>0</v>
      </c>
      <c r="W78" s="85"/>
      <c r="X78" s="85"/>
      <c r="Y78" s="85"/>
    </row>
    <row r="79" spans="1:69" ht="15.75">
      <c r="A79" s="80"/>
      <c r="D79" s="81"/>
      <c r="K79" s="82"/>
      <c r="N79" s="149"/>
      <c r="O79" s="82"/>
      <c r="Q79" s="82"/>
      <c r="S79" s="82"/>
      <c r="T79" s="85"/>
      <c r="U79" s="85"/>
      <c r="V79" s="221">
        <f t="shared" si="7"/>
        <v>0</v>
      </c>
      <c r="W79" s="85"/>
      <c r="X79" s="85"/>
      <c r="Y79" s="85"/>
    </row>
    <row r="80" spans="1:69">
      <c r="A80" s="80"/>
      <c r="C80" s="85"/>
      <c r="D80" s="86"/>
      <c r="E80" s="85"/>
      <c r="F80" s="85"/>
      <c r="G80" s="85"/>
      <c r="H80" s="85"/>
      <c r="I80" s="85"/>
      <c r="J80" s="85"/>
      <c r="K80" s="87"/>
      <c r="L80" s="85"/>
      <c r="M80" s="85"/>
      <c r="N80" s="154"/>
      <c r="O80" s="87"/>
      <c r="P80" s="85"/>
      <c r="Q80" s="87"/>
      <c r="R80" s="85"/>
      <c r="S80" s="87"/>
      <c r="T80" s="85"/>
      <c r="U80" s="85"/>
      <c r="V80" s="219"/>
      <c r="W80" s="85"/>
      <c r="X80" s="85"/>
      <c r="Y80" s="85"/>
    </row>
    <row r="81" spans="1:25">
      <c r="A81" s="80"/>
      <c r="C81" s="85"/>
      <c r="D81" s="86"/>
      <c r="E81" s="85"/>
      <c r="F81" s="85"/>
      <c r="G81" s="85"/>
      <c r="H81" s="85"/>
      <c r="I81" s="85"/>
      <c r="J81" s="85"/>
      <c r="K81" s="87"/>
      <c r="L81" s="85"/>
      <c r="M81" s="85"/>
      <c r="N81" s="154"/>
      <c r="O81" s="87"/>
      <c r="P81" s="85"/>
      <c r="Q81" s="87"/>
      <c r="R81" s="85"/>
      <c r="S81" s="87"/>
      <c r="T81" s="85"/>
      <c r="U81" s="85"/>
      <c r="V81" s="219"/>
      <c r="W81" s="85"/>
      <c r="X81" s="85"/>
      <c r="Y81" s="85"/>
    </row>
    <row r="82" spans="1:25">
      <c r="A82" s="80"/>
      <c r="C82" s="85"/>
      <c r="D82" s="86"/>
      <c r="E82" s="85"/>
      <c r="F82" s="85"/>
      <c r="G82" s="85"/>
      <c r="H82" s="85"/>
      <c r="I82" s="85"/>
      <c r="J82" s="85"/>
      <c r="K82" s="87"/>
      <c r="L82" s="85"/>
      <c r="M82" s="85"/>
      <c r="N82" s="154"/>
      <c r="O82" s="87"/>
      <c r="P82" s="85"/>
      <c r="Q82" s="87"/>
      <c r="R82" s="85"/>
      <c r="S82" s="87"/>
      <c r="T82" s="85"/>
      <c r="U82" s="85"/>
      <c r="V82" s="219"/>
      <c r="W82" s="85"/>
      <c r="X82" s="85"/>
      <c r="Y82" s="85"/>
    </row>
    <row r="83" spans="1:25">
      <c r="A83" s="80"/>
      <c r="C83" s="85"/>
      <c r="D83" s="86"/>
      <c r="E83" s="85"/>
      <c r="F83" s="85"/>
      <c r="G83" s="85"/>
      <c r="H83" s="85"/>
      <c r="I83" s="85"/>
      <c r="J83" s="85"/>
      <c r="K83" s="87"/>
      <c r="L83" s="85"/>
      <c r="M83" s="85"/>
      <c r="N83" s="154"/>
      <c r="O83" s="87"/>
      <c r="P83" s="85"/>
      <c r="Q83" s="87"/>
      <c r="R83" s="85"/>
      <c r="S83" s="87"/>
      <c r="T83" s="85"/>
      <c r="U83" s="85"/>
      <c r="V83" s="219"/>
      <c r="W83" s="85"/>
      <c r="X83" s="85"/>
      <c r="Y83" s="85"/>
    </row>
    <row r="84" spans="1:25">
      <c r="A84" s="80"/>
      <c r="C84" s="85"/>
      <c r="D84" s="86"/>
      <c r="E84" s="85"/>
      <c r="F84" s="85"/>
      <c r="G84" s="85"/>
      <c r="H84" s="85"/>
      <c r="I84" s="85"/>
      <c r="J84" s="85"/>
      <c r="K84" s="87"/>
      <c r="L84" s="85"/>
      <c r="M84" s="85"/>
      <c r="N84" s="154"/>
      <c r="O84" s="87"/>
      <c r="P84" s="85"/>
      <c r="Q84" s="87"/>
      <c r="R84" s="85"/>
      <c r="S84" s="87"/>
      <c r="T84" s="85"/>
      <c r="U84" s="85"/>
      <c r="V84" s="219"/>
      <c r="W84" s="85"/>
      <c r="X84" s="85"/>
      <c r="Y84" s="85"/>
    </row>
    <row r="85" spans="1:25">
      <c r="A85" s="80"/>
      <c r="C85" s="85"/>
      <c r="D85" s="86"/>
      <c r="E85" s="85"/>
      <c r="F85" s="85"/>
      <c r="G85" s="85"/>
      <c r="H85" s="85"/>
      <c r="I85" s="85"/>
      <c r="J85" s="85"/>
      <c r="K85" s="87"/>
      <c r="L85" s="85"/>
      <c r="M85" s="85"/>
      <c r="N85" s="154"/>
      <c r="O85" s="87"/>
      <c r="P85" s="85"/>
      <c r="Q85" s="87"/>
      <c r="R85" s="85"/>
      <c r="S85" s="87"/>
      <c r="T85" s="85"/>
      <c r="U85" s="85"/>
      <c r="V85" s="219"/>
      <c r="W85" s="85"/>
      <c r="X85" s="85"/>
      <c r="Y85" s="85"/>
    </row>
    <row r="86" spans="1:25">
      <c r="A86" s="80"/>
      <c r="C86" s="85"/>
      <c r="D86" s="86"/>
      <c r="E86" s="85"/>
      <c r="F86" s="85"/>
      <c r="G86" s="85"/>
      <c r="H86" s="85"/>
      <c r="I86" s="85"/>
      <c r="J86" s="85"/>
      <c r="K86" s="87"/>
      <c r="L86" s="85"/>
      <c r="M86" s="85"/>
      <c r="N86" s="154"/>
      <c r="O86" s="87"/>
      <c r="P86" s="85"/>
      <c r="Q86" s="87"/>
      <c r="R86" s="85"/>
      <c r="S86" s="87"/>
      <c r="T86" s="85"/>
      <c r="U86" s="85"/>
      <c r="V86" s="219"/>
      <c r="W86" s="85"/>
      <c r="X86" s="85"/>
      <c r="Y86" s="85"/>
    </row>
    <row r="87" spans="1:25">
      <c r="A87" s="80"/>
      <c r="C87" s="85"/>
      <c r="D87" s="86"/>
      <c r="E87" s="85"/>
      <c r="F87" s="85"/>
      <c r="G87" s="85"/>
      <c r="H87" s="85"/>
      <c r="I87" s="85"/>
      <c r="J87" s="85"/>
      <c r="K87" s="87"/>
      <c r="L87" s="85"/>
      <c r="M87" s="85"/>
      <c r="N87" s="154"/>
      <c r="O87" s="87"/>
      <c r="P87" s="85"/>
      <c r="Q87" s="87"/>
      <c r="R87" s="85"/>
      <c r="S87" s="87"/>
      <c r="T87" s="85"/>
      <c r="U87" s="85"/>
      <c r="V87" s="219"/>
      <c r="W87" s="85"/>
      <c r="X87" s="85"/>
      <c r="Y87" s="85"/>
    </row>
    <row r="88" spans="1:25">
      <c r="A88" s="80"/>
      <c r="C88" s="85"/>
      <c r="D88" s="86"/>
      <c r="E88" s="85"/>
      <c r="F88" s="85"/>
      <c r="G88" s="85"/>
      <c r="H88" s="85"/>
      <c r="I88" s="85"/>
      <c r="J88" s="85"/>
      <c r="K88" s="87"/>
      <c r="L88" s="85"/>
      <c r="M88" s="85"/>
      <c r="N88" s="154"/>
      <c r="O88" s="87"/>
      <c r="P88" s="85"/>
      <c r="Q88" s="87"/>
      <c r="R88" s="85"/>
      <c r="S88" s="87"/>
      <c r="T88" s="85"/>
      <c r="U88" s="85"/>
      <c r="V88" s="219"/>
      <c r="W88" s="85"/>
      <c r="X88" s="85"/>
      <c r="Y88" s="85"/>
    </row>
    <row r="89" spans="1:25">
      <c r="A89" s="80"/>
      <c r="C89" s="85"/>
      <c r="D89" s="86"/>
      <c r="E89" s="85"/>
      <c r="F89" s="85"/>
      <c r="G89" s="85"/>
      <c r="H89" s="85"/>
      <c r="I89" s="85"/>
      <c r="J89" s="85"/>
      <c r="K89" s="87"/>
      <c r="L89" s="85"/>
      <c r="M89" s="85"/>
      <c r="N89" s="154"/>
      <c r="O89" s="87"/>
      <c r="P89" s="85"/>
      <c r="Q89" s="87"/>
      <c r="R89" s="85"/>
      <c r="S89" s="87"/>
      <c r="T89" s="85"/>
      <c r="U89" s="85"/>
      <c r="V89" s="219"/>
      <c r="W89" s="85"/>
      <c r="X89" s="85"/>
      <c r="Y89" s="85"/>
    </row>
    <row r="90" spans="1:25">
      <c r="A90" s="80"/>
      <c r="C90" s="85"/>
      <c r="D90" s="86"/>
      <c r="E90" s="85"/>
      <c r="F90" s="85"/>
      <c r="G90" s="85"/>
      <c r="H90" s="85"/>
      <c r="I90" s="85"/>
      <c r="J90" s="85"/>
      <c r="K90" s="87"/>
      <c r="L90" s="85"/>
      <c r="M90" s="85"/>
      <c r="N90" s="154"/>
      <c r="O90" s="87"/>
      <c r="P90" s="85"/>
      <c r="Q90" s="87"/>
      <c r="R90" s="85"/>
      <c r="S90" s="87"/>
      <c r="T90" s="85"/>
      <c r="U90" s="85"/>
      <c r="V90" s="219"/>
      <c r="W90" s="85"/>
      <c r="X90" s="85"/>
      <c r="Y90" s="85"/>
    </row>
    <row r="91" spans="1:25">
      <c r="A91" s="88"/>
      <c r="B91" s="89"/>
      <c r="C91" s="90"/>
      <c r="D91" s="90"/>
      <c r="E91" s="90"/>
      <c r="F91" s="90"/>
      <c r="G91" s="90"/>
      <c r="H91" s="90"/>
      <c r="I91" s="90"/>
      <c r="J91" s="90"/>
      <c r="K91" s="91"/>
      <c r="L91" s="90"/>
      <c r="M91" s="90"/>
      <c r="N91" s="155"/>
      <c r="O91" s="91"/>
      <c r="P91" s="90"/>
      <c r="Q91" s="91"/>
      <c r="R91" s="90"/>
      <c r="S91" s="91"/>
      <c r="T91" s="85"/>
      <c r="U91" s="85"/>
      <c r="V91" s="219"/>
      <c r="W91" s="85"/>
      <c r="X91" s="85"/>
      <c r="Y91" s="85"/>
    </row>
    <row r="92" spans="1:25" ht="16.5" thickBot="1">
      <c r="A92" s="18" t="s">
        <v>124</v>
      </c>
      <c r="B92" s="50"/>
      <c r="C92" s="21" t="s">
        <v>125</v>
      </c>
      <c r="D92" s="21"/>
      <c r="E92" s="21"/>
      <c r="F92" s="21"/>
      <c r="G92" s="21"/>
      <c r="H92" s="43"/>
      <c r="I92" s="43"/>
      <c r="J92" s="11"/>
      <c r="K92" s="11"/>
      <c r="L92" s="11"/>
      <c r="M92" s="11"/>
      <c r="N92" s="11"/>
      <c r="O92" s="11"/>
      <c r="P92" s="11"/>
      <c r="Q92" s="57">
        <f>SUM(Q72:Q91)</f>
        <v>4862139</v>
      </c>
      <c r="R92" s="57">
        <f>SUM(R72:R91)</f>
        <v>508256</v>
      </c>
      <c r="S92" s="57">
        <f>ROUND(SUM(S72:S91),2)</f>
        <v>5370395</v>
      </c>
      <c r="T92" s="85"/>
      <c r="U92" s="85"/>
      <c r="V92" s="366">
        <f>SUM(V72:V91)</f>
        <v>37057441</v>
      </c>
      <c r="W92" s="85"/>
      <c r="X92" s="85"/>
      <c r="Y92" s="85"/>
    </row>
    <row r="93" spans="1:25" ht="16.5" thickTop="1">
      <c r="A93" s="93"/>
      <c r="B93" s="85"/>
      <c r="C93" s="85"/>
      <c r="D93" s="85"/>
      <c r="E93" s="133">
        <f>SUM(E72:E90)</f>
        <v>37057441</v>
      </c>
      <c r="F93" s="85"/>
      <c r="G93" s="85"/>
      <c r="H93" s="85"/>
      <c r="I93" s="85"/>
      <c r="J93" s="85"/>
      <c r="K93" s="85"/>
      <c r="L93" s="85"/>
      <c r="M93" s="85"/>
      <c r="N93" s="85"/>
      <c r="O93" s="85"/>
      <c r="P93" s="85"/>
      <c r="Q93" s="85"/>
      <c r="R93" s="85"/>
      <c r="S93" s="85"/>
      <c r="T93" s="85"/>
      <c r="U93" s="85"/>
      <c r="V93" s="253">
        <f>+E93-V92</f>
        <v>0</v>
      </c>
      <c r="W93" s="253" t="s">
        <v>229</v>
      </c>
      <c r="X93" s="85"/>
      <c r="Y93" s="85"/>
    </row>
    <row r="94" spans="1:25" ht="15.75">
      <c r="A94" s="156">
        <v>3</v>
      </c>
      <c r="B94" s="85"/>
      <c r="C94" s="57" t="s">
        <v>344</v>
      </c>
      <c r="D94" s="57"/>
      <c r="E94" s="57"/>
      <c r="F94" s="57"/>
      <c r="G94" s="85"/>
      <c r="H94" s="85"/>
      <c r="I94" s="85"/>
      <c r="J94" s="85"/>
      <c r="K94" s="85"/>
      <c r="L94" s="85"/>
      <c r="M94" s="85"/>
      <c r="N94" s="85"/>
      <c r="O94" s="85"/>
      <c r="P94" s="85"/>
      <c r="Q94" s="57">
        <f>Q92</f>
        <v>4862139</v>
      </c>
      <c r="R94" s="85"/>
      <c r="S94" s="85"/>
      <c r="T94" s="85"/>
      <c r="U94" s="85"/>
      <c r="V94" s="254" t="s">
        <v>378</v>
      </c>
      <c r="W94" s="255"/>
      <c r="X94" s="85"/>
      <c r="Y94" s="85"/>
    </row>
    <row r="95" spans="1:25">
      <c r="A95" s="85"/>
      <c r="B95" s="85"/>
      <c r="C95" s="85"/>
      <c r="D95" s="85"/>
      <c r="E95" s="85"/>
      <c r="F95" s="85"/>
      <c r="G95" s="85"/>
      <c r="H95" s="85"/>
      <c r="I95" s="85"/>
      <c r="J95" s="85"/>
      <c r="K95" s="85"/>
      <c r="L95" s="85"/>
      <c r="M95" s="85"/>
      <c r="N95" s="85"/>
      <c r="O95" s="85"/>
      <c r="P95" s="85"/>
      <c r="Q95" s="85"/>
      <c r="R95" s="85"/>
      <c r="S95" s="85"/>
      <c r="T95" s="85"/>
      <c r="U95" s="85"/>
      <c r="V95" s="85"/>
      <c r="W95" s="85"/>
      <c r="X95" s="85"/>
      <c r="Y95" s="85"/>
    </row>
    <row r="96" spans="1:25">
      <c r="A96" s="85"/>
      <c r="B96" s="85"/>
      <c r="C96" s="85"/>
      <c r="D96" s="85"/>
      <c r="E96" s="85"/>
      <c r="F96" s="85"/>
      <c r="G96" s="85"/>
      <c r="H96" s="85"/>
      <c r="I96" s="85"/>
      <c r="J96" s="85"/>
      <c r="K96" s="85"/>
      <c r="L96" s="85"/>
      <c r="M96" s="85"/>
      <c r="N96" s="85"/>
      <c r="O96" s="85"/>
      <c r="P96" s="85"/>
      <c r="Q96" s="85"/>
      <c r="R96" s="85"/>
      <c r="S96" s="85"/>
      <c r="T96" s="85"/>
      <c r="U96" s="85"/>
      <c r="V96" s="85"/>
      <c r="W96" s="85"/>
      <c r="X96" s="85"/>
      <c r="Y96" s="85"/>
    </row>
    <row r="97" spans="1:25" ht="15.75">
      <c r="A97" s="57" t="s">
        <v>127</v>
      </c>
      <c r="B97" s="85"/>
      <c r="C97" s="85"/>
      <c r="D97" s="85"/>
      <c r="E97" s="85"/>
      <c r="F97" s="85"/>
      <c r="G97" s="85"/>
      <c r="H97" s="85"/>
      <c r="I97" s="85"/>
      <c r="J97" s="85"/>
      <c r="K97" s="85"/>
      <c r="L97" s="85"/>
      <c r="M97" s="85"/>
      <c r="N97" s="85"/>
      <c r="O97" s="85"/>
      <c r="P97" s="85"/>
      <c r="Q97" s="85"/>
      <c r="R97" s="85"/>
      <c r="S97" s="85"/>
      <c r="T97" s="85"/>
      <c r="U97" s="85"/>
      <c r="V97" s="85"/>
      <c r="W97" s="85"/>
      <c r="X97" s="85"/>
      <c r="Y97" s="85"/>
    </row>
    <row r="98" spans="1:25" ht="16.5" thickBot="1">
      <c r="A98" s="95" t="s">
        <v>128</v>
      </c>
      <c r="B98" s="85"/>
      <c r="C98" s="85"/>
      <c r="D98" s="85"/>
      <c r="E98" s="85"/>
      <c r="F98" s="85"/>
      <c r="G98" s="85"/>
      <c r="H98" s="85"/>
      <c r="I98" s="85"/>
      <c r="J98" s="85"/>
      <c r="K98" s="85"/>
      <c r="L98" s="85"/>
      <c r="M98" s="85"/>
      <c r="N98" s="85"/>
      <c r="O98" s="85"/>
      <c r="P98" s="85"/>
      <c r="Q98" s="85"/>
      <c r="R98" s="85"/>
      <c r="S98" s="85"/>
      <c r="T98" s="85"/>
      <c r="U98" s="85"/>
      <c r="V98" s="85"/>
      <c r="W98" s="85"/>
      <c r="X98" s="85"/>
      <c r="Y98" s="85"/>
    </row>
    <row r="99" spans="1:25" ht="15.75" customHeight="1">
      <c r="A99" s="96" t="s">
        <v>129</v>
      </c>
      <c r="B99" s="97"/>
      <c r="C99" s="421" t="s">
        <v>358</v>
      </c>
      <c r="D99" s="421"/>
      <c r="E99" s="421"/>
      <c r="F99" s="421"/>
      <c r="G99" s="421"/>
      <c r="H99" s="421"/>
      <c r="I99" s="421"/>
      <c r="J99" s="421"/>
      <c r="K99" s="421"/>
      <c r="L99" s="421"/>
      <c r="M99" s="421"/>
      <c r="N99" s="421"/>
      <c r="O99" s="421"/>
      <c r="P99" s="421"/>
      <c r="Q99" s="421"/>
      <c r="R99" s="421"/>
      <c r="S99" s="421"/>
      <c r="T99" s="85"/>
      <c r="U99" s="85"/>
      <c r="V99" s="85"/>
      <c r="W99" s="85"/>
      <c r="X99" s="85"/>
      <c r="Y99" s="85"/>
    </row>
    <row r="100" spans="1:25" ht="15.75">
      <c r="A100" s="96" t="s">
        <v>130</v>
      </c>
      <c r="B100" s="97"/>
      <c r="C100" s="421" t="s">
        <v>357</v>
      </c>
      <c r="D100" s="421"/>
      <c r="E100" s="421"/>
      <c r="F100" s="421"/>
      <c r="G100" s="421"/>
      <c r="H100" s="421"/>
      <c r="I100" s="421"/>
      <c r="J100" s="421"/>
      <c r="K100" s="421"/>
      <c r="L100" s="421"/>
      <c r="M100" s="421"/>
      <c r="N100" s="421"/>
      <c r="O100" s="421"/>
      <c r="P100" s="421"/>
      <c r="Q100" s="421"/>
      <c r="R100" s="421"/>
      <c r="S100" s="421"/>
      <c r="T100" s="85"/>
      <c r="U100" s="85"/>
      <c r="V100" s="85"/>
      <c r="W100" s="85"/>
      <c r="X100" s="85"/>
      <c r="Y100" s="85"/>
    </row>
    <row r="101" spans="1:25" ht="15.75">
      <c r="A101" s="96" t="s">
        <v>131</v>
      </c>
      <c r="B101" s="97"/>
      <c r="C101" s="424" t="s">
        <v>214</v>
      </c>
      <c r="D101" s="424"/>
      <c r="E101" s="424"/>
      <c r="F101" s="424"/>
      <c r="G101" s="424"/>
      <c r="H101" s="424"/>
      <c r="I101" s="424"/>
      <c r="J101" s="424"/>
      <c r="K101" s="424"/>
      <c r="L101" s="424"/>
      <c r="M101" s="424"/>
      <c r="N101" s="424"/>
      <c r="O101" s="424"/>
      <c r="P101" s="424"/>
      <c r="Q101" s="424"/>
      <c r="R101" s="424"/>
      <c r="S101" s="424"/>
      <c r="T101" s="85"/>
      <c r="U101" s="85"/>
      <c r="V101" s="85"/>
      <c r="W101" s="85"/>
      <c r="X101" s="85"/>
      <c r="Y101" s="85"/>
    </row>
    <row r="102" spans="1:25" ht="15.75">
      <c r="A102" s="96"/>
      <c r="B102" s="97"/>
      <c r="C102" s="169" t="s">
        <v>133</v>
      </c>
      <c r="D102" s="167"/>
      <c r="E102" s="167"/>
      <c r="F102" s="167"/>
      <c r="G102" s="167"/>
      <c r="H102" s="167"/>
      <c r="I102" s="167"/>
      <c r="J102" s="167"/>
      <c r="K102" s="167"/>
      <c r="L102" s="167"/>
      <c r="M102" s="167"/>
      <c r="N102" s="167"/>
      <c r="O102" s="167"/>
      <c r="P102" s="167"/>
      <c r="Q102" s="167"/>
      <c r="R102" s="167"/>
      <c r="S102" s="167"/>
      <c r="T102" s="85"/>
      <c r="U102" s="85"/>
      <c r="V102" s="85"/>
      <c r="W102" s="85"/>
      <c r="X102" s="85"/>
      <c r="Y102" s="85"/>
    </row>
    <row r="103" spans="1:25" ht="15.75">
      <c r="A103" s="96" t="s">
        <v>134</v>
      </c>
      <c r="B103" s="97"/>
      <c r="C103" s="424" t="s">
        <v>135</v>
      </c>
      <c r="D103" s="424"/>
      <c r="E103" s="424"/>
      <c r="F103" s="424"/>
      <c r="G103" s="424"/>
      <c r="H103" s="424"/>
      <c r="I103" s="424"/>
      <c r="J103" s="424"/>
      <c r="K103" s="424"/>
      <c r="L103" s="424"/>
      <c r="M103" s="424"/>
      <c r="N103" s="424"/>
      <c r="O103" s="424"/>
      <c r="P103" s="424"/>
      <c r="Q103" s="424"/>
      <c r="R103" s="424"/>
      <c r="S103" s="424"/>
      <c r="T103" s="85"/>
      <c r="U103" s="85"/>
      <c r="V103" s="85"/>
      <c r="W103" s="85"/>
      <c r="X103" s="85"/>
      <c r="Y103" s="85"/>
    </row>
    <row r="104" spans="1:25" ht="15.75">
      <c r="A104" s="98" t="s">
        <v>136</v>
      </c>
      <c r="B104" s="97"/>
      <c r="C104" s="420" t="s">
        <v>356</v>
      </c>
      <c r="D104" s="420"/>
      <c r="E104" s="420"/>
      <c r="F104" s="420"/>
      <c r="G104" s="420"/>
      <c r="H104" s="420"/>
      <c r="I104" s="420"/>
      <c r="J104" s="420"/>
      <c r="K104" s="420"/>
      <c r="L104" s="420"/>
      <c r="M104" s="420"/>
      <c r="N104" s="420"/>
      <c r="O104" s="420"/>
      <c r="P104" s="420"/>
      <c r="Q104" s="420"/>
      <c r="R104" s="420"/>
      <c r="S104" s="420"/>
      <c r="T104" s="85"/>
      <c r="U104" s="85"/>
      <c r="V104" s="85"/>
      <c r="W104" s="85"/>
      <c r="X104" s="85"/>
      <c r="Y104" s="85"/>
    </row>
    <row r="105" spans="1:25" ht="15.75">
      <c r="A105" s="98" t="s">
        <v>137</v>
      </c>
      <c r="B105" s="97"/>
      <c r="C105" s="420" t="s">
        <v>138</v>
      </c>
      <c r="D105" s="420"/>
      <c r="E105" s="420"/>
      <c r="F105" s="420"/>
      <c r="G105" s="420"/>
      <c r="H105" s="420"/>
      <c r="I105" s="420"/>
      <c r="J105" s="420"/>
      <c r="K105" s="420"/>
      <c r="L105" s="420"/>
      <c r="M105" s="420"/>
      <c r="N105" s="420"/>
      <c r="O105" s="420"/>
      <c r="P105" s="420"/>
      <c r="Q105" s="420"/>
      <c r="R105" s="420"/>
      <c r="S105" s="420"/>
      <c r="T105" s="85"/>
      <c r="U105" s="85"/>
      <c r="V105" s="85"/>
      <c r="W105" s="85"/>
      <c r="X105" s="85"/>
      <c r="Y105" s="85"/>
    </row>
    <row r="106" spans="1:25" ht="15.75">
      <c r="A106" s="98" t="s">
        <v>139</v>
      </c>
      <c r="B106" s="97"/>
      <c r="C106" s="420" t="s">
        <v>355</v>
      </c>
      <c r="D106" s="420"/>
      <c r="E106" s="420"/>
      <c r="F106" s="420"/>
      <c r="G106" s="420"/>
      <c r="H106" s="420"/>
      <c r="I106" s="420"/>
      <c r="J106" s="420"/>
      <c r="K106" s="420"/>
      <c r="L106" s="420"/>
      <c r="M106" s="420"/>
      <c r="N106" s="420"/>
      <c r="O106" s="420"/>
      <c r="P106" s="420"/>
      <c r="Q106" s="420"/>
      <c r="R106" s="420"/>
      <c r="S106" s="420"/>
      <c r="T106" s="85"/>
      <c r="U106" s="85"/>
      <c r="V106" s="85"/>
      <c r="W106" s="85"/>
      <c r="X106" s="85"/>
      <c r="Y106" s="85"/>
    </row>
    <row r="107" spans="1:25" ht="15.75">
      <c r="A107" s="99" t="s">
        <v>141</v>
      </c>
      <c r="B107" s="10"/>
      <c r="C107" s="420" t="s">
        <v>142</v>
      </c>
      <c r="D107" s="420"/>
      <c r="E107" s="420"/>
      <c r="F107" s="420"/>
      <c r="G107" s="420"/>
      <c r="H107" s="420"/>
      <c r="I107" s="420"/>
      <c r="J107" s="420"/>
      <c r="K107" s="420"/>
      <c r="L107" s="420"/>
      <c r="M107" s="420"/>
      <c r="N107" s="420"/>
      <c r="O107" s="420"/>
      <c r="P107" s="420"/>
      <c r="Q107" s="420"/>
      <c r="R107" s="420"/>
      <c r="S107" s="420"/>
      <c r="T107" s="85"/>
      <c r="U107" s="85"/>
      <c r="V107" s="85"/>
      <c r="W107" s="85"/>
      <c r="X107" s="85"/>
      <c r="Y107" s="85"/>
    </row>
    <row r="108" spans="1:25" ht="15.75">
      <c r="A108" s="43" t="s">
        <v>195</v>
      </c>
      <c r="B108" s="85"/>
      <c r="C108" s="171" t="s">
        <v>200</v>
      </c>
      <c r="D108" s="57"/>
      <c r="E108" s="57"/>
      <c r="F108" s="57"/>
      <c r="G108" s="57"/>
      <c r="H108" s="57"/>
      <c r="I108" s="57"/>
      <c r="J108" s="57"/>
      <c r="K108" s="57"/>
      <c r="L108" s="57"/>
      <c r="M108" s="57"/>
      <c r="N108" s="57"/>
      <c r="O108" s="57"/>
      <c r="P108" s="57"/>
      <c r="Q108" s="57"/>
      <c r="R108" s="57"/>
      <c r="S108" s="57"/>
      <c r="T108" s="85"/>
      <c r="U108" s="85"/>
      <c r="V108" s="85"/>
      <c r="W108" s="85"/>
      <c r="X108" s="85"/>
      <c r="Y108" s="85"/>
    </row>
    <row r="109" spans="1:25" ht="15.75">
      <c r="A109" s="43" t="s">
        <v>201</v>
      </c>
      <c r="B109" s="157"/>
      <c r="C109" s="171" t="s">
        <v>202</v>
      </c>
      <c r="D109" s="170"/>
      <c r="E109" s="24"/>
      <c r="F109" s="24"/>
      <c r="G109" s="55"/>
      <c r="H109" s="43"/>
      <c r="I109" s="43"/>
      <c r="J109" s="11"/>
      <c r="K109" s="11"/>
      <c r="L109" s="57"/>
      <c r="M109" s="57"/>
      <c r="N109" s="57"/>
      <c r="O109" s="38"/>
      <c r="P109" s="57"/>
      <c r="Q109" s="57"/>
      <c r="R109" s="11"/>
      <c r="S109" s="168"/>
      <c r="T109" s="85"/>
      <c r="U109" s="85"/>
      <c r="V109" s="85"/>
      <c r="W109" s="85"/>
      <c r="X109" s="85"/>
      <c r="Y109" s="85"/>
    </row>
    <row r="110" spans="1:25" ht="15.75">
      <c r="A110" s="43" t="s">
        <v>203</v>
      </c>
      <c r="B110" s="157"/>
      <c r="C110" s="171" t="s">
        <v>204</v>
      </c>
      <c r="D110" s="170"/>
      <c r="E110" s="24"/>
      <c r="F110" s="24"/>
      <c r="G110" s="55"/>
      <c r="H110" s="43"/>
      <c r="I110" s="43"/>
      <c r="J110" s="11"/>
      <c r="K110" s="11"/>
      <c r="L110" s="57"/>
      <c r="M110" s="57"/>
      <c r="N110" s="57"/>
      <c r="O110" s="38"/>
      <c r="P110" s="57"/>
      <c r="Q110" s="57"/>
      <c r="R110" s="11"/>
      <c r="S110" s="36"/>
      <c r="T110" s="85"/>
      <c r="U110" s="85"/>
      <c r="V110" s="85"/>
      <c r="W110" s="85"/>
      <c r="X110" s="85"/>
      <c r="Y110" s="85"/>
    </row>
    <row r="111" spans="1:25" ht="15.75">
      <c r="A111" s="43" t="s">
        <v>205</v>
      </c>
      <c r="B111" s="157"/>
      <c r="C111" s="171" t="s">
        <v>206</v>
      </c>
      <c r="D111" s="170"/>
      <c r="E111" s="24"/>
      <c r="F111" s="24"/>
      <c r="G111" s="55"/>
      <c r="H111" s="57"/>
      <c r="I111" s="57"/>
      <c r="J111" s="57"/>
      <c r="K111" s="57"/>
      <c r="L111" s="57"/>
      <c r="M111" s="57"/>
      <c r="N111" s="57"/>
      <c r="O111" s="57"/>
      <c r="P111" s="57"/>
      <c r="Q111" s="57"/>
      <c r="R111" s="57"/>
      <c r="S111" s="57"/>
      <c r="T111" s="85"/>
      <c r="U111" s="85"/>
      <c r="V111" s="85"/>
      <c r="W111" s="85"/>
      <c r="X111" s="85"/>
      <c r="Y111" s="85"/>
    </row>
    <row r="112" spans="1:25">
      <c r="C112" s="85"/>
      <c r="D112" s="85"/>
      <c r="E112" s="85"/>
      <c r="F112" s="85"/>
      <c r="G112" s="85"/>
      <c r="H112" s="85"/>
      <c r="I112" s="85"/>
      <c r="J112" s="85"/>
      <c r="K112" s="85"/>
      <c r="L112" s="85"/>
      <c r="M112" s="85"/>
      <c r="N112" s="85"/>
      <c r="O112" s="85"/>
      <c r="P112" s="85"/>
      <c r="Q112" s="85"/>
      <c r="R112" s="85"/>
      <c r="S112" s="85"/>
      <c r="T112" s="85"/>
      <c r="U112" s="85"/>
      <c r="V112" s="85"/>
      <c r="W112" s="85"/>
      <c r="X112" s="85"/>
      <c r="Y112" s="85"/>
    </row>
    <row r="113" spans="3:25">
      <c r="C113" s="85"/>
      <c r="D113" s="85"/>
      <c r="E113" s="85"/>
      <c r="F113" s="85"/>
      <c r="G113" s="85"/>
      <c r="H113" s="85"/>
      <c r="I113" s="85"/>
      <c r="J113" s="85"/>
      <c r="K113" s="85"/>
      <c r="L113" s="85"/>
      <c r="M113" s="85"/>
      <c r="N113" s="85"/>
      <c r="O113" s="85"/>
      <c r="P113" s="85"/>
      <c r="Q113" s="85"/>
      <c r="R113" s="85"/>
      <c r="S113" s="85"/>
      <c r="T113" s="85"/>
      <c r="U113" s="85"/>
      <c r="V113" s="85"/>
      <c r="W113" s="85"/>
      <c r="X113" s="85"/>
      <c r="Y113" s="85"/>
    </row>
    <row r="114" spans="3:25">
      <c r="C114" s="85"/>
      <c r="D114" s="85"/>
      <c r="E114" s="85"/>
      <c r="F114" s="85"/>
      <c r="G114" s="85"/>
      <c r="H114" s="85"/>
      <c r="I114" s="85"/>
      <c r="J114" s="85"/>
      <c r="K114" s="85"/>
      <c r="L114" s="85"/>
      <c r="M114" s="85"/>
      <c r="N114" s="85"/>
      <c r="O114" s="85"/>
      <c r="P114" s="85"/>
      <c r="Q114" s="85"/>
      <c r="R114" s="85"/>
      <c r="S114" s="85"/>
      <c r="T114" s="85"/>
      <c r="U114" s="85"/>
      <c r="V114" s="85"/>
      <c r="W114" s="85"/>
      <c r="X114" s="85"/>
      <c r="Y114" s="85"/>
    </row>
    <row r="115" spans="3:25">
      <c r="C115" s="85"/>
      <c r="D115" s="85"/>
      <c r="E115" s="85"/>
      <c r="F115" s="85"/>
      <c r="G115" s="85"/>
      <c r="H115" s="85"/>
      <c r="I115" s="85"/>
      <c r="J115" s="85"/>
      <c r="K115" s="85"/>
      <c r="L115" s="85"/>
      <c r="M115" s="85"/>
      <c r="N115" s="85"/>
      <c r="O115" s="85"/>
      <c r="P115" s="85"/>
      <c r="Q115" s="85"/>
      <c r="R115" s="85"/>
      <c r="S115" s="85"/>
      <c r="T115" s="85"/>
      <c r="U115" s="85"/>
      <c r="V115" s="85"/>
      <c r="W115" s="85"/>
      <c r="X115" s="85"/>
      <c r="Y115" s="85"/>
    </row>
    <row r="116" spans="3:25">
      <c r="C116" s="85"/>
      <c r="D116" s="85"/>
      <c r="E116" s="85"/>
      <c r="F116" s="85"/>
      <c r="G116" s="85"/>
      <c r="H116" s="85"/>
      <c r="I116" s="85"/>
      <c r="J116" s="85"/>
      <c r="K116" s="85"/>
      <c r="L116" s="85"/>
      <c r="M116" s="85"/>
      <c r="N116" s="85"/>
      <c r="O116" s="85"/>
      <c r="P116" s="85"/>
      <c r="Q116" s="85"/>
      <c r="R116" s="85"/>
      <c r="S116" s="85"/>
      <c r="T116" s="85"/>
      <c r="U116" s="85"/>
      <c r="V116" s="85"/>
      <c r="W116" s="85"/>
      <c r="X116" s="85"/>
      <c r="Y116" s="85"/>
    </row>
    <row r="117" spans="3:25">
      <c r="C117" s="85"/>
      <c r="D117" s="85"/>
      <c r="E117" s="85"/>
      <c r="F117" s="85"/>
      <c r="G117" s="85"/>
      <c r="H117" s="85"/>
      <c r="I117" s="85"/>
      <c r="J117" s="85"/>
      <c r="K117" s="85"/>
      <c r="L117" s="85"/>
      <c r="M117" s="85"/>
      <c r="N117" s="85"/>
      <c r="O117" s="85"/>
      <c r="P117" s="85"/>
      <c r="Q117" s="85"/>
      <c r="R117" s="85"/>
      <c r="S117" s="85"/>
      <c r="T117" s="85"/>
      <c r="U117" s="85"/>
      <c r="V117" s="85"/>
      <c r="W117" s="85"/>
      <c r="X117" s="85"/>
      <c r="Y117" s="85"/>
    </row>
    <row r="118" spans="3:25">
      <c r="C118" s="85"/>
      <c r="D118" s="85"/>
      <c r="E118" s="85"/>
      <c r="F118" s="85"/>
      <c r="G118" s="85"/>
      <c r="H118" s="85"/>
      <c r="I118" s="85"/>
      <c r="J118" s="85"/>
      <c r="K118" s="85"/>
      <c r="L118" s="85"/>
      <c r="M118" s="85"/>
      <c r="N118" s="85"/>
      <c r="O118" s="85"/>
      <c r="P118" s="85"/>
      <c r="Q118" s="85"/>
      <c r="R118" s="85"/>
      <c r="S118" s="85"/>
      <c r="T118" s="85"/>
      <c r="U118" s="85"/>
      <c r="V118" s="85"/>
      <c r="W118" s="85"/>
      <c r="X118" s="85"/>
      <c r="Y118" s="85"/>
    </row>
    <row r="119" spans="3:25">
      <c r="C119" s="85"/>
      <c r="D119" s="85"/>
      <c r="E119" s="85"/>
      <c r="F119" s="85"/>
      <c r="G119" s="85"/>
      <c r="H119" s="85"/>
      <c r="I119" s="85"/>
      <c r="J119" s="85"/>
      <c r="K119" s="85"/>
      <c r="L119" s="85"/>
      <c r="M119" s="85"/>
      <c r="N119" s="85"/>
      <c r="O119" s="85"/>
      <c r="P119" s="85"/>
      <c r="Q119" s="85"/>
      <c r="R119" s="85"/>
      <c r="S119" s="85"/>
      <c r="T119" s="85"/>
      <c r="U119" s="85"/>
      <c r="V119" s="85"/>
      <c r="W119" s="85"/>
      <c r="X119" s="85"/>
      <c r="Y119" s="85"/>
    </row>
    <row r="120" spans="3:25">
      <c r="C120" s="85"/>
      <c r="D120" s="85"/>
      <c r="E120" s="85"/>
      <c r="F120" s="85"/>
      <c r="G120" s="85"/>
      <c r="H120" s="85"/>
      <c r="I120" s="85"/>
      <c r="J120" s="85"/>
      <c r="K120" s="85"/>
      <c r="L120" s="85"/>
      <c r="M120" s="85"/>
      <c r="N120" s="85"/>
      <c r="O120" s="85"/>
      <c r="P120" s="85"/>
      <c r="Q120" s="85"/>
      <c r="R120" s="85"/>
      <c r="S120" s="85"/>
      <c r="T120" s="85"/>
      <c r="U120" s="85"/>
      <c r="V120" s="85"/>
      <c r="W120" s="85"/>
      <c r="X120" s="85"/>
      <c r="Y120" s="85"/>
    </row>
    <row r="121" spans="3:25">
      <c r="C121" s="85"/>
      <c r="D121" s="85"/>
      <c r="E121" s="85"/>
      <c r="F121" s="85"/>
      <c r="G121" s="85"/>
      <c r="H121" s="85"/>
      <c r="I121" s="85"/>
      <c r="J121" s="85"/>
      <c r="K121" s="85"/>
      <c r="L121" s="85"/>
      <c r="M121" s="85"/>
      <c r="N121" s="85"/>
      <c r="O121" s="85"/>
      <c r="P121" s="85"/>
      <c r="Q121" s="85"/>
      <c r="R121" s="85"/>
      <c r="S121" s="85"/>
      <c r="T121" s="85"/>
      <c r="U121" s="85"/>
      <c r="V121" s="85"/>
      <c r="W121" s="85"/>
      <c r="X121" s="85"/>
      <c r="Y121" s="85"/>
    </row>
    <row r="122" spans="3:25">
      <c r="C122" s="85"/>
      <c r="D122" s="85"/>
      <c r="E122" s="85"/>
      <c r="F122" s="85"/>
      <c r="G122" s="85"/>
      <c r="H122" s="85"/>
      <c r="I122" s="85"/>
      <c r="J122" s="85"/>
      <c r="K122" s="85"/>
      <c r="L122" s="85"/>
      <c r="M122" s="85"/>
      <c r="N122" s="85"/>
      <c r="O122" s="85"/>
      <c r="P122" s="85"/>
      <c r="Q122" s="85"/>
      <c r="R122" s="85"/>
      <c r="S122" s="85"/>
      <c r="T122" s="85"/>
      <c r="U122" s="85"/>
      <c r="V122" s="85"/>
      <c r="W122" s="85"/>
      <c r="X122" s="85"/>
      <c r="Y122" s="85"/>
    </row>
    <row r="123" spans="3:25">
      <c r="C123" s="85"/>
      <c r="D123" s="85"/>
      <c r="E123" s="85"/>
      <c r="F123" s="85"/>
      <c r="G123" s="85"/>
      <c r="H123" s="85"/>
      <c r="I123" s="85"/>
      <c r="J123" s="85"/>
      <c r="K123" s="85"/>
      <c r="L123" s="85"/>
      <c r="M123" s="85"/>
      <c r="N123" s="85"/>
      <c r="O123" s="85"/>
      <c r="P123" s="85"/>
      <c r="Q123" s="85"/>
      <c r="R123" s="85"/>
      <c r="S123" s="85"/>
      <c r="T123" s="85"/>
      <c r="U123" s="85"/>
      <c r="V123" s="85"/>
      <c r="W123" s="85"/>
      <c r="X123" s="85"/>
      <c r="Y123" s="85"/>
    </row>
    <row r="124" spans="3:25">
      <c r="C124" s="85"/>
      <c r="D124" s="85"/>
      <c r="E124" s="85"/>
      <c r="F124" s="85"/>
      <c r="G124" s="85"/>
      <c r="H124" s="85"/>
      <c r="I124" s="85"/>
      <c r="J124" s="85"/>
      <c r="K124" s="85"/>
      <c r="L124" s="85"/>
      <c r="M124" s="85"/>
      <c r="N124" s="85"/>
      <c r="O124" s="85"/>
      <c r="P124" s="85"/>
      <c r="Q124" s="85"/>
      <c r="R124" s="85"/>
      <c r="S124" s="85"/>
      <c r="T124" s="85"/>
      <c r="U124" s="85"/>
      <c r="V124" s="85"/>
      <c r="W124" s="85"/>
      <c r="X124" s="85"/>
      <c r="Y124" s="85"/>
    </row>
    <row r="125" spans="3:25">
      <c r="C125" s="85"/>
      <c r="D125" s="85"/>
      <c r="E125" s="85"/>
      <c r="F125" s="85"/>
      <c r="G125" s="85"/>
      <c r="H125" s="85"/>
      <c r="I125" s="85"/>
      <c r="J125" s="85"/>
      <c r="K125" s="85"/>
      <c r="L125" s="85"/>
      <c r="M125" s="85"/>
      <c r="N125" s="85"/>
      <c r="O125" s="85"/>
      <c r="P125" s="85"/>
      <c r="Q125" s="85"/>
      <c r="R125" s="85"/>
      <c r="S125" s="85"/>
      <c r="T125" s="85"/>
      <c r="U125" s="85"/>
      <c r="V125" s="85"/>
      <c r="W125" s="85"/>
      <c r="X125" s="85"/>
      <c r="Y125" s="85"/>
    </row>
    <row r="126" spans="3:25">
      <c r="C126" s="85"/>
      <c r="D126" s="85"/>
      <c r="E126" s="85"/>
      <c r="F126" s="85"/>
      <c r="G126" s="85"/>
      <c r="H126" s="85"/>
      <c r="I126" s="85"/>
      <c r="J126" s="85"/>
      <c r="K126" s="85"/>
      <c r="L126" s="85"/>
      <c r="M126" s="85"/>
      <c r="N126" s="85"/>
      <c r="O126" s="85"/>
      <c r="P126" s="85"/>
      <c r="Q126" s="85"/>
      <c r="R126" s="85"/>
      <c r="S126" s="85"/>
      <c r="T126" s="85"/>
      <c r="U126" s="85"/>
      <c r="V126" s="85"/>
      <c r="W126" s="85"/>
      <c r="X126" s="85"/>
      <c r="Y126" s="85"/>
    </row>
    <row r="127" spans="3:25">
      <c r="C127" s="85"/>
      <c r="D127" s="85"/>
      <c r="E127" s="85"/>
      <c r="F127" s="85"/>
      <c r="G127" s="85"/>
      <c r="H127" s="85"/>
      <c r="I127" s="85"/>
      <c r="J127" s="85"/>
      <c r="K127" s="85"/>
      <c r="L127" s="85"/>
      <c r="M127" s="85"/>
      <c r="N127" s="85"/>
      <c r="O127" s="85"/>
      <c r="P127" s="85"/>
      <c r="Q127" s="85"/>
      <c r="R127" s="85"/>
      <c r="S127" s="85"/>
      <c r="T127" s="85"/>
      <c r="U127" s="85"/>
      <c r="V127" s="85"/>
      <c r="W127" s="85"/>
      <c r="X127" s="85"/>
      <c r="Y127" s="85"/>
    </row>
    <row r="128" spans="3:25">
      <c r="C128" s="85"/>
      <c r="D128" s="85"/>
      <c r="E128" s="85"/>
      <c r="F128" s="85"/>
      <c r="G128" s="85"/>
      <c r="H128" s="85"/>
      <c r="I128" s="85"/>
      <c r="J128" s="85"/>
      <c r="K128" s="85"/>
      <c r="L128" s="85"/>
      <c r="M128" s="85"/>
      <c r="N128" s="85"/>
      <c r="O128" s="85"/>
      <c r="P128" s="85"/>
      <c r="Q128" s="85"/>
      <c r="R128" s="85"/>
      <c r="S128" s="85"/>
      <c r="T128" s="85"/>
      <c r="U128" s="85"/>
      <c r="V128" s="85"/>
      <c r="W128" s="85"/>
      <c r="X128" s="85"/>
      <c r="Y128" s="85"/>
    </row>
    <row r="129" spans="3:25">
      <c r="C129" s="85"/>
      <c r="D129" s="85"/>
      <c r="E129" s="85"/>
      <c r="F129" s="85"/>
      <c r="G129" s="85"/>
      <c r="H129" s="85"/>
      <c r="I129" s="85"/>
      <c r="J129" s="85"/>
      <c r="K129" s="85"/>
      <c r="L129" s="85"/>
      <c r="M129" s="85"/>
      <c r="N129" s="85"/>
      <c r="O129" s="85"/>
      <c r="P129" s="85"/>
      <c r="Q129" s="85"/>
      <c r="R129" s="85"/>
      <c r="S129" s="85"/>
      <c r="T129" s="85"/>
      <c r="U129" s="85"/>
      <c r="V129" s="85"/>
      <c r="W129" s="85"/>
      <c r="X129" s="85"/>
      <c r="Y129" s="85"/>
    </row>
    <row r="130" spans="3:25">
      <c r="C130" s="85"/>
      <c r="D130" s="85"/>
      <c r="E130" s="85"/>
      <c r="F130" s="85"/>
      <c r="G130" s="85"/>
      <c r="H130" s="85"/>
      <c r="I130" s="85"/>
      <c r="J130" s="85"/>
      <c r="K130" s="85"/>
      <c r="L130" s="85"/>
      <c r="M130" s="85"/>
      <c r="N130" s="85"/>
      <c r="O130" s="85"/>
      <c r="P130" s="85"/>
      <c r="Q130" s="85"/>
      <c r="R130" s="85"/>
      <c r="S130" s="85"/>
      <c r="T130" s="85"/>
      <c r="U130" s="85"/>
      <c r="V130" s="85"/>
      <c r="W130" s="85"/>
      <c r="X130" s="85"/>
      <c r="Y130" s="85"/>
    </row>
    <row r="131" spans="3:25">
      <c r="C131" s="85"/>
      <c r="D131" s="85"/>
      <c r="E131" s="85"/>
      <c r="F131" s="85"/>
      <c r="G131" s="85"/>
      <c r="H131" s="85"/>
      <c r="I131" s="85"/>
      <c r="J131" s="85"/>
      <c r="K131" s="85"/>
      <c r="L131" s="85"/>
      <c r="M131" s="85"/>
      <c r="N131" s="85"/>
      <c r="O131" s="85"/>
      <c r="P131" s="85"/>
      <c r="Q131" s="85"/>
      <c r="R131" s="85"/>
      <c r="S131" s="85"/>
      <c r="T131" s="85"/>
      <c r="U131" s="85"/>
      <c r="V131" s="85"/>
      <c r="W131" s="85"/>
      <c r="X131" s="85"/>
      <c r="Y131" s="85"/>
    </row>
    <row r="132" spans="3:25">
      <c r="C132" s="85"/>
      <c r="D132" s="85"/>
      <c r="E132" s="85"/>
      <c r="F132" s="85"/>
      <c r="G132" s="85"/>
      <c r="H132" s="85"/>
      <c r="I132" s="85"/>
      <c r="J132" s="85"/>
      <c r="K132" s="85"/>
      <c r="L132" s="85"/>
      <c r="M132" s="85"/>
      <c r="N132" s="85"/>
      <c r="O132" s="85"/>
      <c r="P132" s="85"/>
      <c r="Q132" s="85"/>
      <c r="R132" s="85"/>
      <c r="S132" s="85"/>
      <c r="T132" s="85"/>
      <c r="U132" s="85"/>
      <c r="V132" s="85"/>
      <c r="W132" s="85"/>
      <c r="X132" s="85"/>
      <c r="Y132" s="85"/>
    </row>
    <row r="133" spans="3:25">
      <c r="C133" s="85"/>
      <c r="D133" s="85"/>
      <c r="E133" s="85"/>
      <c r="F133" s="85"/>
      <c r="G133" s="85"/>
      <c r="H133" s="85"/>
      <c r="I133" s="85"/>
      <c r="J133" s="85"/>
      <c r="K133" s="85"/>
      <c r="L133" s="85"/>
      <c r="M133" s="85"/>
      <c r="N133" s="85"/>
      <c r="O133" s="85"/>
      <c r="P133" s="85"/>
      <c r="Q133" s="85"/>
      <c r="R133" s="85"/>
      <c r="S133" s="85"/>
      <c r="T133" s="85"/>
      <c r="U133" s="85"/>
      <c r="V133" s="85"/>
      <c r="W133" s="85"/>
      <c r="X133" s="85"/>
      <c r="Y133" s="85"/>
    </row>
    <row r="134" spans="3:25">
      <c r="C134" s="85"/>
      <c r="D134" s="85"/>
      <c r="E134" s="85"/>
      <c r="F134" s="85"/>
      <c r="G134" s="85"/>
      <c r="H134" s="85"/>
      <c r="I134" s="85"/>
      <c r="J134" s="85"/>
      <c r="K134" s="85"/>
      <c r="L134" s="85"/>
      <c r="M134" s="85"/>
      <c r="N134" s="85"/>
      <c r="O134" s="85"/>
      <c r="P134" s="85"/>
      <c r="Q134" s="85"/>
      <c r="R134" s="85"/>
      <c r="S134" s="85"/>
      <c r="T134" s="85"/>
      <c r="U134" s="85"/>
      <c r="V134" s="85"/>
      <c r="W134" s="85"/>
      <c r="X134" s="85"/>
      <c r="Y134" s="85"/>
    </row>
    <row r="135" spans="3:25">
      <c r="C135" s="85"/>
      <c r="D135" s="85"/>
      <c r="E135" s="85"/>
      <c r="F135" s="85"/>
      <c r="G135" s="85"/>
      <c r="H135" s="85"/>
      <c r="I135" s="85"/>
      <c r="J135" s="85"/>
      <c r="K135" s="85"/>
      <c r="L135" s="85"/>
      <c r="M135" s="85"/>
      <c r="N135" s="85"/>
      <c r="O135" s="85"/>
      <c r="P135" s="85"/>
      <c r="Q135" s="85"/>
      <c r="R135" s="85"/>
      <c r="S135" s="85"/>
      <c r="T135" s="85"/>
      <c r="U135" s="85"/>
      <c r="V135" s="85"/>
      <c r="W135" s="85"/>
      <c r="X135" s="85"/>
      <c r="Y135" s="85"/>
    </row>
    <row r="136" spans="3:25">
      <c r="C136" s="85"/>
      <c r="D136" s="85"/>
      <c r="E136" s="85"/>
      <c r="F136" s="85"/>
      <c r="G136" s="85"/>
      <c r="H136" s="85"/>
      <c r="I136" s="85"/>
      <c r="J136" s="85"/>
      <c r="K136" s="85"/>
      <c r="L136" s="85"/>
      <c r="M136" s="85"/>
      <c r="N136" s="85"/>
      <c r="O136" s="85"/>
      <c r="P136" s="85"/>
      <c r="Q136" s="85"/>
      <c r="R136" s="85"/>
      <c r="S136" s="85"/>
      <c r="T136" s="85"/>
      <c r="U136" s="85"/>
      <c r="V136" s="85"/>
      <c r="W136" s="85"/>
      <c r="X136" s="85"/>
      <c r="Y136" s="85"/>
    </row>
    <row r="137" spans="3:25">
      <c r="C137" s="85"/>
      <c r="D137" s="85"/>
      <c r="E137" s="85"/>
      <c r="F137" s="85"/>
      <c r="G137" s="85"/>
      <c r="H137" s="85"/>
      <c r="I137" s="85"/>
      <c r="J137" s="85"/>
      <c r="K137" s="85"/>
      <c r="L137" s="85"/>
      <c r="M137" s="85"/>
      <c r="N137" s="85"/>
      <c r="O137" s="85"/>
      <c r="P137" s="85"/>
      <c r="Q137" s="85"/>
      <c r="R137" s="85"/>
      <c r="S137" s="85"/>
      <c r="T137" s="85"/>
      <c r="U137" s="85"/>
      <c r="V137" s="85"/>
      <c r="W137" s="85"/>
      <c r="X137" s="85"/>
      <c r="Y137" s="85"/>
    </row>
    <row r="138" spans="3:25">
      <c r="C138" s="85"/>
      <c r="D138" s="85"/>
      <c r="E138" s="85"/>
      <c r="F138" s="85"/>
      <c r="G138" s="85"/>
      <c r="H138" s="85"/>
      <c r="I138" s="85"/>
      <c r="J138" s="85"/>
      <c r="K138" s="85"/>
      <c r="L138" s="85"/>
      <c r="M138" s="85"/>
      <c r="N138" s="85"/>
      <c r="O138" s="85"/>
      <c r="P138" s="85"/>
      <c r="Q138" s="85"/>
      <c r="R138" s="85"/>
      <c r="S138" s="85"/>
      <c r="T138" s="85"/>
      <c r="U138" s="85"/>
      <c r="V138" s="85"/>
      <c r="W138" s="85"/>
      <c r="X138" s="85"/>
      <c r="Y138" s="85"/>
    </row>
    <row r="139" spans="3:25">
      <c r="C139" s="85"/>
      <c r="D139" s="85"/>
      <c r="E139" s="85"/>
      <c r="F139" s="85"/>
      <c r="G139" s="85"/>
      <c r="H139" s="85"/>
      <c r="I139" s="85"/>
      <c r="J139" s="85"/>
      <c r="K139" s="85"/>
      <c r="L139" s="85"/>
      <c r="M139" s="85"/>
      <c r="N139" s="85"/>
      <c r="O139" s="85"/>
      <c r="P139" s="85"/>
      <c r="Q139" s="85"/>
      <c r="R139" s="85"/>
      <c r="S139" s="85"/>
      <c r="T139" s="85"/>
      <c r="U139" s="85"/>
      <c r="V139" s="85"/>
      <c r="W139" s="85"/>
      <c r="X139" s="85"/>
      <c r="Y139" s="85"/>
    </row>
    <row r="140" spans="3:25">
      <c r="C140" s="85"/>
      <c r="D140" s="85"/>
      <c r="E140" s="85"/>
      <c r="F140" s="85"/>
      <c r="G140" s="85"/>
      <c r="H140" s="85"/>
      <c r="I140" s="85"/>
      <c r="J140" s="85"/>
      <c r="K140" s="85"/>
      <c r="L140" s="85"/>
      <c r="M140" s="85"/>
      <c r="N140" s="85"/>
      <c r="O140" s="85"/>
      <c r="P140" s="85"/>
      <c r="Q140" s="85"/>
      <c r="R140" s="85"/>
      <c r="S140" s="85"/>
      <c r="T140" s="85"/>
      <c r="U140" s="85"/>
      <c r="V140" s="85"/>
      <c r="W140" s="85"/>
      <c r="X140" s="85"/>
      <c r="Y140" s="85"/>
    </row>
    <row r="141" spans="3:25">
      <c r="C141" s="85"/>
      <c r="D141" s="85"/>
      <c r="E141" s="85"/>
      <c r="F141" s="85"/>
      <c r="G141" s="85"/>
      <c r="H141" s="85"/>
      <c r="I141" s="85"/>
      <c r="J141" s="85"/>
      <c r="K141" s="85"/>
      <c r="L141" s="85"/>
      <c r="M141" s="85"/>
      <c r="N141" s="85"/>
      <c r="O141" s="85"/>
      <c r="P141" s="85"/>
      <c r="Q141" s="85"/>
      <c r="R141" s="85"/>
      <c r="S141" s="85"/>
      <c r="T141" s="85"/>
      <c r="U141" s="85"/>
      <c r="V141" s="85"/>
      <c r="W141" s="85"/>
      <c r="X141" s="85"/>
      <c r="Y141" s="85"/>
    </row>
    <row r="142" spans="3:25">
      <c r="C142" s="85"/>
      <c r="D142" s="85"/>
      <c r="E142" s="85"/>
      <c r="F142" s="85"/>
      <c r="G142" s="85"/>
      <c r="H142" s="85"/>
      <c r="I142" s="85"/>
      <c r="J142" s="85"/>
      <c r="K142" s="85"/>
      <c r="L142" s="85"/>
      <c r="M142" s="85"/>
      <c r="N142" s="85"/>
      <c r="O142" s="85"/>
      <c r="P142" s="85"/>
      <c r="Q142" s="85"/>
      <c r="R142" s="85"/>
      <c r="S142" s="85"/>
      <c r="T142" s="85"/>
      <c r="U142" s="85"/>
      <c r="V142" s="85"/>
      <c r="W142" s="85"/>
      <c r="X142" s="85"/>
      <c r="Y142" s="85"/>
    </row>
    <row r="143" spans="3:25">
      <c r="C143" s="85"/>
      <c r="D143" s="85"/>
      <c r="E143" s="85"/>
      <c r="F143" s="85"/>
      <c r="G143" s="85"/>
      <c r="H143" s="85"/>
      <c r="I143" s="85"/>
      <c r="J143" s="85"/>
      <c r="K143" s="85"/>
      <c r="L143" s="85"/>
      <c r="M143" s="85"/>
      <c r="N143" s="85"/>
      <c r="O143" s="85"/>
      <c r="P143" s="85"/>
      <c r="Q143" s="85"/>
      <c r="R143" s="85"/>
      <c r="S143" s="85"/>
      <c r="T143" s="85"/>
      <c r="U143" s="85"/>
      <c r="V143" s="85"/>
      <c r="W143" s="85"/>
      <c r="X143" s="85"/>
      <c r="Y143" s="85"/>
    </row>
    <row r="144" spans="3:25">
      <c r="C144" s="85"/>
      <c r="D144" s="85"/>
      <c r="E144" s="85"/>
      <c r="F144" s="85"/>
      <c r="G144" s="85"/>
      <c r="H144" s="85"/>
      <c r="I144" s="85"/>
      <c r="J144" s="85"/>
      <c r="K144" s="85"/>
      <c r="L144" s="85"/>
      <c r="M144" s="85"/>
      <c r="N144" s="85"/>
      <c r="O144" s="85"/>
      <c r="P144" s="85"/>
      <c r="Q144" s="85"/>
      <c r="R144" s="85"/>
      <c r="S144" s="85"/>
      <c r="T144" s="85"/>
      <c r="U144" s="85"/>
      <c r="V144" s="85"/>
      <c r="W144" s="85"/>
      <c r="X144" s="85"/>
      <c r="Y144" s="85"/>
    </row>
    <row r="145" spans="3:25">
      <c r="C145" s="85"/>
      <c r="D145" s="85"/>
      <c r="E145" s="85"/>
      <c r="F145" s="85"/>
      <c r="G145" s="85"/>
      <c r="H145" s="85"/>
      <c r="I145" s="85"/>
      <c r="J145" s="85"/>
      <c r="K145" s="85"/>
      <c r="L145" s="85"/>
      <c r="M145" s="85"/>
      <c r="N145" s="85"/>
      <c r="O145" s="85"/>
      <c r="P145" s="85"/>
      <c r="Q145" s="85"/>
      <c r="R145" s="85"/>
      <c r="S145" s="85"/>
      <c r="T145" s="85"/>
      <c r="U145" s="85"/>
      <c r="V145" s="85"/>
      <c r="W145" s="85"/>
      <c r="X145" s="85"/>
      <c r="Y145" s="85"/>
    </row>
    <row r="146" spans="3:25">
      <c r="C146" s="85"/>
      <c r="D146" s="85"/>
      <c r="E146" s="85"/>
      <c r="F146" s="85"/>
      <c r="G146" s="85"/>
      <c r="H146" s="85"/>
      <c r="I146" s="85"/>
      <c r="J146" s="85"/>
      <c r="K146" s="85"/>
      <c r="L146" s="85"/>
      <c r="M146" s="85"/>
      <c r="N146" s="85"/>
      <c r="O146" s="85"/>
      <c r="P146" s="85"/>
      <c r="Q146" s="85"/>
      <c r="R146" s="85"/>
      <c r="S146" s="85"/>
      <c r="T146" s="85"/>
      <c r="U146" s="85"/>
      <c r="V146" s="85"/>
      <c r="W146" s="85"/>
      <c r="X146" s="85"/>
      <c r="Y146" s="85"/>
    </row>
    <row r="147" spans="3:25">
      <c r="C147" s="85"/>
      <c r="D147" s="85"/>
      <c r="E147" s="85"/>
      <c r="F147" s="85"/>
      <c r="G147" s="85"/>
      <c r="H147" s="85"/>
      <c r="I147" s="85"/>
      <c r="J147" s="85"/>
      <c r="K147" s="85"/>
      <c r="L147" s="85"/>
      <c r="M147" s="85"/>
      <c r="N147" s="85"/>
      <c r="O147" s="85"/>
      <c r="P147" s="85"/>
      <c r="Q147" s="85"/>
      <c r="R147" s="85"/>
      <c r="S147" s="85"/>
      <c r="T147" s="85"/>
      <c r="U147" s="85"/>
      <c r="V147" s="85"/>
      <c r="W147" s="85"/>
      <c r="X147" s="85"/>
      <c r="Y147" s="85"/>
    </row>
    <row r="148" spans="3:25">
      <c r="C148" s="85"/>
      <c r="D148" s="85"/>
      <c r="E148" s="85"/>
      <c r="F148" s="85"/>
      <c r="G148" s="85"/>
      <c r="H148" s="85"/>
      <c r="I148" s="85"/>
      <c r="J148" s="85"/>
      <c r="K148" s="85"/>
      <c r="L148" s="85"/>
      <c r="M148" s="85"/>
      <c r="N148" s="85"/>
      <c r="O148" s="85"/>
      <c r="P148" s="85"/>
      <c r="Q148" s="85"/>
      <c r="R148" s="85"/>
      <c r="S148" s="85"/>
      <c r="T148" s="85"/>
      <c r="U148" s="85"/>
      <c r="V148" s="85"/>
      <c r="W148" s="85"/>
      <c r="X148" s="85"/>
      <c r="Y148" s="85"/>
    </row>
    <row r="149" spans="3:25">
      <c r="C149" s="85"/>
      <c r="D149" s="85"/>
      <c r="E149" s="85"/>
      <c r="F149" s="85"/>
      <c r="G149" s="85"/>
      <c r="H149" s="85"/>
      <c r="I149" s="85"/>
      <c r="J149" s="85"/>
      <c r="K149" s="85"/>
      <c r="L149" s="85"/>
      <c r="M149" s="85"/>
      <c r="N149" s="85"/>
      <c r="O149" s="85"/>
      <c r="P149" s="85"/>
      <c r="Q149" s="85"/>
      <c r="R149" s="85"/>
      <c r="S149" s="85"/>
      <c r="T149" s="85"/>
      <c r="U149" s="85"/>
      <c r="V149" s="85"/>
      <c r="W149" s="85"/>
      <c r="X149" s="85"/>
      <c r="Y149" s="85"/>
    </row>
    <row r="150" spans="3:25">
      <c r="C150" s="85"/>
      <c r="D150" s="85"/>
      <c r="E150" s="85"/>
      <c r="F150" s="85"/>
      <c r="G150" s="85"/>
      <c r="H150" s="85"/>
      <c r="I150" s="85"/>
      <c r="J150" s="85"/>
      <c r="K150" s="85"/>
      <c r="L150" s="85"/>
      <c r="M150" s="85"/>
      <c r="N150" s="85"/>
      <c r="O150" s="85"/>
      <c r="P150" s="85"/>
      <c r="Q150" s="85"/>
      <c r="R150" s="85"/>
      <c r="S150" s="85"/>
      <c r="T150" s="85"/>
      <c r="U150" s="85"/>
      <c r="V150" s="85"/>
      <c r="W150" s="85"/>
      <c r="X150" s="85"/>
      <c r="Y150" s="85"/>
    </row>
    <row r="151" spans="3:25">
      <c r="C151" s="85"/>
      <c r="D151" s="85"/>
      <c r="E151" s="85"/>
      <c r="F151" s="85"/>
      <c r="G151" s="85"/>
      <c r="H151" s="85"/>
      <c r="I151" s="85"/>
      <c r="J151" s="85"/>
      <c r="K151" s="85"/>
      <c r="L151" s="85"/>
      <c r="M151" s="85"/>
      <c r="N151" s="85"/>
      <c r="O151" s="85"/>
      <c r="P151" s="85"/>
      <c r="Q151" s="85"/>
      <c r="R151" s="85"/>
      <c r="S151" s="85"/>
      <c r="T151" s="85"/>
      <c r="U151" s="85"/>
      <c r="V151" s="85"/>
      <c r="W151" s="85"/>
      <c r="X151" s="85"/>
      <c r="Y151" s="85"/>
    </row>
    <row r="152" spans="3:25">
      <c r="C152" s="85"/>
      <c r="D152" s="85"/>
      <c r="E152" s="85"/>
      <c r="F152" s="85"/>
      <c r="G152" s="85"/>
      <c r="H152" s="85"/>
      <c r="I152" s="85"/>
      <c r="J152" s="85"/>
      <c r="K152" s="85"/>
      <c r="L152" s="85"/>
      <c r="M152" s="85"/>
      <c r="N152" s="85"/>
      <c r="O152" s="85"/>
      <c r="P152" s="85"/>
      <c r="Q152" s="85"/>
      <c r="R152" s="85"/>
      <c r="S152" s="85"/>
      <c r="T152" s="85"/>
      <c r="U152" s="85"/>
      <c r="V152" s="85"/>
      <c r="W152" s="85"/>
      <c r="X152" s="85"/>
      <c r="Y152" s="85"/>
    </row>
    <row r="153" spans="3:25">
      <c r="C153" s="85"/>
      <c r="D153" s="85"/>
      <c r="E153" s="85"/>
      <c r="F153" s="85"/>
      <c r="G153" s="85"/>
      <c r="H153" s="85"/>
      <c r="I153" s="85"/>
      <c r="J153" s="85"/>
      <c r="K153" s="85"/>
      <c r="L153" s="85"/>
      <c r="M153" s="85"/>
      <c r="N153" s="85"/>
      <c r="O153" s="85"/>
      <c r="P153" s="85"/>
      <c r="Q153" s="85"/>
      <c r="R153" s="85"/>
      <c r="S153" s="85"/>
      <c r="T153" s="85"/>
      <c r="U153" s="85"/>
      <c r="V153" s="85"/>
      <c r="W153" s="85"/>
      <c r="X153" s="85"/>
      <c r="Y153" s="85"/>
    </row>
    <row r="154" spans="3:25">
      <c r="C154" s="85"/>
      <c r="D154" s="85"/>
      <c r="E154" s="85"/>
      <c r="F154" s="85"/>
      <c r="G154" s="85"/>
      <c r="H154" s="85"/>
      <c r="I154" s="85"/>
      <c r="J154" s="85"/>
      <c r="K154" s="85"/>
      <c r="L154" s="85"/>
      <c r="M154" s="85"/>
      <c r="N154" s="85"/>
      <c r="O154" s="85"/>
      <c r="P154" s="85"/>
      <c r="Q154" s="85"/>
      <c r="R154" s="85"/>
      <c r="S154" s="85"/>
      <c r="T154" s="85"/>
      <c r="U154" s="85"/>
      <c r="V154" s="85"/>
      <c r="W154" s="85"/>
      <c r="X154" s="85"/>
      <c r="Y154" s="85"/>
    </row>
    <row r="155" spans="3:25">
      <c r="C155" s="85"/>
      <c r="D155" s="85"/>
      <c r="E155" s="85"/>
      <c r="F155" s="85"/>
      <c r="G155" s="85"/>
      <c r="H155" s="85"/>
      <c r="I155" s="85"/>
      <c r="J155" s="85"/>
      <c r="K155" s="85"/>
      <c r="L155" s="85"/>
      <c r="M155" s="85"/>
      <c r="N155" s="85"/>
      <c r="O155" s="85"/>
      <c r="P155" s="85"/>
      <c r="Q155" s="85"/>
      <c r="R155" s="85"/>
      <c r="S155" s="85"/>
      <c r="T155" s="85"/>
      <c r="U155" s="85"/>
      <c r="V155" s="85"/>
      <c r="W155" s="85"/>
      <c r="X155" s="85"/>
      <c r="Y155" s="85"/>
    </row>
    <row r="156" spans="3:25">
      <c r="C156" s="85"/>
      <c r="D156" s="85"/>
      <c r="E156" s="85"/>
      <c r="F156" s="85"/>
      <c r="G156" s="85"/>
      <c r="H156" s="85"/>
      <c r="I156" s="85"/>
      <c r="J156" s="85"/>
      <c r="K156" s="85"/>
      <c r="L156" s="85"/>
      <c r="M156" s="85"/>
      <c r="N156" s="85"/>
      <c r="O156" s="85"/>
      <c r="P156" s="85"/>
      <c r="Q156" s="85"/>
      <c r="R156" s="85"/>
      <c r="S156" s="85"/>
      <c r="T156" s="85"/>
      <c r="U156" s="85"/>
      <c r="V156" s="85"/>
      <c r="W156" s="85"/>
      <c r="X156" s="85"/>
      <c r="Y156" s="85"/>
    </row>
    <row r="157" spans="3:25">
      <c r="C157" s="85"/>
      <c r="D157" s="85"/>
      <c r="E157" s="85"/>
      <c r="F157" s="85"/>
      <c r="G157" s="85"/>
      <c r="H157" s="85"/>
      <c r="I157" s="85"/>
      <c r="J157" s="85"/>
      <c r="K157" s="85"/>
      <c r="L157" s="85"/>
      <c r="M157" s="85"/>
      <c r="N157" s="85"/>
      <c r="O157" s="85"/>
      <c r="P157" s="85"/>
      <c r="Q157" s="85"/>
      <c r="R157" s="85"/>
      <c r="S157" s="85"/>
      <c r="T157" s="85"/>
      <c r="U157" s="85"/>
      <c r="V157" s="85"/>
      <c r="W157" s="85"/>
      <c r="X157" s="85"/>
      <c r="Y157" s="85"/>
    </row>
    <row r="158" spans="3:25">
      <c r="C158" s="85"/>
      <c r="D158" s="85"/>
      <c r="E158" s="85"/>
      <c r="F158" s="85"/>
      <c r="G158" s="85"/>
      <c r="H158" s="85"/>
      <c r="I158" s="85"/>
      <c r="J158" s="85"/>
      <c r="K158" s="85"/>
      <c r="L158" s="85"/>
      <c r="M158" s="85"/>
      <c r="N158" s="85"/>
      <c r="O158" s="85"/>
      <c r="P158" s="85"/>
      <c r="Q158" s="85"/>
      <c r="R158" s="85"/>
      <c r="S158" s="85"/>
      <c r="T158" s="85"/>
      <c r="U158" s="85"/>
      <c r="V158" s="85"/>
      <c r="W158" s="85"/>
      <c r="X158" s="85"/>
      <c r="Y158" s="85"/>
    </row>
    <row r="159" spans="3:25">
      <c r="C159" s="85"/>
      <c r="D159" s="85"/>
      <c r="E159" s="85"/>
      <c r="F159" s="85"/>
      <c r="G159" s="85"/>
      <c r="H159" s="85"/>
      <c r="I159" s="85"/>
      <c r="J159" s="85"/>
      <c r="K159" s="85"/>
      <c r="L159" s="85"/>
      <c r="M159" s="85"/>
      <c r="N159" s="85"/>
      <c r="O159" s="85"/>
      <c r="P159" s="85"/>
      <c r="Q159" s="85"/>
      <c r="R159" s="85"/>
      <c r="S159" s="85"/>
      <c r="T159" s="85"/>
      <c r="U159" s="85"/>
      <c r="V159" s="85"/>
      <c r="W159" s="85"/>
      <c r="X159" s="85"/>
      <c r="Y159" s="85"/>
    </row>
    <row r="160" spans="3:25">
      <c r="C160" s="85"/>
      <c r="D160" s="85"/>
      <c r="E160" s="85"/>
      <c r="F160" s="85"/>
      <c r="G160" s="85"/>
      <c r="H160" s="85"/>
      <c r="I160" s="85"/>
      <c r="J160" s="85"/>
      <c r="K160" s="85"/>
      <c r="L160" s="85"/>
      <c r="M160" s="85"/>
      <c r="N160" s="85"/>
      <c r="O160" s="85"/>
      <c r="P160" s="85"/>
      <c r="Q160" s="85"/>
      <c r="R160" s="85"/>
      <c r="S160" s="85"/>
      <c r="T160" s="85"/>
      <c r="U160" s="85"/>
      <c r="V160" s="85"/>
      <c r="W160" s="85"/>
      <c r="X160" s="85"/>
      <c r="Y160" s="85"/>
    </row>
    <row r="161" spans="3:25">
      <c r="C161" s="85"/>
      <c r="D161" s="85"/>
      <c r="E161" s="85"/>
      <c r="F161" s="85"/>
      <c r="G161" s="85"/>
      <c r="H161" s="85"/>
      <c r="I161" s="85"/>
      <c r="J161" s="85"/>
      <c r="K161" s="85"/>
      <c r="L161" s="85"/>
      <c r="M161" s="85"/>
      <c r="N161" s="85"/>
      <c r="O161" s="85"/>
      <c r="P161" s="85"/>
      <c r="Q161" s="85"/>
      <c r="R161" s="85"/>
      <c r="S161" s="85"/>
      <c r="T161" s="85"/>
      <c r="U161" s="85"/>
      <c r="V161" s="85"/>
      <c r="W161" s="85"/>
      <c r="X161" s="85"/>
      <c r="Y161" s="85"/>
    </row>
    <row r="162" spans="3:25">
      <c r="C162" s="85"/>
      <c r="D162" s="85"/>
      <c r="E162" s="85"/>
      <c r="F162" s="85"/>
      <c r="G162" s="85"/>
      <c r="H162" s="85"/>
      <c r="I162" s="85"/>
      <c r="J162" s="85"/>
      <c r="K162" s="85"/>
      <c r="L162" s="85"/>
      <c r="M162" s="85"/>
      <c r="N162" s="85"/>
      <c r="O162" s="85"/>
      <c r="P162" s="85"/>
      <c r="Q162" s="85"/>
      <c r="R162" s="85"/>
      <c r="S162" s="85"/>
      <c r="T162" s="85"/>
      <c r="U162" s="85"/>
      <c r="V162" s="85"/>
      <c r="W162" s="85"/>
      <c r="X162" s="85"/>
      <c r="Y162" s="85"/>
    </row>
    <row r="163" spans="3:25">
      <c r="C163" s="85"/>
      <c r="D163" s="85"/>
      <c r="E163" s="85"/>
      <c r="F163" s="85"/>
      <c r="G163" s="85"/>
      <c r="H163" s="85"/>
      <c r="I163" s="85"/>
      <c r="J163" s="85"/>
      <c r="K163" s="85"/>
      <c r="L163" s="85"/>
      <c r="M163" s="85"/>
      <c r="N163" s="85"/>
      <c r="O163" s="85"/>
      <c r="P163" s="85"/>
      <c r="Q163" s="85"/>
      <c r="R163" s="85"/>
      <c r="S163" s="85"/>
      <c r="T163" s="85"/>
      <c r="U163" s="85"/>
      <c r="V163" s="85"/>
      <c r="W163" s="85"/>
      <c r="X163" s="85"/>
      <c r="Y163" s="85"/>
    </row>
    <row r="164" spans="3:25">
      <c r="C164" s="85"/>
      <c r="D164" s="85"/>
      <c r="E164" s="85"/>
      <c r="F164" s="85"/>
      <c r="G164" s="85"/>
      <c r="H164" s="85"/>
      <c r="I164" s="85"/>
      <c r="J164" s="85"/>
      <c r="K164" s="85"/>
      <c r="L164" s="85"/>
      <c r="M164" s="85"/>
      <c r="N164" s="85"/>
      <c r="O164" s="85"/>
      <c r="P164" s="85"/>
      <c r="Q164" s="85"/>
      <c r="R164" s="85"/>
      <c r="S164" s="85"/>
      <c r="T164" s="85"/>
      <c r="U164" s="85"/>
      <c r="V164" s="85"/>
      <c r="W164" s="85"/>
      <c r="X164" s="85"/>
      <c r="Y164" s="85"/>
    </row>
    <row r="165" spans="3:25">
      <c r="C165" s="85"/>
      <c r="D165" s="85"/>
      <c r="E165" s="85"/>
      <c r="F165" s="85"/>
      <c r="G165" s="85"/>
      <c r="H165" s="85"/>
      <c r="I165" s="85"/>
      <c r="J165" s="85"/>
      <c r="K165" s="85"/>
      <c r="L165" s="85"/>
      <c r="M165" s="85"/>
      <c r="N165" s="85"/>
      <c r="O165" s="85"/>
      <c r="P165" s="85"/>
      <c r="Q165" s="85"/>
      <c r="R165" s="85"/>
      <c r="S165" s="85"/>
      <c r="T165" s="85"/>
      <c r="U165" s="85"/>
      <c r="V165" s="85"/>
      <c r="W165" s="85"/>
      <c r="X165" s="85"/>
      <c r="Y165" s="85"/>
    </row>
    <row r="166" spans="3:25">
      <c r="C166" s="85"/>
      <c r="D166" s="85"/>
      <c r="E166" s="85"/>
      <c r="F166" s="85"/>
      <c r="G166" s="85"/>
      <c r="H166" s="85"/>
      <c r="I166" s="85"/>
      <c r="J166" s="85"/>
      <c r="K166" s="85"/>
      <c r="L166" s="85"/>
      <c r="M166" s="85"/>
      <c r="N166" s="85"/>
      <c r="O166" s="85"/>
      <c r="P166" s="85"/>
      <c r="Q166" s="85"/>
      <c r="R166" s="85"/>
      <c r="S166" s="85"/>
      <c r="T166" s="85"/>
      <c r="U166" s="85"/>
      <c r="V166" s="85"/>
      <c r="W166" s="85"/>
      <c r="X166" s="85"/>
      <c r="Y166" s="85"/>
    </row>
    <row r="167" spans="3:25">
      <c r="C167" s="85"/>
      <c r="D167" s="85"/>
      <c r="E167" s="85"/>
      <c r="F167" s="85"/>
      <c r="G167" s="85"/>
      <c r="H167" s="85"/>
      <c r="I167" s="85"/>
      <c r="J167" s="85"/>
      <c r="K167" s="85"/>
      <c r="L167" s="85"/>
      <c r="M167" s="85"/>
      <c r="N167" s="85"/>
      <c r="O167" s="85"/>
      <c r="P167" s="85"/>
      <c r="Q167" s="85"/>
      <c r="R167" s="85"/>
      <c r="S167" s="85"/>
      <c r="T167" s="85"/>
      <c r="U167" s="85"/>
      <c r="V167" s="85"/>
      <c r="W167" s="85"/>
      <c r="X167" s="85"/>
      <c r="Y167" s="85"/>
    </row>
    <row r="168" spans="3:25">
      <c r="C168" s="85"/>
      <c r="D168" s="85"/>
      <c r="E168" s="85"/>
      <c r="F168" s="85"/>
      <c r="G168" s="85"/>
      <c r="H168" s="85"/>
      <c r="I168" s="85"/>
      <c r="J168" s="85"/>
      <c r="K168" s="85"/>
      <c r="L168" s="85"/>
      <c r="M168" s="85"/>
      <c r="N168" s="85"/>
      <c r="O168" s="85"/>
      <c r="P168" s="85"/>
      <c r="Q168" s="85"/>
      <c r="R168" s="85"/>
      <c r="S168" s="85"/>
      <c r="T168" s="85"/>
      <c r="U168" s="85"/>
      <c r="V168" s="85"/>
      <c r="W168" s="85"/>
      <c r="X168" s="85"/>
      <c r="Y168" s="85"/>
    </row>
    <row r="169" spans="3:25">
      <c r="C169" s="85"/>
      <c r="D169" s="85"/>
      <c r="E169" s="85"/>
      <c r="F169" s="85"/>
      <c r="G169" s="85"/>
      <c r="H169" s="85"/>
      <c r="I169" s="85"/>
      <c r="J169" s="85"/>
      <c r="K169" s="85"/>
      <c r="L169" s="85"/>
      <c r="M169" s="85"/>
      <c r="N169" s="85"/>
      <c r="O169" s="85"/>
      <c r="P169" s="85"/>
      <c r="Q169" s="85"/>
      <c r="R169" s="85"/>
      <c r="S169" s="85"/>
      <c r="T169" s="85"/>
      <c r="U169" s="85"/>
      <c r="V169" s="85"/>
      <c r="W169" s="85"/>
      <c r="X169" s="85"/>
      <c r="Y169" s="85"/>
    </row>
    <row r="170" spans="3:25">
      <c r="C170" s="85"/>
      <c r="D170" s="85"/>
      <c r="E170" s="85"/>
      <c r="F170" s="85"/>
      <c r="G170" s="85"/>
      <c r="H170" s="85"/>
      <c r="I170" s="85"/>
      <c r="J170" s="85"/>
      <c r="K170" s="85"/>
      <c r="L170" s="85"/>
      <c r="M170" s="85"/>
      <c r="N170" s="85"/>
      <c r="O170" s="85"/>
      <c r="P170" s="85"/>
      <c r="Q170" s="85"/>
      <c r="R170" s="85"/>
      <c r="S170" s="85"/>
      <c r="T170" s="85"/>
      <c r="U170" s="85"/>
      <c r="V170" s="85"/>
      <c r="W170" s="85"/>
      <c r="X170" s="85"/>
      <c r="Y170" s="85"/>
    </row>
    <row r="171" spans="3:25">
      <c r="C171" s="85"/>
      <c r="D171" s="85"/>
      <c r="E171" s="85"/>
      <c r="F171" s="85"/>
      <c r="G171" s="85"/>
      <c r="H171" s="85"/>
      <c r="I171" s="85"/>
      <c r="J171" s="85"/>
      <c r="K171" s="85"/>
      <c r="L171" s="85"/>
      <c r="M171" s="85"/>
      <c r="N171" s="85"/>
      <c r="O171" s="85"/>
      <c r="P171" s="85"/>
      <c r="Q171" s="85"/>
      <c r="R171" s="85"/>
      <c r="S171" s="85"/>
      <c r="T171" s="85"/>
      <c r="U171" s="85"/>
      <c r="V171" s="85"/>
      <c r="W171" s="85"/>
      <c r="X171" s="85"/>
      <c r="Y171" s="85"/>
    </row>
    <row r="172" spans="3:25">
      <c r="C172" s="85"/>
      <c r="D172" s="85"/>
      <c r="E172" s="85"/>
      <c r="F172" s="85"/>
      <c r="G172" s="85"/>
      <c r="H172" s="85"/>
      <c r="I172" s="85"/>
      <c r="J172" s="85"/>
      <c r="K172" s="85"/>
      <c r="L172" s="85"/>
      <c r="M172" s="85"/>
      <c r="N172" s="85"/>
      <c r="O172" s="85"/>
      <c r="P172" s="85"/>
      <c r="Q172" s="85"/>
      <c r="R172" s="85"/>
      <c r="S172" s="85"/>
      <c r="T172" s="85"/>
      <c r="U172" s="85"/>
      <c r="V172" s="85"/>
      <c r="W172" s="85"/>
      <c r="X172" s="85"/>
      <c r="Y172" s="85"/>
    </row>
    <row r="173" spans="3:25">
      <c r="C173" s="85"/>
      <c r="D173" s="85"/>
      <c r="E173" s="85"/>
      <c r="F173" s="85"/>
      <c r="G173" s="85"/>
      <c r="H173" s="85"/>
      <c r="I173" s="85"/>
      <c r="J173" s="85"/>
      <c r="K173" s="85"/>
      <c r="L173" s="85"/>
      <c r="M173" s="85"/>
      <c r="N173" s="85"/>
      <c r="O173" s="85"/>
      <c r="P173" s="85"/>
      <c r="Q173" s="85"/>
      <c r="R173" s="85"/>
      <c r="S173" s="85"/>
      <c r="T173" s="85"/>
      <c r="U173" s="85"/>
      <c r="V173" s="85"/>
      <c r="W173" s="85"/>
      <c r="X173" s="85"/>
      <c r="Y173" s="85"/>
    </row>
    <row r="174" spans="3:25">
      <c r="C174" s="85"/>
      <c r="D174" s="85"/>
      <c r="E174" s="85"/>
      <c r="F174" s="85"/>
      <c r="G174" s="85"/>
      <c r="H174" s="85"/>
      <c r="I174" s="85"/>
      <c r="J174" s="85"/>
      <c r="K174" s="85"/>
      <c r="L174" s="85"/>
      <c r="M174" s="85"/>
      <c r="N174" s="85"/>
      <c r="O174" s="85"/>
      <c r="P174" s="85"/>
      <c r="Q174" s="85"/>
      <c r="R174" s="85"/>
      <c r="S174" s="85"/>
      <c r="T174" s="85"/>
      <c r="U174" s="85"/>
      <c r="V174" s="85"/>
      <c r="W174" s="85"/>
      <c r="X174" s="85"/>
      <c r="Y174" s="85"/>
    </row>
    <row r="175" spans="3:25">
      <c r="C175" s="85"/>
      <c r="D175" s="85"/>
      <c r="E175" s="85"/>
      <c r="F175" s="85"/>
      <c r="G175" s="85"/>
      <c r="H175" s="85"/>
      <c r="I175" s="85"/>
      <c r="J175" s="85"/>
      <c r="K175" s="85"/>
      <c r="L175" s="85"/>
      <c r="M175" s="85"/>
      <c r="N175" s="85"/>
      <c r="O175" s="85"/>
      <c r="P175" s="85"/>
      <c r="Q175" s="85"/>
      <c r="R175" s="85"/>
      <c r="S175" s="85"/>
      <c r="T175" s="85"/>
      <c r="U175" s="85"/>
      <c r="V175" s="85"/>
      <c r="W175" s="85"/>
      <c r="X175" s="85"/>
      <c r="Y175" s="85"/>
    </row>
    <row r="176" spans="3:25">
      <c r="C176" s="85"/>
      <c r="D176" s="85"/>
      <c r="E176" s="85"/>
      <c r="F176" s="85"/>
      <c r="G176" s="85"/>
      <c r="H176" s="85"/>
      <c r="I176" s="85"/>
      <c r="J176" s="85"/>
      <c r="K176" s="85"/>
      <c r="L176" s="85"/>
      <c r="M176" s="85"/>
      <c r="N176" s="85"/>
      <c r="O176" s="85"/>
      <c r="P176" s="85"/>
      <c r="Q176" s="85"/>
      <c r="R176" s="85"/>
      <c r="S176" s="85"/>
      <c r="T176" s="85"/>
      <c r="U176" s="85"/>
      <c r="V176" s="85"/>
      <c r="W176" s="85"/>
      <c r="X176" s="85"/>
      <c r="Y176" s="85"/>
    </row>
    <row r="177" spans="3:25">
      <c r="C177" s="85"/>
      <c r="D177" s="85"/>
      <c r="E177" s="85"/>
      <c r="F177" s="85"/>
      <c r="G177" s="85"/>
      <c r="H177" s="85"/>
      <c r="I177" s="85"/>
      <c r="J177" s="85"/>
      <c r="K177" s="85"/>
      <c r="L177" s="85"/>
      <c r="M177" s="85"/>
      <c r="N177" s="85"/>
      <c r="O177" s="85"/>
      <c r="P177" s="85"/>
      <c r="Q177" s="85"/>
      <c r="R177" s="85"/>
      <c r="S177" s="85"/>
      <c r="T177" s="85"/>
      <c r="U177" s="85"/>
      <c r="V177" s="85"/>
      <c r="W177" s="85"/>
      <c r="X177" s="85"/>
      <c r="Y177" s="85"/>
    </row>
    <row r="178" spans="3:25">
      <c r="C178" s="85"/>
      <c r="D178" s="85"/>
      <c r="E178" s="85"/>
      <c r="F178" s="85"/>
      <c r="G178" s="85"/>
      <c r="H178" s="85"/>
      <c r="I178" s="85"/>
      <c r="J178" s="85"/>
      <c r="K178" s="85"/>
      <c r="L178" s="85"/>
      <c r="M178" s="85"/>
      <c r="N178" s="85"/>
      <c r="O178" s="85"/>
      <c r="P178" s="85"/>
      <c r="Q178" s="85"/>
      <c r="R178" s="85"/>
      <c r="S178" s="85"/>
      <c r="T178" s="85"/>
      <c r="U178" s="85"/>
      <c r="V178" s="85"/>
      <c r="W178" s="85"/>
      <c r="X178" s="85"/>
      <c r="Y178" s="85"/>
    </row>
    <row r="179" spans="3:25">
      <c r="C179" s="85"/>
      <c r="D179" s="85"/>
      <c r="E179" s="85"/>
      <c r="F179" s="85"/>
      <c r="G179" s="85"/>
      <c r="H179" s="85"/>
      <c r="I179" s="85"/>
      <c r="J179" s="85"/>
      <c r="K179" s="85"/>
      <c r="L179" s="85"/>
      <c r="M179" s="85"/>
      <c r="N179" s="85"/>
      <c r="O179" s="85"/>
      <c r="P179" s="85"/>
      <c r="Q179" s="85"/>
      <c r="R179" s="85"/>
      <c r="S179" s="85"/>
      <c r="T179" s="85"/>
      <c r="U179" s="85"/>
      <c r="V179" s="85"/>
      <c r="W179" s="85"/>
      <c r="X179" s="85"/>
      <c r="Y179" s="85"/>
    </row>
    <row r="180" spans="3:25">
      <c r="C180" s="85"/>
      <c r="D180" s="85"/>
      <c r="E180" s="85"/>
      <c r="F180" s="85"/>
      <c r="G180" s="85"/>
      <c r="H180" s="85"/>
      <c r="I180" s="85"/>
      <c r="J180" s="85"/>
      <c r="K180" s="85"/>
      <c r="L180" s="85"/>
      <c r="M180" s="85"/>
      <c r="N180" s="85"/>
      <c r="O180" s="85"/>
      <c r="P180" s="85"/>
      <c r="Q180" s="85"/>
      <c r="R180" s="85"/>
      <c r="S180" s="85"/>
      <c r="T180" s="85"/>
      <c r="U180" s="85"/>
      <c r="V180" s="85"/>
      <c r="W180" s="85"/>
      <c r="X180" s="85"/>
      <c r="Y180" s="85"/>
    </row>
    <row r="181" spans="3:25">
      <c r="C181" s="85"/>
      <c r="D181" s="85"/>
      <c r="E181" s="85"/>
      <c r="F181" s="85"/>
      <c r="G181" s="85"/>
      <c r="H181" s="85"/>
      <c r="I181" s="85"/>
      <c r="J181" s="85"/>
      <c r="K181" s="85"/>
      <c r="L181" s="85"/>
      <c r="M181" s="85"/>
      <c r="N181" s="85"/>
      <c r="O181" s="85"/>
      <c r="P181" s="85"/>
      <c r="Q181" s="85"/>
      <c r="R181" s="85"/>
      <c r="S181" s="85"/>
      <c r="T181" s="85"/>
      <c r="U181" s="85"/>
      <c r="V181" s="85"/>
      <c r="W181" s="85"/>
      <c r="X181" s="85"/>
      <c r="Y181" s="85"/>
    </row>
    <row r="182" spans="3:25">
      <c r="C182" s="85"/>
      <c r="D182" s="85"/>
      <c r="E182" s="85"/>
      <c r="F182" s="85"/>
      <c r="G182" s="85"/>
      <c r="H182" s="85"/>
      <c r="I182" s="85"/>
      <c r="J182" s="85"/>
      <c r="K182" s="85"/>
      <c r="L182" s="85"/>
      <c r="M182" s="85"/>
      <c r="N182" s="85"/>
      <c r="O182" s="85"/>
      <c r="P182" s="85"/>
      <c r="Q182" s="85"/>
      <c r="R182" s="85"/>
      <c r="S182" s="85"/>
      <c r="T182" s="85"/>
      <c r="U182" s="85"/>
      <c r="V182" s="85"/>
      <c r="W182" s="85"/>
      <c r="X182" s="85"/>
      <c r="Y182" s="85"/>
    </row>
    <row r="183" spans="3:25">
      <c r="C183" s="85"/>
      <c r="D183" s="85"/>
      <c r="E183" s="85"/>
      <c r="F183" s="85"/>
      <c r="G183" s="85"/>
      <c r="H183" s="85"/>
      <c r="I183" s="85"/>
      <c r="J183" s="85"/>
      <c r="K183" s="85"/>
      <c r="L183" s="85"/>
      <c r="M183" s="85"/>
      <c r="N183" s="85"/>
      <c r="O183" s="85"/>
      <c r="P183" s="85"/>
      <c r="Q183" s="85"/>
      <c r="R183" s="85"/>
      <c r="S183" s="85"/>
      <c r="T183" s="85"/>
      <c r="U183" s="85"/>
      <c r="V183" s="85"/>
      <c r="W183" s="85"/>
      <c r="X183" s="85"/>
      <c r="Y183" s="85"/>
    </row>
    <row r="184" spans="3:25">
      <c r="C184" s="85"/>
      <c r="D184" s="85"/>
      <c r="E184" s="85"/>
      <c r="F184" s="85"/>
      <c r="G184" s="85"/>
      <c r="H184" s="85"/>
      <c r="I184" s="85"/>
      <c r="J184" s="85"/>
      <c r="K184" s="85"/>
      <c r="L184" s="85"/>
      <c r="M184" s="85"/>
      <c r="N184" s="85"/>
      <c r="O184" s="85"/>
      <c r="P184" s="85"/>
      <c r="Q184" s="85"/>
      <c r="R184" s="85"/>
      <c r="S184" s="85"/>
      <c r="T184" s="85"/>
      <c r="U184" s="85"/>
      <c r="V184" s="85"/>
      <c r="W184" s="85"/>
      <c r="X184" s="85"/>
      <c r="Y184" s="85"/>
    </row>
    <row r="185" spans="3:25">
      <c r="C185" s="85"/>
      <c r="D185" s="85"/>
      <c r="E185" s="85"/>
      <c r="F185" s="85"/>
      <c r="G185" s="85"/>
      <c r="H185" s="85"/>
      <c r="I185" s="85"/>
      <c r="J185" s="85"/>
      <c r="K185" s="85"/>
      <c r="L185" s="85"/>
      <c r="M185" s="85"/>
      <c r="N185" s="85"/>
      <c r="O185" s="85"/>
      <c r="P185" s="85"/>
      <c r="Q185" s="85"/>
      <c r="R185" s="85"/>
      <c r="S185" s="85"/>
      <c r="T185" s="85"/>
      <c r="U185" s="85"/>
      <c r="V185" s="85"/>
      <c r="W185" s="85"/>
      <c r="X185" s="85"/>
      <c r="Y185" s="85"/>
    </row>
    <row r="186" spans="3:25">
      <c r="C186" s="85"/>
      <c r="D186" s="85"/>
      <c r="E186" s="85"/>
      <c r="F186" s="85"/>
      <c r="G186" s="85"/>
      <c r="H186" s="85"/>
      <c r="I186" s="85"/>
      <c r="J186" s="85"/>
      <c r="K186" s="85"/>
      <c r="L186" s="85"/>
      <c r="M186" s="85"/>
      <c r="N186" s="85"/>
      <c r="O186" s="85"/>
      <c r="P186" s="85"/>
      <c r="Q186" s="85"/>
      <c r="R186" s="85"/>
      <c r="S186" s="85"/>
      <c r="T186" s="85"/>
      <c r="U186" s="85"/>
      <c r="V186" s="85"/>
      <c r="W186" s="85"/>
      <c r="X186" s="85"/>
      <c r="Y186" s="85"/>
    </row>
    <row r="187" spans="3:25">
      <c r="C187" s="85"/>
      <c r="D187" s="85"/>
      <c r="E187" s="85"/>
      <c r="F187" s="85"/>
      <c r="G187" s="85"/>
      <c r="H187" s="85"/>
      <c r="I187" s="85"/>
      <c r="J187" s="85"/>
      <c r="K187" s="85"/>
      <c r="L187" s="85"/>
      <c r="M187" s="85"/>
      <c r="N187" s="85"/>
      <c r="O187" s="85"/>
      <c r="P187" s="85"/>
      <c r="Q187" s="85"/>
      <c r="R187" s="85"/>
      <c r="S187" s="85"/>
      <c r="T187" s="85"/>
      <c r="U187" s="85"/>
      <c r="V187" s="85"/>
      <c r="W187" s="85"/>
      <c r="X187" s="85"/>
      <c r="Y187" s="85"/>
    </row>
    <row r="188" spans="3:25">
      <c r="C188" s="85"/>
      <c r="D188" s="85"/>
      <c r="E188" s="85"/>
      <c r="F188" s="85"/>
      <c r="G188" s="85"/>
      <c r="H188" s="85"/>
      <c r="I188" s="85"/>
      <c r="J188" s="85"/>
      <c r="K188" s="85"/>
      <c r="L188" s="85"/>
      <c r="M188" s="85"/>
      <c r="N188" s="85"/>
      <c r="O188" s="85"/>
      <c r="P188" s="85"/>
      <c r="Q188" s="85"/>
      <c r="R188" s="85"/>
      <c r="S188" s="85"/>
      <c r="T188" s="85"/>
      <c r="U188" s="85"/>
      <c r="V188" s="85"/>
      <c r="W188" s="85"/>
      <c r="X188" s="85"/>
      <c r="Y188" s="85"/>
    </row>
    <row r="189" spans="3:25">
      <c r="C189" s="85"/>
      <c r="D189" s="85"/>
      <c r="E189" s="85"/>
      <c r="F189" s="85"/>
      <c r="G189" s="85"/>
      <c r="H189" s="85"/>
      <c r="I189" s="85"/>
      <c r="J189" s="85"/>
      <c r="K189" s="85"/>
      <c r="L189" s="85"/>
      <c r="M189" s="85"/>
      <c r="N189" s="85"/>
      <c r="O189" s="85"/>
      <c r="P189" s="85"/>
      <c r="Q189" s="85"/>
      <c r="R189" s="85"/>
      <c r="S189" s="85"/>
      <c r="T189" s="85"/>
      <c r="U189" s="85"/>
      <c r="V189" s="85"/>
      <c r="W189" s="85"/>
      <c r="X189" s="85"/>
      <c r="Y189" s="85"/>
    </row>
    <row r="190" spans="3:25">
      <c r="C190" s="85"/>
      <c r="D190" s="85"/>
      <c r="E190" s="85"/>
      <c r="F190" s="85"/>
      <c r="G190" s="85"/>
      <c r="H190" s="85"/>
      <c r="I190" s="85"/>
      <c r="J190" s="85"/>
      <c r="K190" s="85"/>
      <c r="L190" s="85"/>
      <c r="M190" s="85"/>
      <c r="N190" s="85"/>
      <c r="O190" s="85"/>
      <c r="P190" s="85"/>
      <c r="Q190" s="85"/>
      <c r="R190" s="85"/>
      <c r="S190" s="85"/>
      <c r="T190" s="85"/>
      <c r="U190" s="85"/>
      <c r="V190" s="85"/>
      <c r="W190" s="85"/>
      <c r="X190" s="85"/>
      <c r="Y190" s="85"/>
    </row>
    <row r="191" spans="3:25">
      <c r="C191" s="85"/>
      <c r="D191" s="85"/>
      <c r="E191" s="85"/>
      <c r="F191" s="85"/>
      <c r="G191" s="85"/>
      <c r="H191" s="85"/>
      <c r="I191" s="85"/>
      <c r="J191" s="85"/>
      <c r="K191" s="85"/>
      <c r="L191" s="85"/>
      <c r="M191" s="85"/>
      <c r="N191" s="85"/>
      <c r="O191" s="85"/>
      <c r="P191" s="85"/>
      <c r="Q191" s="85"/>
      <c r="R191" s="85"/>
      <c r="S191" s="85"/>
      <c r="T191" s="85"/>
      <c r="U191" s="85"/>
      <c r="V191" s="85"/>
      <c r="W191" s="85"/>
      <c r="X191" s="85"/>
      <c r="Y191" s="85"/>
    </row>
    <row r="192" spans="3:25">
      <c r="C192" s="85"/>
      <c r="D192" s="85"/>
      <c r="E192" s="85"/>
      <c r="F192" s="85"/>
      <c r="G192" s="85"/>
      <c r="H192" s="85"/>
      <c r="I192" s="85"/>
      <c r="J192" s="85"/>
      <c r="K192" s="85"/>
      <c r="L192" s="85"/>
      <c r="M192" s="85"/>
      <c r="N192" s="85"/>
      <c r="O192" s="85"/>
      <c r="P192" s="85"/>
      <c r="Q192" s="85"/>
      <c r="R192" s="85"/>
      <c r="S192" s="85"/>
      <c r="T192" s="85"/>
      <c r="U192" s="85"/>
      <c r="V192" s="85"/>
      <c r="W192" s="85"/>
      <c r="X192" s="85"/>
      <c r="Y192" s="85"/>
    </row>
    <row r="193" spans="3:25">
      <c r="C193" s="85"/>
      <c r="D193" s="85"/>
      <c r="E193" s="85"/>
      <c r="F193" s="85"/>
      <c r="G193" s="85"/>
      <c r="H193" s="85"/>
      <c r="I193" s="85"/>
      <c r="J193" s="85"/>
      <c r="K193" s="85"/>
      <c r="L193" s="85"/>
      <c r="M193" s="85"/>
      <c r="N193" s="85"/>
      <c r="O193" s="85"/>
      <c r="P193" s="85"/>
      <c r="Q193" s="85"/>
      <c r="R193" s="85"/>
      <c r="S193" s="85"/>
      <c r="T193" s="85"/>
      <c r="U193" s="85"/>
      <c r="V193" s="85"/>
      <c r="W193" s="85"/>
      <c r="X193" s="85"/>
      <c r="Y193" s="85"/>
    </row>
    <row r="194" spans="3:25">
      <c r="C194" s="85"/>
      <c r="D194" s="85"/>
      <c r="E194" s="85"/>
      <c r="F194" s="85"/>
      <c r="G194" s="85"/>
      <c r="H194" s="85"/>
      <c r="I194" s="85"/>
      <c r="J194" s="85"/>
      <c r="K194" s="85"/>
      <c r="L194" s="85"/>
      <c r="M194" s="85"/>
      <c r="N194" s="85"/>
      <c r="O194" s="85"/>
      <c r="P194" s="85"/>
      <c r="Q194" s="85"/>
      <c r="R194" s="85"/>
      <c r="S194" s="85"/>
      <c r="T194" s="85"/>
      <c r="U194" s="85"/>
      <c r="V194" s="85"/>
      <c r="W194" s="85"/>
      <c r="X194" s="85"/>
      <c r="Y194" s="85"/>
    </row>
    <row r="195" spans="3:25">
      <c r="C195" s="85"/>
      <c r="D195" s="85"/>
      <c r="E195" s="85"/>
      <c r="F195" s="85"/>
      <c r="G195" s="85"/>
      <c r="H195" s="85"/>
      <c r="I195" s="85"/>
      <c r="J195" s="85"/>
      <c r="K195" s="85"/>
      <c r="L195" s="85"/>
      <c r="M195" s="85"/>
      <c r="N195" s="85"/>
      <c r="O195" s="85"/>
      <c r="P195" s="85"/>
      <c r="Q195" s="85"/>
      <c r="R195" s="85"/>
      <c r="S195" s="85"/>
      <c r="T195" s="85"/>
      <c r="U195" s="85"/>
      <c r="V195" s="85"/>
      <c r="W195" s="85"/>
      <c r="X195" s="85"/>
      <c r="Y195" s="85"/>
    </row>
    <row r="196" spans="3:25">
      <c r="C196" s="85"/>
      <c r="D196" s="85"/>
      <c r="E196" s="85"/>
      <c r="F196" s="85"/>
      <c r="G196" s="85"/>
      <c r="H196" s="85"/>
      <c r="I196" s="85"/>
      <c r="J196" s="85"/>
      <c r="K196" s="85"/>
      <c r="L196" s="85"/>
      <c r="M196" s="85"/>
      <c r="N196" s="85"/>
      <c r="O196" s="85"/>
      <c r="P196" s="85"/>
      <c r="Q196" s="85"/>
      <c r="R196" s="85"/>
      <c r="S196" s="85"/>
      <c r="T196" s="85"/>
      <c r="U196" s="85"/>
      <c r="V196" s="85"/>
      <c r="W196" s="85"/>
      <c r="X196" s="85"/>
      <c r="Y196" s="85"/>
    </row>
    <row r="197" spans="3:25">
      <c r="C197" s="85"/>
      <c r="D197" s="85"/>
      <c r="E197" s="85"/>
      <c r="F197" s="85"/>
      <c r="G197" s="85"/>
      <c r="H197" s="85"/>
      <c r="I197" s="85"/>
      <c r="J197" s="85"/>
      <c r="K197" s="85"/>
      <c r="L197" s="85"/>
      <c r="M197" s="85"/>
      <c r="N197" s="85"/>
      <c r="O197" s="85"/>
      <c r="P197" s="85"/>
      <c r="Q197" s="85"/>
      <c r="R197" s="85"/>
      <c r="S197" s="85"/>
      <c r="T197" s="85"/>
      <c r="U197" s="85"/>
      <c r="V197" s="85"/>
      <c r="W197" s="85"/>
      <c r="X197" s="85"/>
      <c r="Y197" s="85"/>
    </row>
    <row r="198" spans="3:25">
      <c r="C198" s="85"/>
      <c r="D198" s="85"/>
      <c r="E198" s="85"/>
      <c r="F198" s="85"/>
      <c r="G198" s="85"/>
      <c r="H198" s="85"/>
      <c r="I198" s="85"/>
      <c r="J198" s="85"/>
      <c r="K198" s="85"/>
      <c r="L198" s="85"/>
      <c r="M198" s="85"/>
      <c r="N198" s="85"/>
      <c r="O198" s="85"/>
      <c r="P198" s="85"/>
      <c r="Q198" s="85"/>
      <c r="R198" s="85"/>
      <c r="S198" s="85"/>
      <c r="T198" s="85"/>
      <c r="U198" s="85"/>
      <c r="V198" s="85"/>
      <c r="W198" s="85"/>
      <c r="X198" s="85"/>
      <c r="Y198" s="85"/>
    </row>
    <row r="199" spans="3:25">
      <c r="C199" s="85"/>
      <c r="D199" s="85"/>
      <c r="E199" s="85"/>
      <c r="F199" s="85"/>
      <c r="G199" s="85"/>
      <c r="H199" s="85"/>
      <c r="I199" s="85"/>
      <c r="J199" s="85"/>
      <c r="K199" s="85"/>
      <c r="L199" s="85"/>
      <c r="M199" s="85"/>
      <c r="N199" s="85"/>
      <c r="O199" s="85"/>
      <c r="P199" s="85"/>
      <c r="Q199" s="85"/>
      <c r="R199" s="85"/>
      <c r="S199" s="85"/>
      <c r="T199" s="85"/>
      <c r="U199" s="85"/>
      <c r="V199" s="85"/>
      <c r="W199" s="85"/>
      <c r="X199" s="85"/>
      <c r="Y199" s="85"/>
    </row>
    <row r="200" spans="3:25">
      <c r="C200" s="85"/>
      <c r="D200" s="85"/>
      <c r="E200" s="85"/>
      <c r="F200" s="85"/>
      <c r="G200" s="85"/>
      <c r="H200" s="85"/>
      <c r="I200" s="85"/>
      <c r="J200" s="85"/>
      <c r="K200" s="85"/>
      <c r="L200" s="85"/>
      <c r="M200" s="85"/>
      <c r="N200" s="85"/>
      <c r="O200" s="85"/>
      <c r="P200" s="85"/>
      <c r="Q200" s="85"/>
      <c r="R200" s="85"/>
      <c r="S200" s="85"/>
      <c r="T200" s="85"/>
      <c r="U200" s="85"/>
      <c r="V200" s="85"/>
      <c r="W200" s="85"/>
      <c r="X200" s="85"/>
      <c r="Y200" s="85"/>
    </row>
    <row r="201" spans="3:25">
      <c r="C201" s="85"/>
      <c r="D201" s="85"/>
      <c r="E201" s="85"/>
      <c r="F201" s="85"/>
      <c r="G201" s="85"/>
      <c r="H201" s="85"/>
      <c r="I201" s="85"/>
      <c r="J201" s="85"/>
      <c r="K201" s="85"/>
      <c r="L201" s="85"/>
      <c r="M201" s="85"/>
      <c r="N201" s="85"/>
      <c r="O201" s="85"/>
      <c r="P201" s="85"/>
      <c r="Q201" s="85"/>
      <c r="R201" s="85"/>
      <c r="S201" s="85"/>
      <c r="T201" s="85"/>
      <c r="U201" s="85"/>
      <c r="V201" s="85"/>
      <c r="W201" s="85"/>
      <c r="X201" s="85"/>
      <c r="Y201" s="85"/>
    </row>
    <row r="202" spans="3:25">
      <c r="C202" s="85"/>
      <c r="D202" s="85"/>
      <c r="E202" s="85"/>
      <c r="F202" s="85"/>
      <c r="G202" s="85"/>
      <c r="H202" s="85"/>
      <c r="I202" s="85"/>
      <c r="J202" s="85"/>
      <c r="K202" s="85"/>
      <c r="L202" s="85"/>
      <c r="M202" s="85"/>
      <c r="N202" s="85"/>
      <c r="O202" s="85"/>
      <c r="P202" s="85"/>
      <c r="Q202" s="85"/>
      <c r="R202" s="85"/>
      <c r="S202" s="85"/>
      <c r="T202" s="85"/>
      <c r="U202" s="85"/>
      <c r="V202" s="85"/>
      <c r="W202" s="85"/>
      <c r="X202" s="85"/>
      <c r="Y202" s="85"/>
    </row>
    <row r="203" spans="3:25">
      <c r="C203" s="85"/>
      <c r="D203" s="85"/>
      <c r="E203" s="85"/>
      <c r="F203" s="85"/>
      <c r="G203" s="85"/>
      <c r="H203" s="85"/>
      <c r="I203" s="85"/>
      <c r="J203" s="85"/>
      <c r="K203" s="85"/>
      <c r="L203" s="85"/>
      <c r="M203" s="85"/>
      <c r="N203" s="85"/>
      <c r="O203" s="85"/>
      <c r="P203" s="85"/>
      <c r="Q203" s="85"/>
      <c r="R203" s="85"/>
      <c r="S203" s="85"/>
      <c r="T203" s="85"/>
      <c r="U203" s="85"/>
      <c r="V203" s="85"/>
      <c r="W203" s="85"/>
      <c r="X203" s="85"/>
      <c r="Y203" s="85"/>
    </row>
    <row r="204" spans="3:25">
      <c r="C204" s="85"/>
      <c r="D204" s="85"/>
      <c r="E204" s="85"/>
      <c r="F204" s="85"/>
      <c r="G204" s="85"/>
      <c r="H204" s="85"/>
      <c r="I204" s="85"/>
      <c r="J204" s="85"/>
      <c r="K204" s="85"/>
      <c r="L204" s="85"/>
      <c r="M204" s="85"/>
      <c r="N204" s="85"/>
      <c r="O204" s="85"/>
      <c r="P204" s="85"/>
      <c r="Q204" s="85"/>
      <c r="R204" s="85"/>
      <c r="S204" s="85"/>
      <c r="T204" s="85"/>
      <c r="U204" s="85"/>
      <c r="V204" s="85"/>
      <c r="W204" s="85"/>
      <c r="X204" s="85"/>
      <c r="Y204" s="85"/>
    </row>
    <row r="205" spans="3:25">
      <c r="C205" s="85"/>
      <c r="D205" s="85"/>
      <c r="E205" s="85"/>
      <c r="F205" s="85"/>
      <c r="G205" s="85"/>
      <c r="H205" s="85"/>
      <c r="I205" s="85"/>
      <c r="J205" s="85"/>
      <c r="K205" s="85"/>
      <c r="L205" s="85"/>
      <c r="M205" s="85"/>
      <c r="N205" s="85"/>
      <c r="O205" s="85"/>
      <c r="P205" s="85"/>
      <c r="Q205" s="85"/>
      <c r="R205" s="85"/>
      <c r="S205" s="85"/>
      <c r="T205" s="85"/>
      <c r="U205" s="85"/>
      <c r="V205" s="85"/>
      <c r="W205" s="85"/>
      <c r="X205" s="85"/>
      <c r="Y205" s="85"/>
    </row>
    <row r="206" spans="3:25">
      <c r="C206" s="85"/>
      <c r="D206" s="85"/>
      <c r="E206" s="85"/>
      <c r="F206" s="85"/>
      <c r="G206" s="85"/>
      <c r="H206" s="85"/>
      <c r="I206" s="85"/>
      <c r="J206" s="85"/>
      <c r="K206" s="85"/>
      <c r="L206" s="85"/>
      <c r="M206" s="85"/>
      <c r="N206" s="85"/>
      <c r="O206" s="85"/>
      <c r="P206" s="85"/>
      <c r="Q206" s="85"/>
      <c r="R206" s="85"/>
      <c r="S206" s="85"/>
      <c r="T206" s="85"/>
      <c r="U206" s="85"/>
      <c r="V206" s="85"/>
      <c r="W206" s="85"/>
      <c r="X206" s="85"/>
      <c r="Y206" s="85"/>
    </row>
    <row r="207" spans="3:25">
      <c r="C207" s="85"/>
      <c r="D207" s="85"/>
      <c r="E207" s="85"/>
      <c r="F207" s="85"/>
      <c r="G207" s="85"/>
      <c r="H207" s="85"/>
      <c r="I207" s="85"/>
      <c r="J207" s="85"/>
      <c r="K207" s="85"/>
      <c r="L207" s="85"/>
      <c r="M207" s="85"/>
      <c r="N207" s="85"/>
      <c r="O207" s="85"/>
      <c r="P207" s="85"/>
      <c r="Q207" s="85"/>
      <c r="R207" s="85"/>
      <c r="S207" s="85"/>
      <c r="T207" s="85"/>
      <c r="U207" s="85"/>
      <c r="V207" s="85"/>
      <c r="W207" s="85"/>
      <c r="X207" s="85"/>
      <c r="Y207" s="85"/>
    </row>
    <row r="208" spans="3:25">
      <c r="C208" s="85"/>
      <c r="D208" s="85"/>
      <c r="E208" s="85"/>
      <c r="F208" s="85"/>
      <c r="G208" s="85"/>
      <c r="H208" s="85"/>
      <c r="I208" s="85"/>
      <c r="J208" s="85"/>
      <c r="K208" s="85"/>
      <c r="L208" s="85"/>
      <c r="M208" s="85"/>
      <c r="N208" s="85"/>
      <c r="O208" s="85"/>
      <c r="P208" s="85"/>
      <c r="Q208" s="85"/>
      <c r="R208" s="85"/>
      <c r="S208" s="85"/>
      <c r="T208" s="85"/>
      <c r="U208" s="85"/>
      <c r="V208" s="85"/>
      <c r="W208" s="85"/>
      <c r="X208" s="85"/>
      <c r="Y208" s="85"/>
    </row>
    <row r="209" spans="3:25">
      <c r="C209" s="85"/>
      <c r="D209" s="85"/>
      <c r="E209" s="85"/>
      <c r="F209" s="85"/>
      <c r="G209" s="85"/>
      <c r="H209" s="85"/>
      <c r="I209" s="85"/>
      <c r="J209" s="85"/>
      <c r="K209" s="85"/>
      <c r="L209" s="85"/>
      <c r="M209" s="85"/>
      <c r="N209" s="85"/>
      <c r="O209" s="85"/>
      <c r="P209" s="85"/>
      <c r="Q209" s="85"/>
      <c r="R209" s="85"/>
      <c r="S209" s="85"/>
      <c r="T209" s="85"/>
      <c r="U209" s="85"/>
      <c r="V209" s="85"/>
      <c r="W209" s="85"/>
      <c r="X209" s="85"/>
      <c r="Y209" s="85"/>
    </row>
    <row r="210" spans="3:25">
      <c r="C210" s="85"/>
      <c r="D210" s="85"/>
      <c r="E210" s="85"/>
      <c r="F210" s="85"/>
      <c r="G210" s="85"/>
      <c r="H210" s="85"/>
      <c r="I210" s="85"/>
      <c r="J210" s="85"/>
      <c r="K210" s="85"/>
      <c r="L210" s="85"/>
      <c r="M210" s="85"/>
      <c r="N210" s="85"/>
      <c r="O210" s="85"/>
      <c r="P210" s="85"/>
      <c r="Q210" s="85"/>
      <c r="R210" s="85"/>
      <c r="S210" s="85"/>
      <c r="T210" s="85"/>
      <c r="U210" s="85"/>
      <c r="V210" s="85"/>
      <c r="W210" s="85"/>
      <c r="X210" s="85"/>
      <c r="Y210" s="85"/>
    </row>
    <row r="211" spans="3:25">
      <c r="C211" s="85"/>
      <c r="D211" s="85"/>
      <c r="E211" s="85"/>
      <c r="F211" s="85"/>
      <c r="G211" s="85"/>
      <c r="H211" s="85"/>
      <c r="I211" s="85"/>
      <c r="J211" s="85"/>
      <c r="K211" s="85"/>
      <c r="L211" s="85"/>
      <c r="M211" s="85"/>
      <c r="N211" s="85"/>
      <c r="O211" s="85"/>
      <c r="P211" s="85"/>
      <c r="Q211" s="85"/>
      <c r="R211" s="85"/>
      <c r="S211" s="85"/>
      <c r="T211" s="85"/>
      <c r="U211" s="85"/>
      <c r="V211" s="85"/>
      <c r="W211" s="85"/>
      <c r="X211" s="85"/>
      <c r="Y211" s="85"/>
    </row>
    <row r="212" spans="3:25">
      <c r="C212" s="85"/>
      <c r="D212" s="85"/>
      <c r="E212" s="85"/>
      <c r="F212" s="85"/>
      <c r="G212" s="85"/>
      <c r="H212" s="85"/>
      <c r="I212" s="85"/>
      <c r="J212" s="85"/>
      <c r="K212" s="85"/>
      <c r="L212" s="85"/>
      <c r="M212" s="85"/>
      <c r="N212" s="85"/>
      <c r="O212" s="85"/>
      <c r="P212" s="85"/>
      <c r="Q212" s="85"/>
      <c r="R212" s="85"/>
      <c r="S212" s="85"/>
      <c r="T212" s="85"/>
      <c r="U212" s="85"/>
      <c r="V212" s="85"/>
      <c r="W212" s="85"/>
      <c r="X212" s="85"/>
      <c r="Y212" s="85"/>
    </row>
    <row r="213" spans="3:25">
      <c r="C213" s="85"/>
      <c r="D213" s="85"/>
      <c r="E213" s="85"/>
      <c r="F213" s="85"/>
      <c r="G213" s="85"/>
      <c r="H213" s="85"/>
      <c r="I213" s="85"/>
      <c r="J213" s="85"/>
      <c r="K213" s="85"/>
      <c r="L213" s="85"/>
      <c r="M213" s="85"/>
      <c r="N213" s="85"/>
      <c r="O213" s="85"/>
      <c r="P213" s="85"/>
      <c r="Q213" s="85"/>
      <c r="R213" s="85"/>
      <c r="S213" s="85"/>
      <c r="T213" s="85"/>
      <c r="U213" s="85"/>
      <c r="V213" s="85"/>
      <c r="W213" s="85"/>
      <c r="X213" s="85"/>
      <c r="Y213" s="85"/>
    </row>
    <row r="214" spans="3:25">
      <c r="C214" s="85"/>
      <c r="D214" s="85"/>
      <c r="E214" s="85"/>
      <c r="F214" s="85"/>
      <c r="G214" s="85"/>
      <c r="H214" s="85"/>
      <c r="I214" s="85"/>
      <c r="J214" s="85"/>
      <c r="K214" s="85"/>
      <c r="L214" s="85"/>
      <c r="M214" s="85"/>
      <c r="N214" s="85"/>
      <c r="O214" s="85"/>
      <c r="P214" s="85"/>
      <c r="Q214" s="85"/>
      <c r="R214" s="85"/>
      <c r="S214" s="85"/>
      <c r="T214" s="85"/>
      <c r="U214" s="85"/>
      <c r="V214" s="85"/>
      <c r="W214" s="85"/>
      <c r="X214" s="85"/>
      <c r="Y214" s="85"/>
    </row>
    <row r="215" spans="3:25">
      <c r="C215" s="85"/>
      <c r="D215" s="85"/>
      <c r="E215" s="85"/>
      <c r="F215" s="85"/>
      <c r="G215" s="85"/>
      <c r="H215" s="85"/>
      <c r="I215" s="85"/>
      <c r="J215" s="85"/>
      <c r="K215" s="85"/>
      <c r="L215" s="85"/>
      <c r="M215" s="85"/>
      <c r="N215" s="85"/>
      <c r="O215" s="85"/>
      <c r="P215" s="85"/>
      <c r="Q215" s="85"/>
      <c r="R215" s="85"/>
      <c r="S215" s="85"/>
      <c r="T215" s="85"/>
      <c r="U215" s="85"/>
      <c r="V215" s="85"/>
      <c r="W215" s="85"/>
      <c r="X215" s="85"/>
      <c r="Y215" s="85"/>
    </row>
    <row r="216" spans="3:25">
      <c r="C216" s="85"/>
      <c r="D216" s="85"/>
      <c r="E216" s="85"/>
      <c r="F216" s="85"/>
      <c r="G216" s="85"/>
      <c r="H216" s="85"/>
      <c r="I216" s="85"/>
      <c r="J216" s="85"/>
      <c r="K216" s="85"/>
      <c r="L216" s="85"/>
      <c r="M216" s="85"/>
      <c r="N216" s="85"/>
      <c r="O216" s="85"/>
      <c r="P216" s="85"/>
      <c r="Q216" s="85"/>
      <c r="R216" s="85"/>
      <c r="S216" s="85"/>
      <c r="T216" s="85"/>
      <c r="U216" s="85"/>
      <c r="V216" s="85"/>
      <c r="W216" s="85"/>
      <c r="X216" s="85"/>
      <c r="Y216" s="85"/>
    </row>
    <row r="217" spans="3:25">
      <c r="C217" s="85"/>
      <c r="D217" s="85"/>
      <c r="E217" s="85"/>
      <c r="F217" s="85"/>
      <c r="G217" s="85"/>
      <c r="H217" s="85"/>
      <c r="I217" s="85"/>
      <c r="J217" s="85"/>
      <c r="K217" s="85"/>
      <c r="L217" s="85"/>
      <c r="M217" s="85"/>
      <c r="N217" s="85"/>
      <c r="O217" s="85"/>
      <c r="P217" s="85"/>
      <c r="Q217" s="85"/>
      <c r="R217" s="85"/>
      <c r="S217" s="85"/>
      <c r="T217" s="85"/>
      <c r="U217" s="85"/>
      <c r="V217" s="85"/>
      <c r="W217" s="85"/>
      <c r="X217" s="85"/>
      <c r="Y217" s="85"/>
    </row>
    <row r="218" spans="3:25">
      <c r="C218" s="85"/>
      <c r="D218" s="85"/>
      <c r="E218" s="85"/>
      <c r="F218" s="85"/>
      <c r="G218" s="85"/>
      <c r="H218" s="85"/>
      <c r="I218" s="85"/>
      <c r="J218" s="85"/>
      <c r="K218" s="85"/>
      <c r="L218" s="85"/>
      <c r="M218" s="85"/>
      <c r="N218" s="85"/>
      <c r="O218" s="85"/>
      <c r="P218" s="85"/>
      <c r="Q218" s="85"/>
      <c r="R218" s="85"/>
      <c r="S218" s="85"/>
      <c r="T218" s="85"/>
      <c r="U218" s="85"/>
      <c r="V218" s="85"/>
      <c r="W218" s="85"/>
      <c r="X218" s="85"/>
      <c r="Y218" s="85"/>
    </row>
    <row r="219" spans="3:25">
      <c r="C219" s="85"/>
      <c r="D219" s="85"/>
      <c r="E219" s="85"/>
      <c r="F219" s="85"/>
      <c r="G219" s="85"/>
      <c r="H219" s="85"/>
      <c r="I219" s="85"/>
      <c r="J219" s="85"/>
      <c r="K219" s="85"/>
      <c r="L219" s="85"/>
      <c r="M219" s="85"/>
      <c r="N219" s="85"/>
      <c r="O219" s="85"/>
      <c r="P219" s="85"/>
      <c r="Q219" s="85"/>
      <c r="R219" s="85"/>
      <c r="S219" s="85"/>
      <c r="T219" s="85"/>
      <c r="U219" s="85"/>
      <c r="V219" s="85"/>
      <c r="W219" s="85"/>
      <c r="X219" s="85"/>
      <c r="Y219" s="85"/>
    </row>
    <row r="220" spans="3:25">
      <c r="C220" s="85"/>
      <c r="D220" s="85"/>
      <c r="E220" s="85"/>
      <c r="F220" s="85"/>
      <c r="G220" s="85"/>
      <c r="H220" s="85"/>
      <c r="I220" s="85"/>
      <c r="J220" s="85"/>
      <c r="K220" s="85"/>
      <c r="L220" s="85"/>
      <c r="M220" s="85"/>
      <c r="N220" s="85"/>
      <c r="O220" s="85"/>
      <c r="P220" s="85"/>
      <c r="Q220" s="85"/>
      <c r="R220" s="85"/>
      <c r="S220" s="85"/>
      <c r="T220" s="85"/>
      <c r="U220" s="85"/>
      <c r="V220" s="85"/>
      <c r="W220" s="85"/>
      <c r="X220" s="85"/>
      <c r="Y220" s="85"/>
    </row>
    <row r="221" spans="3:25">
      <c r="C221" s="85"/>
      <c r="D221" s="85"/>
      <c r="E221" s="85"/>
      <c r="F221" s="85"/>
      <c r="G221" s="85"/>
      <c r="H221" s="85"/>
      <c r="I221" s="85"/>
      <c r="J221" s="85"/>
      <c r="K221" s="85"/>
      <c r="L221" s="85"/>
      <c r="M221" s="85"/>
      <c r="N221" s="85"/>
      <c r="O221" s="85"/>
      <c r="P221" s="85"/>
      <c r="Q221" s="85"/>
      <c r="R221" s="85"/>
      <c r="S221" s="85"/>
      <c r="T221" s="85"/>
      <c r="U221" s="85"/>
      <c r="V221" s="85"/>
      <c r="W221" s="85"/>
      <c r="X221" s="85"/>
      <c r="Y221" s="85"/>
    </row>
    <row r="222" spans="3:25">
      <c r="C222" s="85"/>
      <c r="D222" s="85"/>
      <c r="E222" s="85"/>
      <c r="F222" s="85"/>
      <c r="G222" s="85"/>
      <c r="H222" s="85"/>
      <c r="I222" s="85"/>
      <c r="J222" s="85"/>
      <c r="K222" s="85"/>
      <c r="L222" s="85"/>
      <c r="M222" s="85"/>
      <c r="N222" s="85"/>
      <c r="O222" s="85"/>
      <c r="P222" s="85"/>
      <c r="Q222" s="85"/>
      <c r="R222" s="85"/>
      <c r="S222" s="85"/>
      <c r="T222" s="85"/>
      <c r="U222" s="85"/>
      <c r="V222" s="85"/>
      <c r="W222" s="85"/>
      <c r="X222" s="85"/>
      <c r="Y222" s="85"/>
    </row>
    <row r="223" spans="3:25">
      <c r="C223" s="85"/>
      <c r="D223" s="85"/>
      <c r="E223" s="85"/>
      <c r="F223" s="85"/>
      <c r="G223" s="85"/>
      <c r="H223" s="85"/>
      <c r="I223" s="85"/>
      <c r="J223" s="85"/>
      <c r="K223" s="85"/>
      <c r="L223" s="85"/>
      <c r="M223" s="85"/>
      <c r="N223" s="85"/>
      <c r="O223" s="85"/>
      <c r="P223" s="85"/>
      <c r="Q223" s="85"/>
      <c r="R223" s="85"/>
      <c r="S223" s="85"/>
      <c r="T223" s="85"/>
      <c r="U223" s="85"/>
      <c r="V223" s="85"/>
      <c r="W223" s="85"/>
      <c r="X223" s="85"/>
      <c r="Y223" s="85"/>
    </row>
    <row r="224" spans="3:25">
      <c r="C224" s="85"/>
      <c r="D224" s="85"/>
      <c r="E224" s="85"/>
      <c r="F224" s="85"/>
      <c r="G224" s="85"/>
      <c r="H224" s="85"/>
      <c r="I224" s="85"/>
      <c r="J224" s="85"/>
      <c r="K224" s="85"/>
      <c r="L224" s="85"/>
      <c r="M224" s="85"/>
      <c r="N224" s="85"/>
      <c r="O224" s="85"/>
      <c r="P224" s="85"/>
      <c r="Q224" s="85"/>
      <c r="R224" s="85"/>
      <c r="S224" s="85"/>
      <c r="T224" s="85"/>
      <c r="U224" s="85"/>
      <c r="V224" s="85"/>
      <c r="W224" s="85"/>
      <c r="X224" s="85"/>
      <c r="Y224" s="85"/>
    </row>
    <row r="225" spans="3:25">
      <c r="C225" s="85"/>
      <c r="D225" s="85"/>
      <c r="E225" s="85"/>
      <c r="F225" s="85"/>
      <c r="G225" s="85"/>
      <c r="H225" s="85"/>
      <c r="I225" s="85"/>
      <c r="J225" s="85"/>
      <c r="K225" s="85"/>
      <c r="L225" s="85"/>
      <c r="M225" s="85"/>
      <c r="N225" s="85"/>
      <c r="O225" s="85"/>
      <c r="P225" s="85"/>
      <c r="Q225" s="85"/>
      <c r="R225" s="85"/>
      <c r="S225" s="85"/>
      <c r="T225" s="85"/>
      <c r="U225" s="85"/>
      <c r="V225" s="85"/>
      <c r="W225" s="85"/>
      <c r="X225" s="85"/>
      <c r="Y225" s="85"/>
    </row>
    <row r="226" spans="3:25">
      <c r="C226" s="85"/>
      <c r="D226" s="85"/>
      <c r="E226" s="85"/>
      <c r="F226" s="85"/>
      <c r="G226" s="85"/>
      <c r="H226" s="85"/>
      <c r="I226" s="85"/>
      <c r="J226" s="85"/>
      <c r="K226" s="85"/>
      <c r="L226" s="85"/>
      <c r="M226" s="85"/>
      <c r="N226" s="85"/>
      <c r="O226" s="85"/>
      <c r="P226" s="85"/>
      <c r="Q226" s="85"/>
      <c r="R226" s="85"/>
      <c r="S226" s="85"/>
      <c r="T226" s="85"/>
      <c r="U226" s="85"/>
      <c r="V226" s="85"/>
      <c r="W226" s="85"/>
      <c r="X226" s="85"/>
      <c r="Y226" s="85"/>
    </row>
    <row r="227" spans="3:25">
      <c r="C227" s="85"/>
      <c r="D227" s="85"/>
      <c r="E227" s="85"/>
      <c r="F227" s="85"/>
      <c r="G227" s="85"/>
      <c r="H227" s="85"/>
      <c r="I227" s="85"/>
      <c r="J227" s="85"/>
      <c r="K227" s="85"/>
      <c r="L227" s="85"/>
      <c r="M227" s="85"/>
      <c r="N227" s="85"/>
      <c r="O227" s="85"/>
      <c r="P227" s="85"/>
      <c r="Q227" s="85"/>
      <c r="R227" s="85"/>
      <c r="S227" s="85"/>
      <c r="T227" s="85"/>
      <c r="U227" s="85"/>
      <c r="V227" s="85"/>
      <c r="W227" s="85"/>
      <c r="X227" s="85"/>
      <c r="Y227" s="85"/>
    </row>
    <row r="228" spans="3:25">
      <c r="C228" s="85"/>
      <c r="D228" s="85"/>
      <c r="E228" s="85"/>
      <c r="F228" s="85"/>
      <c r="G228" s="85"/>
      <c r="H228" s="85"/>
      <c r="I228" s="85"/>
      <c r="J228" s="85"/>
      <c r="K228" s="85"/>
      <c r="L228" s="85"/>
      <c r="M228" s="85"/>
      <c r="N228" s="85"/>
      <c r="O228" s="85"/>
      <c r="P228" s="85"/>
      <c r="Q228" s="85"/>
      <c r="R228" s="85"/>
      <c r="S228" s="85"/>
      <c r="T228" s="85"/>
      <c r="U228" s="85"/>
      <c r="V228" s="85"/>
      <c r="W228" s="85"/>
      <c r="X228" s="85"/>
      <c r="Y228" s="85"/>
    </row>
    <row r="229" spans="3:25">
      <c r="C229" s="85"/>
      <c r="D229" s="85"/>
      <c r="E229" s="85"/>
      <c r="F229" s="85"/>
      <c r="G229" s="85"/>
      <c r="H229" s="85"/>
      <c r="I229" s="85"/>
      <c r="J229" s="85"/>
      <c r="K229" s="85"/>
      <c r="L229" s="85"/>
      <c r="M229" s="85"/>
      <c r="N229" s="85"/>
      <c r="O229" s="85"/>
      <c r="P229" s="85"/>
      <c r="Q229" s="85"/>
      <c r="R229" s="85"/>
      <c r="S229" s="85"/>
      <c r="T229" s="85"/>
      <c r="U229" s="85"/>
      <c r="V229" s="85"/>
      <c r="W229" s="85"/>
      <c r="X229" s="85"/>
      <c r="Y229" s="85"/>
    </row>
    <row r="230" spans="3:25">
      <c r="C230" s="85"/>
      <c r="D230" s="85"/>
      <c r="E230" s="85"/>
      <c r="F230" s="85"/>
      <c r="G230" s="85"/>
      <c r="H230" s="85"/>
      <c r="I230" s="85"/>
      <c r="J230" s="85"/>
      <c r="K230" s="85"/>
      <c r="L230" s="85"/>
      <c r="M230" s="85"/>
      <c r="N230" s="85"/>
      <c r="O230" s="85"/>
      <c r="P230" s="85"/>
      <c r="Q230" s="85"/>
      <c r="R230" s="85"/>
      <c r="S230" s="85"/>
      <c r="T230" s="85"/>
      <c r="U230" s="85"/>
      <c r="V230" s="85"/>
      <c r="W230" s="85"/>
      <c r="X230" s="85"/>
      <c r="Y230" s="85"/>
    </row>
    <row r="231" spans="3:25">
      <c r="C231" s="85"/>
      <c r="D231" s="85"/>
      <c r="E231" s="85"/>
      <c r="F231" s="85"/>
      <c r="G231" s="85"/>
      <c r="H231" s="85"/>
      <c r="I231" s="85"/>
      <c r="J231" s="85"/>
      <c r="K231" s="85"/>
      <c r="L231" s="85"/>
      <c r="M231" s="85"/>
      <c r="N231" s="85"/>
      <c r="O231" s="85"/>
      <c r="P231" s="85"/>
      <c r="Q231" s="85"/>
      <c r="R231" s="85"/>
      <c r="S231" s="85"/>
      <c r="T231" s="85"/>
      <c r="U231" s="85"/>
      <c r="V231" s="85"/>
      <c r="W231" s="85"/>
      <c r="X231" s="85"/>
      <c r="Y231" s="85"/>
    </row>
    <row r="232" spans="3:25">
      <c r="C232" s="85"/>
      <c r="D232" s="85"/>
      <c r="E232" s="85"/>
      <c r="F232" s="85"/>
      <c r="G232" s="85"/>
      <c r="H232" s="85"/>
      <c r="I232" s="85"/>
      <c r="J232" s="85"/>
      <c r="K232" s="85"/>
      <c r="L232" s="85"/>
      <c r="M232" s="85"/>
      <c r="N232" s="85"/>
      <c r="O232" s="85"/>
      <c r="P232" s="85"/>
      <c r="Q232" s="85"/>
      <c r="R232" s="85"/>
      <c r="S232" s="85"/>
      <c r="T232" s="85"/>
      <c r="U232" s="85"/>
      <c r="V232" s="85"/>
      <c r="W232" s="85"/>
      <c r="X232" s="85"/>
      <c r="Y232" s="85"/>
    </row>
    <row r="233" spans="3:25">
      <c r="C233" s="85"/>
      <c r="D233" s="85"/>
      <c r="E233" s="85"/>
      <c r="F233" s="85"/>
      <c r="G233" s="85"/>
      <c r="H233" s="85"/>
      <c r="I233" s="85"/>
      <c r="J233" s="85"/>
      <c r="K233" s="85"/>
      <c r="L233" s="85"/>
      <c r="M233" s="85"/>
      <c r="N233" s="85"/>
      <c r="O233" s="85"/>
      <c r="P233" s="85"/>
      <c r="Q233" s="85"/>
      <c r="R233" s="85"/>
      <c r="S233" s="85"/>
      <c r="T233" s="85"/>
      <c r="U233" s="85"/>
      <c r="V233" s="85"/>
      <c r="W233" s="85"/>
      <c r="X233" s="85"/>
      <c r="Y233" s="85"/>
    </row>
    <row r="234" spans="3:25">
      <c r="C234" s="85"/>
      <c r="D234" s="85"/>
      <c r="E234" s="85"/>
      <c r="F234" s="85"/>
      <c r="G234" s="85"/>
      <c r="H234" s="85"/>
      <c r="I234" s="85"/>
      <c r="J234" s="85"/>
      <c r="K234" s="85"/>
      <c r="L234" s="85"/>
      <c r="M234" s="85"/>
      <c r="N234" s="85"/>
      <c r="O234" s="85"/>
      <c r="P234" s="85"/>
      <c r="Q234" s="85"/>
      <c r="R234" s="85"/>
      <c r="S234" s="85"/>
      <c r="T234" s="85"/>
      <c r="U234" s="85"/>
      <c r="V234" s="85"/>
      <c r="W234" s="85"/>
      <c r="X234" s="85"/>
      <c r="Y234" s="85"/>
    </row>
    <row r="235" spans="3:25">
      <c r="C235" s="85"/>
      <c r="D235" s="85"/>
      <c r="E235" s="85"/>
      <c r="F235" s="85"/>
      <c r="G235" s="85"/>
      <c r="H235" s="85"/>
      <c r="I235" s="85"/>
      <c r="J235" s="85"/>
      <c r="K235" s="85"/>
      <c r="L235" s="85"/>
      <c r="M235" s="85"/>
      <c r="N235" s="85"/>
      <c r="O235" s="85"/>
      <c r="P235" s="85"/>
      <c r="Q235" s="85"/>
      <c r="R235" s="85"/>
      <c r="S235" s="85"/>
      <c r="T235" s="85"/>
      <c r="U235" s="85"/>
      <c r="V235" s="85"/>
      <c r="W235" s="85"/>
      <c r="X235" s="85"/>
      <c r="Y235" s="85"/>
    </row>
    <row r="236" spans="3:25">
      <c r="C236" s="85"/>
      <c r="D236" s="85"/>
      <c r="E236" s="85"/>
      <c r="F236" s="85"/>
      <c r="G236" s="85"/>
      <c r="H236" s="85"/>
      <c r="I236" s="85"/>
      <c r="J236" s="85"/>
      <c r="K236" s="85"/>
      <c r="L236" s="85"/>
      <c r="M236" s="85"/>
      <c r="N236" s="85"/>
      <c r="O236" s="85"/>
      <c r="P236" s="85"/>
      <c r="Q236" s="85"/>
      <c r="R236" s="85"/>
      <c r="S236" s="85"/>
      <c r="T236" s="85"/>
      <c r="U236" s="85"/>
      <c r="V236" s="85"/>
      <c r="W236" s="85"/>
      <c r="X236" s="85"/>
      <c r="Y236" s="85"/>
    </row>
    <row r="237" spans="3:25">
      <c r="C237" s="85"/>
      <c r="D237" s="85"/>
      <c r="E237" s="85"/>
      <c r="F237" s="85"/>
      <c r="G237" s="85"/>
      <c r="H237" s="85"/>
      <c r="I237" s="85"/>
      <c r="J237" s="85"/>
      <c r="K237" s="85"/>
      <c r="L237" s="85"/>
      <c r="M237" s="85"/>
      <c r="N237" s="85"/>
      <c r="O237" s="85"/>
      <c r="P237" s="85"/>
      <c r="Q237" s="85"/>
      <c r="R237" s="85"/>
      <c r="S237" s="85"/>
      <c r="T237" s="85"/>
      <c r="U237" s="85"/>
      <c r="V237" s="85"/>
      <c r="W237" s="85"/>
      <c r="X237" s="85"/>
      <c r="Y237" s="85"/>
    </row>
    <row r="238" spans="3:25">
      <c r="C238" s="85"/>
      <c r="D238" s="85"/>
      <c r="E238" s="85"/>
      <c r="F238" s="85"/>
      <c r="G238" s="85"/>
      <c r="H238" s="85"/>
      <c r="I238" s="85"/>
      <c r="J238" s="85"/>
      <c r="K238" s="85"/>
      <c r="L238" s="85"/>
      <c r="M238" s="85"/>
      <c r="N238" s="85"/>
      <c r="O238" s="85"/>
      <c r="P238" s="85"/>
      <c r="Q238" s="85"/>
      <c r="R238" s="85"/>
      <c r="S238" s="85"/>
      <c r="T238" s="85"/>
      <c r="U238" s="85"/>
      <c r="V238" s="85"/>
      <c r="W238" s="85"/>
      <c r="X238" s="85"/>
      <c r="Y238" s="85"/>
    </row>
    <row r="239" spans="3:25">
      <c r="C239" s="85"/>
      <c r="D239" s="85"/>
      <c r="E239" s="85"/>
      <c r="F239" s="85"/>
      <c r="G239" s="85"/>
      <c r="H239" s="85"/>
      <c r="I239" s="85"/>
      <c r="J239" s="85"/>
      <c r="K239" s="85"/>
      <c r="L239" s="85"/>
      <c r="M239" s="85"/>
      <c r="N239" s="85"/>
      <c r="O239" s="85"/>
      <c r="P239" s="85"/>
      <c r="Q239" s="85"/>
      <c r="R239" s="85"/>
      <c r="S239" s="85"/>
      <c r="T239" s="85"/>
      <c r="U239" s="85"/>
      <c r="V239" s="85"/>
      <c r="W239" s="85"/>
      <c r="X239" s="85"/>
      <c r="Y239" s="85"/>
    </row>
    <row r="240" spans="3:25">
      <c r="C240" s="85"/>
      <c r="D240" s="85"/>
      <c r="E240" s="85"/>
      <c r="F240" s="85"/>
      <c r="G240" s="85"/>
      <c r="H240" s="85"/>
      <c r="I240" s="85"/>
      <c r="J240" s="85"/>
      <c r="K240" s="85"/>
      <c r="L240" s="85"/>
      <c r="M240" s="85"/>
      <c r="N240" s="85"/>
      <c r="O240" s="85"/>
      <c r="P240" s="85"/>
      <c r="Q240" s="85"/>
      <c r="R240" s="85"/>
      <c r="S240" s="85"/>
      <c r="T240" s="85"/>
      <c r="U240" s="85"/>
      <c r="V240" s="85"/>
      <c r="W240" s="85"/>
      <c r="X240" s="85"/>
      <c r="Y240" s="85"/>
    </row>
    <row r="241" spans="3:25">
      <c r="C241" s="85"/>
      <c r="D241" s="85"/>
      <c r="E241" s="85"/>
      <c r="F241" s="85"/>
      <c r="G241" s="85"/>
      <c r="H241" s="85"/>
      <c r="I241" s="85"/>
      <c r="J241" s="85"/>
      <c r="K241" s="85"/>
      <c r="L241" s="85"/>
      <c r="M241" s="85"/>
      <c r="N241" s="85"/>
      <c r="O241" s="85"/>
      <c r="P241" s="85"/>
      <c r="Q241" s="85"/>
      <c r="R241" s="85"/>
      <c r="S241" s="85"/>
      <c r="T241" s="85"/>
      <c r="U241" s="85"/>
      <c r="V241" s="85"/>
      <c r="W241" s="85"/>
      <c r="X241" s="85"/>
      <c r="Y241" s="85"/>
    </row>
    <row r="242" spans="3:25">
      <c r="C242" s="85"/>
      <c r="D242" s="85"/>
      <c r="E242" s="85"/>
      <c r="F242" s="85"/>
      <c r="G242" s="85"/>
      <c r="H242" s="85"/>
      <c r="I242" s="85"/>
      <c r="J242" s="85"/>
      <c r="K242" s="85"/>
      <c r="L242" s="85"/>
      <c r="M242" s="85"/>
      <c r="N242" s="85"/>
      <c r="O242" s="85"/>
      <c r="P242" s="85"/>
      <c r="Q242" s="85"/>
      <c r="R242" s="85"/>
      <c r="S242" s="85"/>
      <c r="T242" s="85"/>
      <c r="U242" s="85"/>
      <c r="V242" s="85"/>
      <c r="W242" s="85"/>
      <c r="X242" s="85"/>
      <c r="Y242" s="85"/>
    </row>
    <row r="243" spans="3:25">
      <c r="C243" s="85"/>
      <c r="D243" s="85"/>
      <c r="E243" s="85"/>
      <c r="F243" s="85"/>
      <c r="G243" s="85"/>
      <c r="H243" s="85"/>
      <c r="I243" s="85"/>
      <c r="J243" s="85"/>
      <c r="K243" s="85"/>
      <c r="L243" s="85"/>
      <c r="M243" s="85"/>
      <c r="N243" s="85"/>
      <c r="O243" s="85"/>
      <c r="P243" s="85"/>
      <c r="Q243" s="85"/>
      <c r="R243" s="85"/>
      <c r="S243" s="85"/>
      <c r="T243" s="85"/>
      <c r="U243" s="85"/>
      <c r="V243" s="85"/>
      <c r="W243" s="85"/>
      <c r="X243" s="85"/>
      <c r="Y243" s="85"/>
    </row>
    <row r="244" spans="3:25">
      <c r="C244" s="85"/>
      <c r="D244" s="85"/>
      <c r="E244" s="85"/>
      <c r="F244" s="85"/>
      <c r="G244" s="85"/>
      <c r="H244" s="85"/>
      <c r="I244" s="85"/>
      <c r="J244" s="85"/>
      <c r="K244" s="85"/>
      <c r="L244" s="85"/>
      <c r="M244" s="85"/>
      <c r="N244" s="85"/>
      <c r="O244" s="85"/>
      <c r="P244" s="85"/>
      <c r="Q244" s="85"/>
      <c r="R244" s="85"/>
      <c r="S244" s="85"/>
      <c r="T244" s="85"/>
      <c r="U244" s="85"/>
      <c r="V244" s="85"/>
      <c r="W244" s="85"/>
      <c r="X244" s="85"/>
      <c r="Y244" s="85"/>
    </row>
    <row r="245" spans="3:25">
      <c r="C245" s="85"/>
      <c r="D245" s="85"/>
      <c r="E245" s="85"/>
      <c r="F245" s="85"/>
      <c r="G245" s="85"/>
      <c r="H245" s="85"/>
      <c r="I245" s="85"/>
      <c r="J245" s="85"/>
      <c r="K245" s="85"/>
      <c r="L245" s="85"/>
      <c r="M245" s="85"/>
      <c r="N245" s="85"/>
      <c r="O245" s="85"/>
      <c r="P245" s="85"/>
      <c r="Q245" s="85"/>
      <c r="R245" s="85"/>
      <c r="S245" s="85"/>
      <c r="T245" s="85"/>
      <c r="U245" s="85"/>
      <c r="V245" s="85"/>
      <c r="W245" s="85"/>
      <c r="X245" s="85"/>
      <c r="Y245" s="85"/>
    </row>
    <row r="246" spans="3:25">
      <c r="C246" s="85"/>
      <c r="D246" s="85"/>
      <c r="E246" s="85"/>
      <c r="F246" s="85"/>
      <c r="G246" s="85"/>
      <c r="H246" s="85"/>
      <c r="I246" s="85"/>
      <c r="J246" s="85"/>
      <c r="K246" s="85"/>
      <c r="L246" s="85"/>
      <c r="M246" s="85"/>
      <c r="N246" s="85"/>
      <c r="O246" s="85"/>
      <c r="P246" s="85"/>
      <c r="Q246" s="85"/>
      <c r="R246" s="85"/>
      <c r="S246" s="85"/>
      <c r="T246" s="85"/>
      <c r="U246" s="85"/>
      <c r="V246" s="85"/>
      <c r="W246" s="85"/>
      <c r="X246" s="85"/>
      <c r="Y246" s="85"/>
    </row>
    <row r="247" spans="3:25">
      <c r="C247" s="85"/>
      <c r="D247" s="85"/>
      <c r="E247" s="85"/>
      <c r="F247" s="85"/>
      <c r="G247" s="85"/>
      <c r="H247" s="85"/>
      <c r="I247" s="85"/>
      <c r="J247" s="85"/>
      <c r="K247" s="85"/>
      <c r="L247" s="85"/>
      <c r="M247" s="85"/>
      <c r="N247" s="85"/>
      <c r="O247" s="85"/>
      <c r="P247" s="85"/>
      <c r="Q247" s="85"/>
      <c r="R247" s="85"/>
      <c r="S247" s="85"/>
      <c r="T247" s="85"/>
      <c r="U247" s="85"/>
      <c r="V247" s="85"/>
      <c r="W247" s="85"/>
      <c r="X247" s="85"/>
      <c r="Y247" s="85"/>
    </row>
    <row r="248" spans="3:25">
      <c r="C248" s="85"/>
      <c r="D248" s="85"/>
      <c r="E248" s="85"/>
      <c r="F248" s="85"/>
      <c r="G248" s="85"/>
      <c r="H248" s="85"/>
      <c r="I248" s="85"/>
      <c r="J248" s="85"/>
      <c r="K248" s="85"/>
      <c r="L248" s="85"/>
      <c r="M248" s="85"/>
      <c r="N248" s="85"/>
      <c r="O248" s="85"/>
      <c r="P248" s="85"/>
      <c r="Q248" s="85"/>
      <c r="R248" s="85"/>
      <c r="S248" s="85"/>
      <c r="T248" s="85"/>
      <c r="U248" s="85"/>
      <c r="V248" s="85"/>
      <c r="W248" s="85"/>
      <c r="X248" s="85"/>
      <c r="Y248" s="85"/>
    </row>
    <row r="249" spans="3:25">
      <c r="C249" s="85"/>
      <c r="D249" s="85"/>
      <c r="E249" s="85"/>
      <c r="F249" s="85"/>
      <c r="G249" s="85"/>
      <c r="H249" s="85"/>
      <c r="I249" s="85"/>
      <c r="J249" s="85"/>
      <c r="K249" s="85"/>
      <c r="L249" s="85"/>
      <c r="M249" s="85"/>
      <c r="N249" s="85"/>
      <c r="O249" s="85"/>
      <c r="P249" s="85"/>
      <c r="Q249" s="85"/>
      <c r="R249" s="85"/>
      <c r="S249" s="85"/>
      <c r="T249" s="85"/>
      <c r="U249" s="85"/>
      <c r="V249" s="85"/>
      <c r="W249" s="85"/>
      <c r="X249" s="85"/>
      <c r="Y249" s="85"/>
    </row>
    <row r="250" spans="3:25">
      <c r="C250" s="85"/>
      <c r="D250" s="85"/>
      <c r="E250" s="85"/>
      <c r="F250" s="85"/>
      <c r="G250" s="85"/>
      <c r="H250" s="85"/>
      <c r="I250" s="85"/>
      <c r="J250" s="85"/>
      <c r="K250" s="85"/>
      <c r="L250" s="85"/>
      <c r="M250" s="85"/>
      <c r="N250" s="85"/>
      <c r="O250" s="85"/>
      <c r="P250" s="85"/>
      <c r="Q250" s="85"/>
      <c r="R250" s="85"/>
      <c r="S250" s="85"/>
      <c r="T250" s="85"/>
      <c r="U250" s="85"/>
      <c r="V250" s="85"/>
      <c r="W250" s="85"/>
      <c r="X250" s="85"/>
      <c r="Y250" s="85"/>
    </row>
    <row r="251" spans="3:25">
      <c r="C251" s="85"/>
      <c r="D251" s="85"/>
      <c r="E251" s="85"/>
      <c r="F251" s="85"/>
      <c r="G251" s="85"/>
      <c r="H251" s="85"/>
      <c r="I251" s="85"/>
      <c r="J251" s="85"/>
      <c r="K251" s="85"/>
      <c r="L251" s="85"/>
      <c r="M251" s="85"/>
      <c r="N251" s="85"/>
      <c r="O251" s="85"/>
      <c r="P251" s="85"/>
      <c r="Q251" s="85"/>
      <c r="R251" s="85"/>
      <c r="S251" s="85"/>
      <c r="T251" s="85"/>
      <c r="U251" s="85"/>
      <c r="V251" s="85"/>
      <c r="W251" s="85"/>
      <c r="X251" s="85"/>
      <c r="Y251" s="85"/>
    </row>
    <row r="252" spans="3:25">
      <c r="C252" s="85"/>
      <c r="D252" s="85"/>
      <c r="E252" s="85"/>
      <c r="F252" s="85"/>
      <c r="G252" s="85"/>
      <c r="H252" s="85"/>
      <c r="I252" s="85"/>
      <c r="J252" s="85"/>
      <c r="K252" s="85"/>
      <c r="L252" s="85"/>
      <c r="M252" s="85"/>
      <c r="N252" s="85"/>
      <c r="O252" s="85"/>
      <c r="P252" s="85"/>
      <c r="Q252" s="85"/>
      <c r="R252" s="85"/>
      <c r="S252" s="85"/>
      <c r="T252" s="85"/>
      <c r="U252" s="85"/>
      <c r="V252" s="85"/>
      <c r="W252" s="85"/>
      <c r="X252" s="85"/>
      <c r="Y252" s="85"/>
    </row>
    <row r="253" spans="3:25">
      <c r="C253" s="85"/>
      <c r="D253" s="85"/>
      <c r="E253" s="85"/>
      <c r="F253" s="85"/>
      <c r="G253" s="85"/>
      <c r="H253" s="85"/>
      <c r="I253" s="85"/>
      <c r="J253" s="85"/>
      <c r="K253" s="85"/>
      <c r="L253" s="85"/>
      <c r="M253" s="85"/>
      <c r="N253" s="85"/>
      <c r="O253" s="85"/>
      <c r="P253" s="85"/>
      <c r="Q253" s="85"/>
      <c r="R253" s="85"/>
      <c r="S253" s="85"/>
      <c r="T253" s="85"/>
      <c r="U253" s="85"/>
      <c r="V253" s="85"/>
      <c r="W253" s="85"/>
      <c r="X253" s="85"/>
      <c r="Y253" s="85"/>
    </row>
    <row r="254" spans="3:25">
      <c r="C254" s="85"/>
      <c r="D254" s="85"/>
      <c r="E254" s="85"/>
      <c r="F254" s="85"/>
      <c r="G254" s="85"/>
      <c r="H254" s="85"/>
      <c r="I254" s="85"/>
      <c r="J254" s="85"/>
      <c r="K254" s="85"/>
      <c r="L254" s="85"/>
      <c r="M254" s="85"/>
      <c r="N254" s="85"/>
      <c r="O254" s="85"/>
      <c r="P254" s="85"/>
      <c r="Q254" s="85"/>
      <c r="R254" s="85"/>
      <c r="S254" s="85"/>
      <c r="T254" s="85"/>
      <c r="U254" s="85"/>
      <c r="V254" s="85"/>
      <c r="W254" s="85"/>
      <c r="X254" s="85"/>
      <c r="Y254" s="85"/>
    </row>
    <row r="255" spans="3:25">
      <c r="C255" s="85"/>
      <c r="D255" s="85"/>
      <c r="E255" s="85"/>
      <c r="F255" s="85"/>
      <c r="G255" s="85"/>
      <c r="H255" s="85"/>
      <c r="I255" s="85"/>
      <c r="J255" s="85"/>
      <c r="K255" s="85"/>
      <c r="L255" s="85"/>
      <c r="M255" s="85"/>
      <c r="N255" s="85"/>
      <c r="O255" s="85"/>
      <c r="P255" s="85"/>
      <c r="Q255" s="85"/>
      <c r="R255" s="85"/>
      <c r="S255" s="85"/>
      <c r="T255" s="85"/>
      <c r="U255" s="85"/>
      <c r="V255" s="85"/>
      <c r="W255" s="85"/>
      <c r="X255" s="85"/>
      <c r="Y255" s="85"/>
    </row>
    <row r="256" spans="3:25">
      <c r="C256" s="85"/>
      <c r="D256" s="85"/>
      <c r="E256" s="85"/>
      <c r="F256" s="85"/>
      <c r="G256" s="85"/>
      <c r="H256" s="85"/>
      <c r="I256" s="85"/>
      <c r="J256" s="85"/>
      <c r="K256" s="85"/>
      <c r="L256" s="85"/>
      <c r="M256" s="85"/>
      <c r="N256" s="85"/>
      <c r="O256" s="85"/>
      <c r="P256" s="85"/>
      <c r="Q256" s="85"/>
      <c r="R256" s="85"/>
      <c r="S256" s="85"/>
      <c r="T256" s="85"/>
      <c r="U256" s="85"/>
      <c r="V256" s="85"/>
      <c r="W256" s="85"/>
      <c r="X256" s="85"/>
      <c r="Y256" s="85"/>
    </row>
    <row r="257" spans="3:25">
      <c r="C257" s="85"/>
      <c r="D257" s="85"/>
      <c r="E257" s="85"/>
      <c r="F257" s="85"/>
      <c r="G257" s="85"/>
      <c r="H257" s="85"/>
      <c r="I257" s="85"/>
      <c r="J257" s="85"/>
      <c r="K257" s="85"/>
      <c r="L257" s="85"/>
      <c r="M257" s="85"/>
      <c r="N257" s="85"/>
      <c r="O257" s="85"/>
      <c r="P257" s="85"/>
      <c r="Q257" s="85"/>
      <c r="R257" s="85"/>
      <c r="S257" s="85"/>
      <c r="T257" s="85"/>
      <c r="U257" s="85"/>
      <c r="V257" s="85"/>
      <c r="W257" s="85"/>
      <c r="X257" s="85"/>
      <c r="Y257" s="85"/>
    </row>
    <row r="258" spans="3:25">
      <c r="C258" s="85"/>
      <c r="D258" s="85"/>
      <c r="E258" s="85"/>
      <c r="F258" s="85"/>
      <c r="G258" s="85"/>
      <c r="H258" s="85"/>
      <c r="I258" s="85"/>
      <c r="J258" s="85"/>
      <c r="K258" s="85"/>
      <c r="L258" s="85"/>
      <c r="M258" s="85"/>
      <c r="N258" s="85"/>
      <c r="O258" s="85"/>
      <c r="P258" s="85"/>
      <c r="Q258" s="85"/>
      <c r="R258" s="85"/>
      <c r="S258" s="85"/>
      <c r="T258" s="85"/>
      <c r="U258" s="85"/>
      <c r="V258" s="85"/>
      <c r="W258" s="85"/>
      <c r="X258" s="85"/>
      <c r="Y258" s="85"/>
    </row>
    <row r="259" spans="3:25">
      <c r="C259" s="85"/>
      <c r="D259" s="85"/>
      <c r="E259" s="85"/>
      <c r="F259" s="85"/>
      <c r="G259" s="85"/>
      <c r="H259" s="85"/>
      <c r="I259" s="85"/>
      <c r="J259" s="85"/>
      <c r="K259" s="85"/>
      <c r="L259" s="85"/>
      <c r="M259" s="85"/>
      <c r="N259" s="85"/>
      <c r="O259" s="85"/>
      <c r="P259" s="85"/>
      <c r="Q259" s="85"/>
      <c r="R259" s="85"/>
      <c r="S259" s="85"/>
      <c r="T259" s="85"/>
      <c r="U259" s="85"/>
      <c r="V259" s="85"/>
      <c r="W259" s="85"/>
      <c r="X259" s="85"/>
      <c r="Y259" s="85"/>
    </row>
    <row r="260" spans="3:25">
      <c r="C260" s="85"/>
      <c r="D260" s="85"/>
      <c r="E260" s="85"/>
      <c r="F260" s="85"/>
      <c r="G260" s="85"/>
      <c r="H260" s="85"/>
      <c r="I260" s="85"/>
      <c r="J260" s="85"/>
      <c r="K260" s="85"/>
      <c r="L260" s="85"/>
      <c r="M260" s="85"/>
      <c r="N260" s="85"/>
      <c r="O260" s="85"/>
      <c r="P260" s="85"/>
      <c r="Q260" s="85"/>
      <c r="R260" s="85"/>
      <c r="S260" s="85"/>
      <c r="T260" s="85"/>
      <c r="U260" s="85"/>
      <c r="V260" s="85"/>
      <c r="W260" s="85"/>
      <c r="X260" s="85"/>
      <c r="Y260" s="85"/>
    </row>
    <row r="261" spans="3:25">
      <c r="C261" s="85"/>
      <c r="D261" s="85"/>
      <c r="E261" s="85"/>
      <c r="F261" s="85"/>
      <c r="G261" s="85"/>
      <c r="H261" s="85"/>
      <c r="I261" s="85"/>
      <c r="J261" s="85"/>
      <c r="K261" s="85"/>
      <c r="L261" s="85"/>
      <c r="M261" s="85"/>
      <c r="N261" s="85"/>
      <c r="O261" s="85"/>
      <c r="P261" s="85"/>
      <c r="Q261" s="85"/>
      <c r="R261" s="85"/>
      <c r="S261" s="85"/>
      <c r="T261" s="85"/>
      <c r="U261" s="85"/>
      <c r="V261" s="85"/>
      <c r="W261" s="85"/>
      <c r="X261" s="85"/>
      <c r="Y261" s="85"/>
    </row>
    <row r="262" spans="3:25">
      <c r="C262" s="85"/>
      <c r="D262" s="85"/>
      <c r="E262" s="85"/>
      <c r="F262" s="85"/>
      <c r="G262" s="85"/>
      <c r="H262" s="85"/>
      <c r="I262" s="85"/>
      <c r="J262" s="85"/>
      <c r="K262" s="85"/>
      <c r="L262" s="85"/>
      <c r="M262" s="85"/>
      <c r="N262" s="85"/>
      <c r="O262" s="85"/>
      <c r="P262" s="85"/>
      <c r="Q262" s="85"/>
      <c r="R262" s="85"/>
      <c r="S262" s="85"/>
      <c r="T262" s="85"/>
      <c r="U262" s="85"/>
      <c r="V262" s="85"/>
      <c r="W262" s="85"/>
      <c r="X262" s="85"/>
      <c r="Y262" s="85"/>
    </row>
    <row r="263" spans="3:25">
      <c r="C263" s="85"/>
      <c r="D263" s="85"/>
      <c r="E263" s="85"/>
      <c r="F263" s="85"/>
      <c r="G263" s="85"/>
      <c r="H263" s="85"/>
      <c r="I263" s="85"/>
      <c r="J263" s="85"/>
      <c r="K263" s="85"/>
      <c r="L263" s="85"/>
      <c r="M263" s="85"/>
      <c r="N263" s="85"/>
      <c r="O263" s="85"/>
      <c r="P263" s="85"/>
      <c r="Q263" s="85"/>
      <c r="R263" s="85"/>
      <c r="S263" s="85"/>
      <c r="T263" s="85"/>
      <c r="U263" s="85"/>
      <c r="V263" s="85"/>
      <c r="W263" s="85"/>
      <c r="X263" s="85"/>
      <c r="Y263" s="85"/>
    </row>
    <row r="264" spans="3:25">
      <c r="C264" s="85"/>
      <c r="D264" s="85"/>
      <c r="E264" s="85"/>
      <c r="F264" s="85"/>
      <c r="G264" s="85"/>
      <c r="H264" s="85"/>
      <c r="I264" s="85"/>
      <c r="J264" s="85"/>
      <c r="K264" s="85"/>
      <c r="L264" s="85"/>
      <c r="M264" s="85"/>
      <c r="N264" s="85"/>
      <c r="O264" s="85"/>
      <c r="P264" s="85"/>
      <c r="Q264" s="85"/>
      <c r="R264" s="85"/>
      <c r="S264" s="85"/>
      <c r="T264" s="85"/>
      <c r="U264" s="85"/>
      <c r="V264" s="85"/>
      <c r="W264" s="85"/>
      <c r="X264" s="85"/>
      <c r="Y264" s="85"/>
    </row>
    <row r="265" spans="3:25">
      <c r="C265" s="85"/>
      <c r="D265" s="85"/>
      <c r="E265" s="85"/>
      <c r="F265" s="85"/>
      <c r="G265" s="85"/>
      <c r="H265" s="85"/>
      <c r="I265" s="85"/>
      <c r="J265" s="85"/>
      <c r="K265" s="85"/>
      <c r="L265" s="85"/>
      <c r="M265" s="85"/>
      <c r="N265" s="85"/>
      <c r="O265" s="85"/>
      <c r="P265" s="85"/>
      <c r="Q265" s="85"/>
      <c r="R265" s="85"/>
      <c r="S265" s="85"/>
      <c r="T265" s="85"/>
      <c r="U265" s="85"/>
      <c r="V265" s="85"/>
      <c r="W265" s="85"/>
      <c r="X265" s="85"/>
      <c r="Y265" s="85"/>
    </row>
    <row r="266" spans="3:25">
      <c r="C266" s="85"/>
      <c r="D266" s="85"/>
      <c r="E266" s="85"/>
      <c r="F266" s="85"/>
      <c r="G266" s="85"/>
      <c r="H266" s="85"/>
      <c r="I266" s="85"/>
      <c r="J266" s="85"/>
      <c r="K266" s="85"/>
      <c r="L266" s="85"/>
      <c r="M266" s="85"/>
      <c r="N266" s="85"/>
      <c r="O266" s="85"/>
      <c r="P266" s="85"/>
      <c r="Q266" s="85"/>
      <c r="R266" s="85"/>
      <c r="S266" s="85"/>
      <c r="T266" s="85"/>
      <c r="U266" s="85"/>
      <c r="V266" s="85"/>
      <c r="W266" s="85"/>
      <c r="X266" s="85"/>
      <c r="Y266" s="85"/>
    </row>
    <row r="267" spans="3:25">
      <c r="C267" s="85"/>
      <c r="D267" s="85"/>
      <c r="E267" s="85"/>
      <c r="F267" s="85"/>
      <c r="G267" s="85"/>
      <c r="H267" s="85"/>
      <c r="I267" s="85"/>
      <c r="J267" s="85"/>
      <c r="K267" s="85"/>
      <c r="L267" s="85"/>
      <c r="M267" s="85"/>
      <c r="N267" s="85"/>
      <c r="O267" s="85"/>
      <c r="P267" s="85"/>
      <c r="Q267" s="85"/>
      <c r="R267" s="85"/>
      <c r="S267" s="85"/>
      <c r="T267" s="85"/>
      <c r="U267" s="85"/>
      <c r="V267" s="85"/>
      <c r="W267" s="85"/>
      <c r="X267" s="85"/>
      <c r="Y267" s="85"/>
    </row>
    <row r="268" spans="3:25">
      <c r="C268" s="85"/>
      <c r="D268" s="85"/>
      <c r="E268" s="85"/>
      <c r="F268" s="85"/>
      <c r="G268" s="85"/>
      <c r="H268" s="85"/>
      <c r="I268" s="85"/>
      <c r="J268" s="85"/>
      <c r="K268" s="85"/>
      <c r="L268" s="85"/>
      <c r="M268" s="85"/>
      <c r="N268" s="85"/>
      <c r="O268" s="85"/>
      <c r="P268" s="85"/>
      <c r="Q268" s="85"/>
      <c r="R268" s="85"/>
      <c r="S268" s="85"/>
      <c r="T268" s="85"/>
      <c r="U268" s="85"/>
      <c r="V268" s="85"/>
      <c r="W268" s="85"/>
      <c r="X268" s="85"/>
      <c r="Y268" s="85"/>
    </row>
    <row r="269" spans="3:25">
      <c r="C269" s="85"/>
      <c r="D269" s="85"/>
      <c r="E269" s="85"/>
      <c r="F269" s="85"/>
      <c r="G269" s="85"/>
      <c r="H269" s="85"/>
      <c r="I269" s="85"/>
      <c r="J269" s="85"/>
      <c r="K269" s="85"/>
      <c r="L269" s="85"/>
      <c r="M269" s="85"/>
      <c r="N269" s="85"/>
      <c r="O269" s="85"/>
      <c r="P269" s="85"/>
      <c r="Q269" s="85"/>
      <c r="R269" s="85"/>
      <c r="S269" s="85"/>
      <c r="T269" s="85"/>
      <c r="U269" s="85"/>
      <c r="V269" s="85"/>
      <c r="W269" s="85"/>
      <c r="X269" s="85"/>
      <c r="Y269" s="85"/>
    </row>
    <row r="270" spans="3:25">
      <c r="C270" s="85"/>
      <c r="D270" s="85"/>
      <c r="E270" s="85"/>
      <c r="F270" s="85"/>
      <c r="G270" s="85"/>
      <c r="H270" s="85"/>
      <c r="I270" s="85"/>
      <c r="J270" s="85"/>
      <c r="K270" s="85"/>
      <c r="L270" s="85"/>
      <c r="M270" s="85"/>
      <c r="N270" s="85"/>
      <c r="O270" s="85"/>
      <c r="P270" s="85"/>
      <c r="Q270" s="85"/>
      <c r="R270" s="85"/>
      <c r="S270" s="85"/>
      <c r="T270" s="85"/>
      <c r="U270" s="85"/>
      <c r="V270" s="85"/>
      <c r="W270" s="85"/>
      <c r="X270" s="85"/>
      <c r="Y270" s="85"/>
    </row>
    <row r="271" spans="3:25">
      <c r="C271" s="85"/>
      <c r="D271" s="85"/>
      <c r="E271" s="85"/>
      <c r="F271" s="85"/>
      <c r="G271" s="85"/>
      <c r="H271" s="85"/>
      <c r="I271" s="85"/>
      <c r="J271" s="85"/>
      <c r="K271" s="85"/>
      <c r="L271" s="85"/>
      <c r="M271" s="85"/>
      <c r="N271" s="85"/>
      <c r="O271" s="85"/>
      <c r="P271" s="85"/>
      <c r="Q271" s="85"/>
      <c r="R271" s="85"/>
      <c r="S271" s="85"/>
      <c r="T271" s="85"/>
      <c r="U271" s="85"/>
      <c r="V271" s="85"/>
      <c r="W271" s="85"/>
      <c r="X271" s="85"/>
      <c r="Y271" s="85"/>
    </row>
    <row r="272" spans="3:25">
      <c r="C272" s="85"/>
      <c r="D272" s="85"/>
      <c r="E272" s="85"/>
      <c r="F272" s="85"/>
      <c r="G272" s="85"/>
      <c r="H272" s="85"/>
      <c r="I272" s="85"/>
      <c r="J272" s="85"/>
      <c r="K272" s="85"/>
      <c r="L272" s="85"/>
      <c r="M272" s="85"/>
      <c r="N272" s="85"/>
      <c r="O272" s="85"/>
      <c r="P272" s="85"/>
      <c r="Q272" s="85"/>
      <c r="R272" s="85"/>
      <c r="S272" s="85"/>
      <c r="T272" s="85"/>
      <c r="U272" s="85"/>
      <c r="V272" s="85"/>
      <c r="W272" s="85"/>
      <c r="X272" s="85"/>
      <c r="Y272" s="85"/>
    </row>
    <row r="273" spans="3:25">
      <c r="C273" s="85"/>
      <c r="D273" s="85"/>
      <c r="E273" s="85"/>
      <c r="F273" s="85"/>
      <c r="G273" s="85"/>
      <c r="H273" s="85"/>
      <c r="I273" s="85"/>
      <c r="J273" s="85"/>
      <c r="K273" s="85"/>
      <c r="L273" s="85"/>
      <c r="M273" s="85"/>
      <c r="N273" s="85"/>
      <c r="O273" s="85"/>
      <c r="P273" s="85"/>
      <c r="Q273" s="85"/>
      <c r="R273" s="85"/>
      <c r="S273" s="85"/>
      <c r="T273" s="85"/>
      <c r="U273" s="85"/>
      <c r="V273" s="85"/>
      <c r="W273" s="85"/>
      <c r="X273" s="85"/>
      <c r="Y273" s="85"/>
    </row>
    <row r="274" spans="3:25">
      <c r="C274" s="85"/>
      <c r="D274" s="85"/>
      <c r="E274" s="85"/>
      <c r="F274" s="85"/>
      <c r="G274" s="85"/>
      <c r="H274" s="85"/>
      <c r="I274" s="85"/>
      <c r="J274" s="85"/>
      <c r="K274" s="85"/>
      <c r="L274" s="85"/>
      <c r="M274" s="85"/>
      <c r="N274" s="85"/>
      <c r="O274" s="85"/>
      <c r="P274" s="85"/>
      <c r="Q274" s="85"/>
      <c r="R274" s="85"/>
      <c r="S274" s="85"/>
      <c r="T274" s="85"/>
      <c r="U274" s="85"/>
      <c r="V274" s="85"/>
      <c r="W274" s="85"/>
      <c r="X274" s="85"/>
      <c r="Y274" s="85"/>
    </row>
    <row r="275" spans="3:25">
      <c r="C275" s="85"/>
      <c r="D275" s="85"/>
      <c r="E275" s="85"/>
      <c r="F275" s="85"/>
      <c r="G275" s="85"/>
      <c r="H275" s="85"/>
      <c r="I275" s="85"/>
      <c r="J275" s="85"/>
      <c r="K275" s="85"/>
      <c r="L275" s="85"/>
      <c r="M275" s="85"/>
      <c r="N275" s="85"/>
      <c r="O275" s="85"/>
      <c r="P275" s="85"/>
      <c r="Q275" s="85"/>
      <c r="R275" s="85"/>
      <c r="S275" s="85"/>
      <c r="T275" s="85"/>
      <c r="U275" s="85"/>
      <c r="V275" s="85"/>
      <c r="W275" s="85"/>
      <c r="X275" s="85"/>
      <c r="Y275" s="85"/>
    </row>
    <row r="276" spans="3:25">
      <c r="C276" s="85"/>
      <c r="D276" s="85"/>
      <c r="E276" s="85"/>
      <c r="F276" s="85"/>
      <c r="G276" s="85"/>
      <c r="H276" s="85"/>
      <c r="I276" s="85"/>
      <c r="J276" s="85"/>
      <c r="K276" s="85"/>
      <c r="L276" s="85"/>
      <c r="M276" s="85"/>
      <c r="N276" s="85"/>
      <c r="O276" s="85"/>
      <c r="P276" s="85"/>
      <c r="Q276" s="85"/>
      <c r="R276" s="85"/>
      <c r="S276" s="85"/>
      <c r="T276" s="85"/>
      <c r="U276" s="85"/>
      <c r="V276" s="85"/>
      <c r="W276" s="85"/>
      <c r="X276" s="85"/>
      <c r="Y276" s="85"/>
    </row>
    <row r="277" spans="3:25">
      <c r="C277" s="85"/>
      <c r="D277" s="85"/>
      <c r="E277" s="85"/>
      <c r="F277" s="85"/>
      <c r="G277" s="85"/>
      <c r="H277" s="85"/>
      <c r="I277" s="85"/>
      <c r="J277" s="85"/>
      <c r="K277" s="85"/>
      <c r="L277" s="85"/>
      <c r="M277" s="85"/>
      <c r="N277" s="85"/>
      <c r="O277" s="85"/>
      <c r="P277" s="85"/>
      <c r="Q277" s="85"/>
      <c r="R277" s="85"/>
      <c r="S277" s="85"/>
      <c r="T277" s="85"/>
      <c r="U277" s="85"/>
      <c r="V277" s="85"/>
      <c r="W277" s="85"/>
      <c r="X277" s="85"/>
      <c r="Y277" s="85"/>
    </row>
    <row r="278" spans="3:25">
      <c r="C278" s="85"/>
      <c r="D278" s="85"/>
      <c r="E278" s="85"/>
      <c r="F278" s="85"/>
      <c r="G278" s="85"/>
      <c r="H278" s="85"/>
      <c r="I278" s="85"/>
      <c r="J278" s="85"/>
      <c r="K278" s="85"/>
      <c r="L278" s="85"/>
      <c r="M278" s="85"/>
      <c r="N278" s="85"/>
      <c r="O278" s="85"/>
      <c r="P278" s="85"/>
      <c r="Q278" s="85"/>
      <c r="R278" s="85"/>
      <c r="S278" s="85"/>
      <c r="T278" s="85"/>
      <c r="U278" s="85"/>
      <c r="V278" s="85"/>
      <c r="W278" s="85"/>
      <c r="X278" s="85"/>
      <c r="Y278" s="85"/>
    </row>
    <row r="279" spans="3:25">
      <c r="C279" s="85"/>
      <c r="D279" s="85"/>
      <c r="E279" s="85"/>
      <c r="F279" s="85"/>
      <c r="G279" s="85"/>
      <c r="H279" s="85"/>
      <c r="I279" s="85"/>
      <c r="J279" s="85"/>
      <c r="K279" s="85"/>
      <c r="L279" s="85"/>
      <c r="M279" s="85"/>
      <c r="N279" s="85"/>
      <c r="O279" s="85"/>
      <c r="P279" s="85"/>
      <c r="Q279" s="85"/>
      <c r="R279" s="85"/>
      <c r="S279" s="85"/>
      <c r="T279" s="85"/>
      <c r="U279" s="85"/>
      <c r="V279" s="85"/>
      <c r="W279" s="85"/>
      <c r="X279" s="85"/>
      <c r="Y279" s="85"/>
    </row>
    <row r="280" spans="3:25">
      <c r="C280" s="85"/>
      <c r="D280" s="85"/>
      <c r="E280" s="85"/>
      <c r="F280" s="85"/>
      <c r="G280" s="85"/>
      <c r="H280" s="85"/>
      <c r="I280" s="85"/>
      <c r="J280" s="85"/>
      <c r="K280" s="85"/>
      <c r="L280" s="85"/>
      <c r="M280" s="85"/>
      <c r="N280" s="85"/>
      <c r="O280" s="85"/>
      <c r="P280" s="85"/>
      <c r="Q280" s="85"/>
      <c r="R280" s="85"/>
      <c r="S280" s="85"/>
      <c r="T280" s="85"/>
      <c r="U280" s="85"/>
      <c r="V280" s="85"/>
      <c r="W280" s="85"/>
      <c r="X280" s="85"/>
      <c r="Y280" s="85"/>
    </row>
    <row r="281" spans="3:25">
      <c r="C281" s="85"/>
      <c r="D281" s="85"/>
      <c r="E281" s="85"/>
      <c r="F281" s="85"/>
      <c r="G281" s="85"/>
      <c r="H281" s="85"/>
      <c r="I281" s="85"/>
      <c r="J281" s="85"/>
      <c r="K281" s="85"/>
      <c r="L281" s="85"/>
      <c r="M281" s="85"/>
      <c r="N281" s="85"/>
      <c r="O281" s="85"/>
      <c r="P281" s="85"/>
      <c r="Q281" s="85"/>
      <c r="R281" s="85"/>
      <c r="S281" s="85"/>
      <c r="T281" s="85"/>
      <c r="U281" s="85"/>
      <c r="V281" s="85"/>
      <c r="W281" s="85"/>
      <c r="X281" s="85"/>
      <c r="Y281" s="85"/>
    </row>
    <row r="282" spans="3:25">
      <c r="C282" s="85"/>
      <c r="D282" s="85"/>
      <c r="E282" s="85"/>
      <c r="F282" s="85"/>
      <c r="G282" s="85"/>
      <c r="H282" s="85"/>
      <c r="I282" s="85"/>
      <c r="J282" s="85"/>
      <c r="K282" s="85"/>
      <c r="L282" s="85"/>
      <c r="M282" s="85"/>
      <c r="N282" s="85"/>
      <c r="O282" s="85"/>
      <c r="P282" s="85"/>
      <c r="Q282" s="85"/>
      <c r="R282" s="85"/>
      <c r="S282" s="85"/>
      <c r="T282" s="85"/>
      <c r="U282" s="85"/>
      <c r="V282" s="85"/>
      <c r="W282" s="85"/>
      <c r="X282" s="85"/>
      <c r="Y282" s="85"/>
    </row>
    <row r="283" spans="3:25">
      <c r="C283" s="85"/>
      <c r="D283" s="85"/>
      <c r="E283" s="85"/>
      <c r="F283" s="85"/>
      <c r="G283" s="85"/>
      <c r="H283" s="85"/>
      <c r="I283" s="85"/>
      <c r="J283" s="85"/>
      <c r="K283" s="85"/>
      <c r="L283" s="85"/>
      <c r="M283" s="85"/>
      <c r="N283" s="85"/>
      <c r="O283" s="85"/>
      <c r="P283" s="85"/>
      <c r="Q283" s="85"/>
      <c r="R283" s="85"/>
      <c r="S283" s="85"/>
      <c r="T283" s="85"/>
      <c r="U283" s="85"/>
      <c r="V283" s="85"/>
      <c r="W283" s="85"/>
      <c r="X283" s="85"/>
      <c r="Y283" s="85"/>
    </row>
    <row r="284" spans="3:25">
      <c r="C284" s="85"/>
      <c r="D284" s="85"/>
      <c r="E284" s="85"/>
      <c r="F284" s="85"/>
      <c r="G284" s="85"/>
      <c r="H284" s="85"/>
      <c r="I284" s="85"/>
      <c r="J284" s="85"/>
      <c r="K284" s="85"/>
      <c r="L284" s="85"/>
      <c r="M284" s="85"/>
      <c r="N284" s="85"/>
      <c r="O284" s="85"/>
      <c r="P284" s="85"/>
      <c r="Q284" s="85"/>
      <c r="R284" s="85"/>
      <c r="S284" s="85"/>
      <c r="T284" s="85"/>
      <c r="U284" s="85"/>
      <c r="V284" s="85"/>
      <c r="W284" s="85"/>
      <c r="X284" s="85"/>
      <c r="Y284" s="85"/>
    </row>
    <row r="285" spans="3:25">
      <c r="C285" s="85"/>
      <c r="D285" s="85"/>
      <c r="E285" s="85"/>
      <c r="F285" s="85"/>
      <c r="G285" s="85"/>
      <c r="H285" s="85"/>
      <c r="I285" s="85"/>
      <c r="J285" s="85"/>
      <c r="K285" s="85"/>
      <c r="L285" s="85"/>
      <c r="M285" s="85"/>
      <c r="N285" s="85"/>
      <c r="O285" s="85"/>
      <c r="P285" s="85"/>
      <c r="Q285" s="85"/>
      <c r="R285" s="85"/>
      <c r="S285" s="85"/>
      <c r="T285" s="85"/>
      <c r="U285" s="85"/>
      <c r="V285" s="85"/>
      <c r="W285" s="85"/>
      <c r="X285" s="85"/>
      <c r="Y285" s="85"/>
    </row>
    <row r="286" spans="3:25">
      <c r="C286" s="85"/>
      <c r="D286" s="85"/>
      <c r="E286" s="85"/>
      <c r="F286" s="85"/>
      <c r="G286" s="85"/>
      <c r="H286" s="85"/>
      <c r="I286" s="85"/>
      <c r="J286" s="85"/>
      <c r="K286" s="85"/>
      <c r="L286" s="85"/>
      <c r="M286" s="85"/>
      <c r="N286" s="85"/>
      <c r="O286" s="85"/>
      <c r="P286" s="85"/>
      <c r="Q286" s="85"/>
      <c r="R286" s="85"/>
      <c r="S286" s="85"/>
      <c r="T286" s="85"/>
      <c r="U286" s="85"/>
      <c r="V286" s="85"/>
      <c r="W286" s="85"/>
      <c r="X286" s="85"/>
      <c r="Y286" s="85"/>
    </row>
    <row r="287" spans="3:25">
      <c r="C287" s="85"/>
      <c r="D287" s="85"/>
      <c r="E287" s="85"/>
      <c r="F287" s="85"/>
      <c r="G287" s="85"/>
      <c r="H287" s="85"/>
      <c r="I287" s="85"/>
      <c r="J287" s="85"/>
      <c r="K287" s="85"/>
      <c r="L287" s="85"/>
      <c r="M287" s="85"/>
      <c r="N287" s="85"/>
      <c r="O287" s="85"/>
      <c r="P287" s="85"/>
      <c r="Q287" s="85"/>
      <c r="R287" s="85"/>
      <c r="S287" s="85"/>
      <c r="T287" s="85"/>
      <c r="U287" s="85"/>
      <c r="V287" s="85"/>
      <c r="W287" s="85"/>
      <c r="X287" s="85"/>
      <c r="Y287" s="85"/>
    </row>
    <row r="288" spans="3:25">
      <c r="C288" s="85"/>
      <c r="D288" s="85"/>
      <c r="E288" s="85"/>
      <c r="F288" s="85"/>
      <c r="G288" s="85"/>
      <c r="H288" s="85"/>
      <c r="I288" s="85"/>
      <c r="J288" s="85"/>
      <c r="K288" s="85"/>
      <c r="L288" s="85"/>
      <c r="M288" s="85"/>
      <c r="N288" s="85"/>
      <c r="O288" s="85"/>
      <c r="P288" s="85"/>
      <c r="Q288" s="85"/>
      <c r="R288" s="85"/>
      <c r="S288" s="85"/>
      <c r="T288" s="85"/>
      <c r="U288" s="85"/>
      <c r="V288" s="85"/>
      <c r="W288" s="85"/>
      <c r="X288" s="85"/>
      <c r="Y288" s="85"/>
    </row>
    <row r="289" spans="3:25">
      <c r="C289" s="85"/>
      <c r="D289" s="85"/>
      <c r="E289" s="85"/>
      <c r="F289" s="85"/>
      <c r="G289" s="85"/>
      <c r="H289" s="85"/>
      <c r="I289" s="85"/>
      <c r="J289" s="85"/>
      <c r="K289" s="85"/>
      <c r="L289" s="85"/>
      <c r="M289" s="85"/>
      <c r="N289" s="85"/>
      <c r="O289" s="85"/>
      <c r="P289" s="85"/>
      <c r="Q289" s="85"/>
      <c r="R289" s="85"/>
      <c r="S289" s="85"/>
      <c r="T289" s="85"/>
      <c r="U289" s="85"/>
      <c r="V289" s="85"/>
      <c r="W289" s="85"/>
      <c r="X289" s="85"/>
      <c r="Y289" s="85"/>
    </row>
    <row r="290" spans="3:25">
      <c r="C290" s="85"/>
      <c r="D290" s="85"/>
      <c r="E290" s="85"/>
      <c r="F290" s="85"/>
      <c r="G290" s="85"/>
      <c r="H290" s="85"/>
      <c r="I290" s="85"/>
      <c r="J290" s="85"/>
      <c r="K290" s="85"/>
      <c r="L290" s="85"/>
      <c r="M290" s="85"/>
      <c r="N290" s="85"/>
      <c r="O290" s="85"/>
      <c r="P290" s="85"/>
      <c r="Q290" s="85"/>
      <c r="R290" s="85"/>
      <c r="S290" s="85"/>
      <c r="T290" s="85"/>
      <c r="U290" s="85"/>
      <c r="V290" s="85"/>
      <c r="W290" s="85"/>
      <c r="X290" s="85"/>
      <c r="Y290" s="85"/>
    </row>
    <row r="291" spans="3:25">
      <c r="C291" s="85"/>
      <c r="D291" s="85"/>
      <c r="E291" s="85"/>
      <c r="F291" s="85"/>
      <c r="G291" s="85"/>
      <c r="H291" s="85"/>
      <c r="I291" s="85"/>
      <c r="J291" s="85"/>
      <c r="K291" s="85"/>
      <c r="L291" s="85"/>
      <c r="M291" s="85"/>
      <c r="N291" s="85"/>
      <c r="O291" s="85"/>
      <c r="P291" s="85"/>
      <c r="Q291" s="85"/>
      <c r="R291" s="85"/>
      <c r="S291" s="85"/>
      <c r="T291" s="85"/>
      <c r="U291" s="85"/>
      <c r="V291" s="85"/>
      <c r="W291" s="85"/>
      <c r="X291" s="85"/>
      <c r="Y291" s="85"/>
    </row>
    <row r="292" spans="3:25">
      <c r="C292" s="85"/>
      <c r="D292" s="85"/>
      <c r="E292" s="85"/>
      <c r="F292" s="85"/>
      <c r="G292" s="85"/>
      <c r="H292" s="85"/>
      <c r="I292" s="85"/>
      <c r="J292" s="85"/>
      <c r="K292" s="85"/>
      <c r="L292" s="85"/>
      <c r="M292" s="85"/>
      <c r="N292" s="85"/>
      <c r="O292" s="85"/>
      <c r="P292" s="85"/>
      <c r="Q292" s="85"/>
      <c r="R292" s="85"/>
      <c r="S292" s="85"/>
      <c r="T292" s="85"/>
      <c r="U292" s="85"/>
      <c r="V292" s="85"/>
      <c r="W292" s="85"/>
      <c r="X292" s="85"/>
      <c r="Y292" s="85"/>
    </row>
    <row r="293" spans="3:25">
      <c r="C293" s="85"/>
      <c r="D293" s="85"/>
      <c r="E293" s="85"/>
      <c r="F293" s="85"/>
      <c r="G293" s="85"/>
      <c r="H293" s="85"/>
      <c r="I293" s="85"/>
      <c r="J293" s="85"/>
      <c r="K293" s="85"/>
      <c r="L293" s="85"/>
      <c r="M293" s="85"/>
      <c r="N293" s="85"/>
      <c r="O293" s="85"/>
      <c r="P293" s="85"/>
      <c r="Q293" s="85"/>
      <c r="R293" s="85"/>
      <c r="S293" s="85"/>
      <c r="T293" s="85"/>
      <c r="U293" s="85"/>
      <c r="V293" s="85"/>
      <c r="W293" s="85"/>
      <c r="X293" s="85"/>
      <c r="Y293" s="85"/>
    </row>
    <row r="294" spans="3:25">
      <c r="C294" s="85"/>
      <c r="D294" s="85"/>
      <c r="E294" s="85"/>
      <c r="F294" s="85"/>
      <c r="G294" s="85"/>
      <c r="H294" s="85"/>
      <c r="I294" s="85"/>
      <c r="J294" s="85"/>
      <c r="K294" s="85"/>
      <c r="L294" s="85"/>
      <c r="M294" s="85"/>
      <c r="N294" s="85"/>
      <c r="O294" s="85"/>
      <c r="P294" s="85"/>
      <c r="Q294" s="85"/>
      <c r="R294" s="85"/>
      <c r="S294" s="85"/>
      <c r="T294" s="85"/>
      <c r="U294" s="85"/>
      <c r="V294" s="85"/>
      <c r="W294" s="85"/>
      <c r="X294" s="85"/>
      <c r="Y294" s="85"/>
    </row>
    <row r="295" spans="3:25">
      <c r="C295" s="85"/>
      <c r="D295" s="85"/>
      <c r="E295" s="85"/>
      <c r="F295" s="85"/>
      <c r="G295" s="85"/>
      <c r="H295" s="85"/>
      <c r="I295" s="85"/>
      <c r="J295" s="85"/>
      <c r="K295" s="85"/>
      <c r="L295" s="85"/>
      <c r="M295" s="85"/>
      <c r="N295" s="85"/>
      <c r="O295" s="85"/>
      <c r="P295" s="85"/>
      <c r="Q295" s="85"/>
      <c r="R295" s="85"/>
      <c r="S295" s="85"/>
      <c r="T295" s="85"/>
      <c r="U295" s="85"/>
      <c r="V295" s="85"/>
      <c r="W295" s="85"/>
      <c r="X295" s="85"/>
      <c r="Y295" s="85"/>
    </row>
    <row r="296" spans="3:25">
      <c r="C296" s="85"/>
      <c r="D296" s="85"/>
      <c r="E296" s="85"/>
      <c r="F296" s="85"/>
      <c r="G296" s="85"/>
      <c r="H296" s="85"/>
      <c r="I296" s="85"/>
      <c r="J296" s="85"/>
      <c r="K296" s="85"/>
      <c r="L296" s="85"/>
      <c r="M296" s="85"/>
      <c r="N296" s="85"/>
      <c r="O296" s="85"/>
      <c r="P296" s="85"/>
      <c r="Q296" s="85"/>
      <c r="R296" s="85"/>
      <c r="S296" s="85"/>
      <c r="T296" s="85"/>
      <c r="U296" s="85"/>
      <c r="V296" s="85"/>
      <c r="W296" s="85"/>
      <c r="X296" s="85"/>
      <c r="Y296" s="85"/>
    </row>
    <row r="297" spans="3:25">
      <c r="C297" s="85"/>
      <c r="D297" s="85"/>
      <c r="E297" s="85"/>
      <c r="F297" s="85"/>
      <c r="G297" s="85"/>
      <c r="H297" s="85"/>
      <c r="I297" s="85"/>
      <c r="J297" s="85"/>
      <c r="K297" s="85"/>
      <c r="L297" s="85"/>
      <c r="M297" s="85"/>
      <c r="N297" s="85"/>
      <c r="O297" s="85"/>
      <c r="P297" s="85"/>
      <c r="Q297" s="85"/>
      <c r="R297" s="85"/>
      <c r="S297" s="85"/>
      <c r="T297" s="85"/>
      <c r="U297" s="85"/>
      <c r="V297" s="85"/>
      <c r="W297" s="85"/>
      <c r="X297" s="85"/>
      <c r="Y297" s="85"/>
    </row>
    <row r="298" spans="3:25">
      <c r="C298" s="85"/>
      <c r="D298" s="85"/>
      <c r="E298" s="85"/>
      <c r="F298" s="85"/>
      <c r="G298" s="85"/>
      <c r="H298" s="85"/>
      <c r="I298" s="85"/>
      <c r="J298" s="85"/>
      <c r="K298" s="85"/>
      <c r="L298" s="85"/>
      <c r="M298" s="85"/>
      <c r="N298" s="85"/>
      <c r="O298" s="85"/>
      <c r="P298" s="85"/>
      <c r="Q298" s="85"/>
      <c r="R298" s="85"/>
      <c r="S298" s="85"/>
      <c r="T298" s="85"/>
      <c r="U298" s="85"/>
      <c r="V298" s="85"/>
      <c r="W298" s="85"/>
      <c r="X298" s="85"/>
      <c r="Y298" s="85"/>
    </row>
    <row r="299" spans="3:25">
      <c r="C299" s="85"/>
      <c r="D299" s="85"/>
      <c r="E299" s="85"/>
      <c r="F299" s="85"/>
      <c r="G299" s="85"/>
      <c r="H299" s="85"/>
      <c r="I299" s="85"/>
      <c r="J299" s="85"/>
      <c r="K299" s="85"/>
      <c r="L299" s="85"/>
      <c r="M299" s="85"/>
      <c r="N299" s="85"/>
      <c r="O299" s="85"/>
      <c r="P299" s="85"/>
      <c r="Q299" s="85"/>
      <c r="R299" s="85"/>
      <c r="S299" s="85"/>
    </row>
    <row r="300" spans="3:25">
      <c r="C300" s="85"/>
      <c r="D300" s="85"/>
      <c r="E300" s="85"/>
      <c r="F300" s="85"/>
      <c r="G300" s="85"/>
      <c r="H300" s="85"/>
      <c r="I300" s="85"/>
      <c r="J300" s="85"/>
      <c r="K300" s="85"/>
      <c r="L300" s="85"/>
      <c r="M300" s="85"/>
      <c r="N300" s="85"/>
      <c r="O300" s="85"/>
      <c r="P300" s="85"/>
      <c r="Q300" s="85"/>
      <c r="R300" s="85"/>
      <c r="S300" s="85"/>
    </row>
    <row r="301" spans="3:25">
      <c r="C301" s="85"/>
      <c r="D301" s="85"/>
      <c r="E301" s="85"/>
      <c r="F301" s="85"/>
      <c r="G301" s="85"/>
      <c r="H301" s="85"/>
      <c r="I301" s="85"/>
      <c r="J301" s="85"/>
      <c r="K301" s="85"/>
      <c r="L301" s="85"/>
      <c r="M301" s="85"/>
      <c r="N301" s="85"/>
      <c r="O301" s="85"/>
      <c r="P301" s="85"/>
      <c r="Q301" s="85"/>
      <c r="R301" s="85"/>
      <c r="S301" s="85"/>
    </row>
    <row r="302" spans="3:25">
      <c r="C302" s="85"/>
      <c r="D302" s="85"/>
      <c r="E302" s="85"/>
      <c r="F302" s="85"/>
      <c r="G302" s="85"/>
      <c r="H302" s="85"/>
      <c r="I302" s="85"/>
      <c r="J302" s="85"/>
      <c r="K302" s="85"/>
      <c r="L302" s="85"/>
      <c r="M302" s="85"/>
      <c r="N302" s="85"/>
      <c r="O302" s="85"/>
      <c r="P302" s="85"/>
      <c r="Q302" s="85"/>
      <c r="R302" s="85"/>
      <c r="S302" s="85"/>
    </row>
    <row r="303" spans="3:25">
      <c r="C303" s="85"/>
      <c r="D303" s="85"/>
      <c r="E303" s="85"/>
      <c r="F303" s="85"/>
      <c r="G303" s="85"/>
      <c r="H303" s="85"/>
      <c r="I303" s="85"/>
      <c r="J303" s="85"/>
      <c r="K303" s="85"/>
      <c r="L303" s="85"/>
      <c r="M303" s="85"/>
      <c r="N303" s="85"/>
      <c r="O303" s="85"/>
      <c r="P303" s="85"/>
      <c r="Q303" s="85"/>
      <c r="R303" s="85"/>
      <c r="S303" s="85"/>
    </row>
    <row r="304" spans="3:25">
      <c r="C304" s="85"/>
      <c r="D304" s="85"/>
      <c r="E304" s="85"/>
      <c r="F304" s="85"/>
      <c r="G304" s="85"/>
      <c r="H304" s="85"/>
      <c r="I304" s="85"/>
      <c r="J304" s="85"/>
      <c r="K304" s="85"/>
      <c r="L304" s="85"/>
      <c r="M304" s="85"/>
      <c r="N304" s="85"/>
      <c r="O304" s="85"/>
      <c r="P304" s="85"/>
      <c r="Q304" s="85"/>
      <c r="R304" s="85"/>
      <c r="S304" s="85"/>
    </row>
    <row r="305" spans="3:19">
      <c r="C305" s="85"/>
      <c r="D305" s="85"/>
      <c r="E305" s="85"/>
      <c r="F305" s="85"/>
      <c r="G305" s="85"/>
      <c r="H305" s="85"/>
      <c r="I305" s="85"/>
      <c r="J305" s="85"/>
      <c r="K305" s="85"/>
      <c r="L305" s="85"/>
      <c r="M305" s="85"/>
      <c r="N305" s="85"/>
      <c r="O305" s="85"/>
      <c r="P305" s="85"/>
      <c r="Q305" s="85"/>
      <c r="R305" s="85"/>
      <c r="S305" s="85"/>
    </row>
    <row r="306" spans="3:19">
      <c r="C306" s="85"/>
      <c r="D306" s="85"/>
      <c r="E306" s="85"/>
      <c r="F306" s="85"/>
      <c r="G306" s="85"/>
      <c r="H306" s="85"/>
      <c r="I306" s="85"/>
      <c r="J306" s="85"/>
      <c r="K306" s="85"/>
      <c r="L306" s="85"/>
      <c r="M306" s="85"/>
      <c r="N306" s="85"/>
      <c r="O306" s="85"/>
      <c r="P306" s="85"/>
      <c r="Q306" s="85"/>
      <c r="R306" s="85"/>
      <c r="S306" s="85"/>
    </row>
  </sheetData>
  <mergeCells count="8">
    <mergeCell ref="C106:S106"/>
    <mergeCell ref="C107:S107"/>
    <mergeCell ref="C99:S99"/>
    <mergeCell ref="C100:S100"/>
    <mergeCell ref="C101:S101"/>
    <mergeCell ref="C103:S103"/>
    <mergeCell ref="C104:S104"/>
    <mergeCell ref="C105:S105"/>
  </mergeCells>
  <pageMargins left="0.32" right="0.2" top="0.75" bottom="0.75" header="0.3" footer="0.3"/>
  <pageSetup scale="46" fitToHeight="0" orientation="landscape" r:id="rId1"/>
  <rowBreaks count="1" manualBreakCount="1">
    <brk id="59" max="18"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BP307"/>
  <sheetViews>
    <sheetView topLeftCell="A31" zoomScale="70" zoomScaleNormal="70" zoomScaleSheetLayoutView="55" workbookViewId="0">
      <selection activeCell="R59" sqref="R59"/>
    </sheetView>
  </sheetViews>
  <sheetFormatPr defaultRowHeight="15"/>
  <cols>
    <col min="1" max="1" width="7.7109375" style="1" customWidth="1"/>
    <col min="2" max="2" width="1.85546875" style="1" customWidth="1"/>
    <col min="3" max="3" width="13.5703125" style="1" customWidth="1"/>
    <col min="4" max="4" width="13.140625" style="1" customWidth="1"/>
    <col min="5" max="5" width="16.140625" style="1" customWidth="1"/>
    <col min="6" max="6" width="16.5703125" style="1" customWidth="1"/>
    <col min="7" max="7" width="17.42578125" style="1" customWidth="1"/>
    <col min="8" max="8" width="18.5703125" style="1" customWidth="1"/>
    <col min="9" max="9" width="15.85546875" style="1" customWidth="1"/>
    <col min="10" max="10" width="18.140625" style="1" customWidth="1"/>
    <col min="11" max="11" width="19.5703125" style="1" bestFit="1" customWidth="1"/>
    <col min="12" max="12" width="15.85546875" style="1" customWidth="1"/>
    <col min="13" max="13" width="16.28515625" style="1" customWidth="1"/>
    <col min="14" max="14" width="16.42578125" style="1" customWidth="1"/>
    <col min="15" max="15" width="16" style="1" customWidth="1"/>
    <col min="16" max="16" width="20.5703125" style="1" customWidth="1"/>
    <col min="17" max="17" width="17.7109375" style="1" customWidth="1"/>
    <col min="18" max="18" width="17.85546875" style="1" customWidth="1"/>
    <col min="19" max="19" width="2.42578125" style="1" customWidth="1"/>
    <col min="20" max="20" width="16.7109375" style="1" customWidth="1"/>
    <col min="21" max="21" width="24.42578125" style="1" bestFit="1" customWidth="1"/>
    <col min="22" max="22" width="11.85546875" style="1" customWidth="1"/>
    <col min="23" max="16384" width="9.140625" style="1"/>
  </cols>
  <sheetData>
    <row r="1" spans="1:68">
      <c r="R1" s="2"/>
    </row>
    <row r="2" spans="1:68">
      <c r="R2" s="2"/>
    </row>
    <row r="3" spans="1:68">
      <c r="R3" s="440" t="s">
        <v>534</v>
      </c>
    </row>
    <row r="4" spans="1:68" ht="15.75">
      <c r="R4" s="198" t="s">
        <v>0</v>
      </c>
    </row>
    <row r="5" spans="1:68" ht="15.75">
      <c r="C5" s="3" t="s">
        <v>1</v>
      </c>
      <c r="D5" s="3"/>
      <c r="E5" s="3"/>
      <c r="F5" s="3"/>
      <c r="G5" s="3"/>
      <c r="H5" s="3"/>
      <c r="I5" s="3"/>
      <c r="J5" s="4" t="s">
        <v>2</v>
      </c>
      <c r="K5" s="4"/>
      <c r="L5" s="3"/>
      <c r="M5" s="3"/>
      <c r="N5" s="3"/>
      <c r="O5" s="5"/>
      <c r="P5" s="311"/>
      <c r="Q5" s="312"/>
      <c r="R5" s="310" t="s">
        <v>507</v>
      </c>
      <c r="S5" s="8"/>
      <c r="T5" s="9"/>
      <c r="U5" s="8"/>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row>
    <row r="6" spans="1:68" ht="15.75">
      <c r="C6" s="3"/>
      <c r="D6" s="3"/>
      <c r="E6" s="3"/>
      <c r="F6" s="3"/>
      <c r="G6" s="3"/>
      <c r="H6" s="11" t="s">
        <v>3</v>
      </c>
      <c r="I6" s="11"/>
      <c r="J6" s="11" t="s">
        <v>4</v>
      </c>
      <c r="K6" s="11"/>
      <c r="L6" s="11"/>
      <c r="M6" s="11"/>
      <c r="N6" s="11"/>
      <c r="O6" s="5"/>
      <c r="Q6" s="6"/>
      <c r="R6" s="5"/>
      <c r="S6" s="8"/>
      <c r="T6" s="12"/>
      <c r="U6" s="8"/>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row>
    <row r="7" spans="1:68" ht="15.75">
      <c r="C7" s="6"/>
      <c r="D7" s="6"/>
      <c r="E7" s="6"/>
      <c r="F7" s="6"/>
      <c r="G7" s="6"/>
      <c r="H7" s="6"/>
      <c r="I7" s="6"/>
      <c r="J7" s="6"/>
      <c r="K7" s="6"/>
      <c r="L7" s="6"/>
      <c r="M7" s="6"/>
      <c r="N7" s="6"/>
      <c r="O7" s="6"/>
      <c r="Q7" s="6"/>
      <c r="R7" s="6" t="s">
        <v>5</v>
      </c>
      <c r="S7" s="8"/>
      <c r="T7" s="9"/>
      <c r="U7" s="8"/>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row>
    <row r="8" spans="1:68" ht="15.75">
      <c r="A8" s="13"/>
      <c r="C8" s="6"/>
      <c r="D8" s="6"/>
      <c r="E8" s="6"/>
      <c r="F8" s="6"/>
      <c r="G8" s="6"/>
      <c r="H8" s="6"/>
      <c r="I8" s="6"/>
      <c r="J8" s="14" t="s">
        <v>223</v>
      </c>
      <c r="K8" s="14"/>
      <c r="L8" s="6"/>
      <c r="M8" s="6"/>
      <c r="N8" s="6"/>
      <c r="O8" s="6"/>
      <c r="P8" s="6"/>
      <c r="Q8" s="6"/>
      <c r="R8" s="6"/>
      <c r="S8" s="8"/>
      <c r="T8" s="9"/>
      <c r="U8" s="8"/>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row>
    <row r="9" spans="1:68" ht="15.75">
      <c r="A9" s="13"/>
      <c r="C9" s="6"/>
      <c r="D9" s="6"/>
      <c r="E9" s="6"/>
      <c r="F9" s="6"/>
      <c r="G9" s="6"/>
      <c r="H9" s="6"/>
      <c r="I9" s="6"/>
      <c r="J9" s="15"/>
      <c r="K9" s="15"/>
      <c r="L9" s="6"/>
      <c r="M9" s="6"/>
      <c r="N9" s="6"/>
      <c r="O9" s="6"/>
      <c r="P9" s="6"/>
      <c r="Q9" s="6"/>
      <c r="R9" s="6"/>
      <c r="S9" s="8"/>
      <c r="T9" s="9"/>
      <c r="U9" s="8"/>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row>
    <row r="10" spans="1:68" ht="15.75">
      <c r="A10" s="13"/>
      <c r="C10" s="6" t="s">
        <v>6</v>
      </c>
      <c r="D10" s="6"/>
      <c r="E10" s="6"/>
      <c r="F10" s="6"/>
      <c r="G10" s="6"/>
      <c r="H10" s="6"/>
      <c r="I10" s="6"/>
      <c r="J10" s="15"/>
      <c r="K10" s="15"/>
      <c r="L10" s="6"/>
      <c r="M10" s="6"/>
      <c r="N10" s="6"/>
      <c r="O10" s="6"/>
      <c r="P10" s="6"/>
      <c r="Q10" s="6"/>
      <c r="R10" s="6"/>
      <c r="S10" s="8"/>
      <c r="T10" s="9"/>
      <c r="U10" s="8"/>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row>
    <row r="11" spans="1:68" ht="15.75">
      <c r="A11" s="13"/>
      <c r="C11" s="6" t="s">
        <v>7</v>
      </c>
      <c r="D11" s="6"/>
      <c r="E11" s="6"/>
      <c r="F11" s="6"/>
      <c r="G11" s="6"/>
      <c r="H11" s="6"/>
      <c r="I11" s="6"/>
      <c r="J11" s="15"/>
      <c r="K11" s="15"/>
      <c r="P11" s="6"/>
      <c r="Q11" s="6"/>
      <c r="R11" s="6"/>
      <c r="S11" s="8"/>
      <c r="T11" s="8"/>
      <c r="U11" s="8"/>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row>
    <row r="12" spans="1:68" ht="15.75">
      <c r="A12" s="13"/>
      <c r="C12" s="6"/>
      <c r="D12" s="6"/>
      <c r="E12" s="6"/>
      <c r="F12" s="6"/>
      <c r="G12" s="6"/>
      <c r="H12" s="6"/>
      <c r="I12" s="6"/>
      <c r="J12" s="6"/>
      <c r="K12" s="6"/>
      <c r="P12" s="16"/>
      <c r="Q12" s="6"/>
      <c r="R12" s="6"/>
      <c r="S12" s="8"/>
      <c r="T12" s="8"/>
      <c r="U12" s="8"/>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row>
    <row r="13" spans="1:68" ht="15.75">
      <c r="C13" s="17" t="s">
        <v>8</v>
      </c>
      <c r="D13" s="17"/>
      <c r="E13" s="17"/>
      <c r="F13" s="17"/>
      <c r="G13" s="17"/>
      <c r="H13" s="17" t="s">
        <v>9</v>
      </c>
      <c r="I13" s="17"/>
      <c r="J13" s="17" t="s">
        <v>10</v>
      </c>
      <c r="K13" s="17"/>
      <c r="L13" s="18" t="s">
        <v>11</v>
      </c>
      <c r="Q13" s="11"/>
      <c r="R13" s="18"/>
      <c r="S13" s="19"/>
      <c r="T13" s="18"/>
      <c r="U13" s="2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row>
    <row r="14" spans="1:68" ht="15.75">
      <c r="C14" s="21"/>
      <c r="D14" s="21"/>
      <c r="E14" s="21"/>
      <c r="F14" s="21"/>
      <c r="G14" s="21"/>
      <c r="H14" s="22" t="s">
        <v>12</v>
      </c>
      <c r="I14" s="22"/>
      <c r="J14" s="11"/>
      <c r="K14" s="11"/>
      <c r="Q14" s="11"/>
      <c r="S14" s="19"/>
      <c r="T14" s="23"/>
      <c r="U14" s="2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row>
    <row r="15" spans="1:68" ht="15.75">
      <c r="A15" s="13" t="s">
        <v>13</v>
      </c>
      <c r="C15" s="21"/>
      <c r="D15" s="21"/>
      <c r="E15" s="21"/>
      <c r="F15" s="21"/>
      <c r="G15" s="21"/>
      <c r="H15" s="24" t="s">
        <v>14</v>
      </c>
      <c r="I15" s="24"/>
      <c r="J15" s="25" t="s">
        <v>15</v>
      </c>
      <c r="K15" s="25"/>
      <c r="L15" s="25" t="s">
        <v>16</v>
      </c>
      <c r="Q15" s="11"/>
      <c r="S15" s="8"/>
      <c r="T15" s="26"/>
      <c r="U15" s="2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row>
    <row r="16" spans="1:68" ht="15.75">
      <c r="A16" s="13" t="s">
        <v>17</v>
      </c>
      <c r="C16" s="27"/>
      <c r="D16" s="27"/>
      <c r="E16" s="27"/>
      <c r="F16" s="27"/>
      <c r="G16" s="27"/>
      <c r="H16" s="11"/>
      <c r="I16" s="11"/>
      <c r="J16" s="11"/>
      <c r="K16" s="11"/>
      <c r="L16" s="11"/>
      <c r="Q16" s="11"/>
      <c r="R16" s="11"/>
      <c r="S16" s="8"/>
      <c r="T16" s="19"/>
      <c r="U16" s="2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row>
    <row r="17" spans="1:68" ht="15.75">
      <c r="A17" s="28"/>
      <c r="C17" s="21"/>
      <c r="D17" s="21"/>
      <c r="E17" s="21"/>
      <c r="F17" s="21"/>
      <c r="G17" s="21"/>
      <c r="H17" s="11"/>
      <c r="I17" s="11"/>
      <c r="J17" s="11"/>
      <c r="K17" s="11"/>
      <c r="L17" s="11"/>
      <c r="Q17" s="11"/>
      <c r="R17" s="11"/>
      <c r="S17" s="8"/>
      <c r="T17" s="19"/>
      <c r="U17" s="2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row>
    <row r="18" spans="1:68" ht="15.75">
      <c r="A18" s="29">
        <v>1</v>
      </c>
      <c r="C18" s="21" t="s">
        <v>18</v>
      </c>
      <c r="D18" s="21"/>
      <c r="E18" s="21"/>
      <c r="F18" s="21"/>
      <c r="G18" s="21"/>
      <c r="H18" s="30" t="s">
        <v>19</v>
      </c>
      <c r="I18" s="30"/>
      <c r="J18" s="31">
        <f>VLOOKUP(A18,IMPORTS!$A$5:$W$17,19,FALSE)</f>
        <v>1606213613</v>
      </c>
      <c r="K18" s="11"/>
      <c r="L18" s="179"/>
      <c r="Q18" s="11"/>
      <c r="R18" s="11"/>
      <c r="S18" s="8"/>
      <c r="T18" s="19"/>
      <c r="U18" s="2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row>
    <row r="19" spans="1:68" ht="15.75">
      <c r="A19" s="29" t="s">
        <v>20</v>
      </c>
      <c r="C19" s="21" t="s">
        <v>21</v>
      </c>
      <c r="D19" s="21"/>
      <c r="E19" s="21"/>
      <c r="F19" s="21"/>
      <c r="G19" s="21"/>
      <c r="H19" s="30" t="s">
        <v>440</v>
      </c>
      <c r="I19" s="30"/>
      <c r="J19" s="32">
        <f>VLOOKUP(A19,IMPORTS!$A$5:$W$17,19,FALSE)</f>
        <v>507098497</v>
      </c>
      <c r="K19" s="33"/>
      <c r="L19" s="179"/>
      <c r="Q19" s="11"/>
      <c r="R19" s="11"/>
      <c r="S19" s="8"/>
      <c r="T19" s="19"/>
      <c r="U19" s="2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row>
    <row r="20" spans="1:68" ht="15.75">
      <c r="A20" s="29">
        <v>2</v>
      </c>
      <c r="C20" s="21" t="s">
        <v>22</v>
      </c>
      <c r="D20" s="21"/>
      <c r="E20" s="21"/>
      <c r="F20" s="21"/>
      <c r="G20" s="21"/>
      <c r="H20" s="30" t="s">
        <v>23</v>
      </c>
      <c r="I20" s="30"/>
      <c r="J20" s="34">
        <f>J18-J19</f>
        <v>1099115116</v>
      </c>
      <c r="K20" s="35"/>
      <c r="L20" s="179"/>
      <c r="Q20" s="11"/>
      <c r="R20" s="11"/>
      <c r="S20" s="8"/>
      <c r="T20" s="19"/>
      <c r="U20" s="2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row>
    <row r="21" spans="1:68" ht="15.75">
      <c r="A21" s="29"/>
      <c r="H21" s="30"/>
      <c r="I21" s="30"/>
      <c r="J21" s="179"/>
      <c r="K21" s="179"/>
      <c r="L21" s="179"/>
      <c r="Q21" s="11"/>
      <c r="R21" s="11"/>
      <c r="S21" s="8"/>
      <c r="T21" s="19"/>
      <c r="U21" s="2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row>
    <row r="22" spans="1:68" ht="15.75">
      <c r="A22" s="29"/>
      <c r="C22" s="21" t="s">
        <v>24</v>
      </c>
      <c r="D22" s="21"/>
      <c r="E22" s="21"/>
      <c r="F22" s="21"/>
      <c r="G22" s="21"/>
      <c r="H22" s="30"/>
      <c r="I22" s="30"/>
      <c r="J22" s="11"/>
      <c r="K22" s="11"/>
      <c r="L22" s="11"/>
      <c r="Q22" s="11"/>
      <c r="R22" s="11"/>
      <c r="S22" s="19"/>
      <c r="T22" s="19"/>
      <c r="U22" s="2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row>
    <row r="23" spans="1:68" ht="15.75">
      <c r="A23" s="29">
        <v>3</v>
      </c>
      <c r="C23" s="21" t="s">
        <v>25</v>
      </c>
      <c r="D23" s="21"/>
      <c r="E23" s="21"/>
      <c r="F23" s="21"/>
      <c r="G23" s="21"/>
      <c r="H23" s="30" t="s">
        <v>26</v>
      </c>
      <c r="I23" s="30"/>
      <c r="J23" s="31">
        <f>VLOOKUP(A23,IMPORTS!$A$5:$W$17,19,FALSE)</f>
        <v>45748869</v>
      </c>
      <c r="K23" s="11"/>
      <c r="L23" s="179"/>
      <c r="Q23" s="11"/>
      <c r="R23" s="11"/>
      <c r="S23" s="19"/>
      <c r="T23" s="19"/>
      <c r="U23" s="2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row>
    <row r="24" spans="1:68" ht="15.75">
      <c r="A24" s="29" t="s">
        <v>27</v>
      </c>
      <c r="C24" s="21" t="s">
        <v>28</v>
      </c>
      <c r="D24" s="21"/>
      <c r="E24" s="21"/>
      <c r="F24" s="21"/>
      <c r="G24" s="21"/>
      <c r="H24" s="30" t="s">
        <v>29</v>
      </c>
      <c r="I24" s="30"/>
      <c r="J24" s="31">
        <f>VLOOKUP(A24,IMPORTS!$A$5:$W$17,19,FALSE)</f>
        <v>54096363</v>
      </c>
      <c r="K24" s="11"/>
      <c r="L24" s="179"/>
      <c r="Q24" s="11"/>
      <c r="R24" s="11"/>
      <c r="S24" s="19"/>
      <c r="T24" s="19"/>
      <c r="U24" s="2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row>
    <row r="25" spans="1:68" ht="15.75">
      <c r="A25" s="29" t="s">
        <v>30</v>
      </c>
      <c r="C25" s="21" t="s">
        <v>31</v>
      </c>
      <c r="D25" s="21"/>
      <c r="E25" s="21"/>
      <c r="F25" s="21"/>
      <c r="G25" s="21"/>
      <c r="H25" s="30" t="s">
        <v>32</v>
      </c>
      <c r="I25" s="30"/>
      <c r="J25" s="31">
        <f>VLOOKUP(A25,IMPORTS!$A$5:$W$17,19,FALSE)</f>
        <v>36481924</v>
      </c>
      <c r="K25" s="11"/>
      <c r="L25" s="179"/>
      <c r="Q25" s="11"/>
      <c r="R25" s="11"/>
      <c r="S25" s="19"/>
      <c r="T25" s="19"/>
      <c r="U25" s="2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row>
    <row r="26" spans="1:68" ht="15.75">
      <c r="A26" s="29" t="s">
        <v>33</v>
      </c>
      <c r="C26" s="21" t="s">
        <v>34</v>
      </c>
      <c r="D26" s="21"/>
      <c r="E26" s="21"/>
      <c r="F26" s="21"/>
      <c r="G26" s="21"/>
      <c r="H26" s="30" t="s">
        <v>35</v>
      </c>
      <c r="I26" s="30"/>
      <c r="J26" s="32">
        <f>VLOOKUP(A26,IMPORTS!$A$5:$W$17,19,FALSE)</f>
        <v>0</v>
      </c>
      <c r="K26" s="33"/>
      <c r="L26" s="179"/>
      <c r="Q26" s="11"/>
      <c r="R26" s="11"/>
      <c r="S26" s="19"/>
      <c r="T26" s="19"/>
      <c r="U26" s="2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row>
    <row r="27" spans="1:68" ht="15.75">
      <c r="A27" s="29" t="s">
        <v>36</v>
      </c>
      <c r="C27" s="21" t="s">
        <v>37</v>
      </c>
      <c r="D27" s="21"/>
      <c r="E27" s="21"/>
      <c r="F27" s="21"/>
      <c r="G27" s="21"/>
      <c r="H27" s="30" t="s">
        <v>38</v>
      </c>
      <c r="I27" s="30"/>
      <c r="J27" s="34">
        <f>J24-(J25+J26)</f>
        <v>17614439</v>
      </c>
      <c r="K27" s="11"/>
      <c r="L27" s="179"/>
      <c r="Q27" s="11"/>
      <c r="R27" s="11"/>
      <c r="S27" s="19"/>
      <c r="T27" s="19"/>
      <c r="U27" s="2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row>
    <row r="28" spans="1:68" ht="15.75">
      <c r="A28" s="29"/>
      <c r="C28" s="21"/>
      <c r="D28" s="21"/>
      <c r="E28" s="21"/>
      <c r="F28" s="21"/>
      <c r="G28" s="21"/>
      <c r="H28" s="30"/>
      <c r="I28" s="30"/>
      <c r="J28" s="11"/>
      <c r="K28" s="11"/>
      <c r="L28" s="179"/>
      <c r="Q28" s="11"/>
      <c r="R28" s="11"/>
      <c r="S28" s="19"/>
      <c r="T28" s="19"/>
      <c r="U28" s="2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row>
    <row r="29" spans="1:68" ht="15.75">
      <c r="A29" s="29">
        <v>4</v>
      </c>
      <c r="C29" s="27" t="s">
        <v>39</v>
      </c>
      <c r="D29" s="27"/>
      <c r="E29" s="27"/>
      <c r="F29" s="27"/>
      <c r="G29" s="21"/>
      <c r="H29" s="30" t="s">
        <v>40</v>
      </c>
      <c r="I29" s="30"/>
      <c r="J29" s="36">
        <f>IF(J27=0,0,J27/J19)</f>
        <v>3.47357349789187E-2</v>
      </c>
      <c r="K29" s="36"/>
      <c r="L29" s="37">
        <f>J29</f>
        <v>3.47357349789187E-2</v>
      </c>
      <c r="Q29" s="11"/>
      <c r="R29" s="11"/>
      <c r="S29" s="19"/>
      <c r="T29" s="19"/>
      <c r="U29" s="2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row>
    <row r="30" spans="1:68" ht="15.75">
      <c r="A30" s="29"/>
      <c r="C30" s="21"/>
      <c r="D30" s="21"/>
      <c r="E30" s="21"/>
      <c r="F30" s="21"/>
      <c r="G30" s="21"/>
      <c r="H30" s="30"/>
      <c r="I30" s="30"/>
      <c r="J30" s="11"/>
      <c r="K30" s="11"/>
      <c r="L30" s="179"/>
      <c r="Q30" s="11"/>
      <c r="R30" s="11"/>
      <c r="S30" s="19"/>
      <c r="T30" s="19"/>
      <c r="U30" s="2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row>
    <row r="31" spans="1:68" ht="15.75">
      <c r="A31" s="29"/>
      <c r="C31" s="21"/>
      <c r="D31" s="21"/>
      <c r="E31" s="21"/>
      <c r="F31" s="21"/>
      <c r="G31" s="21"/>
      <c r="H31" s="30"/>
      <c r="I31" s="30"/>
      <c r="J31" s="11"/>
      <c r="K31" s="11"/>
      <c r="L31" s="179"/>
      <c r="Q31" s="11"/>
      <c r="R31" s="11"/>
      <c r="S31" s="19"/>
      <c r="T31" s="19"/>
      <c r="U31" s="2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row>
    <row r="32" spans="1:68" ht="15.75">
      <c r="A32" s="29"/>
      <c r="C32" s="21" t="s">
        <v>41</v>
      </c>
      <c r="D32" s="21"/>
      <c r="E32" s="21"/>
      <c r="F32" s="21"/>
      <c r="G32" s="21"/>
      <c r="H32" s="30"/>
      <c r="I32" s="30"/>
      <c r="J32" s="38"/>
      <c r="K32" s="38"/>
      <c r="L32" s="182"/>
      <c r="Q32" s="11"/>
      <c r="R32" s="36"/>
      <c r="S32" s="40"/>
      <c r="T32" s="41"/>
      <c r="U32" s="2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row>
    <row r="33" spans="1:68" ht="15.75">
      <c r="A33" s="29" t="s">
        <v>42</v>
      </c>
      <c r="C33" s="21" t="s">
        <v>43</v>
      </c>
      <c r="D33" s="21"/>
      <c r="E33" s="21"/>
      <c r="F33" s="21"/>
      <c r="G33" s="21"/>
      <c r="H33" s="30" t="s">
        <v>44</v>
      </c>
      <c r="I33" s="30"/>
      <c r="J33" s="34">
        <f>J23-J27</f>
        <v>28134430</v>
      </c>
      <c r="K33" s="38"/>
      <c r="L33" s="182"/>
      <c r="Q33" s="11"/>
      <c r="R33" s="36"/>
      <c r="S33" s="40"/>
      <c r="T33" s="41"/>
      <c r="U33" s="2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row>
    <row r="34" spans="1:68" ht="15.75">
      <c r="A34" s="29" t="s">
        <v>45</v>
      </c>
      <c r="C34" s="21" t="s">
        <v>46</v>
      </c>
      <c r="D34" s="21"/>
      <c r="E34" s="21"/>
      <c r="F34" s="21"/>
      <c r="G34" s="21"/>
      <c r="H34" s="30" t="s">
        <v>47</v>
      </c>
      <c r="I34" s="30"/>
      <c r="J34" s="38">
        <f>IF(J33=0,0,J33/J18)</f>
        <v>1.7515995240167347E-2</v>
      </c>
      <c r="K34" s="38"/>
      <c r="L34" s="182">
        <f>J34</f>
        <v>1.7515995240167347E-2</v>
      </c>
      <c r="Q34" s="11"/>
      <c r="R34" s="36"/>
      <c r="S34" s="40"/>
      <c r="T34" s="41"/>
      <c r="U34" s="2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row>
    <row r="35" spans="1:68" ht="15.75">
      <c r="A35" s="29"/>
      <c r="C35" s="21"/>
      <c r="D35" s="21"/>
      <c r="E35" s="21"/>
      <c r="F35" s="21"/>
      <c r="G35" s="21"/>
      <c r="H35" s="30"/>
      <c r="I35" s="30"/>
      <c r="J35" s="38"/>
      <c r="K35" s="38"/>
      <c r="L35" s="182"/>
      <c r="Q35" s="11"/>
      <c r="R35" s="36"/>
      <c r="S35" s="40"/>
      <c r="T35" s="41"/>
      <c r="U35" s="2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row>
    <row r="36" spans="1:68" ht="15.75">
      <c r="A36" s="42"/>
      <c r="B36" s="10"/>
      <c r="C36" s="21" t="s">
        <v>48</v>
      </c>
      <c r="D36" s="21"/>
      <c r="E36" s="21"/>
      <c r="F36" s="21"/>
      <c r="G36" s="21"/>
      <c r="H36" s="43"/>
      <c r="I36" s="43"/>
      <c r="J36" s="11"/>
      <c r="K36" s="11"/>
      <c r="L36" s="11"/>
      <c r="N36" s="10"/>
      <c r="O36" s="10"/>
      <c r="Q36" s="11"/>
      <c r="R36" s="36"/>
      <c r="S36" s="40"/>
      <c r="T36" s="41"/>
      <c r="U36" s="2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row>
    <row r="37" spans="1:68" ht="15.75">
      <c r="A37" s="29">
        <v>5</v>
      </c>
      <c r="B37" s="10"/>
      <c r="C37" s="21" t="s">
        <v>49</v>
      </c>
      <c r="D37" s="21"/>
      <c r="E37" s="21"/>
      <c r="F37" s="21"/>
      <c r="G37" s="21"/>
      <c r="H37" s="30" t="s">
        <v>50</v>
      </c>
      <c r="I37" s="30"/>
      <c r="J37" s="31">
        <f>VLOOKUP(A37,IMPORTS!$A$5:$W$17,19,FALSE)</f>
        <v>5629936</v>
      </c>
      <c r="K37" s="11"/>
      <c r="L37" s="179"/>
      <c r="N37" s="10"/>
      <c r="O37" s="10"/>
      <c r="Q37" s="11"/>
      <c r="R37" s="36"/>
      <c r="S37" s="40"/>
      <c r="T37" s="41"/>
      <c r="U37" s="2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row>
    <row r="38" spans="1:68" ht="15.75">
      <c r="A38" s="29">
        <v>6</v>
      </c>
      <c r="B38" s="10"/>
      <c r="C38" s="21" t="s">
        <v>52</v>
      </c>
      <c r="D38" s="21"/>
      <c r="E38" s="21"/>
      <c r="F38" s="21"/>
      <c r="G38" s="21"/>
      <c r="H38" s="30" t="s">
        <v>53</v>
      </c>
      <c r="I38" s="30"/>
      <c r="J38" s="38">
        <f>IF(J37=0,0,J37/J18)</f>
        <v>3.5050979237342575E-3</v>
      </c>
      <c r="K38" s="38"/>
      <c r="L38" s="182">
        <f>J38</f>
        <v>3.5050979237342575E-3</v>
      </c>
      <c r="N38" s="10"/>
      <c r="O38" s="10"/>
      <c r="Q38" s="11"/>
      <c r="R38" s="36"/>
      <c r="S38" s="40"/>
      <c r="T38" s="41"/>
      <c r="U38" s="2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row>
    <row r="39" spans="1:68" ht="15.75">
      <c r="A39" s="29"/>
      <c r="C39" s="21"/>
      <c r="D39" s="21"/>
      <c r="E39" s="21"/>
      <c r="F39" s="21"/>
      <c r="G39" s="21"/>
      <c r="H39" s="30"/>
      <c r="I39" s="30"/>
      <c r="J39" s="38"/>
      <c r="K39" s="38"/>
      <c r="L39" s="182"/>
      <c r="Q39" s="11"/>
      <c r="R39" s="36"/>
      <c r="S39" s="40"/>
      <c r="T39" s="41"/>
      <c r="U39" s="2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row>
    <row r="40" spans="1:68" ht="15.75">
      <c r="A40" s="29"/>
      <c r="C40" s="21" t="s">
        <v>54</v>
      </c>
      <c r="D40" s="21"/>
      <c r="E40" s="21"/>
      <c r="F40" s="21"/>
      <c r="G40" s="21"/>
      <c r="H40" s="43"/>
      <c r="I40" s="43"/>
      <c r="J40" s="11"/>
      <c r="K40" s="11"/>
      <c r="L40" s="11"/>
      <c r="Q40" s="11"/>
      <c r="R40" s="11"/>
      <c r="S40" s="19"/>
      <c r="T40" s="11"/>
      <c r="U40" s="2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row>
    <row r="41" spans="1:68" ht="15.75">
      <c r="A41" s="29">
        <v>7</v>
      </c>
      <c r="C41" s="21" t="s">
        <v>55</v>
      </c>
      <c r="D41" s="21"/>
      <c r="E41" s="21"/>
      <c r="F41" s="21"/>
      <c r="G41" s="21"/>
      <c r="H41" s="30" t="s">
        <v>56</v>
      </c>
      <c r="I41" s="30"/>
      <c r="J41" s="31">
        <f>VLOOKUP(A41,IMPORTS!$A$5:$W$17,19,FALSE)</f>
        <v>5805809</v>
      </c>
      <c r="K41" s="11"/>
      <c r="L41" s="179"/>
      <c r="Q41" s="11"/>
      <c r="R41" s="45"/>
      <c r="S41" s="19"/>
      <c r="T41" s="46"/>
      <c r="U41" s="2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row>
    <row r="42" spans="1:68" ht="15.75">
      <c r="A42" s="29">
        <v>8</v>
      </c>
      <c r="C42" s="21" t="s">
        <v>58</v>
      </c>
      <c r="D42" s="21"/>
      <c r="E42" s="21"/>
      <c r="F42" s="21"/>
      <c r="G42" s="21"/>
      <c r="H42" s="30" t="s">
        <v>59</v>
      </c>
      <c r="I42" s="30"/>
      <c r="J42" s="38">
        <f>IF(J41=0,0,J41/J18)</f>
        <v>3.6145933224636419E-3</v>
      </c>
      <c r="K42" s="38"/>
      <c r="L42" s="182">
        <f>J42</f>
        <v>3.6145933224636419E-3</v>
      </c>
      <c r="Q42" s="11"/>
      <c r="R42" s="36"/>
      <c r="S42" s="19"/>
      <c r="T42" s="41"/>
      <c r="U42" s="2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row>
    <row r="43" spans="1:68" ht="15.75">
      <c r="A43" s="29"/>
      <c r="C43" s="21"/>
      <c r="D43" s="21"/>
      <c r="E43" s="21"/>
      <c r="F43" s="21"/>
      <c r="G43" s="21"/>
      <c r="H43" s="30"/>
      <c r="I43" s="30"/>
      <c r="J43" s="11"/>
      <c r="K43" s="11"/>
      <c r="L43" s="11"/>
      <c r="Q43" s="11"/>
      <c r="U43" s="2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row>
    <row r="44" spans="1:68" ht="15.75">
      <c r="A44" s="325">
        <v>9</v>
      </c>
      <c r="B44" s="47"/>
      <c r="C44" s="27" t="s">
        <v>61</v>
      </c>
      <c r="D44" s="27"/>
      <c r="E44" s="27"/>
      <c r="F44" s="27"/>
      <c r="G44" s="27"/>
      <c r="H44" s="22" t="s">
        <v>62</v>
      </c>
      <c r="I44" s="22"/>
      <c r="J44" s="48">
        <f>J34+J38+J42</f>
        <v>2.4635686486365247E-2</v>
      </c>
      <c r="K44" s="48"/>
      <c r="L44" s="48">
        <f>L34+L38+L42</f>
        <v>2.4635686486365247E-2</v>
      </c>
      <c r="Q44" s="11"/>
      <c r="U44" s="2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row>
    <row r="45" spans="1:68" ht="15.75">
      <c r="A45" s="29"/>
      <c r="C45" s="21"/>
      <c r="D45" s="21"/>
      <c r="E45" s="21"/>
      <c r="F45" s="21"/>
      <c r="G45" s="21"/>
      <c r="H45" s="30"/>
      <c r="I45" s="30"/>
      <c r="J45" s="11"/>
      <c r="K45" s="11"/>
      <c r="L45" s="11"/>
      <c r="Q45" s="11"/>
      <c r="R45" s="11"/>
      <c r="S45" s="19"/>
      <c r="T45" s="49"/>
      <c r="U45" s="2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row>
    <row r="46" spans="1:68" ht="15.75">
      <c r="A46" s="29"/>
      <c r="B46" s="50"/>
      <c r="C46" s="11" t="s">
        <v>63</v>
      </c>
      <c r="D46" s="11"/>
      <c r="E46" s="11"/>
      <c r="F46" s="11"/>
      <c r="G46" s="11"/>
      <c r="H46" s="30"/>
      <c r="I46" s="30"/>
      <c r="J46" s="11"/>
      <c r="K46" s="11"/>
      <c r="L46" s="11"/>
      <c r="Q46" s="51"/>
      <c r="R46" s="50"/>
      <c r="U46" s="19" t="s">
        <v>3</v>
      </c>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row>
    <row r="47" spans="1:68" ht="15.75">
      <c r="A47" s="29">
        <v>10</v>
      </c>
      <c r="B47" s="50"/>
      <c r="C47" s="11" t="s">
        <v>64</v>
      </c>
      <c r="D47" s="11"/>
      <c r="E47" s="11"/>
      <c r="F47" s="11"/>
      <c r="G47" s="11"/>
      <c r="H47" s="30" t="s">
        <v>65</v>
      </c>
      <c r="I47" s="30"/>
      <c r="J47" s="31">
        <f>VLOOKUP(A47,IMPORTS!$A$5:$W$17,19,FALSE)</f>
        <v>20136923.06916339</v>
      </c>
      <c r="K47" s="11"/>
      <c r="L47" s="11"/>
      <c r="Q47" s="51"/>
      <c r="R47" s="50"/>
      <c r="U47" s="19"/>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row>
    <row r="48" spans="1:68" ht="15.75">
      <c r="A48" s="29">
        <v>11</v>
      </c>
      <c r="B48" s="50"/>
      <c r="C48" s="11" t="s">
        <v>67</v>
      </c>
      <c r="D48" s="11"/>
      <c r="E48" s="11"/>
      <c r="F48" s="11"/>
      <c r="G48" s="11"/>
      <c r="H48" s="30" t="s">
        <v>68</v>
      </c>
      <c r="I48" s="30"/>
      <c r="J48" s="38">
        <f>IF(J47=0,0,J47/J20)</f>
        <v>1.8321031870117042E-2</v>
      </c>
      <c r="K48" s="38"/>
      <c r="L48" s="182">
        <f>J48</f>
        <v>1.8321031870117042E-2</v>
      </c>
      <c r="Q48" s="51"/>
      <c r="R48" s="50"/>
      <c r="S48" s="19"/>
      <c r="T48" s="19"/>
      <c r="U48" s="19"/>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row>
    <row r="49" spans="1:68" ht="15.75">
      <c r="A49" s="29"/>
      <c r="C49" s="11"/>
      <c r="D49" s="11"/>
      <c r="E49" s="11"/>
      <c r="F49" s="11"/>
      <c r="G49" s="11"/>
      <c r="H49" s="30"/>
      <c r="I49" s="30"/>
      <c r="J49" s="11"/>
      <c r="K49" s="11"/>
      <c r="L49" s="11"/>
      <c r="Q49" s="11"/>
      <c r="S49" s="8"/>
      <c r="T49" s="19"/>
      <c r="U49" s="2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row>
    <row r="50" spans="1:68" ht="15.75">
      <c r="A50" s="29"/>
      <c r="C50" s="21" t="s">
        <v>69</v>
      </c>
      <c r="D50" s="21"/>
      <c r="E50" s="21"/>
      <c r="F50" s="21"/>
      <c r="G50" s="21"/>
      <c r="H50" s="52"/>
      <c r="I50" s="52"/>
      <c r="J50" s="179"/>
      <c r="K50" s="179"/>
      <c r="L50" s="179"/>
      <c r="Q50" s="11"/>
      <c r="S50" s="19"/>
      <c r="T50" s="19"/>
      <c r="U50" s="2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row>
    <row r="51" spans="1:68" ht="15.75">
      <c r="A51" s="29">
        <v>12</v>
      </c>
      <c r="C51" s="21" t="s">
        <v>70</v>
      </c>
      <c r="D51" s="21"/>
      <c r="E51" s="21"/>
      <c r="F51" s="21"/>
      <c r="G51" s="21"/>
      <c r="H51" s="30" t="s">
        <v>71</v>
      </c>
      <c r="I51" s="30"/>
      <c r="J51" s="31">
        <f>VLOOKUP(A51,IMPORTS!$A$5:$W$17,19,FALSE)</f>
        <v>78672288</v>
      </c>
      <c r="K51" s="11"/>
      <c r="L51" s="11"/>
      <c r="Q51" s="11"/>
      <c r="S51" s="19"/>
      <c r="T51" s="19"/>
      <c r="U51" s="2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row>
    <row r="52" spans="1:68" ht="15.75">
      <c r="A52" s="29">
        <v>13</v>
      </c>
      <c r="B52" s="50"/>
      <c r="C52" s="11" t="s">
        <v>73</v>
      </c>
      <c r="D52" s="11"/>
      <c r="E52" s="11"/>
      <c r="F52" s="11"/>
      <c r="G52" s="11"/>
      <c r="H52" s="30" t="s">
        <v>74</v>
      </c>
      <c r="I52" s="30"/>
      <c r="J52" s="53">
        <f>IF(J51=0,0,J51/J20)</f>
        <v>7.1577841897317696E-2</v>
      </c>
      <c r="K52" s="53"/>
      <c r="L52" s="182">
        <f>J52</f>
        <v>7.1577841897317696E-2</v>
      </c>
      <c r="Q52" s="11"/>
      <c r="T52" s="54"/>
      <c r="U52" s="19"/>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row>
    <row r="53" spans="1:68" ht="15.75">
      <c r="A53" s="29"/>
      <c r="C53" s="21"/>
      <c r="D53" s="21"/>
      <c r="E53" s="21"/>
      <c r="F53" s="21"/>
      <c r="G53" s="21"/>
      <c r="H53" s="30"/>
      <c r="I53" s="30"/>
      <c r="J53" s="11"/>
      <c r="K53" s="11"/>
      <c r="L53" s="11"/>
      <c r="Q53" s="11"/>
      <c r="R53" s="52"/>
      <c r="S53" s="19"/>
      <c r="T53" s="19"/>
      <c r="U53" s="2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row>
    <row r="54" spans="1:68" ht="15.75">
      <c r="A54" s="325">
        <v>14</v>
      </c>
      <c r="B54" s="47"/>
      <c r="C54" s="27" t="s">
        <v>76</v>
      </c>
      <c r="D54" s="27"/>
      <c r="E54" s="27"/>
      <c r="F54" s="27"/>
      <c r="G54" s="27"/>
      <c r="H54" s="22" t="s">
        <v>77</v>
      </c>
      <c r="I54" s="22"/>
      <c r="J54" s="55"/>
      <c r="K54" s="55"/>
      <c r="L54" s="48">
        <f>L48+L52</f>
        <v>8.9898873767434745E-2</v>
      </c>
      <c r="Q54" s="11"/>
      <c r="R54" s="52"/>
      <c r="S54" s="19"/>
      <c r="T54" s="19"/>
      <c r="U54" s="2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row>
    <row r="55" spans="1:68" ht="15.75">
      <c r="J55" s="179"/>
      <c r="K55" s="179"/>
      <c r="L55" s="179"/>
      <c r="Q55" s="56"/>
      <c r="R55" s="56"/>
      <c r="S55" s="19"/>
      <c r="T55" s="19"/>
      <c r="U55" s="2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row>
    <row r="56" spans="1:68" ht="15.75">
      <c r="A56" s="13"/>
      <c r="C56" s="57"/>
      <c r="D56" s="57"/>
      <c r="E56" s="57"/>
      <c r="F56" s="57"/>
      <c r="G56" s="57"/>
      <c r="H56" s="57"/>
      <c r="I56" s="57"/>
      <c r="J56" s="11"/>
      <c r="K56" s="11"/>
      <c r="L56" s="57"/>
      <c r="M56" s="57"/>
      <c r="N56" s="57"/>
      <c r="O56" s="57"/>
      <c r="Q56" s="11"/>
      <c r="R56" s="11"/>
      <c r="S56" s="19"/>
      <c r="T56" s="19"/>
      <c r="U56" s="19" t="s">
        <v>3</v>
      </c>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row>
    <row r="57" spans="1:68">
      <c r="R57" s="2"/>
    </row>
    <row r="58" spans="1:68">
      <c r="R58" s="2"/>
    </row>
    <row r="59" spans="1:68">
      <c r="R59" s="440" t="s">
        <v>534</v>
      </c>
    </row>
    <row r="60" spans="1:68" ht="15.75">
      <c r="A60" s="13"/>
      <c r="C60" s="57"/>
      <c r="D60" s="57"/>
      <c r="E60" s="57"/>
      <c r="F60" s="57"/>
      <c r="G60" s="57"/>
      <c r="H60" s="57"/>
      <c r="I60" s="57"/>
      <c r="J60" s="11"/>
      <c r="K60" s="11"/>
      <c r="L60" s="57"/>
      <c r="M60" s="57"/>
      <c r="N60" s="57"/>
      <c r="O60" s="57"/>
      <c r="Q60" s="11"/>
      <c r="R60" s="198" t="s">
        <v>0</v>
      </c>
      <c r="S60" s="19"/>
      <c r="T60" s="8"/>
      <c r="U60" s="2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row>
    <row r="61" spans="1:68" ht="15.75">
      <c r="A61" s="13"/>
      <c r="C61" s="21" t="str">
        <f>C5</f>
        <v>Formula Rate calculation</v>
      </c>
      <c r="D61" s="21"/>
      <c r="E61" s="21"/>
      <c r="F61" s="21"/>
      <c r="G61" s="21"/>
      <c r="H61" s="57"/>
      <c r="I61" s="57"/>
      <c r="J61" s="57" t="str">
        <f>J5</f>
        <v xml:space="preserve">     Rate Formula Template</v>
      </c>
      <c r="K61" s="57"/>
      <c r="L61" s="57"/>
      <c r="M61" s="57"/>
      <c r="N61" s="57"/>
      <c r="O61" s="57"/>
      <c r="Q61" s="11"/>
      <c r="R61" s="58" t="str">
        <f>R5</f>
        <v>For  the 12 months ended 12/31/2018</v>
      </c>
      <c r="S61" s="19"/>
      <c r="T61" s="8"/>
      <c r="U61" s="2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row>
    <row r="62" spans="1:68" ht="15.75">
      <c r="A62" s="13"/>
      <c r="C62" s="21"/>
      <c r="D62" s="21"/>
      <c r="E62" s="21"/>
      <c r="F62" s="21"/>
      <c r="G62" s="21"/>
      <c r="H62" s="57"/>
      <c r="I62" s="57"/>
      <c r="J62" s="57" t="str">
        <f>J6</f>
        <v xml:space="preserve"> Utilizing Attachment O Data</v>
      </c>
      <c r="K62" s="57"/>
      <c r="L62" s="57"/>
      <c r="M62" s="57"/>
      <c r="N62" s="57"/>
      <c r="O62" s="57"/>
      <c r="P62" s="11"/>
      <c r="Q62" s="11"/>
      <c r="S62" s="19"/>
      <c r="T62" s="8"/>
      <c r="U62" s="2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row>
    <row r="63" spans="1:68" ht="14.25" customHeight="1">
      <c r="A63" s="13"/>
      <c r="C63" s="57"/>
      <c r="D63" s="57"/>
      <c r="E63" s="57"/>
      <c r="F63" s="57"/>
      <c r="G63" s="57"/>
      <c r="H63" s="57"/>
      <c r="I63" s="57"/>
      <c r="J63" s="57"/>
      <c r="K63" s="57"/>
      <c r="L63" s="57"/>
      <c r="M63" s="57"/>
      <c r="N63" s="57"/>
      <c r="O63" s="57"/>
      <c r="Q63" s="11"/>
      <c r="R63" s="57" t="s">
        <v>78</v>
      </c>
      <c r="S63" s="19"/>
      <c r="T63" s="8"/>
      <c r="U63" s="2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row>
    <row r="64" spans="1:68" ht="15.75">
      <c r="A64" s="13"/>
      <c r="H64" s="57"/>
      <c r="I64" s="57"/>
      <c r="J64" s="43" t="str">
        <f>J8</f>
        <v>Northern Indiana Public Service Co.</v>
      </c>
      <c r="K64" s="57"/>
      <c r="L64" s="57"/>
      <c r="M64" s="57"/>
      <c r="N64" s="57"/>
      <c r="O64" s="57"/>
      <c r="P64" s="57"/>
      <c r="Q64" s="11"/>
      <c r="R64" s="11"/>
      <c r="S64" s="19"/>
      <c r="T64" s="8"/>
      <c r="U64" s="2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row>
    <row r="65" spans="1:68" ht="15.75">
      <c r="A65" s="13"/>
      <c r="H65" s="21"/>
      <c r="I65" s="21"/>
      <c r="J65" s="21"/>
      <c r="K65" s="21"/>
      <c r="L65" s="21"/>
      <c r="M65" s="21"/>
      <c r="N65" s="21"/>
      <c r="O65" s="21"/>
      <c r="P65" s="21"/>
      <c r="Q65" s="21"/>
      <c r="R65" s="21"/>
      <c r="S65" s="19"/>
      <c r="T65" s="8"/>
      <c r="U65" s="2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row>
    <row r="66" spans="1:68" ht="15.75">
      <c r="A66" s="13"/>
      <c r="C66" s="57"/>
      <c r="D66" s="57"/>
      <c r="E66" s="57"/>
      <c r="F66" s="57"/>
      <c r="G66" s="57"/>
      <c r="H66" s="27" t="s">
        <v>79</v>
      </c>
      <c r="I66" s="27"/>
      <c r="L66" s="6"/>
      <c r="M66" s="6"/>
      <c r="N66" s="6"/>
      <c r="O66" s="6"/>
      <c r="P66" s="6"/>
      <c r="Q66" s="11"/>
      <c r="R66" s="11"/>
      <c r="S66" s="19"/>
      <c r="T66" s="8"/>
      <c r="U66" s="2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row>
    <row r="67" spans="1:68" ht="51">
      <c r="A67" s="13"/>
      <c r="C67" s="57"/>
      <c r="D67" s="57"/>
      <c r="E67" s="57"/>
      <c r="F67" s="57"/>
      <c r="G67" s="57"/>
      <c r="H67" s="27"/>
      <c r="I67" s="27"/>
      <c r="L67" s="6"/>
      <c r="M67" s="6"/>
      <c r="N67" s="6"/>
      <c r="O67" s="6"/>
      <c r="P67" s="6"/>
      <c r="Q67" s="11"/>
      <c r="R67" s="11"/>
      <c r="S67" s="19"/>
      <c r="T67" s="8"/>
      <c r="U67" s="264" t="s">
        <v>410</v>
      </c>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row>
    <row r="68" spans="1:68" ht="15.75">
      <c r="A68" s="59"/>
      <c r="C68" s="60" t="s">
        <v>8</v>
      </c>
      <c r="D68" s="60" t="s">
        <v>9</v>
      </c>
      <c r="E68" s="60" t="s">
        <v>10</v>
      </c>
      <c r="F68" s="60" t="s">
        <v>11</v>
      </c>
      <c r="G68" s="60" t="s">
        <v>80</v>
      </c>
      <c r="H68" s="60" t="s">
        <v>81</v>
      </c>
      <c r="I68" s="60" t="s">
        <v>82</v>
      </c>
      <c r="J68" s="60" t="s">
        <v>83</v>
      </c>
      <c r="K68" s="60" t="s">
        <v>84</v>
      </c>
      <c r="L68" s="60" t="s">
        <v>85</v>
      </c>
      <c r="M68" s="60" t="s">
        <v>86</v>
      </c>
      <c r="N68" s="60" t="s">
        <v>87</v>
      </c>
      <c r="O68" s="60" t="s">
        <v>88</v>
      </c>
      <c r="P68" s="60" t="s">
        <v>89</v>
      </c>
      <c r="Q68" s="60" t="s">
        <v>90</v>
      </c>
      <c r="R68" s="60" t="s">
        <v>91</v>
      </c>
      <c r="S68" s="19"/>
      <c r="T68" s="8"/>
      <c r="U68" s="2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row>
    <row r="69" spans="1:68" ht="65.25" customHeight="1">
      <c r="A69" s="61" t="s">
        <v>92</v>
      </c>
      <c r="B69" s="62"/>
      <c r="C69" s="63" t="s">
        <v>93</v>
      </c>
      <c r="D69" s="63" t="s">
        <v>94</v>
      </c>
      <c r="E69" s="63" t="s">
        <v>95</v>
      </c>
      <c r="F69" s="63" t="s">
        <v>96</v>
      </c>
      <c r="G69" s="63" t="s">
        <v>97</v>
      </c>
      <c r="H69" s="64" t="s">
        <v>98</v>
      </c>
      <c r="I69" s="64" t="s">
        <v>99</v>
      </c>
      <c r="J69" s="65" t="s">
        <v>100</v>
      </c>
      <c r="K69" s="66" t="s">
        <v>101</v>
      </c>
      <c r="L69" s="64" t="s">
        <v>102</v>
      </c>
      <c r="M69" s="64" t="s">
        <v>76</v>
      </c>
      <c r="N69" s="66" t="s">
        <v>103</v>
      </c>
      <c r="O69" s="64" t="s">
        <v>104</v>
      </c>
      <c r="P69" s="67" t="s">
        <v>105</v>
      </c>
      <c r="Q69" s="68" t="s">
        <v>106</v>
      </c>
      <c r="R69" s="67" t="s">
        <v>107</v>
      </c>
      <c r="S69" s="40"/>
      <c r="T69" s="416" t="s">
        <v>508</v>
      </c>
      <c r="U69" s="417" t="s">
        <v>509</v>
      </c>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row>
    <row r="70" spans="1:68" ht="46.5" customHeight="1">
      <c r="A70" s="69"/>
      <c r="B70" s="70"/>
      <c r="C70" s="70"/>
      <c r="D70" s="70"/>
      <c r="E70" s="71" t="s">
        <v>108</v>
      </c>
      <c r="F70" s="71" t="s">
        <v>437</v>
      </c>
      <c r="G70" s="70" t="s">
        <v>109</v>
      </c>
      <c r="H70" s="71" t="s">
        <v>110</v>
      </c>
      <c r="I70" s="72" t="s">
        <v>111</v>
      </c>
      <c r="J70" s="71" t="s">
        <v>112</v>
      </c>
      <c r="K70" s="73" t="s">
        <v>113</v>
      </c>
      <c r="L70" s="71" t="s">
        <v>114</v>
      </c>
      <c r="M70" s="72" t="s">
        <v>115</v>
      </c>
      <c r="N70" s="74" t="s">
        <v>116</v>
      </c>
      <c r="O70" s="72" t="s">
        <v>117</v>
      </c>
      <c r="P70" s="74" t="s">
        <v>118</v>
      </c>
      <c r="Q70" s="75" t="s">
        <v>119</v>
      </c>
      <c r="R70" s="76" t="s">
        <v>120</v>
      </c>
      <c r="S70" s="19"/>
      <c r="T70" s="8"/>
      <c r="U70" s="123"/>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row>
    <row r="71" spans="1:68" ht="15.75">
      <c r="A71" s="77" t="s">
        <v>121</v>
      </c>
      <c r="B71" s="6"/>
      <c r="C71" s="6"/>
      <c r="D71" s="6"/>
      <c r="E71" s="6"/>
      <c r="F71" s="6"/>
      <c r="G71" s="6"/>
      <c r="H71" s="6"/>
      <c r="I71" s="6"/>
      <c r="J71" s="6"/>
      <c r="K71" s="78"/>
      <c r="L71" s="6"/>
      <c r="M71" s="6"/>
      <c r="N71" s="78"/>
      <c r="O71" s="6"/>
      <c r="P71" s="78"/>
      <c r="Q71" s="11"/>
      <c r="R71" s="79"/>
      <c r="S71" s="19"/>
      <c r="T71" s="8"/>
      <c r="U71" s="2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row>
    <row r="72" spans="1:68" ht="15.75">
      <c r="A72" s="178" t="s">
        <v>20</v>
      </c>
      <c r="B72" s="179"/>
      <c r="C72" s="179" t="s">
        <v>216</v>
      </c>
      <c r="D72" s="192">
        <v>2202</v>
      </c>
      <c r="E72" s="181">
        <v>170192117</v>
      </c>
      <c r="F72" s="181">
        <v>426893</v>
      </c>
      <c r="G72" s="182">
        <f>$L$29</f>
        <v>3.47357349789187E-2</v>
      </c>
      <c r="H72" s="183">
        <f>F72*G72</f>
        <v>14828.44211235554</v>
      </c>
      <c r="I72" s="182">
        <f>$L$44</f>
        <v>2.4635686486365247E-2</v>
      </c>
      <c r="J72" s="179">
        <f>E72*I72</f>
        <v>4192799.636862793</v>
      </c>
      <c r="K72" s="184">
        <f>H72+J72</f>
        <v>4207628.0789751485</v>
      </c>
      <c r="L72" s="183">
        <f>E72-F72</f>
        <v>169765224</v>
      </c>
      <c r="M72" s="182">
        <f>$L$54</f>
        <v>8.9898873767434745E-2</v>
      </c>
      <c r="N72" s="193">
        <f>L72*M72</f>
        <v>15261702.442476284</v>
      </c>
      <c r="O72" s="181">
        <v>1588421</v>
      </c>
      <c r="P72" s="194">
        <f>K72+N72+O72</f>
        <v>21057751.521451432</v>
      </c>
      <c r="Q72" s="83">
        <v>293520</v>
      </c>
      <c r="R72" s="196">
        <f>P72+Q72</f>
        <v>21351271.521451432</v>
      </c>
      <c r="S72" s="85"/>
      <c r="T72" s="367">
        <v>76651182</v>
      </c>
      <c r="U72" s="221">
        <f>E72-T72</f>
        <v>93540935</v>
      </c>
      <c r="V72" s="85"/>
      <c r="W72" s="85"/>
      <c r="X72" s="85"/>
    </row>
    <row r="73" spans="1:68" ht="15.75">
      <c r="A73" s="178" t="s">
        <v>122</v>
      </c>
      <c r="B73" s="179"/>
      <c r="C73" s="179" t="s">
        <v>216</v>
      </c>
      <c r="D73" s="192">
        <v>3203</v>
      </c>
      <c r="E73" s="181">
        <v>384518452</v>
      </c>
      <c r="F73" s="181">
        <v>2444817</v>
      </c>
      <c r="G73" s="182">
        <f t="shared" ref="G73:G74" si="0">$L$29</f>
        <v>3.47357349789187E-2</v>
      </c>
      <c r="H73" s="183">
        <f t="shared" ref="H73:H74" si="1">F73*G73</f>
        <v>84922.515383955077</v>
      </c>
      <c r="I73" s="182">
        <f t="shared" ref="I73:I74" si="2">$L$44</f>
        <v>2.4635686486365247E-2</v>
      </c>
      <c r="J73" s="179">
        <f t="shared" ref="J73:J74" si="3">E73*I73</f>
        <v>9472876.031694483</v>
      </c>
      <c r="K73" s="184">
        <f>H73+J73</f>
        <v>9557798.5470784381</v>
      </c>
      <c r="L73" s="183">
        <f>E73-F73</f>
        <v>382073635</v>
      </c>
      <c r="M73" s="182">
        <f t="shared" ref="M73:M74" si="4">$L$54</f>
        <v>8.9898873767434745E-2</v>
      </c>
      <c r="N73" s="193">
        <f t="shared" ref="N73:N74" si="5">L73*M73</f>
        <v>34347989.482729934</v>
      </c>
      <c r="O73" s="181">
        <v>2700019</v>
      </c>
      <c r="P73" s="194">
        <f>K73+N73+O73</f>
        <v>46605807.029808372</v>
      </c>
      <c r="Q73" s="83">
        <v>3233472</v>
      </c>
      <c r="R73" s="196">
        <f>P73+Q73</f>
        <v>49839279.029808372</v>
      </c>
      <c r="S73" s="85"/>
      <c r="T73" s="367">
        <v>147002643</v>
      </c>
      <c r="U73" s="221">
        <f t="shared" ref="U73:U74" si="6">E73-T73</f>
        <v>237515809</v>
      </c>
      <c r="V73" s="85"/>
      <c r="W73" s="85"/>
      <c r="X73" s="85"/>
    </row>
    <row r="74" spans="1:68" ht="15.75">
      <c r="A74" s="178" t="s">
        <v>123</v>
      </c>
      <c r="B74" s="179"/>
      <c r="C74" s="179"/>
      <c r="D74" s="192"/>
      <c r="E74" s="181">
        <v>0</v>
      </c>
      <c r="F74" s="181">
        <v>0</v>
      </c>
      <c r="G74" s="182">
        <f t="shared" si="0"/>
        <v>3.47357349789187E-2</v>
      </c>
      <c r="H74" s="183">
        <f t="shared" si="1"/>
        <v>0</v>
      </c>
      <c r="I74" s="182">
        <f t="shared" si="2"/>
        <v>2.4635686486365247E-2</v>
      </c>
      <c r="J74" s="179">
        <f t="shared" si="3"/>
        <v>0</v>
      </c>
      <c r="K74" s="184">
        <f>H74+J74</f>
        <v>0</v>
      </c>
      <c r="L74" s="183">
        <f>E74-F74</f>
        <v>0</v>
      </c>
      <c r="M74" s="182">
        <f t="shared" si="4"/>
        <v>8.9898873767434745E-2</v>
      </c>
      <c r="N74" s="193">
        <f t="shared" si="5"/>
        <v>0</v>
      </c>
      <c r="O74" s="181">
        <v>0</v>
      </c>
      <c r="P74" s="194">
        <f>K74+N74+O74</f>
        <v>0</v>
      </c>
      <c r="Q74" s="197">
        <v>0</v>
      </c>
      <c r="R74" s="196">
        <f>P74+Q74</f>
        <v>0</v>
      </c>
      <c r="S74" s="85"/>
      <c r="T74" s="367"/>
      <c r="U74" s="221">
        <f t="shared" si="6"/>
        <v>0</v>
      </c>
      <c r="V74" s="85"/>
      <c r="W74" s="85"/>
      <c r="X74" s="85"/>
    </row>
    <row r="75" spans="1:68" ht="15.75">
      <c r="A75" s="80"/>
      <c r="D75" s="81"/>
      <c r="K75" s="82"/>
      <c r="N75" s="82"/>
      <c r="P75" s="82"/>
      <c r="R75" s="82"/>
      <c r="S75" s="85"/>
      <c r="T75" s="85"/>
      <c r="U75" s="221"/>
      <c r="V75" s="85"/>
      <c r="W75" s="85"/>
      <c r="X75" s="85"/>
    </row>
    <row r="76" spans="1:68" ht="15.75">
      <c r="A76" s="80"/>
      <c r="D76" s="81"/>
      <c r="K76" s="82"/>
      <c r="N76" s="82"/>
      <c r="P76" s="82"/>
      <c r="R76" s="82"/>
      <c r="S76" s="85"/>
      <c r="T76" s="85"/>
      <c r="U76" s="221"/>
      <c r="V76" s="85"/>
      <c r="W76" s="85"/>
      <c r="X76" s="85"/>
    </row>
    <row r="77" spans="1:68" ht="15.75">
      <c r="A77" s="80"/>
      <c r="D77" s="81"/>
      <c r="K77" s="82"/>
      <c r="N77" s="82"/>
      <c r="P77" s="82"/>
      <c r="R77" s="82"/>
      <c r="S77" s="85"/>
      <c r="T77" s="85"/>
      <c r="U77" s="221"/>
      <c r="V77" s="85"/>
      <c r="W77" s="85"/>
      <c r="X77" s="85"/>
    </row>
    <row r="78" spans="1:68" ht="15.75">
      <c r="A78" s="80"/>
      <c r="D78" s="81"/>
      <c r="K78" s="82"/>
      <c r="N78" s="82"/>
      <c r="P78" s="82"/>
      <c r="R78" s="82"/>
      <c r="S78" s="85"/>
      <c r="T78" s="85"/>
      <c r="U78" s="221"/>
      <c r="V78" s="85"/>
      <c r="W78" s="85"/>
      <c r="X78" s="85"/>
    </row>
    <row r="79" spans="1:68" ht="15.75">
      <c r="A79" s="80"/>
      <c r="D79" s="81"/>
      <c r="K79" s="82"/>
      <c r="N79" s="82"/>
      <c r="P79" s="82"/>
      <c r="R79" s="82"/>
      <c r="S79" s="85"/>
      <c r="T79" s="85"/>
      <c r="U79" s="221"/>
      <c r="V79" s="85"/>
      <c r="W79" s="85"/>
      <c r="X79" s="85"/>
    </row>
    <row r="80" spans="1:68">
      <c r="A80" s="80"/>
      <c r="C80" s="85"/>
      <c r="D80" s="86"/>
      <c r="E80" s="85"/>
      <c r="F80" s="85"/>
      <c r="G80" s="85"/>
      <c r="H80" s="85"/>
      <c r="I80" s="85"/>
      <c r="J80" s="85"/>
      <c r="K80" s="87"/>
      <c r="L80" s="85"/>
      <c r="M80" s="85"/>
      <c r="N80" s="87"/>
      <c r="O80" s="85"/>
      <c r="P80" s="87"/>
      <c r="Q80" s="85"/>
      <c r="R80" s="87"/>
      <c r="S80" s="85"/>
      <c r="T80" s="85"/>
      <c r="U80" s="219"/>
      <c r="V80" s="85"/>
      <c r="W80" s="85"/>
      <c r="X80" s="85"/>
    </row>
    <row r="81" spans="1:24">
      <c r="A81" s="80"/>
      <c r="C81" s="85"/>
      <c r="D81" s="86"/>
      <c r="E81" s="85"/>
      <c r="F81" s="85"/>
      <c r="G81" s="85"/>
      <c r="H81" s="85"/>
      <c r="I81" s="85"/>
      <c r="J81" s="85"/>
      <c r="K81" s="87"/>
      <c r="L81" s="85"/>
      <c r="M81" s="85"/>
      <c r="N81" s="87"/>
      <c r="O81" s="85"/>
      <c r="P81" s="87"/>
      <c r="Q81" s="85"/>
      <c r="R81" s="87"/>
      <c r="S81" s="85"/>
      <c r="T81" s="85"/>
      <c r="U81" s="219"/>
      <c r="V81" s="85"/>
      <c r="W81" s="85"/>
      <c r="X81" s="85"/>
    </row>
    <row r="82" spans="1:24">
      <c r="A82" s="80"/>
      <c r="C82" s="85"/>
      <c r="D82" s="86"/>
      <c r="E82" s="85"/>
      <c r="F82" s="85"/>
      <c r="G82" s="85"/>
      <c r="H82" s="85"/>
      <c r="I82" s="85"/>
      <c r="J82" s="85"/>
      <c r="K82" s="87"/>
      <c r="L82" s="85"/>
      <c r="M82" s="85"/>
      <c r="N82" s="87"/>
      <c r="O82" s="85"/>
      <c r="P82" s="87"/>
      <c r="Q82" s="85"/>
      <c r="R82" s="87"/>
      <c r="S82" s="85"/>
      <c r="T82" s="85"/>
      <c r="U82" s="219"/>
      <c r="V82" s="85"/>
      <c r="W82" s="85"/>
      <c r="X82" s="85"/>
    </row>
    <row r="83" spans="1:24">
      <c r="A83" s="80"/>
      <c r="C83" s="85"/>
      <c r="D83" s="86"/>
      <c r="E83" s="85"/>
      <c r="F83" s="85"/>
      <c r="G83" s="85"/>
      <c r="H83" s="85"/>
      <c r="I83" s="85"/>
      <c r="J83" s="85"/>
      <c r="K83" s="87"/>
      <c r="L83" s="85"/>
      <c r="M83" s="85"/>
      <c r="N83" s="87"/>
      <c r="O83" s="85"/>
      <c r="P83" s="87"/>
      <c r="Q83" s="85"/>
      <c r="R83" s="87"/>
      <c r="S83" s="85"/>
      <c r="T83" s="85"/>
      <c r="U83" s="219"/>
      <c r="V83" s="85"/>
      <c r="W83" s="85"/>
      <c r="X83" s="85"/>
    </row>
    <row r="84" spans="1:24">
      <c r="A84" s="80"/>
      <c r="C84" s="85"/>
      <c r="D84" s="86"/>
      <c r="E84" s="85"/>
      <c r="F84" s="85"/>
      <c r="G84" s="85"/>
      <c r="H84" s="85"/>
      <c r="I84" s="85"/>
      <c r="J84" s="85"/>
      <c r="K84" s="87"/>
      <c r="L84" s="85"/>
      <c r="M84" s="85"/>
      <c r="N84" s="87"/>
      <c r="O84" s="85"/>
      <c r="P84" s="87"/>
      <c r="Q84" s="85"/>
      <c r="R84" s="87"/>
      <c r="S84" s="85"/>
      <c r="T84" s="85"/>
      <c r="U84" s="219"/>
      <c r="V84" s="85"/>
      <c r="W84" s="85"/>
      <c r="X84" s="85"/>
    </row>
    <row r="85" spans="1:24">
      <c r="A85" s="80"/>
      <c r="C85" s="85"/>
      <c r="D85" s="86"/>
      <c r="E85" s="85"/>
      <c r="F85" s="85"/>
      <c r="G85" s="85"/>
      <c r="H85" s="85"/>
      <c r="I85" s="85"/>
      <c r="J85" s="85"/>
      <c r="K85" s="87"/>
      <c r="L85" s="85"/>
      <c r="M85" s="85"/>
      <c r="N85" s="87"/>
      <c r="O85" s="85"/>
      <c r="P85" s="87"/>
      <c r="Q85" s="85"/>
      <c r="R85" s="87"/>
      <c r="S85" s="85"/>
      <c r="T85" s="85"/>
      <c r="U85" s="219"/>
      <c r="V85" s="85"/>
      <c r="W85" s="85"/>
      <c r="X85" s="85"/>
    </row>
    <row r="86" spans="1:24">
      <c r="A86" s="80"/>
      <c r="C86" s="85"/>
      <c r="D86" s="86"/>
      <c r="E86" s="85"/>
      <c r="F86" s="85"/>
      <c r="G86" s="85"/>
      <c r="H86" s="85"/>
      <c r="I86" s="85"/>
      <c r="J86" s="85"/>
      <c r="K86" s="87"/>
      <c r="L86" s="85"/>
      <c r="M86" s="85"/>
      <c r="N86" s="87"/>
      <c r="O86" s="85"/>
      <c r="P86" s="87"/>
      <c r="Q86" s="85"/>
      <c r="R86" s="87"/>
      <c r="S86" s="85"/>
      <c r="T86" s="85"/>
      <c r="U86" s="219"/>
      <c r="V86" s="85"/>
      <c r="W86" s="85"/>
      <c r="X86" s="85"/>
    </row>
    <row r="87" spans="1:24">
      <c r="A87" s="80"/>
      <c r="C87" s="85"/>
      <c r="D87" s="86"/>
      <c r="E87" s="85"/>
      <c r="F87" s="85"/>
      <c r="G87" s="85"/>
      <c r="H87" s="85"/>
      <c r="I87" s="85"/>
      <c r="J87" s="85"/>
      <c r="K87" s="87"/>
      <c r="L87" s="85"/>
      <c r="M87" s="85"/>
      <c r="N87" s="87"/>
      <c r="O87" s="85"/>
      <c r="P87" s="87"/>
      <c r="Q87" s="85"/>
      <c r="R87" s="87"/>
      <c r="S87" s="85"/>
      <c r="T87" s="85"/>
      <c r="U87" s="219"/>
      <c r="V87" s="85"/>
      <c r="W87" s="85"/>
      <c r="X87" s="85"/>
    </row>
    <row r="88" spans="1:24">
      <c r="A88" s="80"/>
      <c r="C88" s="85"/>
      <c r="D88" s="86"/>
      <c r="E88" s="85"/>
      <c r="F88" s="85"/>
      <c r="G88" s="85"/>
      <c r="H88" s="85"/>
      <c r="I88" s="85"/>
      <c r="J88" s="85"/>
      <c r="K88" s="87"/>
      <c r="L88" s="85"/>
      <c r="M88" s="85"/>
      <c r="N88" s="87"/>
      <c r="O88" s="85"/>
      <c r="P88" s="87"/>
      <c r="Q88" s="85"/>
      <c r="R88" s="87"/>
      <c r="S88" s="85"/>
      <c r="T88" s="85"/>
      <c r="U88" s="219"/>
      <c r="V88" s="85"/>
      <c r="W88" s="85"/>
      <c r="X88" s="85"/>
    </row>
    <row r="89" spans="1:24">
      <c r="A89" s="80"/>
      <c r="C89" s="85"/>
      <c r="D89" s="86"/>
      <c r="E89" s="85"/>
      <c r="F89" s="85"/>
      <c r="G89" s="85"/>
      <c r="H89" s="85"/>
      <c r="I89" s="85"/>
      <c r="J89" s="85"/>
      <c r="K89" s="87"/>
      <c r="L89" s="85"/>
      <c r="M89" s="85"/>
      <c r="N89" s="87"/>
      <c r="O89" s="85"/>
      <c r="P89" s="87"/>
      <c r="Q89" s="85"/>
      <c r="R89" s="87"/>
      <c r="S89" s="85"/>
      <c r="T89" s="85"/>
      <c r="U89" s="219"/>
      <c r="V89" s="85"/>
      <c r="W89" s="85"/>
      <c r="X89" s="85"/>
    </row>
    <row r="90" spans="1:24">
      <c r="A90" s="80"/>
      <c r="C90" s="85"/>
      <c r="D90" s="86"/>
      <c r="E90" s="85"/>
      <c r="F90" s="85"/>
      <c r="G90" s="85"/>
      <c r="H90" s="85"/>
      <c r="I90" s="85"/>
      <c r="J90" s="85"/>
      <c r="K90" s="87"/>
      <c r="L90" s="85"/>
      <c r="M90" s="85"/>
      <c r="N90" s="87"/>
      <c r="O90" s="85"/>
      <c r="P90" s="87"/>
      <c r="Q90" s="85"/>
      <c r="R90" s="87"/>
      <c r="S90" s="85"/>
      <c r="T90" s="85"/>
      <c r="U90" s="219"/>
      <c r="V90" s="85"/>
      <c r="W90" s="85"/>
      <c r="X90" s="85"/>
    </row>
    <row r="91" spans="1:24">
      <c r="A91" s="88"/>
      <c r="B91" s="89"/>
      <c r="C91" s="90"/>
      <c r="D91" s="90"/>
      <c r="E91" s="90"/>
      <c r="F91" s="90"/>
      <c r="G91" s="90"/>
      <c r="H91" s="90"/>
      <c r="I91" s="90"/>
      <c r="J91" s="90"/>
      <c r="K91" s="91"/>
      <c r="L91" s="90"/>
      <c r="M91" s="90"/>
      <c r="N91" s="91"/>
      <c r="O91" s="90"/>
      <c r="P91" s="91"/>
      <c r="Q91" s="90"/>
      <c r="R91" s="91"/>
      <c r="S91" s="85"/>
      <c r="T91" s="85"/>
      <c r="U91" s="219"/>
      <c r="V91" s="85"/>
      <c r="W91" s="85"/>
      <c r="X91" s="85"/>
    </row>
    <row r="92" spans="1:24" ht="16.5" thickBot="1">
      <c r="A92" s="18" t="s">
        <v>124</v>
      </c>
      <c r="B92" s="50"/>
      <c r="C92" s="21" t="s">
        <v>125</v>
      </c>
      <c r="D92" s="21"/>
      <c r="E92" s="21"/>
      <c r="F92" s="21"/>
      <c r="G92" s="21"/>
      <c r="H92" s="43"/>
      <c r="I92" s="43"/>
      <c r="J92" s="11"/>
      <c r="K92" s="11"/>
      <c r="L92" s="11"/>
      <c r="M92" s="11"/>
      <c r="N92" s="11"/>
      <c r="O92" s="11"/>
      <c r="P92" s="92">
        <f>SUM(P72:P91)</f>
        <v>67663558.551259801</v>
      </c>
      <c r="Q92" s="92">
        <f>SUM(Q72:Q91)</f>
        <v>3526992</v>
      </c>
      <c r="R92" s="92">
        <f>ROUND(SUM(R72:R91),2)</f>
        <v>71190550.549999997</v>
      </c>
      <c r="S92" s="85"/>
      <c r="T92" s="366">
        <f>SUM(T72:T91)</f>
        <v>223653825</v>
      </c>
      <c r="U92" s="366">
        <f>SUM(U72:U91)</f>
        <v>331056744</v>
      </c>
      <c r="V92" s="85"/>
      <c r="W92" s="85"/>
      <c r="X92" s="85"/>
    </row>
    <row r="93" spans="1:24" ht="16.5" thickTop="1">
      <c r="A93" s="93"/>
      <c r="B93" s="85"/>
      <c r="C93" s="85"/>
      <c r="D93" s="85"/>
      <c r="E93" s="133">
        <f>SUM(E72:E90)</f>
        <v>554710569</v>
      </c>
      <c r="F93" s="85"/>
      <c r="G93" s="85"/>
      <c r="H93" s="85"/>
      <c r="I93" s="85"/>
      <c r="J93" s="85"/>
      <c r="K93" s="85"/>
      <c r="L93" s="85"/>
      <c r="M93" s="85"/>
      <c r="N93" s="85"/>
      <c r="O93" s="85"/>
      <c r="P93" s="85"/>
      <c r="Q93" s="85"/>
      <c r="R93" s="85"/>
      <c r="S93" s="85"/>
      <c r="T93" s="85"/>
      <c r="U93" s="253">
        <f>+E93-U92</f>
        <v>223653825</v>
      </c>
      <c r="V93" s="253" t="s">
        <v>229</v>
      </c>
      <c r="W93" s="85"/>
      <c r="X93" s="85"/>
    </row>
    <row r="94" spans="1:24" ht="15.75">
      <c r="A94" s="94">
        <v>3</v>
      </c>
      <c r="B94" s="85"/>
      <c r="C94" s="57" t="s">
        <v>126</v>
      </c>
      <c r="D94" s="57"/>
      <c r="E94" s="57"/>
      <c r="F94" s="57"/>
      <c r="G94" s="85"/>
      <c r="H94" s="85"/>
      <c r="I94" s="85"/>
      <c r="J94" s="85"/>
      <c r="K94" s="85"/>
      <c r="L94" s="85"/>
      <c r="M94" s="85"/>
      <c r="N94" s="85"/>
      <c r="O94" s="85"/>
      <c r="P94" s="92">
        <f>P92</f>
        <v>67663558.551259801</v>
      </c>
      <c r="Q94" s="85"/>
      <c r="R94" s="85"/>
      <c r="S94" s="85"/>
      <c r="T94" s="85"/>
      <c r="U94" s="254" t="s">
        <v>378</v>
      </c>
      <c r="V94" s="255"/>
      <c r="W94" s="85"/>
      <c r="X94" s="85"/>
    </row>
    <row r="95" spans="1:24">
      <c r="A95" s="85"/>
      <c r="B95" s="85"/>
      <c r="C95" s="85"/>
      <c r="D95" s="85"/>
      <c r="E95" s="85"/>
      <c r="F95" s="85"/>
      <c r="G95" s="85"/>
      <c r="H95" s="85"/>
      <c r="I95" s="85"/>
      <c r="J95" s="85"/>
      <c r="K95" s="85"/>
      <c r="L95" s="85"/>
      <c r="M95" s="85"/>
      <c r="N95" s="85"/>
      <c r="O95" s="85"/>
      <c r="P95" s="85"/>
      <c r="Q95" s="85"/>
      <c r="R95" s="85"/>
      <c r="S95" s="85"/>
      <c r="T95" s="85"/>
      <c r="U95" s="85"/>
      <c r="V95" s="85"/>
      <c r="W95" s="85"/>
      <c r="X95" s="85"/>
    </row>
    <row r="96" spans="1:24">
      <c r="A96" s="85"/>
      <c r="B96" s="85"/>
      <c r="C96" s="85"/>
      <c r="D96" s="85"/>
      <c r="E96" s="85"/>
      <c r="F96" s="85"/>
      <c r="G96" s="85"/>
      <c r="H96" s="85"/>
      <c r="I96" s="85"/>
      <c r="J96" s="85"/>
      <c r="K96" s="85"/>
      <c r="L96" s="85"/>
      <c r="M96" s="85"/>
      <c r="N96" s="85"/>
      <c r="O96" s="85"/>
      <c r="P96" s="85"/>
      <c r="Q96" s="85"/>
      <c r="R96" s="85"/>
      <c r="S96" s="85"/>
      <c r="T96" s="85"/>
      <c r="U96" s="85"/>
      <c r="V96" s="85"/>
      <c r="W96" s="85"/>
      <c r="X96" s="85"/>
    </row>
    <row r="97" spans="1:24" ht="15.75">
      <c r="A97" s="57" t="s">
        <v>127</v>
      </c>
      <c r="B97" s="85"/>
      <c r="C97" s="85"/>
      <c r="D97" s="85"/>
      <c r="E97" s="85"/>
      <c r="F97" s="85"/>
      <c r="G97" s="85"/>
      <c r="H97" s="85"/>
      <c r="I97" s="85"/>
      <c r="J97" s="85"/>
      <c r="K97" s="85"/>
      <c r="L97" s="85"/>
      <c r="M97" s="85"/>
      <c r="N97" s="85"/>
      <c r="O97" s="85"/>
      <c r="P97" s="85"/>
      <c r="Q97" s="85"/>
      <c r="R97" s="85"/>
      <c r="S97" s="85"/>
      <c r="T97" s="85"/>
      <c r="U97" s="85"/>
      <c r="V97" s="85"/>
      <c r="W97" s="85"/>
      <c r="X97" s="85"/>
    </row>
    <row r="98" spans="1:24" ht="16.5" thickBot="1">
      <c r="A98" s="95" t="s">
        <v>128</v>
      </c>
      <c r="B98" s="85"/>
      <c r="C98" s="85"/>
      <c r="D98" s="85"/>
      <c r="E98" s="85"/>
      <c r="F98" s="85"/>
      <c r="G98" s="85"/>
      <c r="H98" s="85"/>
      <c r="I98" s="85"/>
      <c r="J98" s="85"/>
      <c r="K98" s="85"/>
      <c r="L98" s="85"/>
      <c r="M98" s="85"/>
      <c r="N98" s="85"/>
      <c r="O98" s="85"/>
      <c r="P98" s="85"/>
      <c r="Q98" s="85"/>
      <c r="R98" s="85"/>
      <c r="S98" s="85"/>
      <c r="T98" s="85"/>
      <c r="U98" s="85"/>
      <c r="V98" s="85"/>
      <c r="W98" s="85"/>
      <c r="X98" s="85"/>
    </row>
    <row r="99" spans="1:24" ht="15.75" customHeight="1">
      <c r="A99" s="96" t="s">
        <v>129</v>
      </c>
      <c r="B99" s="97"/>
      <c r="C99" s="421" t="s">
        <v>442</v>
      </c>
      <c r="D99" s="421"/>
      <c r="E99" s="421"/>
      <c r="F99" s="421"/>
      <c r="G99" s="421"/>
      <c r="H99" s="421"/>
      <c r="I99" s="421"/>
      <c r="J99" s="421"/>
      <c r="K99" s="421"/>
      <c r="L99" s="421"/>
      <c r="M99" s="421"/>
      <c r="N99" s="421"/>
      <c r="O99" s="421"/>
      <c r="P99" s="421"/>
      <c r="Q99" s="421"/>
      <c r="R99" s="421"/>
      <c r="S99" s="85"/>
      <c r="T99" s="85"/>
      <c r="U99" s="85"/>
      <c r="V99" s="85"/>
      <c r="W99" s="85"/>
      <c r="X99" s="85"/>
    </row>
    <row r="100" spans="1:24" ht="15.75">
      <c r="A100" s="96"/>
      <c r="B100" s="97"/>
      <c r="C100" s="302" t="s">
        <v>433</v>
      </c>
      <c r="D100" s="296"/>
      <c r="E100" s="296"/>
      <c r="F100" s="296"/>
      <c r="G100" s="296"/>
      <c r="H100" s="296"/>
      <c r="I100" s="296"/>
      <c r="J100" s="296"/>
      <c r="K100" s="296"/>
      <c r="L100" s="296"/>
      <c r="M100" s="296"/>
      <c r="N100" s="296"/>
      <c r="O100" s="296"/>
      <c r="P100" s="296"/>
      <c r="Q100" s="296"/>
      <c r="R100" s="296"/>
      <c r="S100" s="85"/>
      <c r="T100" s="85"/>
      <c r="U100" s="85"/>
      <c r="V100" s="85"/>
      <c r="W100" s="85"/>
      <c r="X100" s="85"/>
    </row>
    <row r="101" spans="1:24" ht="15.75" customHeight="1">
      <c r="A101" s="96" t="s">
        <v>130</v>
      </c>
      <c r="B101" s="97"/>
      <c r="C101" s="421" t="s">
        <v>213</v>
      </c>
      <c r="D101" s="421"/>
      <c r="E101" s="421"/>
      <c r="F101" s="421"/>
      <c r="G101" s="421"/>
      <c r="H101" s="421"/>
      <c r="I101" s="421"/>
      <c r="J101" s="421"/>
      <c r="K101" s="421"/>
      <c r="L101" s="421"/>
      <c r="M101" s="421"/>
      <c r="N101" s="421"/>
      <c r="O101" s="421"/>
      <c r="P101" s="421"/>
      <c r="Q101" s="421"/>
      <c r="R101" s="421"/>
      <c r="S101" s="85"/>
      <c r="T101" s="85"/>
      <c r="U101" s="85"/>
      <c r="V101" s="85"/>
      <c r="W101" s="85"/>
      <c r="X101" s="85"/>
    </row>
    <row r="102" spans="1:24" ht="15.75" customHeight="1">
      <c r="A102" s="96" t="s">
        <v>131</v>
      </c>
      <c r="B102" s="97"/>
      <c r="C102" s="424" t="s">
        <v>132</v>
      </c>
      <c r="D102" s="424"/>
      <c r="E102" s="424"/>
      <c r="F102" s="424"/>
      <c r="G102" s="424"/>
      <c r="H102" s="424"/>
      <c r="I102" s="424"/>
      <c r="J102" s="424"/>
      <c r="K102" s="424"/>
      <c r="L102" s="424"/>
      <c r="M102" s="424"/>
      <c r="N102" s="424"/>
      <c r="O102" s="424"/>
      <c r="P102" s="424"/>
      <c r="Q102" s="424"/>
      <c r="R102" s="424"/>
      <c r="S102" s="85"/>
      <c r="T102" s="85"/>
      <c r="U102" s="85"/>
      <c r="V102" s="85"/>
      <c r="W102" s="85"/>
      <c r="X102" s="85"/>
    </row>
    <row r="103" spans="1:24" ht="15.75" customHeight="1">
      <c r="A103" s="96"/>
      <c r="B103" s="97"/>
      <c r="C103" s="169" t="s">
        <v>133</v>
      </c>
      <c r="D103" s="297"/>
      <c r="E103" s="297"/>
      <c r="F103" s="297"/>
      <c r="G103" s="297"/>
      <c r="H103" s="297"/>
      <c r="I103" s="297"/>
      <c r="J103" s="297"/>
      <c r="K103" s="297"/>
      <c r="L103" s="297"/>
      <c r="M103" s="297"/>
      <c r="N103" s="297"/>
      <c r="O103" s="297"/>
      <c r="P103" s="297"/>
      <c r="Q103" s="297"/>
      <c r="R103" s="297"/>
      <c r="S103" s="85"/>
      <c r="T103" s="85"/>
      <c r="U103" s="85"/>
      <c r="V103" s="85"/>
      <c r="W103" s="85"/>
      <c r="X103" s="85"/>
    </row>
    <row r="104" spans="1:24" ht="15.75" customHeight="1">
      <c r="A104" s="96" t="s">
        <v>134</v>
      </c>
      <c r="B104" s="97"/>
      <c r="C104" s="424" t="s">
        <v>135</v>
      </c>
      <c r="D104" s="424"/>
      <c r="E104" s="424"/>
      <c r="F104" s="424"/>
      <c r="G104" s="424"/>
      <c r="H104" s="424"/>
      <c r="I104" s="424"/>
      <c r="J104" s="424"/>
      <c r="K104" s="424"/>
      <c r="L104" s="424"/>
      <c r="M104" s="424"/>
      <c r="N104" s="424"/>
      <c r="O104" s="424"/>
      <c r="P104" s="424"/>
      <c r="Q104" s="424"/>
      <c r="R104" s="424"/>
      <c r="S104" s="85"/>
      <c r="T104" s="85"/>
      <c r="U104" s="85"/>
      <c r="V104" s="85"/>
      <c r="W104" s="85"/>
      <c r="X104" s="85"/>
    </row>
    <row r="105" spans="1:24" ht="15.75" customHeight="1">
      <c r="A105" s="98" t="s">
        <v>136</v>
      </c>
      <c r="B105" s="97"/>
      <c r="C105" s="420" t="s">
        <v>441</v>
      </c>
      <c r="D105" s="420"/>
      <c r="E105" s="420"/>
      <c r="F105" s="420"/>
      <c r="G105" s="420"/>
      <c r="H105" s="420"/>
      <c r="I105" s="420"/>
      <c r="J105" s="420"/>
      <c r="K105" s="420"/>
      <c r="L105" s="420"/>
      <c r="M105" s="420"/>
      <c r="N105" s="420"/>
      <c r="O105" s="420"/>
      <c r="P105" s="420"/>
      <c r="Q105" s="420"/>
      <c r="R105" s="420"/>
      <c r="S105" s="85"/>
      <c r="T105" s="85"/>
      <c r="U105" s="85"/>
      <c r="V105" s="85"/>
      <c r="W105" s="85"/>
      <c r="X105" s="85"/>
    </row>
    <row r="106" spans="1:24" ht="15.75" customHeight="1">
      <c r="A106" s="98" t="s">
        <v>137</v>
      </c>
      <c r="B106" s="97"/>
      <c r="C106" s="420" t="s">
        <v>138</v>
      </c>
      <c r="D106" s="420"/>
      <c r="E106" s="420"/>
      <c r="F106" s="420"/>
      <c r="G106" s="420"/>
      <c r="H106" s="420"/>
      <c r="I106" s="420"/>
      <c r="J106" s="420"/>
      <c r="K106" s="420"/>
      <c r="L106" s="420"/>
      <c r="M106" s="420"/>
      <c r="N106" s="420"/>
      <c r="O106" s="420"/>
      <c r="P106" s="420"/>
      <c r="Q106" s="420"/>
      <c r="R106" s="420"/>
      <c r="S106" s="85"/>
      <c r="T106" s="85"/>
      <c r="U106" s="85"/>
      <c r="V106" s="85"/>
      <c r="W106" s="85"/>
      <c r="X106" s="85"/>
    </row>
    <row r="107" spans="1:24" ht="15.75" customHeight="1">
      <c r="A107" s="98" t="s">
        <v>139</v>
      </c>
      <c r="B107" s="97"/>
      <c r="C107" s="420" t="s">
        <v>355</v>
      </c>
      <c r="D107" s="420"/>
      <c r="E107" s="420"/>
      <c r="F107" s="420"/>
      <c r="G107" s="420"/>
      <c r="H107" s="420"/>
      <c r="I107" s="420"/>
      <c r="J107" s="420"/>
      <c r="K107" s="420"/>
      <c r="L107" s="420"/>
      <c r="M107" s="420"/>
      <c r="N107" s="420"/>
      <c r="O107" s="420"/>
      <c r="P107" s="420"/>
      <c r="Q107" s="420"/>
      <c r="R107" s="420"/>
      <c r="S107" s="85"/>
      <c r="T107" s="85"/>
      <c r="U107" s="85"/>
      <c r="V107" s="85"/>
      <c r="W107" s="85"/>
      <c r="X107" s="85"/>
    </row>
    <row r="108" spans="1:24" ht="15.75" customHeight="1">
      <c r="A108" s="98" t="s">
        <v>141</v>
      </c>
      <c r="B108" s="10"/>
      <c r="C108" s="420" t="s">
        <v>142</v>
      </c>
      <c r="D108" s="420"/>
      <c r="E108" s="420"/>
      <c r="F108" s="420"/>
      <c r="G108" s="420"/>
      <c r="H108" s="420"/>
      <c r="I108" s="420"/>
      <c r="J108" s="420"/>
      <c r="K108" s="420"/>
      <c r="L108" s="420"/>
      <c r="M108" s="420"/>
      <c r="N108" s="420"/>
      <c r="O108" s="420"/>
      <c r="P108" s="420"/>
      <c r="Q108" s="420"/>
      <c r="R108" s="420"/>
      <c r="S108" s="85"/>
      <c r="T108" s="85"/>
      <c r="U108" s="85"/>
      <c r="V108" s="85"/>
      <c r="W108" s="85"/>
      <c r="X108" s="85"/>
    </row>
    <row r="109" spans="1:24" ht="15.75">
      <c r="A109" s="43" t="s">
        <v>195</v>
      </c>
      <c r="B109" s="57"/>
      <c r="C109" s="57" t="s">
        <v>434</v>
      </c>
      <c r="D109" s="85"/>
      <c r="E109" s="85"/>
      <c r="F109" s="85"/>
      <c r="G109" s="85"/>
      <c r="H109" s="85"/>
      <c r="I109" s="85"/>
      <c r="J109" s="85"/>
      <c r="K109" s="85"/>
      <c r="L109" s="85"/>
      <c r="M109" s="85"/>
      <c r="N109" s="85"/>
      <c r="O109" s="85"/>
      <c r="P109" s="85"/>
      <c r="Q109" s="85"/>
      <c r="R109" s="85"/>
      <c r="S109" s="85"/>
      <c r="T109" s="85"/>
      <c r="U109" s="85"/>
      <c r="V109" s="85"/>
      <c r="W109" s="85"/>
      <c r="X109" s="85"/>
    </row>
    <row r="110" spans="1:24" ht="15.75">
      <c r="A110" s="294" t="s">
        <v>201</v>
      </c>
      <c r="B110" s="295"/>
      <c r="C110" s="171" t="s">
        <v>435</v>
      </c>
      <c r="D110" s="103"/>
      <c r="E110" s="103"/>
      <c r="F110" s="103"/>
      <c r="G110" s="301"/>
      <c r="H110" s="43"/>
      <c r="I110" s="43"/>
      <c r="J110" s="11"/>
      <c r="K110" s="11"/>
      <c r="L110" s="57"/>
      <c r="M110" s="57"/>
      <c r="N110" s="38"/>
      <c r="O110" s="57"/>
      <c r="P110" s="300"/>
      <c r="Q110" s="11"/>
      <c r="R110" s="104"/>
      <c r="S110" s="85"/>
      <c r="T110" s="85"/>
      <c r="U110" s="85"/>
      <c r="V110" s="85"/>
      <c r="W110" s="85"/>
      <c r="X110" s="85"/>
    </row>
    <row r="111" spans="1:24" ht="15.75">
      <c r="A111" s="294" t="s">
        <v>203</v>
      </c>
      <c r="B111" s="295"/>
      <c r="C111" s="57" t="s">
        <v>436</v>
      </c>
      <c r="D111" s="103"/>
      <c r="E111" s="103"/>
      <c r="F111" s="103"/>
      <c r="G111" s="301"/>
      <c r="H111" s="43"/>
      <c r="I111" s="43"/>
      <c r="J111" s="11"/>
      <c r="K111" s="11"/>
      <c r="L111" s="57"/>
      <c r="M111" s="57"/>
      <c r="N111" s="38"/>
      <c r="O111" s="57"/>
      <c r="P111" s="300"/>
      <c r="Q111" s="11"/>
      <c r="R111" s="36"/>
      <c r="S111" s="85"/>
      <c r="T111" s="85"/>
      <c r="U111" s="85"/>
      <c r="V111" s="85"/>
      <c r="W111" s="85"/>
      <c r="X111" s="85"/>
    </row>
    <row r="112" spans="1:24">
      <c r="C112" s="85"/>
      <c r="D112" s="85"/>
      <c r="E112" s="85"/>
      <c r="F112" s="85"/>
      <c r="G112" s="85"/>
      <c r="H112" s="85"/>
      <c r="I112" s="85"/>
      <c r="J112" s="85"/>
      <c r="K112" s="85"/>
      <c r="L112" s="85"/>
      <c r="M112" s="85"/>
      <c r="N112" s="85"/>
      <c r="O112" s="85"/>
      <c r="P112" s="85"/>
      <c r="Q112" s="85"/>
      <c r="R112" s="85"/>
      <c r="S112" s="85"/>
      <c r="T112" s="85"/>
      <c r="U112" s="85"/>
      <c r="V112" s="85"/>
      <c r="W112" s="85"/>
      <c r="X112" s="85"/>
    </row>
    <row r="113" spans="3:24">
      <c r="C113" s="85"/>
      <c r="D113" s="85"/>
      <c r="E113" s="85"/>
      <c r="F113" s="85"/>
      <c r="G113" s="85"/>
      <c r="H113" s="85"/>
      <c r="I113" s="85"/>
      <c r="J113" s="85"/>
      <c r="K113" s="85"/>
      <c r="L113" s="85"/>
      <c r="M113" s="85"/>
      <c r="N113" s="85"/>
      <c r="O113" s="85"/>
      <c r="P113" s="85"/>
      <c r="Q113" s="85"/>
      <c r="R113" s="85"/>
      <c r="S113" s="85"/>
      <c r="T113" s="85"/>
      <c r="U113" s="85"/>
      <c r="V113" s="85"/>
      <c r="W113" s="85"/>
      <c r="X113" s="85"/>
    </row>
    <row r="114" spans="3:24">
      <c r="C114" s="85"/>
      <c r="D114" s="85"/>
      <c r="E114" s="85"/>
      <c r="F114" s="85"/>
      <c r="G114" s="85"/>
      <c r="H114" s="85"/>
      <c r="I114" s="85"/>
      <c r="J114" s="85"/>
      <c r="K114" s="85"/>
      <c r="L114" s="85"/>
      <c r="M114" s="85"/>
      <c r="N114" s="85"/>
      <c r="O114" s="85"/>
      <c r="P114" s="85"/>
      <c r="Q114" s="85"/>
      <c r="R114" s="85"/>
      <c r="S114" s="85"/>
      <c r="T114" s="85"/>
      <c r="U114" s="85"/>
      <c r="V114" s="85"/>
      <c r="W114" s="85"/>
      <c r="X114" s="85"/>
    </row>
    <row r="115" spans="3:24">
      <c r="C115" s="85"/>
      <c r="D115" s="85"/>
      <c r="E115" s="85"/>
      <c r="F115" s="85"/>
      <c r="G115" s="85"/>
      <c r="H115" s="85"/>
      <c r="I115" s="85"/>
      <c r="J115" s="85"/>
      <c r="K115" s="85"/>
      <c r="L115" s="85"/>
      <c r="M115" s="85"/>
      <c r="N115" s="85"/>
      <c r="O115" s="85"/>
      <c r="P115" s="85"/>
      <c r="Q115" s="85"/>
      <c r="R115" s="85"/>
      <c r="S115" s="85"/>
      <c r="T115" s="85"/>
      <c r="U115" s="85"/>
      <c r="V115" s="85"/>
      <c r="W115" s="85"/>
      <c r="X115" s="85"/>
    </row>
    <row r="116" spans="3:24">
      <c r="C116" s="85"/>
      <c r="D116" s="85"/>
      <c r="E116" s="85"/>
      <c r="F116" s="85"/>
      <c r="G116" s="85"/>
      <c r="H116" s="85"/>
      <c r="I116" s="85"/>
      <c r="J116" s="85"/>
      <c r="K116" s="85"/>
      <c r="L116" s="85"/>
      <c r="M116" s="85"/>
      <c r="N116" s="85"/>
      <c r="O116" s="85"/>
      <c r="P116" s="85"/>
      <c r="Q116" s="85"/>
      <c r="R116" s="85"/>
      <c r="S116" s="85"/>
      <c r="T116" s="85"/>
      <c r="U116" s="85"/>
      <c r="V116" s="85"/>
      <c r="W116" s="85"/>
      <c r="X116" s="85"/>
    </row>
    <row r="117" spans="3:24">
      <c r="C117" s="85"/>
      <c r="D117" s="85"/>
      <c r="E117" s="85"/>
      <c r="F117" s="85"/>
      <c r="G117" s="85"/>
      <c r="H117" s="85"/>
      <c r="I117" s="85"/>
      <c r="J117" s="85"/>
      <c r="K117" s="85"/>
      <c r="L117" s="85"/>
      <c r="M117" s="85"/>
      <c r="N117" s="85"/>
      <c r="O117" s="85"/>
      <c r="P117" s="85"/>
      <c r="Q117" s="85"/>
      <c r="R117" s="85"/>
      <c r="S117" s="85"/>
      <c r="T117" s="85"/>
      <c r="U117" s="85"/>
      <c r="V117" s="85"/>
      <c r="W117" s="85"/>
      <c r="X117" s="85"/>
    </row>
    <row r="118" spans="3:24">
      <c r="C118" s="85"/>
      <c r="D118" s="85"/>
      <c r="E118" s="85"/>
      <c r="F118" s="85"/>
      <c r="G118" s="85"/>
      <c r="H118" s="85"/>
      <c r="I118" s="85"/>
      <c r="J118" s="85"/>
      <c r="K118" s="85"/>
      <c r="L118" s="85"/>
      <c r="M118" s="85"/>
      <c r="N118" s="85"/>
      <c r="O118" s="85"/>
      <c r="P118" s="85"/>
      <c r="Q118" s="85"/>
      <c r="R118" s="85"/>
      <c r="S118" s="85"/>
      <c r="T118" s="85"/>
      <c r="U118" s="85"/>
      <c r="V118" s="85"/>
      <c r="W118" s="85"/>
      <c r="X118" s="85"/>
    </row>
    <row r="119" spans="3:24">
      <c r="C119" s="85"/>
      <c r="D119" s="85"/>
      <c r="E119" s="85"/>
      <c r="F119" s="85"/>
      <c r="G119" s="85"/>
      <c r="H119" s="85"/>
      <c r="I119" s="85"/>
      <c r="J119" s="85"/>
      <c r="K119" s="85"/>
      <c r="L119" s="85"/>
      <c r="M119" s="85"/>
      <c r="N119" s="85"/>
      <c r="O119" s="85"/>
      <c r="P119" s="85"/>
      <c r="Q119" s="85"/>
      <c r="R119" s="85"/>
      <c r="S119" s="85"/>
      <c r="T119" s="85"/>
      <c r="U119" s="85"/>
      <c r="V119" s="85"/>
      <c r="W119" s="85"/>
      <c r="X119" s="85"/>
    </row>
    <row r="120" spans="3:24">
      <c r="C120" s="85"/>
      <c r="D120" s="85"/>
      <c r="E120" s="85"/>
      <c r="F120" s="85"/>
      <c r="G120" s="85"/>
      <c r="H120" s="85"/>
      <c r="I120" s="85"/>
      <c r="J120" s="85"/>
      <c r="K120" s="85"/>
      <c r="L120" s="85"/>
      <c r="M120" s="85"/>
      <c r="N120" s="85"/>
      <c r="O120" s="85"/>
      <c r="P120" s="85"/>
      <c r="Q120" s="85"/>
      <c r="R120" s="85"/>
      <c r="S120" s="85"/>
      <c r="T120" s="85"/>
      <c r="U120" s="85"/>
      <c r="V120" s="85"/>
      <c r="W120" s="85"/>
      <c r="X120" s="85"/>
    </row>
    <row r="121" spans="3:24">
      <c r="C121" s="85"/>
      <c r="D121" s="85"/>
      <c r="E121" s="85"/>
      <c r="F121" s="85"/>
      <c r="G121" s="85"/>
      <c r="H121" s="85"/>
      <c r="I121" s="85"/>
      <c r="J121" s="85"/>
      <c r="K121" s="85"/>
      <c r="L121" s="85"/>
      <c r="M121" s="85"/>
      <c r="N121" s="85"/>
      <c r="O121" s="85"/>
      <c r="P121" s="85"/>
      <c r="Q121" s="85"/>
      <c r="R121" s="85"/>
      <c r="S121" s="85"/>
      <c r="T121" s="85"/>
      <c r="U121" s="85"/>
      <c r="V121" s="85"/>
      <c r="W121" s="85"/>
      <c r="X121" s="85"/>
    </row>
    <row r="122" spans="3:24">
      <c r="C122" s="85"/>
      <c r="D122" s="85"/>
      <c r="E122" s="85"/>
      <c r="F122" s="85"/>
      <c r="G122" s="85"/>
      <c r="H122" s="85"/>
      <c r="I122" s="85"/>
      <c r="J122" s="85"/>
      <c r="K122" s="85"/>
      <c r="L122" s="85"/>
      <c r="M122" s="85"/>
      <c r="N122" s="85"/>
      <c r="O122" s="85"/>
      <c r="P122" s="85"/>
      <c r="Q122" s="85"/>
      <c r="R122" s="85"/>
      <c r="S122" s="85"/>
      <c r="T122" s="85"/>
      <c r="U122" s="85"/>
      <c r="V122" s="85"/>
      <c r="W122" s="85"/>
      <c r="X122" s="85"/>
    </row>
    <row r="123" spans="3:24">
      <c r="C123" s="85"/>
      <c r="D123" s="85"/>
      <c r="E123" s="85"/>
      <c r="F123" s="85"/>
      <c r="G123" s="85"/>
      <c r="H123" s="85"/>
      <c r="I123" s="85"/>
      <c r="J123" s="85"/>
      <c r="K123" s="85"/>
      <c r="L123" s="85"/>
      <c r="M123" s="85"/>
      <c r="N123" s="85"/>
      <c r="O123" s="85"/>
      <c r="P123" s="85"/>
      <c r="Q123" s="85"/>
      <c r="R123" s="85"/>
      <c r="S123" s="85"/>
      <c r="T123" s="85"/>
      <c r="U123" s="85"/>
      <c r="V123" s="85"/>
      <c r="W123" s="85"/>
      <c r="X123" s="85"/>
    </row>
    <row r="124" spans="3:24">
      <c r="C124" s="85"/>
      <c r="D124" s="85"/>
      <c r="E124" s="85"/>
      <c r="F124" s="85"/>
      <c r="G124" s="85"/>
      <c r="H124" s="85"/>
      <c r="I124" s="85"/>
      <c r="J124" s="85"/>
      <c r="K124" s="85"/>
      <c r="L124" s="85"/>
      <c r="M124" s="85"/>
      <c r="N124" s="85"/>
      <c r="O124" s="85"/>
      <c r="P124" s="85"/>
      <c r="Q124" s="85"/>
      <c r="R124" s="85"/>
      <c r="S124" s="85"/>
      <c r="T124" s="85"/>
      <c r="U124" s="85"/>
      <c r="V124" s="85"/>
      <c r="W124" s="85"/>
      <c r="X124" s="85"/>
    </row>
    <row r="125" spans="3:24">
      <c r="C125" s="85"/>
      <c r="D125" s="85"/>
      <c r="E125" s="85"/>
      <c r="F125" s="85"/>
      <c r="G125" s="85"/>
      <c r="H125" s="85"/>
      <c r="I125" s="85"/>
      <c r="J125" s="85"/>
      <c r="K125" s="85"/>
      <c r="L125" s="85"/>
      <c r="M125" s="85"/>
      <c r="N125" s="85"/>
      <c r="O125" s="85"/>
      <c r="P125" s="85"/>
      <c r="Q125" s="85"/>
      <c r="R125" s="85"/>
      <c r="S125" s="85"/>
      <c r="T125" s="85"/>
      <c r="U125" s="85"/>
      <c r="V125" s="85"/>
      <c r="W125" s="85"/>
      <c r="X125" s="85"/>
    </row>
    <row r="126" spans="3:24">
      <c r="C126" s="85"/>
      <c r="D126" s="85"/>
      <c r="E126" s="85"/>
      <c r="F126" s="85"/>
      <c r="G126" s="85"/>
      <c r="H126" s="85"/>
      <c r="I126" s="85"/>
      <c r="J126" s="85"/>
      <c r="K126" s="85"/>
      <c r="L126" s="85"/>
      <c r="M126" s="85"/>
      <c r="N126" s="85"/>
      <c r="O126" s="85"/>
      <c r="P126" s="85"/>
      <c r="Q126" s="85"/>
      <c r="R126" s="85"/>
      <c r="S126" s="85"/>
      <c r="T126" s="85"/>
      <c r="U126" s="85"/>
      <c r="V126" s="85"/>
      <c r="W126" s="85"/>
      <c r="X126" s="85"/>
    </row>
    <row r="127" spans="3:24">
      <c r="C127" s="85"/>
      <c r="D127" s="85"/>
      <c r="E127" s="85"/>
      <c r="F127" s="85"/>
      <c r="G127" s="85"/>
      <c r="H127" s="85"/>
      <c r="I127" s="85"/>
      <c r="J127" s="85"/>
      <c r="K127" s="85"/>
      <c r="L127" s="85"/>
      <c r="M127" s="85"/>
      <c r="N127" s="85"/>
      <c r="O127" s="85"/>
      <c r="P127" s="85"/>
      <c r="Q127" s="85"/>
      <c r="R127" s="85"/>
      <c r="S127" s="85"/>
      <c r="T127" s="85"/>
      <c r="U127" s="85"/>
      <c r="V127" s="85"/>
      <c r="W127" s="85"/>
      <c r="X127" s="85"/>
    </row>
    <row r="128" spans="3:24">
      <c r="C128" s="85"/>
      <c r="D128" s="85"/>
      <c r="E128" s="85"/>
      <c r="F128" s="85"/>
      <c r="G128" s="85"/>
      <c r="H128" s="85"/>
      <c r="I128" s="85"/>
      <c r="J128" s="85"/>
      <c r="K128" s="85"/>
      <c r="L128" s="85"/>
      <c r="M128" s="85"/>
      <c r="N128" s="85"/>
      <c r="O128" s="85"/>
      <c r="P128" s="85"/>
      <c r="Q128" s="85"/>
      <c r="R128" s="85"/>
      <c r="S128" s="85"/>
      <c r="T128" s="85"/>
      <c r="U128" s="85"/>
      <c r="V128" s="85"/>
      <c r="W128" s="85"/>
      <c r="X128" s="85"/>
    </row>
    <row r="129" spans="3:24">
      <c r="C129" s="85"/>
      <c r="D129" s="85"/>
      <c r="E129" s="85"/>
      <c r="F129" s="85"/>
      <c r="G129" s="85"/>
      <c r="H129" s="85"/>
      <c r="I129" s="85"/>
      <c r="J129" s="85"/>
      <c r="K129" s="85"/>
      <c r="L129" s="85"/>
      <c r="M129" s="85"/>
      <c r="N129" s="85"/>
      <c r="O129" s="85"/>
      <c r="P129" s="85"/>
      <c r="Q129" s="85"/>
      <c r="R129" s="85"/>
      <c r="S129" s="85"/>
      <c r="T129" s="85"/>
      <c r="U129" s="85"/>
      <c r="V129" s="85"/>
      <c r="W129" s="85"/>
      <c r="X129" s="85"/>
    </row>
    <row r="130" spans="3:24">
      <c r="C130" s="85"/>
      <c r="D130" s="85"/>
      <c r="E130" s="85"/>
      <c r="F130" s="85"/>
      <c r="G130" s="85"/>
      <c r="H130" s="85"/>
      <c r="I130" s="85"/>
      <c r="J130" s="85"/>
      <c r="K130" s="85"/>
      <c r="L130" s="85"/>
      <c r="M130" s="85"/>
      <c r="N130" s="85"/>
      <c r="O130" s="85"/>
      <c r="P130" s="85"/>
      <c r="Q130" s="85"/>
      <c r="R130" s="85"/>
      <c r="S130" s="85"/>
      <c r="T130" s="85"/>
      <c r="U130" s="85"/>
      <c r="V130" s="85"/>
      <c r="W130" s="85"/>
      <c r="X130" s="85"/>
    </row>
    <row r="131" spans="3:24">
      <c r="C131" s="85"/>
      <c r="D131" s="85"/>
      <c r="E131" s="85"/>
      <c r="F131" s="85"/>
      <c r="G131" s="85"/>
      <c r="H131" s="85"/>
      <c r="I131" s="85"/>
      <c r="J131" s="85"/>
      <c r="K131" s="85"/>
      <c r="L131" s="85"/>
      <c r="M131" s="85"/>
      <c r="N131" s="85"/>
      <c r="O131" s="85"/>
      <c r="P131" s="85"/>
      <c r="Q131" s="85"/>
      <c r="R131" s="85"/>
      <c r="S131" s="85"/>
      <c r="T131" s="85"/>
      <c r="U131" s="85"/>
      <c r="V131" s="85"/>
      <c r="W131" s="85"/>
      <c r="X131" s="85"/>
    </row>
    <row r="132" spans="3:24">
      <c r="C132" s="85"/>
      <c r="D132" s="85"/>
      <c r="E132" s="85"/>
      <c r="F132" s="85"/>
      <c r="G132" s="85"/>
      <c r="H132" s="85"/>
      <c r="I132" s="85"/>
      <c r="J132" s="85"/>
      <c r="K132" s="85"/>
      <c r="L132" s="85"/>
      <c r="M132" s="85"/>
      <c r="N132" s="85"/>
      <c r="O132" s="85"/>
      <c r="P132" s="85"/>
      <c r="Q132" s="85"/>
      <c r="R132" s="85"/>
      <c r="S132" s="85"/>
      <c r="T132" s="85"/>
      <c r="U132" s="85"/>
      <c r="V132" s="85"/>
      <c r="W132" s="85"/>
      <c r="X132" s="85"/>
    </row>
    <row r="133" spans="3:24">
      <c r="C133" s="85"/>
      <c r="D133" s="85"/>
      <c r="E133" s="85"/>
      <c r="F133" s="85"/>
      <c r="G133" s="85"/>
      <c r="H133" s="85"/>
      <c r="I133" s="85"/>
      <c r="J133" s="85"/>
      <c r="K133" s="85"/>
      <c r="L133" s="85"/>
      <c r="M133" s="85"/>
      <c r="N133" s="85"/>
      <c r="O133" s="85"/>
      <c r="P133" s="85"/>
      <c r="Q133" s="85"/>
      <c r="R133" s="85"/>
      <c r="S133" s="85"/>
      <c r="T133" s="85"/>
      <c r="U133" s="85"/>
      <c r="V133" s="85"/>
      <c r="W133" s="85"/>
      <c r="X133" s="85"/>
    </row>
    <row r="134" spans="3:24">
      <c r="C134" s="85"/>
      <c r="D134" s="85"/>
      <c r="E134" s="85"/>
      <c r="F134" s="85"/>
      <c r="G134" s="85"/>
      <c r="H134" s="85"/>
      <c r="I134" s="85"/>
      <c r="J134" s="85"/>
      <c r="K134" s="85"/>
      <c r="L134" s="85"/>
      <c r="M134" s="85"/>
      <c r="N134" s="85"/>
      <c r="O134" s="85"/>
      <c r="P134" s="85"/>
      <c r="Q134" s="85"/>
      <c r="R134" s="85"/>
      <c r="S134" s="85"/>
      <c r="T134" s="85"/>
      <c r="U134" s="85"/>
      <c r="V134" s="85"/>
      <c r="W134" s="85"/>
      <c r="X134" s="85"/>
    </row>
    <row r="135" spans="3:24">
      <c r="C135" s="85"/>
      <c r="D135" s="85"/>
      <c r="E135" s="85"/>
      <c r="F135" s="85"/>
      <c r="G135" s="85"/>
      <c r="H135" s="85"/>
      <c r="I135" s="85"/>
      <c r="J135" s="85"/>
      <c r="K135" s="85"/>
      <c r="L135" s="85"/>
      <c r="M135" s="85"/>
      <c r="N135" s="85"/>
      <c r="O135" s="85"/>
      <c r="P135" s="85"/>
      <c r="Q135" s="85"/>
      <c r="R135" s="85"/>
      <c r="S135" s="85"/>
      <c r="T135" s="85"/>
      <c r="U135" s="85"/>
      <c r="V135" s="85"/>
      <c r="W135" s="85"/>
      <c r="X135" s="85"/>
    </row>
    <row r="136" spans="3:24">
      <c r="C136" s="85"/>
      <c r="D136" s="85"/>
      <c r="E136" s="85"/>
      <c r="F136" s="85"/>
      <c r="G136" s="85"/>
      <c r="H136" s="85"/>
      <c r="I136" s="85"/>
      <c r="J136" s="85"/>
      <c r="K136" s="85"/>
      <c r="L136" s="85"/>
      <c r="M136" s="85"/>
      <c r="N136" s="85"/>
      <c r="O136" s="85"/>
      <c r="P136" s="85"/>
      <c r="Q136" s="85"/>
      <c r="R136" s="85"/>
      <c r="S136" s="85"/>
      <c r="T136" s="85"/>
      <c r="U136" s="85"/>
      <c r="V136" s="85"/>
      <c r="W136" s="85"/>
      <c r="X136" s="85"/>
    </row>
    <row r="137" spans="3:24">
      <c r="C137" s="85"/>
      <c r="D137" s="85"/>
      <c r="E137" s="85"/>
      <c r="F137" s="85"/>
      <c r="G137" s="85"/>
      <c r="H137" s="85"/>
      <c r="I137" s="85"/>
      <c r="J137" s="85"/>
      <c r="K137" s="85"/>
      <c r="L137" s="85"/>
      <c r="M137" s="85"/>
      <c r="N137" s="85"/>
      <c r="O137" s="85"/>
      <c r="P137" s="85"/>
      <c r="Q137" s="85"/>
      <c r="R137" s="85"/>
      <c r="S137" s="85"/>
      <c r="T137" s="85"/>
      <c r="U137" s="85"/>
      <c r="V137" s="85"/>
      <c r="W137" s="85"/>
      <c r="X137" s="85"/>
    </row>
    <row r="138" spans="3:24">
      <c r="C138" s="85"/>
      <c r="D138" s="85"/>
      <c r="E138" s="85"/>
      <c r="F138" s="85"/>
      <c r="G138" s="85"/>
      <c r="H138" s="85"/>
      <c r="I138" s="85"/>
      <c r="J138" s="85"/>
      <c r="K138" s="85"/>
      <c r="L138" s="85"/>
      <c r="M138" s="85"/>
      <c r="N138" s="85"/>
      <c r="O138" s="85"/>
      <c r="P138" s="85"/>
      <c r="Q138" s="85"/>
      <c r="R138" s="85"/>
      <c r="S138" s="85"/>
      <c r="T138" s="85"/>
      <c r="U138" s="85"/>
      <c r="V138" s="85"/>
      <c r="W138" s="85"/>
      <c r="X138" s="85"/>
    </row>
    <row r="139" spans="3:24">
      <c r="C139" s="85"/>
      <c r="D139" s="85"/>
      <c r="E139" s="85"/>
      <c r="F139" s="85"/>
      <c r="G139" s="85"/>
      <c r="H139" s="85"/>
      <c r="I139" s="85"/>
      <c r="J139" s="85"/>
      <c r="K139" s="85"/>
      <c r="L139" s="85"/>
      <c r="M139" s="85"/>
      <c r="N139" s="85"/>
      <c r="O139" s="85"/>
      <c r="P139" s="85"/>
      <c r="Q139" s="85"/>
      <c r="R139" s="85"/>
      <c r="S139" s="85"/>
      <c r="T139" s="85"/>
      <c r="U139" s="85"/>
      <c r="V139" s="85"/>
      <c r="W139" s="85"/>
      <c r="X139" s="85"/>
    </row>
    <row r="140" spans="3:24">
      <c r="C140" s="85"/>
      <c r="D140" s="85"/>
      <c r="E140" s="85"/>
      <c r="F140" s="85"/>
      <c r="G140" s="85"/>
      <c r="H140" s="85"/>
      <c r="I140" s="85"/>
      <c r="J140" s="85"/>
      <c r="K140" s="85"/>
      <c r="L140" s="85"/>
      <c r="M140" s="85"/>
      <c r="N140" s="85"/>
      <c r="O140" s="85"/>
      <c r="P140" s="85"/>
      <c r="Q140" s="85"/>
      <c r="R140" s="85"/>
      <c r="S140" s="85"/>
      <c r="T140" s="85"/>
      <c r="U140" s="85"/>
      <c r="V140" s="85"/>
      <c r="W140" s="85"/>
      <c r="X140" s="85"/>
    </row>
    <row r="141" spans="3:24">
      <c r="C141" s="85"/>
      <c r="D141" s="85"/>
      <c r="E141" s="85"/>
      <c r="F141" s="85"/>
      <c r="G141" s="85"/>
      <c r="H141" s="85"/>
      <c r="I141" s="85"/>
      <c r="J141" s="85"/>
      <c r="K141" s="85"/>
      <c r="L141" s="85"/>
      <c r="M141" s="85"/>
      <c r="N141" s="85"/>
      <c r="O141" s="85"/>
      <c r="P141" s="85"/>
      <c r="Q141" s="85"/>
      <c r="R141" s="85"/>
      <c r="S141" s="85"/>
      <c r="T141" s="85"/>
      <c r="U141" s="85"/>
      <c r="V141" s="85"/>
      <c r="W141" s="85"/>
      <c r="X141" s="85"/>
    </row>
    <row r="142" spans="3:24">
      <c r="C142" s="85"/>
      <c r="D142" s="85"/>
      <c r="E142" s="85"/>
      <c r="F142" s="85"/>
      <c r="G142" s="85"/>
      <c r="H142" s="85"/>
      <c r="I142" s="85"/>
      <c r="J142" s="85"/>
      <c r="K142" s="85"/>
      <c r="L142" s="85"/>
      <c r="M142" s="85"/>
      <c r="N142" s="85"/>
      <c r="O142" s="85"/>
      <c r="P142" s="85"/>
      <c r="Q142" s="85"/>
      <c r="R142" s="85"/>
      <c r="S142" s="85"/>
      <c r="T142" s="85"/>
      <c r="U142" s="85"/>
      <c r="V142" s="85"/>
      <c r="W142" s="85"/>
      <c r="X142" s="85"/>
    </row>
    <row r="143" spans="3:24">
      <c r="C143" s="85"/>
      <c r="D143" s="85"/>
      <c r="E143" s="85"/>
      <c r="F143" s="85"/>
      <c r="G143" s="85"/>
      <c r="H143" s="85"/>
      <c r="I143" s="85"/>
      <c r="J143" s="85"/>
      <c r="K143" s="85"/>
      <c r="L143" s="85"/>
      <c r="M143" s="85"/>
      <c r="N143" s="85"/>
      <c r="O143" s="85"/>
      <c r="P143" s="85"/>
      <c r="Q143" s="85"/>
      <c r="R143" s="85"/>
      <c r="S143" s="85"/>
      <c r="T143" s="85"/>
      <c r="U143" s="85"/>
      <c r="V143" s="85"/>
      <c r="W143" s="85"/>
      <c r="X143" s="85"/>
    </row>
    <row r="144" spans="3:24">
      <c r="C144" s="85"/>
      <c r="D144" s="85"/>
      <c r="E144" s="85"/>
      <c r="F144" s="85"/>
      <c r="G144" s="85"/>
      <c r="H144" s="85"/>
      <c r="I144" s="85"/>
      <c r="J144" s="85"/>
      <c r="K144" s="85"/>
      <c r="L144" s="85"/>
      <c r="M144" s="85"/>
      <c r="N144" s="85"/>
      <c r="O144" s="85"/>
      <c r="P144" s="85"/>
      <c r="Q144" s="85"/>
      <c r="R144" s="85"/>
      <c r="S144" s="85"/>
      <c r="T144" s="85"/>
      <c r="U144" s="85"/>
      <c r="V144" s="85"/>
      <c r="W144" s="85"/>
      <c r="X144" s="85"/>
    </row>
    <row r="145" spans="3:24">
      <c r="C145" s="85"/>
      <c r="D145" s="85"/>
      <c r="E145" s="85"/>
      <c r="F145" s="85"/>
      <c r="G145" s="85"/>
      <c r="H145" s="85"/>
      <c r="I145" s="85"/>
      <c r="J145" s="85"/>
      <c r="K145" s="85"/>
      <c r="L145" s="85"/>
      <c r="M145" s="85"/>
      <c r="N145" s="85"/>
      <c r="O145" s="85"/>
      <c r="P145" s="85"/>
      <c r="Q145" s="85"/>
      <c r="R145" s="85"/>
      <c r="S145" s="85"/>
      <c r="T145" s="85"/>
      <c r="U145" s="85"/>
      <c r="V145" s="85"/>
      <c r="W145" s="85"/>
      <c r="X145" s="85"/>
    </row>
    <row r="146" spans="3:24">
      <c r="C146" s="85"/>
      <c r="D146" s="85"/>
      <c r="E146" s="85"/>
      <c r="F146" s="85"/>
      <c r="G146" s="85"/>
      <c r="H146" s="85"/>
      <c r="I146" s="85"/>
      <c r="J146" s="85"/>
      <c r="K146" s="85"/>
      <c r="L146" s="85"/>
      <c r="M146" s="85"/>
      <c r="N146" s="85"/>
      <c r="O146" s="85"/>
      <c r="P146" s="85"/>
      <c r="Q146" s="85"/>
      <c r="R146" s="85"/>
      <c r="S146" s="85"/>
      <c r="T146" s="85"/>
      <c r="U146" s="85"/>
      <c r="V146" s="85"/>
      <c r="W146" s="85"/>
      <c r="X146" s="85"/>
    </row>
    <row r="147" spans="3:24">
      <c r="C147" s="85"/>
      <c r="D147" s="85"/>
      <c r="E147" s="85"/>
      <c r="F147" s="85"/>
      <c r="G147" s="85"/>
      <c r="H147" s="85"/>
      <c r="I147" s="85"/>
      <c r="J147" s="85"/>
      <c r="K147" s="85"/>
      <c r="L147" s="85"/>
      <c r="M147" s="85"/>
      <c r="N147" s="85"/>
      <c r="O147" s="85"/>
      <c r="P147" s="85"/>
      <c r="Q147" s="85"/>
      <c r="R147" s="85"/>
      <c r="S147" s="85"/>
      <c r="T147" s="85"/>
      <c r="U147" s="85"/>
      <c r="V147" s="85"/>
      <c r="W147" s="85"/>
      <c r="X147" s="85"/>
    </row>
    <row r="148" spans="3:24">
      <c r="C148" s="85"/>
      <c r="D148" s="85"/>
      <c r="E148" s="85"/>
      <c r="F148" s="85"/>
      <c r="G148" s="85"/>
      <c r="H148" s="85"/>
      <c r="I148" s="85"/>
      <c r="J148" s="85"/>
      <c r="K148" s="85"/>
      <c r="L148" s="85"/>
      <c r="M148" s="85"/>
      <c r="N148" s="85"/>
      <c r="O148" s="85"/>
      <c r="P148" s="85"/>
      <c r="Q148" s="85"/>
      <c r="R148" s="85"/>
      <c r="S148" s="85"/>
      <c r="T148" s="85"/>
      <c r="U148" s="85"/>
      <c r="V148" s="85"/>
      <c r="W148" s="85"/>
      <c r="X148" s="85"/>
    </row>
    <row r="149" spans="3:24">
      <c r="C149" s="85"/>
      <c r="D149" s="85"/>
      <c r="E149" s="85"/>
      <c r="F149" s="85"/>
      <c r="G149" s="85"/>
      <c r="H149" s="85"/>
      <c r="I149" s="85"/>
      <c r="J149" s="85"/>
      <c r="K149" s="85"/>
      <c r="L149" s="85"/>
      <c r="M149" s="85"/>
      <c r="N149" s="85"/>
      <c r="O149" s="85"/>
      <c r="P149" s="85"/>
      <c r="Q149" s="85"/>
      <c r="R149" s="85"/>
      <c r="S149" s="85"/>
      <c r="T149" s="85"/>
      <c r="U149" s="85"/>
      <c r="V149" s="85"/>
      <c r="W149" s="85"/>
      <c r="X149" s="85"/>
    </row>
    <row r="150" spans="3:24">
      <c r="C150" s="85"/>
      <c r="D150" s="85"/>
      <c r="E150" s="85"/>
      <c r="F150" s="85"/>
      <c r="G150" s="85"/>
      <c r="H150" s="85"/>
      <c r="I150" s="85"/>
      <c r="J150" s="85"/>
      <c r="K150" s="85"/>
      <c r="L150" s="85"/>
      <c r="M150" s="85"/>
      <c r="N150" s="85"/>
      <c r="O150" s="85"/>
      <c r="P150" s="85"/>
      <c r="Q150" s="85"/>
      <c r="R150" s="85"/>
      <c r="S150" s="85"/>
      <c r="T150" s="85"/>
      <c r="U150" s="85"/>
      <c r="V150" s="85"/>
      <c r="W150" s="85"/>
      <c r="X150" s="85"/>
    </row>
    <row r="151" spans="3:24">
      <c r="C151" s="85"/>
      <c r="D151" s="85"/>
      <c r="E151" s="85"/>
      <c r="F151" s="85"/>
      <c r="G151" s="85"/>
      <c r="H151" s="85"/>
      <c r="I151" s="85"/>
      <c r="J151" s="85"/>
      <c r="K151" s="85"/>
      <c r="L151" s="85"/>
      <c r="M151" s="85"/>
      <c r="N151" s="85"/>
      <c r="O151" s="85"/>
      <c r="P151" s="85"/>
      <c r="Q151" s="85"/>
      <c r="R151" s="85"/>
      <c r="S151" s="85"/>
      <c r="T151" s="85"/>
      <c r="U151" s="85"/>
      <c r="V151" s="85"/>
      <c r="W151" s="85"/>
      <c r="X151" s="85"/>
    </row>
    <row r="152" spans="3:24">
      <c r="C152" s="85"/>
      <c r="D152" s="85"/>
      <c r="E152" s="85"/>
      <c r="F152" s="85"/>
      <c r="G152" s="85"/>
      <c r="H152" s="85"/>
      <c r="I152" s="85"/>
      <c r="J152" s="85"/>
      <c r="K152" s="85"/>
      <c r="L152" s="85"/>
      <c r="M152" s="85"/>
      <c r="N152" s="85"/>
      <c r="O152" s="85"/>
      <c r="P152" s="85"/>
      <c r="Q152" s="85"/>
      <c r="R152" s="85"/>
      <c r="S152" s="85"/>
      <c r="T152" s="85"/>
      <c r="U152" s="85"/>
      <c r="V152" s="85"/>
      <c r="W152" s="85"/>
      <c r="X152" s="85"/>
    </row>
    <row r="153" spans="3:24">
      <c r="C153" s="85"/>
      <c r="D153" s="85"/>
      <c r="E153" s="85"/>
      <c r="F153" s="85"/>
      <c r="G153" s="85"/>
      <c r="H153" s="85"/>
      <c r="I153" s="85"/>
      <c r="J153" s="85"/>
      <c r="K153" s="85"/>
      <c r="L153" s="85"/>
      <c r="M153" s="85"/>
      <c r="N153" s="85"/>
      <c r="O153" s="85"/>
      <c r="P153" s="85"/>
      <c r="Q153" s="85"/>
      <c r="R153" s="85"/>
      <c r="S153" s="85"/>
      <c r="T153" s="85"/>
      <c r="U153" s="85"/>
      <c r="V153" s="85"/>
      <c r="W153" s="85"/>
      <c r="X153" s="85"/>
    </row>
    <row r="154" spans="3:24">
      <c r="C154" s="85"/>
      <c r="D154" s="85"/>
      <c r="E154" s="85"/>
      <c r="F154" s="85"/>
      <c r="G154" s="85"/>
      <c r="H154" s="85"/>
      <c r="I154" s="85"/>
      <c r="J154" s="85"/>
      <c r="K154" s="85"/>
      <c r="L154" s="85"/>
      <c r="M154" s="85"/>
      <c r="N154" s="85"/>
      <c r="O154" s="85"/>
      <c r="P154" s="85"/>
      <c r="Q154" s="85"/>
      <c r="R154" s="85"/>
      <c r="S154" s="85"/>
      <c r="T154" s="85"/>
      <c r="U154" s="85"/>
      <c r="V154" s="85"/>
      <c r="W154" s="85"/>
      <c r="X154" s="85"/>
    </row>
    <row r="155" spans="3:24">
      <c r="C155" s="85"/>
      <c r="D155" s="85"/>
      <c r="E155" s="85"/>
      <c r="F155" s="85"/>
      <c r="G155" s="85"/>
      <c r="H155" s="85"/>
      <c r="I155" s="85"/>
      <c r="J155" s="85"/>
      <c r="K155" s="85"/>
      <c r="L155" s="85"/>
      <c r="M155" s="85"/>
      <c r="N155" s="85"/>
      <c r="O155" s="85"/>
      <c r="P155" s="85"/>
      <c r="Q155" s="85"/>
      <c r="R155" s="85"/>
      <c r="S155" s="85"/>
      <c r="T155" s="85"/>
      <c r="U155" s="85"/>
      <c r="V155" s="85"/>
      <c r="W155" s="85"/>
      <c r="X155" s="85"/>
    </row>
    <row r="156" spans="3:24">
      <c r="C156" s="85"/>
      <c r="D156" s="85"/>
      <c r="E156" s="85"/>
      <c r="F156" s="85"/>
      <c r="G156" s="85"/>
      <c r="H156" s="85"/>
      <c r="I156" s="85"/>
      <c r="J156" s="85"/>
      <c r="K156" s="85"/>
      <c r="L156" s="85"/>
      <c r="M156" s="85"/>
      <c r="N156" s="85"/>
      <c r="O156" s="85"/>
      <c r="P156" s="85"/>
      <c r="Q156" s="85"/>
      <c r="R156" s="85"/>
      <c r="S156" s="85"/>
      <c r="T156" s="85"/>
      <c r="U156" s="85"/>
      <c r="V156" s="85"/>
      <c r="W156" s="85"/>
      <c r="X156" s="85"/>
    </row>
    <row r="157" spans="3:24">
      <c r="C157" s="85"/>
      <c r="D157" s="85"/>
      <c r="E157" s="85"/>
      <c r="F157" s="85"/>
      <c r="G157" s="85"/>
      <c r="H157" s="85"/>
      <c r="I157" s="85"/>
      <c r="J157" s="85"/>
      <c r="K157" s="85"/>
      <c r="L157" s="85"/>
      <c r="M157" s="85"/>
      <c r="N157" s="85"/>
      <c r="O157" s="85"/>
      <c r="P157" s="85"/>
      <c r="Q157" s="85"/>
      <c r="R157" s="85"/>
      <c r="S157" s="85"/>
      <c r="T157" s="85"/>
      <c r="U157" s="85"/>
      <c r="V157" s="85"/>
      <c r="W157" s="85"/>
      <c r="X157" s="85"/>
    </row>
    <row r="158" spans="3:24">
      <c r="C158" s="85"/>
      <c r="D158" s="85"/>
      <c r="E158" s="85"/>
      <c r="F158" s="85"/>
      <c r="G158" s="85"/>
      <c r="H158" s="85"/>
      <c r="I158" s="85"/>
      <c r="J158" s="85"/>
      <c r="K158" s="85"/>
      <c r="L158" s="85"/>
      <c r="M158" s="85"/>
      <c r="N158" s="85"/>
      <c r="O158" s="85"/>
      <c r="P158" s="85"/>
      <c r="Q158" s="85"/>
      <c r="R158" s="85"/>
      <c r="S158" s="85"/>
      <c r="T158" s="85"/>
      <c r="U158" s="85"/>
      <c r="V158" s="85"/>
      <c r="W158" s="85"/>
      <c r="X158" s="85"/>
    </row>
    <row r="159" spans="3:24">
      <c r="C159" s="85"/>
      <c r="D159" s="85"/>
      <c r="E159" s="85"/>
      <c r="F159" s="85"/>
      <c r="G159" s="85"/>
      <c r="H159" s="85"/>
      <c r="I159" s="85"/>
      <c r="J159" s="85"/>
      <c r="K159" s="85"/>
      <c r="L159" s="85"/>
      <c r="M159" s="85"/>
      <c r="N159" s="85"/>
      <c r="O159" s="85"/>
      <c r="P159" s="85"/>
      <c r="Q159" s="85"/>
      <c r="R159" s="85"/>
      <c r="S159" s="85"/>
      <c r="T159" s="85"/>
      <c r="U159" s="85"/>
      <c r="V159" s="85"/>
      <c r="W159" s="85"/>
      <c r="X159" s="85"/>
    </row>
    <row r="160" spans="3:24">
      <c r="C160" s="85"/>
      <c r="D160" s="85"/>
      <c r="E160" s="85"/>
      <c r="F160" s="85"/>
      <c r="G160" s="85"/>
      <c r="H160" s="85"/>
      <c r="I160" s="85"/>
      <c r="J160" s="85"/>
      <c r="K160" s="85"/>
      <c r="L160" s="85"/>
      <c r="M160" s="85"/>
      <c r="N160" s="85"/>
      <c r="O160" s="85"/>
      <c r="P160" s="85"/>
      <c r="Q160" s="85"/>
      <c r="R160" s="85"/>
      <c r="S160" s="85"/>
      <c r="T160" s="85"/>
      <c r="U160" s="85"/>
      <c r="V160" s="85"/>
      <c r="W160" s="85"/>
      <c r="X160" s="85"/>
    </row>
    <row r="161" spans="3:24">
      <c r="C161" s="85"/>
      <c r="D161" s="85"/>
      <c r="E161" s="85"/>
      <c r="F161" s="85"/>
      <c r="G161" s="85"/>
      <c r="H161" s="85"/>
      <c r="I161" s="85"/>
      <c r="J161" s="85"/>
      <c r="K161" s="85"/>
      <c r="L161" s="85"/>
      <c r="M161" s="85"/>
      <c r="N161" s="85"/>
      <c r="O161" s="85"/>
      <c r="P161" s="85"/>
      <c r="Q161" s="85"/>
      <c r="R161" s="85"/>
      <c r="S161" s="85"/>
      <c r="T161" s="85"/>
      <c r="U161" s="85"/>
      <c r="V161" s="85"/>
      <c r="W161" s="85"/>
      <c r="X161" s="85"/>
    </row>
    <row r="162" spans="3:24">
      <c r="C162" s="85"/>
      <c r="D162" s="85"/>
      <c r="E162" s="85"/>
      <c r="F162" s="85"/>
      <c r="G162" s="85"/>
      <c r="H162" s="85"/>
      <c r="I162" s="85"/>
      <c r="J162" s="85"/>
      <c r="K162" s="85"/>
      <c r="L162" s="85"/>
      <c r="M162" s="85"/>
      <c r="N162" s="85"/>
      <c r="O162" s="85"/>
      <c r="P162" s="85"/>
      <c r="Q162" s="85"/>
      <c r="R162" s="85"/>
      <c r="S162" s="85"/>
      <c r="T162" s="85"/>
      <c r="U162" s="85"/>
      <c r="V162" s="85"/>
      <c r="W162" s="85"/>
      <c r="X162" s="85"/>
    </row>
    <row r="163" spans="3:24">
      <c r="C163" s="85"/>
      <c r="D163" s="85"/>
      <c r="E163" s="85"/>
      <c r="F163" s="85"/>
      <c r="G163" s="85"/>
      <c r="H163" s="85"/>
      <c r="I163" s="85"/>
      <c r="J163" s="85"/>
      <c r="K163" s="85"/>
      <c r="L163" s="85"/>
      <c r="M163" s="85"/>
      <c r="N163" s="85"/>
      <c r="O163" s="85"/>
      <c r="P163" s="85"/>
      <c r="Q163" s="85"/>
      <c r="R163" s="85"/>
      <c r="S163" s="85"/>
      <c r="T163" s="85"/>
      <c r="U163" s="85"/>
      <c r="V163" s="85"/>
      <c r="W163" s="85"/>
      <c r="X163" s="85"/>
    </row>
    <row r="164" spans="3:24">
      <c r="C164" s="85"/>
      <c r="D164" s="85"/>
      <c r="E164" s="85"/>
      <c r="F164" s="85"/>
      <c r="G164" s="85"/>
      <c r="H164" s="85"/>
      <c r="I164" s="85"/>
      <c r="J164" s="85"/>
      <c r="K164" s="85"/>
      <c r="L164" s="85"/>
      <c r="M164" s="85"/>
      <c r="N164" s="85"/>
      <c r="O164" s="85"/>
      <c r="P164" s="85"/>
      <c r="Q164" s="85"/>
      <c r="R164" s="85"/>
      <c r="S164" s="85"/>
      <c r="T164" s="85"/>
      <c r="U164" s="85"/>
      <c r="V164" s="85"/>
      <c r="W164" s="85"/>
      <c r="X164" s="85"/>
    </row>
    <row r="165" spans="3:24">
      <c r="C165" s="85"/>
      <c r="D165" s="85"/>
      <c r="E165" s="85"/>
      <c r="F165" s="85"/>
      <c r="G165" s="85"/>
      <c r="H165" s="85"/>
      <c r="I165" s="85"/>
      <c r="J165" s="85"/>
      <c r="K165" s="85"/>
      <c r="L165" s="85"/>
      <c r="M165" s="85"/>
      <c r="N165" s="85"/>
      <c r="O165" s="85"/>
      <c r="P165" s="85"/>
      <c r="Q165" s="85"/>
      <c r="R165" s="85"/>
      <c r="S165" s="85"/>
      <c r="T165" s="85"/>
      <c r="U165" s="85"/>
      <c r="V165" s="85"/>
      <c r="W165" s="85"/>
      <c r="X165" s="85"/>
    </row>
    <row r="166" spans="3:24">
      <c r="C166" s="85"/>
      <c r="D166" s="85"/>
      <c r="E166" s="85"/>
      <c r="F166" s="85"/>
      <c r="G166" s="85"/>
      <c r="H166" s="85"/>
      <c r="I166" s="85"/>
      <c r="J166" s="85"/>
      <c r="K166" s="85"/>
      <c r="L166" s="85"/>
      <c r="M166" s="85"/>
      <c r="N166" s="85"/>
      <c r="O166" s="85"/>
      <c r="P166" s="85"/>
      <c r="Q166" s="85"/>
      <c r="R166" s="85"/>
      <c r="S166" s="85"/>
      <c r="T166" s="85"/>
      <c r="U166" s="85"/>
      <c r="V166" s="85"/>
      <c r="W166" s="85"/>
      <c r="X166" s="85"/>
    </row>
    <row r="167" spans="3:24">
      <c r="C167" s="85"/>
      <c r="D167" s="85"/>
      <c r="E167" s="85"/>
      <c r="F167" s="85"/>
      <c r="G167" s="85"/>
      <c r="H167" s="85"/>
      <c r="I167" s="85"/>
      <c r="J167" s="85"/>
      <c r="K167" s="85"/>
      <c r="L167" s="85"/>
      <c r="M167" s="85"/>
      <c r="N167" s="85"/>
      <c r="O167" s="85"/>
      <c r="P167" s="85"/>
      <c r="Q167" s="85"/>
      <c r="R167" s="85"/>
      <c r="S167" s="85"/>
      <c r="T167" s="85"/>
      <c r="U167" s="85"/>
      <c r="V167" s="85"/>
      <c r="W167" s="85"/>
      <c r="X167" s="85"/>
    </row>
    <row r="168" spans="3:24">
      <c r="C168" s="85"/>
      <c r="D168" s="85"/>
      <c r="E168" s="85"/>
      <c r="F168" s="85"/>
      <c r="G168" s="85"/>
      <c r="H168" s="85"/>
      <c r="I168" s="85"/>
      <c r="J168" s="85"/>
      <c r="K168" s="85"/>
      <c r="L168" s="85"/>
      <c r="M168" s="85"/>
      <c r="N168" s="85"/>
      <c r="O168" s="85"/>
      <c r="P168" s="85"/>
      <c r="Q168" s="85"/>
      <c r="R168" s="85"/>
      <c r="S168" s="85"/>
      <c r="T168" s="85"/>
      <c r="U168" s="85"/>
      <c r="V168" s="85"/>
      <c r="W168" s="85"/>
      <c r="X168" s="85"/>
    </row>
    <row r="169" spans="3:24">
      <c r="C169" s="85"/>
      <c r="D169" s="85"/>
      <c r="E169" s="85"/>
      <c r="F169" s="85"/>
      <c r="G169" s="85"/>
      <c r="H169" s="85"/>
      <c r="I169" s="85"/>
      <c r="J169" s="85"/>
      <c r="K169" s="85"/>
      <c r="L169" s="85"/>
      <c r="M169" s="85"/>
      <c r="N169" s="85"/>
      <c r="O169" s="85"/>
      <c r="P169" s="85"/>
      <c r="Q169" s="85"/>
      <c r="R169" s="85"/>
      <c r="S169" s="85"/>
      <c r="T169" s="85"/>
      <c r="U169" s="85"/>
      <c r="V169" s="85"/>
      <c r="W169" s="85"/>
      <c r="X169" s="85"/>
    </row>
    <row r="170" spans="3:24">
      <c r="C170" s="85"/>
      <c r="D170" s="85"/>
      <c r="E170" s="85"/>
      <c r="F170" s="85"/>
      <c r="G170" s="85"/>
      <c r="H170" s="85"/>
      <c r="I170" s="85"/>
      <c r="J170" s="85"/>
      <c r="K170" s="85"/>
      <c r="L170" s="85"/>
      <c r="M170" s="85"/>
      <c r="N170" s="85"/>
      <c r="O170" s="85"/>
      <c r="P170" s="85"/>
      <c r="Q170" s="85"/>
      <c r="R170" s="85"/>
      <c r="S170" s="85"/>
      <c r="T170" s="85"/>
      <c r="U170" s="85"/>
      <c r="V170" s="85"/>
      <c r="W170" s="85"/>
      <c r="X170" s="85"/>
    </row>
    <row r="171" spans="3:24">
      <c r="C171" s="85"/>
      <c r="D171" s="85"/>
      <c r="E171" s="85"/>
      <c r="F171" s="85"/>
      <c r="G171" s="85"/>
      <c r="H171" s="85"/>
      <c r="I171" s="85"/>
      <c r="J171" s="85"/>
      <c r="K171" s="85"/>
      <c r="L171" s="85"/>
      <c r="M171" s="85"/>
      <c r="N171" s="85"/>
      <c r="O171" s="85"/>
      <c r="P171" s="85"/>
      <c r="Q171" s="85"/>
      <c r="R171" s="85"/>
      <c r="S171" s="85"/>
      <c r="T171" s="85"/>
      <c r="U171" s="85"/>
      <c r="V171" s="85"/>
      <c r="W171" s="85"/>
      <c r="X171" s="85"/>
    </row>
    <row r="172" spans="3:24">
      <c r="C172" s="85"/>
      <c r="D172" s="85"/>
      <c r="E172" s="85"/>
      <c r="F172" s="85"/>
      <c r="G172" s="85"/>
      <c r="H172" s="85"/>
      <c r="I172" s="85"/>
      <c r="J172" s="85"/>
      <c r="K172" s="85"/>
      <c r="L172" s="85"/>
      <c r="M172" s="85"/>
      <c r="N172" s="85"/>
      <c r="O172" s="85"/>
      <c r="P172" s="85"/>
      <c r="Q172" s="85"/>
      <c r="R172" s="85"/>
      <c r="S172" s="85"/>
      <c r="T172" s="85"/>
      <c r="U172" s="85"/>
      <c r="V172" s="85"/>
      <c r="W172" s="85"/>
      <c r="X172" s="85"/>
    </row>
    <row r="173" spans="3:24">
      <c r="C173" s="85"/>
      <c r="D173" s="85"/>
      <c r="E173" s="85"/>
      <c r="F173" s="85"/>
      <c r="G173" s="85"/>
      <c r="H173" s="85"/>
      <c r="I173" s="85"/>
      <c r="J173" s="85"/>
      <c r="K173" s="85"/>
      <c r="L173" s="85"/>
      <c r="M173" s="85"/>
      <c r="N173" s="85"/>
      <c r="O173" s="85"/>
      <c r="P173" s="85"/>
      <c r="Q173" s="85"/>
      <c r="R173" s="85"/>
      <c r="S173" s="85"/>
      <c r="T173" s="85"/>
      <c r="U173" s="85"/>
      <c r="V173" s="85"/>
      <c r="W173" s="85"/>
      <c r="X173" s="85"/>
    </row>
    <row r="174" spans="3:24">
      <c r="C174" s="85"/>
      <c r="D174" s="85"/>
      <c r="E174" s="85"/>
      <c r="F174" s="85"/>
      <c r="G174" s="85"/>
      <c r="H174" s="85"/>
      <c r="I174" s="85"/>
      <c r="J174" s="85"/>
      <c r="K174" s="85"/>
      <c r="L174" s="85"/>
      <c r="M174" s="85"/>
      <c r="N174" s="85"/>
      <c r="O174" s="85"/>
      <c r="P174" s="85"/>
      <c r="Q174" s="85"/>
      <c r="R174" s="85"/>
      <c r="S174" s="85"/>
      <c r="T174" s="85"/>
      <c r="U174" s="85"/>
      <c r="V174" s="85"/>
      <c r="W174" s="85"/>
      <c r="X174" s="85"/>
    </row>
    <row r="175" spans="3:24">
      <c r="C175" s="85"/>
      <c r="D175" s="85"/>
      <c r="E175" s="85"/>
      <c r="F175" s="85"/>
      <c r="G175" s="85"/>
      <c r="H175" s="85"/>
      <c r="I175" s="85"/>
      <c r="J175" s="85"/>
      <c r="K175" s="85"/>
      <c r="L175" s="85"/>
      <c r="M175" s="85"/>
      <c r="N175" s="85"/>
      <c r="O175" s="85"/>
      <c r="P175" s="85"/>
      <c r="Q175" s="85"/>
      <c r="R175" s="85"/>
      <c r="S175" s="85"/>
      <c r="T175" s="85"/>
      <c r="U175" s="85"/>
      <c r="V175" s="85"/>
      <c r="W175" s="85"/>
      <c r="X175" s="85"/>
    </row>
    <row r="176" spans="3:24">
      <c r="C176" s="85"/>
      <c r="D176" s="85"/>
      <c r="E176" s="85"/>
      <c r="F176" s="85"/>
      <c r="G176" s="85"/>
      <c r="H176" s="85"/>
      <c r="I176" s="85"/>
      <c r="J176" s="85"/>
      <c r="K176" s="85"/>
      <c r="L176" s="85"/>
      <c r="M176" s="85"/>
      <c r="N176" s="85"/>
      <c r="O176" s="85"/>
      <c r="P176" s="85"/>
      <c r="Q176" s="85"/>
      <c r="R176" s="85"/>
      <c r="S176" s="85"/>
      <c r="T176" s="85"/>
      <c r="U176" s="85"/>
      <c r="V176" s="85"/>
      <c r="W176" s="85"/>
      <c r="X176" s="85"/>
    </row>
    <row r="177" spans="3:24">
      <c r="C177" s="85"/>
      <c r="D177" s="85"/>
      <c r="E177" s="85"/>
      <c r="F177" s="85"/>
      <c r="G177" s="85"/>
      <c r="H177" s="85"/>
      <c r="I177" s="85"/>
      <c r="J177" s="85"/>
      <c r="K177" s="85"/>
      <c r="L177" s="85"/>
      <c r="M177" s="85"/>
      <c r="N177" s="85"/>
      <c r="O177" s="85"/>
      <c r="P177" s="85"/>
      <c r="Q177" s="85"/>
      <c r="R177" s="85"/>
      <c r="S177" s="85"/>
      <c r="T177" s="85"/>
      <c r="U177" s="85"/>
      <c r="V177" s="85"/>
      <c r="W177" s="85"/>
      <c r="X177" s="85"/>
    </row>
    <row r="178" spans="3:24">
      <c r="C178" s="85"/>
      <c r="D178" s="85"/>
      <c r="E178" s="85"/>
      <c r="F178" s="85"/>
      <c r="G178" s="85"/>
      <c r="H178" s="85"/>
      <c r="I178" s="85"/>
      <c r="J178" s="85"/>
      <c r="K178" s="85"/>
      <c r="L178" s="85"/>
      <c r="M178" s="85"/>
      <c r="N178" s="85"/>
      <c r="O178" s="85"/>
      <c r="P178" s="85"/>
      <c r="Q178" s="85"/>
      <c r="R178" s="85"/>
      <c r="S178" s="85"/>
      <c r="T178" s="85"/>
      <c r="U178" s="85"/>
      <c r="V178" s="85"/>
      <c r="W178" s="85"/>
      <c r="X178" s="85"/>
    </row>
    <row r="179" spans="3:24">
      <c r="C179" s="85"/>
      <c r="D179" s="85"/>
      <c r="E179" s="85"/>
      <c r="F179" s="85"/>
      <c r="G179" s="85"/>
      <c r="H179" s="85"/>
      <c r="I179" s="85"/>
      <c r="J179" s="85"/>
      <c r="K179" s="85"/>
      <c r="L179" s="85"/>
      <c r="M179" s="85"/>
      <c r="N179" s="85"/>
      <c r="O179" s="85"/>
      <c r="P179" s="85"/>
      <c r="Q179" s="85"/>
      <c r="R179" s="85"/>
      <c r="S179" s="85"/>
      <c r="T179" s="85"/>
      <c r="U179" s="85"/>
      <c r="V179" s="85"/>
      <c r="W179" s="85"/>
      <c r="X179" s="85"/>
    </row>
    <row r="180" spans="3:24">
      <c r="C180" s="85"/>
      <c r="D180" s="85"/>
      <c r="E180" s="85"/>
      <c r="F180" s="85"/>
      <c r="G180" s="85"/>
      <c r="H180" s="85"/>
      <c r="I180" s="85"/>
      <c r="J180" s="85"/>
      <c r="K180" s="85"/>
      <c r="L180" s="85"/>
      <c r="M180" s="85"/>
      <c r="N180" s="85"/>
      <c r="O180" s="85"/>
      <c r="P180" s="85"/>
      <c r="Q180" s="85"/>
      <c r="R180" s="85"/>
      <c r="S180" s="85"/>
      <c r="T180" s="85"/>
      <c r="U180" s="85"/>
      <c r="V180" s="85"/>
      <c r="W180" s="85"/>
      <c r="X180" s="85"/>
    </row>
    <row r="181" spans="3:24">
      <c r="C181" s="85"/>
      <c r="D181" s="85"/>
      <c r="E181" s="85"/>
      <c r="F181" s="85"/>
      <c r="G181" s="85"/>
      <c r="H181" s="85"/>
      <c r="I181" s="85"/>
      <c r="J181" s="85"/>
      <c r="K181" s="85"/>
      <c r="L181" s="85"/>
      <c r="M181" s="85"/>
      <c r="N181" s="85"/>
      <c r="O181" s="85"/>
      <c r="P181" s="85"/>
      <c r="Q181" s="85"/>
      <c r="R181" s="85"/>
      <c r="S181" s="85"/>
      <c r="T181" s="85"/>
      <c r="U181" s="85"/>
      <c r="V181" s="85"/>
      <c r="W181" s="85"/>
      <c r="X181" s="85"/>
    </row>
    <row r="182" spans="3:24">
      <c r="C182" s="85"/>
      <c r="D182" s="85"/>
      <c r="E182" s="85"/>
      <c r="F182" s="85"/>
      <c r="G182" s="85"/>
      <c r="H182" s="85"/>
      <c r="I182" s="85"/>
      <c r="J182" s="85"/>
      <c r="K182" s="85"/>
      <c r="L182" s="85"/>
      <c r="M182" s="85"/>
      <c r="N182" s="85"/>
      <c r="O182" s="85"/>
      <c r="P182" s="85"/>
      <c r="Q182" s="85"/>
      <c r="R182" s="85"/>
      <c r="S182" s="85"/>
      <c r="T182" s="85"/>
      <c r="U182" s="85"/>
      <c r="V182" s="85"/>
      <c r="W182" s="85"/>
      <c r="X182" s="85"/>
    </row>
    <row r="183" spans="3:24">
      <c r="C183" s="85"/>
      <c r="D183" s="85"/>
      <c r="E183" s="85"/>
      <c r="F183" s="85"/>
      <c r="G183" s="85"/>
      <c r="H183" s="85"/>
      <c r="I183" s="85"/>
      <c r="J183" s="85"/>
      <c r="K183" s="85"/>
      <c r="L183" s="85"/>
      <c r="M183" s="85"/>
      <c r="N183" s="85"/>
      <c r="O183" s="85"/>
      <c r="P183" s="85"/>
      <c r="Q183" s="85"/>
      <c r="R183" s="85"/>
      <c r="S183" s="85"/>
      <c r="T183" s="85"/>
      <c r="U183" s="85"/>
      <c r="V183" s="85"/>
      <c r="W183" s="85"/>
      <c r="X183" s="85"/>
    </row>
    <row r="184" spans="3:24">
      <c r="C184" s="85"/>
      <c r="D184" s="85"/>
      <c r="E184" s="85"/>
      <c r="F184" s="85"/>
      <c r="G184" s="85"/>
      <c r="H184" s="85"/>
      <c r="I184" s="85"/>
      <c r="J184" s="85"/>
      <c r="K184" s="85"/>
      <c r="L184" s="85"/>
      <c r="M184" s="85"/>
      <c r="N184" s="85"/>
      <c r="O184" s="85"/>
      <c r="P184" s="85"/>
      <c r="Q184" s="85"/>
      <c r="R184" s="85"/>
      <c r="S184" s="85"/>
      <c r="T184" s="85"/>
      <c r="U184" s="85"/>
      <c r="V184" s="85"/>
      <c r="W184" s="85"/>
      <c r="X184" s="85"/>
    </row>
    <row r="185" spans="3:24">
      <c r="C185" s="85"/>
      <c r="D185" s="85"/>
      <c r="E185" s="85"/>
      <c r="F185" s="85"/>
      <c r="G185" s="85"/>
      <c r="H185" s="85"/>
      <c r="I185" s="85"/>
      <c r="J185" s="85"/>
      <c r="K185" s="85"/>
      <c r="L185" s="85"/>
      <c r="M185" s="85"/>
      <c r="N185" s="85"/>
      <c r="O185" s="85"/>
      <c r="P185" s="85"/>
      <c r="Q185" s="85"/>
      <c r="R185" s="85"/>
      <c r="S185" s="85"/>
      <c r="T185" s="85"/>
      <c r="U185" s="85"/>
      <c r="V185" s="85"/>
      <c r="W185" s="85"/>
      <c r="X185" s="85"/>
    </row>
    <row r="186" spans="3:24">
      <c r="C186" s="85"/>
      <c r="D186" s="85"/>
      <c r="E186" s="85"/>
      <c r="F186" s="85"/>
      <c r="G186" s="85"/>
      <c r="H186" s="85"/>
      <c r="I186" s="85"/>
      <c r="J186" s="85"/>
      <c r="K186" s="85"/>
      <c r="L186" s="85"/>
      <c r="M186" s="85"/>
      <c r="N186" s="85"/>
      <c r="O186" s="85"/>
      <c r="P186" s="85"/>
      <c r="Q186" s="85"/>
      <c r="R186" s="85"/>
      <c r="S186" s="85"/>
      <c r="T186" s="85"/>
      <c r="U186" s="85"/>
      <c r="V186" s="85"/>
      <c r="W186" s="85"/>
      <c r="X186" s="85"/>
    </row>
    <row r="187" spans="3:24">
      <c r="C187" s="85"/>
      <c r="D187" s="85"/>
      <c r="E187" s="85"/>
      <c r="F187" s="85"/>
      <c r="G187" s="85"/>
      <c r="H187" s="85"/>
      <c r="I187" s="85"/>
      <c r="J187" s="85"/>
      <c r="K187" s="85"/>
      <c r="L187" s="85"/>
      <c r="M187" s="85"/>
      <c r="N187" s="85"/>
      <c r="O187" s="85"/>
      <c r="P187" s="85"/>
      <c r="Q187" s="85"/>
      <c r="R187" s="85"/>
      <c r="S187" s="85"/>
      <c r="T187" s="85"/>
      <c r="U187" s="85"/>
      <c r="V187" s="85"/>
      <c r="W187" s="85"/>
      <c r="X187" s="85"/>
    </row>
    <row r="188" spans="3:24">
      <c r="C188" s="85"/>
      <c r="D188" s="85"/>
      <c r="E188" s="85"/>
      <c r="F188" s="85"/>
      <c r="G188" s="85"/>
      <c r="H188" s="85"/>
      <c r="I188" s="85"/>
      <c r="J188" s="85"/>
      <c r="K188" s="85"/>
      <c r="L188" s="85"/>
      <c r="M188" s="85"/>
      <c r="N188" s="85"/>
      <c r="O188" s="85"/>
      <c r="P188" s="85"/>
      <c r="Q188" s="85"/>
      <c r="R188" s="85"/>
      <c r="S188" s="85"/>
      <c r="T188" s="85"/>
      <c r="U188" s="85"/>
      <c r="V188" s="85"/>
      <c r="W188" s="85"/>
      <c r="X188" s="85"/>
    </row>
    <row r="189" spans="3:24">
      <c r="C189" s="85"/>
      <c r="D189" s="85"/>
      <c r="E189" s="85"/>
      <c r="F189" s="85"/>
      <c r="G189" s="85"/>
      <c r="H189" s="85"/>
      <c r="I189" s="85"/>
      <c r="J189" s="85"/>
      <c r="K189" s="85"/>
      <c r="L189" s="85"/>
      <c r="M189" s="85"/>
      <c r="N189" s="85"/>
      <c r="O189" s="85"/>
      <c r="P189" s="85"/>
      <c r="Q189" s="85"/>
      <c r="R189" s="85"/>
      <c r="S189" s="85"/>
      <c r="T189" s="85"/>
      <c r="U189" s="85"/>
      <c r="V189" s="85"/>
      <c r="W189" s="85"/>
      <c r="X189" s="85"/>
    </row>
    <row r="190" spans="3:24">
      <c r="C190" s="85"/>
      <c r="D190" s="85"/>
      <c r="E190" s="85"/>
      <c r="F190" s="85"/>
      <c r="G190" s="85"/>
      <c r="H190" s="85"/>
      <c r="I190" s="85"/>
      <c r="J190" s="85"/>
      <c r="K190" s="85"/>
      <c r="L190" s="85"/>
      <c r="M190" s="85"/>
      <c r="N190" s="85"/>
      <c r="O190" s="85"/>
      <c r="P190" s="85"/>
      <c r="Q190" s="85"/>
      <c r="R190" s="85"/>
      <c r="S190" s="85"/>
      <c r="T190" s="85"/>
      <c r="U190" s="85"/>
      <c r="V190" s="85"/>
      <c r="W190" s="85"/>
      <c r="X190" s="85"/>
    </row>
    <row r="191" spans="3:24">
      <c r="C191" s="85"/>
      <c r="D191" s="85"/>
      <c r="E191" s="85"/>
      <c r="F191" s="85"/>
      <c r="G191" s="85"/>
      <c r="H191" s="85"/>
      <c r="I191" s="85"/>
      <c r="J191" s="85"/>
      <c r="K191" s="85"/>
      <c r="L191" s="85"/>
      <c r="M191" s="85"/>
      <c r="N191" s="85"/>
      <c r="O191" s="85"/>
      <c r="P191" s="85"/>
      <c r="Q191" s="85"/>
      <c r="R191" s="85"/>
      <c r="S191" s="85"/>
      <c r="T191" s="85"/>
      <c r="U191" s="85"/>
      <c r="V191" s="85"/>
      <c r="W191" s="85"/>
      <c r="X191" s="85"/>
    </row>
    <row r="192" spans="3:24">
      <c r="C192" s="85"/>
      <c r="D192" s="85"/>
      <c r="E192" s="85"/>
      <c r="F192" s="85"/>
      <c r="G192" s="85"/>
      <c r="H192" s="85"/>
      <c r="I192" s="85"/>
      <c r="J192" s="85"/>
      <c r="K192" s="85"/>
      <c r="L192" s="85"/>
      <c r="M192" s="85"/>
      <c r="N192" s="85"/>
      <c r="O192" s="85"/>
      <c r="P192" s="85"/>
      <c r="Q192" s="85"/>
      <c r="R192" s="85"/>
      <c r="S192" s="85"/>
      <c r="T192" s="85"/>
      <c r="U192" s="85"/>
      <c r="V192" s="85"/>
      <c r="W192" s="85"/>
      <c r="X192" s="85"/>
    </row>
    <row r="193" spans="3:24">
      <c r="C193" s="85"/>
      <c r="D193" s="85"/>
      <c r="E193" s="85"/>
      <c r="F193" s="85"/>
      <c r="G193" s="85"/>
      <c r="H193" s="85"/>
      <c r="I193" s="85"/>
      <c r="J193" s="85"/>
      <c r="K193" s="85"/>
      <c r="L193" s="85"/>
      <c r="M193" s="85"/>
      <c r="N193" s="85"/>
      <c r="O193" s="85"/>
      <c r="P193" s="85"/>
      <c r="Q193" s="85"/>
      <c r="R193" s="85"/>
      <c r="S193" s="85"/>
      <c r="T193" s="85"/>
      <c r="U193" s="85"/>
      <c r="V193" s="85"/>
      <c r="W193" s="85"/>
      <c r="X193" s="85"/>
    </row>
    <row r="194" spans="3:24">
      <c r="C194" s="85"/>
      <c r="D194" s="85"/>
      <c r="E194" s="85"/>
      <c r="F194" s="85"/>
      <c r="G194" s="85"/>
      <c r="H194" s="85"/>
      <c r="I194" s="85"/>
      <c r="J194" s="85"/>
      <c r="K194" s="85"/>
      <c r="L194" s="85"/>
      <c r="M194" s="85"/>
      <c r="N194" s="85"/>
      <c r="O194" s="85"/>
      <c r="P194" s="85"/>
      <c r="Q194" s="85"/>
      <c r="R194" s="85"/>
      <c r="S194" s="85"/>
      <c r="T194" s="85"/>
      <c r="U194" s="85"/>
      <c r="V194" s="85"/>
      <c r="W194" s="85"/>
      <c r="X194" s="85"/>
    </row>
    <row r="195" spans="3:24">
      <c r="C195" s="85"/>
      <c r="D195" s="85"/>
      <c r="E195" s="85"/>
      <c r="F195" s="85"/>
      <c r="G195" s="85"/>
      <c r="H195" s="85"/>
      <c r="I195" s="85"/>
      <c r="J195" s="85"/>
      <c r="K195" s="85"/>
      <c r="L195" s="85"/>
      <c r="M195" s="85"/>
      <c r="N195" s="85"/>
      <c r="O195" s="85"/>
      <c r="P195" s="85"/>
      <c r="Q195" s="85"/>
      <c r="R195" s="85"/>
      <c r="S195" s="85"/>
      <c r="T195" s="85"/>
      <c r="U195" s="85"/>
      <c r="V195" s="85"/>
      <c r="W195" s="85"/>
      <c r="X195" s="85"/>
    </row>
    <row r="196" spans="3:24">
      <c r="C196" s="85"/>
      <c r="D196" s="85"/>
      <c r="E196" s="85"/>
      <c r="F196" s="85"/>
      <c r="G196" s="85"/>
      <c r="H196" s="85"/>
      <c r="I196" s="85"/>
      <c r="J196" s="85"/>
      <c r="K196" s="85"/>
      <c r="L196" s="85"/>
      <c r="M196" s="85"/>
      <c r="N196" s="85"/>
      <c r="O196" s="85"/>
      <c r="P196" s="85"/>
      <c r="Q196" s="85"/>
      <c r="R196" s="85"/>
      <c r="S196" s="85"/>
      <c r="T196" s="85"/>
      <c r="U196" s="85"/>
      <c r="V196" s="85"/>
      <c r="W196" s="85"/>
      <c r="X196" s="85"/>
    </row>
    <row r="197" spans="3:24">
      <c r="C197" s="85"/>
      <c r="D197" s="85"/>
      <c r="E197" s="85"/>
      <c r="F197" s="85"/>
      <c r="G197" s="85"/>
      <c r="H197" s="85"/>
      <c r="I197" s="85"/>
      <c r="J197" s="85"/>
      <c r="K197" s="85"/>
      <c r="L197" s="85"/>
      <c r="M197" s="85"/>
      <c r="N197" s="85"/>
      <c r="O197" s="85"/>
      <c r="P197" s="85"/>
      <c r="Q197" s="85"/>
      <c r="R197" s="85"/>
      <c r="S197" s="85"/>
      <c r="T197" s="85"/>
      <c r="U197" s="85"/>
      <c r="V197" s="85"/>
      <c r="W197" s="85"/>
      <c r="X197" s="85"/>
    </row>
    <row r="198" spans="3:24">
      <c r="C198" s="85"/>
      <c r="D198" s="85"/>
      <c r="E198" s="85"/>
      <c r="F198" s="85"/>
      <c r="G198" s="85"/>
      <c r="H198" s="85"/>
      <c r="I198" s="85"/>
      <c r="J198" s="85"/>
      <c r="K198" s="85"/>
      <c r="L198" s="85"/>
      <c r="M198" s="85"/>
      <c r="N198" s="85"/>
      <c r="O198" s="85"/>
      <c r="P198" s="85"/>
      <c r="Q198" s="85"/>
      <c r="R198" s="85"/>
      <c r="S198" s="85"/>
      <c r="T198" s="85"/>
      <c r="U198" s="85"/>
      <c r="V198" s="85"/>
      <c r="W198" s="85"/>
      <c r="X198" s="85"/>
    </row>
    <row r="199" spans="3:24">
      <c r="C199" s="85"/>
      <c r="D199" s="85"/>
      <c r="E199" s="85"/>
      <c r="F199" s="85"/>
      <c r="G199" s="85"/>
      <c r="H199" s="85"/>
      <c r="I199" s="85"/>
      <c r="J199" s="85"/>
      <c r="K199" s="85"/>
      <c r="L199" s="85"/>
      <c r="M199" s="85"/>
      <c r="N199" s="85"/>
      <c r="O199" s="85"/>
      <c r="P199" s="85"/>
      <c r="Q199" s="85"/>
      <c r="R199" s="85"/>
      <c r="S199" s="85"/>
      <c r="T199" s="85"/>
      <c r="U199" s="85"/>
      <c r="V199" s="85"/>
      <c r="W199" s="85"/>
      <c r="X199" s="85"/>
    </row>
    <row r="200" spans="3:24">
      <c r="C200" s="85"/>
      <c r="D200" s="85"/>
      <c r="E200" s="85"/>
      <c r="F200" s="85"/>
      <c r="G200" s="85"/>
      <c r="H200" s="85"/>
      <c r="I200" s="85"/>
      <c r="J200" s="85"/>
      <c r="K200" s="85"/>
      <c r="L200" s="85"/>
      <c r="M200" s="85"/>
      <c r="N200" s="85"/>
      <c r="O200" s="85"/>
      <c r="P200" s="85"/>
      <c r="Q200" s="85"/>
      <c r="R200" s="85"/>
      <c r="S200" s="85"/>
      <c r="T200" s="85"/>
      <c r="U200" s="85"/>
      <c r="V200" s="85"/>
      <c r="W200" s="85"/>
      <c r="X200" s="85"/>
    </row>
    <row r="201" spans="3:24">
      <c r="C201" s="85"/>
      <c r="D201" s="85"/>
      <c r="E201" s="85"/>
      <c r="F201" s="85"/>
      <c r="G201" s="85"/>
      <c r="H201" s="85"/>
      <c r="I201" s="85"/>
      <c r="J201" s="85"/>
      <c r="K201" s="85"/>
      <c r="L201" s="85"/>
      <c r="M201" s="85"/>
      <c r="N201" s="85"/>
      <c r="O201" s="85"/>
      <c r="P201" s="85"/>
      <c r="Q201" s="85"/>
      <c r="R201" s="85"/>
      <c r="S201" s="85"/>
      <c r="T201" s="85"/>
      <c r="U201" s="85"/>
      <c r="V201" s="85"/>
      <c r="W201" s="85"/>
      <c r="X201" s="85"/>
    </row>
    <row r="202" spans="3:24">
      <c r="C202" s="85"/>
      <c r="D202" s="85"/>
      <c r="E202" s="85"/>
      <c r="F202" s="85"/>
      <c r="G202" s="85"/>
      <c r="H202" s="85"/>
      <c r="I202" s="85"/>
      <c r="J202" s="85"/>
      <c r="K202" s="85"/>
      <c r="L202" s="85"/>
      <c r="M202" s="85"/>
      <c r="N202" s="85"/>
      <c r="O202" s="85"/>
      <c r="P202" s="85"/>
      <c r="Q202" s="85"/>
      <c r="R202" s="85"/>
      <c r="S202" s="85"/>
      <c r="T202" s="85"/>
      <c r="U202" s="85"/>
      <c r="V202" s="85"/>
      <c r="W202" s="85"/>
      <c r="X202" s="85"/>
    </row>
    <row r="203" spans="3:24">
      <c r="C203" s="85"/>
      <c r="D203" s="85"/>
      <c r="E203" s="85"/>
      <c r="F203" s="85"/>
      <c r="G203" s="85"/>
      <c r="H203" s="85"/>
      <c r="I203" s="85"/>
      <c r="J203" s="85"/>
      <c r="K203" s="85"/>
      <c r="L203" s="85"/>
      <c r="M203" s="85"/>
      <c r="N203" s="85"/>
      <c r="O203" s="85"/>
      <c r="P203" s="85"/>
      <c r="Q203" s="85"/>
      <c r="R203" s="85"/>
      <c r="S203" s="85"/>
      <c r="T203" s="85"/>
      <c r="U203" s="85"/>
      <c r="V203" s="85"/>
      <c r="W203" s="85"/>
      <c r="X203" s="85"/>
    </row>
    <row r="204" spans="3:24">
      <c r="C204" s="85"/>
      <c r="D204" s="85"/>
      <c r="E204" s="85"/>
      <c r="F204" s="85"/>
      <c r="G204" s="85"/>
      <c r="H204" s="85"/>
      <c r="I204" s="85"/>
      <c r="J204" s="85"/>
      <c r="K204" s="85"/>
      <c r="L204" s="85"/>
      <c r="M204" s="85"/>
      <c r="N204" s="85"/>
      <c r="O204" s="85"/>
      <c r="P204" s="85"/>
      <c r="Q204" s="85"/>
      <c r="R204" s="85"/>
      <c r="S204" s="85"/>
      <c r="T204" s="85"/>
      <c r="U204" s="85"/>
      <c r="V204" s="85"/>
      <c r="W204" s="85"/>
      <c r="X204" s="85"/>
    </row>
    <row r="205" spans="3:24">
      <c r="C205" s="85"/>
      <c r="D205" s="85"/>
      <c r="E205" s="85"/>
      <c r="F205" s="85"/>
      <c r="G205" s="85"/>
      <c r="H205" s="85"/>
      <c r="I205" s="85"/>
      <c r="J205" s="85"/>
      <c r="K205" s="85"/>
      <c r="L205" s="85"/>
      <c r="M205" s="85"/>
      <c r="N205" s="85"/>
      <c r="O205" s="85"/>
      <c r="P205" s="85"/>
      <c r="Q205" s="85"/>
      <c r="R205" s="85"/>
      <c r="S205" s="85"/>
      <c r="T205" s="85"/>
      <c r="U205" s="85"/>
      <c r="V205" s="85"/>
      <c r="W205" s="85"/>
      <c r="X205" s="85"/>
    </row>
    <row r="206" spans="3:24">
      <c r="C206" s="85"/>
      <c r="D206" s="85"/>
      <c r="E206" s="85"/>
      <c r="F206" s="85"/>
      <c r="G206" s="85"/>
      <c r="H206" s="85"/>
      <c r="I206" s="85"/>
      <c r="J206" s="85"/>
      <c r="K206" s="85"/>
      <c r="L206" s="85"/>
      <c r="M206" s="85"/>
      <c r="N206" s="85"/>
      <c r="O206" s="85"/>
      <c r="P206" s="85"/>
      <c r="Q206" s="85"/>
      <c r="R206" s="85"/>
      <c r="S206" s="85"/>
      <c r="T206" s="85"/>
      <c r="U206" s="85"/>
      <c r="V206" s="85"/>
      <c r="W206" s="85"/>
      <c r="X206" s="85"/>
    </row>
    <row r="207" spans="3:24">
      <c r="C207" s="85"/>
      <c r="D207" s="85"/>
      <c r="E207" s="85"/>
      <c r="F207" s="85"/>
      <c r="G207" s="85"/>
      <c r="H207" s="85"/>
      <c r="I207" s="85"/>
      <c r="J207" s="85"/>
      <c r="K207" s="85"/>
      <c r="L207" s="85"/>
      <c r="M207" s="85"/>
      <c r="N207" s="85"/>
      <c r="O207" s="85"/>
      <c r="P207" s="85"/>
      <c r="Q207" s="85"/>
      <c r="R207" s="85"/>
      <c r="S207" s="85"/>
      <c r="T207" s="85"/>
      <c r="U207" s="85"/>
      <c r="V207" s="85"/>
      <c r="W207" s="85"/>
      <c r="X207" s="85"/>
    </row>
    <row r="208" spans="3:24">
      <c r="C208" s="85"/>
      <c r="D208" s="85"/>
      <c r="E208" s="85"/>
      <c r="F208" s="85"/>
      <c r="G208" s="85"/>
      <c r="H208" s="85"/>
      <c r="I208" s="85"/>
      <c r="J208" s="85"/>
      <c r="K208" s="85"/>
      <c r="L208" s="85"/>
      <c r="M208" s="85"/>
      <c r="N208" s="85"/>
      <c r="O208" s="85"/>
      <c r="P208" s="85"/>
      <c r="Q208" s="85"/>
      <c r="R208" s="85"/>
      <c r="S208" s="85"/>
      <c r="T208" s="85"/>
      <c r="U208" s="85"/>
      <c r="V208" s="85"/>
      <c r="W208" s="85"/>
      <c r="X208" s="85"/>
    </row>
    <row r="209" spans="3:24">
      <c r="C209" s="85"/>
      <c r="D209" s="85"/>
      <c r="E209" s="85"/>
      <c r="F209" s="85"/>
      <c r="G209" s="85"/>
      <c r="H209" s="85"/>
      <c r="I209" s="85"/>
      <c r="J209" s="85"/>
      <c r="K209" s="85"/>
      <c r="L209" s="85"/>
      <c r="M209" s="85"/>
      <c r="N209" s="85"/>
      <c r="O209" s="85"/>
      <c r="P209" s="85"/>
      <c r="Q209" s="85"/>
      <c r="R209" s="85"/>
      <c r="S209" s="85"/>
      <c r="T209" s="85"/>
      <c r="U209" s="85"/>
      <c r="V209" s="85"/>
      <c r="W209" s="85"/>
      <c r="X209" s="85"/>
    </row>
    <row r="210" spans="3:24">
      <c r="C210" s="85"/>
      <c r="D210" s="85"/>
      <c r="E210" s="85"/>
      <c r="F210" s="85"/>
      <c r="G210" s="85"/>
      <c r="H210" s="85"/>
      <c r="I210" s="85"/>
      <c r="J210" s="85"/>
      <c r="K210" s="85"/>
      <c r="L210" s="85"/>
      <c r="M210" s="85"/>
      <c r="N210" s="85"/>
      <c r="O210" s="85"/>
      <c r="P210" s="85"/>
      <c r="Q210" s="85"/>
      <c r="R210" s="85"/>
      <c r="S210" s="85"/>
      <c r="T210" s="85"/>
      <c r="U210" s="85"/>
      <c r="V210" s="85"/>
      <c r="W210" s="85"/>
      <c r="X210" s="85"/>
    </row>
    <row r="211" spans="3:24">
      <c r="C211" s="85"/>
      <c r="D211" s="85"/>
      <c r="E211" s="85"/>
      <c r="F211" s="85"/>
      <c r="G211" s="85"/>
      <c r="H211" s="85"/>
      <c r="I211" s="85"/>
      <c r="J211" s="85"/>
      <c r="K211" s="85"/>
      <c r="L211" s="85"/>
      <c r="M211" s="85"/>
      <c r="N211" s="85"/>
      <c r="O211" s="85"/>
      <c r="P211" s="85"/>
      <c r="Q211" s="85"/>
      <c r="R211" s="85"/>
      <c r="S211" s="85"/>
      <c r="T211" s="85"/>
      <c r="U211" s="85"/>
      <c r="V211" s="85"/>
      <c r="W211" s="85"/>
      <c r="X211" s="85"/>
    </row>
    <row r="212" spans="3:24">
      <c r="C212" s="85"/>
      <c r="D212" s="85"/>
      <c r="E212" s="85"/>
      <c r="F212" s="85"/>
      <c r="G212" s="85"/>
      <c r="H212" s="85"/>
      <c r="I212" s="85"/>
      <c r="J212" s="85"/>
      <c r="K212" s="85"/>
      <c r="L212" s="85"/>
      <c r="M212" s="85"/>
      <c r="N212" s="85"/>
      <c r="O212" s="85"/>
      <c r="P212" s="85"/>
      <c r="Q212" s="85"/>
      <c r="R212" s="85"/>
      <c r="S212" s="85"/>
      <c r="T212" s="85"/>
      <c r="U212" s="85"/>
      <c r="V212" s="85"/>
      <c r="W212" s="85"/>
      <c r="X212" s="85"/>
    </row>
    <row r="213" spans="3:24">
      <c r="C213" s="85"/>
      <c r="D213" s="85"/>
      <c r="E213" s="85"/>
      <c r="F213" s="85"/>
      <c r="G213" s="85"/>
      <c r="H213" s="85"/>
      <c r="I213" s="85"/>
      <c r="J213" s="85"/>
      <c r="K213" s="85"/>
      <c r="L213" s="85"/>
      <c r="M213" s="85"/>
      <c r="N213" s="85"/>
      <c r="O213" s="85"/>
      <c r="P213" s="85"/>
      <c r="Q213" s="85"/>
      <c r="R213" s="85"/>
      <c r="S213" s="85"/>
      <c r="T213" s="85"/>
      <c r="U213" s="85"/>
      <c r="V213" s="85"/>
      <c r="W213" s="85"/>
      <c r="X213" s="85"/>
    </row>
    <row r="214" spans="3:24">
      <c r="C214" s="85"/>
      <c r="D214" s="85"/>
      <c r="E214" s="85"/>
      <c r="F214" s="85"/>
      <c r="G214" s="85"/>
      <c r="H214" s="85"/>
      <c r="I214" s="85"/>
      <c r="J214" s="85"/>
      <c r="K214" s="85"/>
      <c r="L214" s="85"/>
      <c r="M214" s="85"/>
      <c r="N214" s="85"/>
      <c r="O214" s="85"/>
      <c r="P214" s="85"/>
      <c r="Q214" s="85"/>
      <c r="R214" s="85"/>
      <c r="S214" s="85"/>
      <c r="T214" s="85"/>
      <c r="U214" s="85"/>
      <c r="V214" s="85"/>
      <c r="W214" s="85"/>
      <c r="X214" s="85"/>
    </row>
    <row r="215" spans="3:24">
      <c r="C215" s="85"/>
      <c r="D215" s="85"/>
      <c r="E215" s="85"/>
      <c r="F215" s="85"/>
      <c r="G215" s="85"/>
      <c r="H215" s="85"/>
      <c r="I215" s="85"/>
      <c r="J215" s="85"/>
      <c r="K215" s="85"/>
      <c r="L215" s="85"/>
      <c r="M215" s="85"/>
      <c r="N215" s="85"/>
      <c r="O215" s="85"/>
      <c r="P215" s="85"/>
      <c r="Q215" s="85"/>
      <c r="R215" s="85"/>
      <c r="S215" s="85"/>
      <c r="T215" s="85"/>
      <c r="U215" s="85"/>
      <c r="V215" s="85"/>
      <c r="W215" s="85"/>
      <c r="X215" s="85"/>
    </row>
    <row r="216" spans="3:24">
      <c r="C216" s="85"/>
      <c r="D216" s="85"/>
      <c r="E216" s="85"/>
      <c r="F216" s="85"/>
      <c r="G216" s="85"/>
      <c r="H216" s="85"/>
      <c r="I216" s="85"/>
      <c r="J216" s="85"/>
      <c r="K216" s="85"/>
      <c r="L216" s="85"/>
      <c r="M216" s="85"/>
      <c r="N216" s="85"/>
      <c r="O216" s="85"/>
      <c r="P216" s="85"/>
      <c r="Q216" s="85"/>
      <c r="R216" s="85"/>
      <c r="S216" s="85"/>
      <c r="T216" s="85"/>
      <c r="U216" s="85"/>
      <c r="V216" s="85"/>
      <c r="W216" s="85"/>
      <c r="X216" s="85"/>
    </row>
    <row r="217" spans="3:24">
      <c r="C217" s="85"/>
      <c r="D217" s="85"/>
      <c r="E217" s="85"/>
      <c r="F217" s="85"/>
      <c r="G217" s="85"/>
      <c r="H217" s="85"/>
      <c r="I217" s="85"/>
      <c r="J217" s="85"/>
      <c r="K217" s="85"/>
      <c r="L217" s="85"/>
      <c r="M217" s="85"/>
      <c r="N217" s="85"/>
      <c r="O217" s="85"/>
      <c r="P217" s="85"/>
      <c r="Q217" s="85"/>
      <c r="R217" s="85"/>
      <c r="S217" s="85"/>
      <c r="T217" s="85"/>
      <c r="U217" s="85"/>
      <c r="V217" s="85"/>
      <c r="W217" s="85"/>
      <c r="X217" s="85"/>
    </row>
    <row r="218" spans="3:24">
      <c r="C218" s="85"/>
      <c r="D218" s="85"/>
      <c r="E218" s="85"/>
      <c r="F218" s="85"/>
      <c r="G218" s="85"/>
      <c r="H218" s="85"/>
      <c r="I218" s="85"/>
      <c r="J218" s="85"/>
      <c r="K218" s="85"/>
      <c r="L218" s="85"/>
      <c r="M218" s="85"/>
      <c r="N218" s="85"/>
      <c r="O218" s="85"/>
      <c r="P218" s="85"/>
      <c r="Q218" s="85"/>
      <c r="R218" s="85"/>
      <c r="S218" s="85"/>
      <c r="T218" s="85"/>
      <c r="U218" s="85"/>
      <c r="V218" s="85"/>
      <c r="W218" s="85"/>
      <c r="X218" s="85"/>
    </row>
    <row r="219" spans="3:24">
      <c r="C219" s="85"/>
      <c r="D219" s="85"/>
      <c r="E219" s="85"/>
      <c r="F219" s="85"/>
      <c r="G219" s="85"/>
      <c r="H219" s="85"/>
      <c r="I219" s="85"/>
      <c r="J219" s="85"/>
      <c r="K219" s="85"/>
      <c r="L219" s="85"/>
      <c r="M219" s="85"/>
      <c r="N219" s="85"/>
      <c r="O219" s="85"/>
      <c r="P219" s="85"/>
      <c r="Q219" s="85"/>
      <c r="R219" s="85"/>
      <c r="S219" s="85"/>
      <c r="T219" s="85"/>
      <c r="U219" s="85"/>
      <c r="V219" s="85"/>
      <c r="W219" s="85"/>
      <c r="X219" s="85"/>
    </row>
    <row r="220" spans="3:24">
      <c r="C220" s="85"/>
      <c r="D220" s="85"/>
      <c r="E220" s="85"/>
      <c r="F220" s="85"/>
      <c r="G220" s="85"/>
      <c r="H220" s="85"/>
      <c r="I220" s="85"/>
      <c r="J220" s="85"/>
      <c r="K220" s="85"/>
      <c r="L220" s="85"/>
      <c r="M220" s="85"/>
      <c r="N220" s="85"/>
      <c r="O220" s="85"/>
      <c r="P220" s="85"/>
      <c r="Q220" s="85"/>
      <c r="R220" s="85"/>
      <c r="S220" s="85"/>
      <c r="T220" s="85"/>
      <c r="U220" s="85"/>
      <c r="V220" s="85"/>
      <c r="W220" s="85"/>
      <c r="X220" s="85"/>
    </row>
    <row r="221" spans="3:24">
      <c r="C221" s="85"/>
      <c r="D221" s="85"/>
      <c r="E221" s="85"/>
      <c r="F221" s="85"/>
      <c r="G221" s="85"/>
      <c r="H221" s="85"/>
      <c r="I221" s="85"/>
      <c r="J221" s="85"/>
      <c r="K221" s="85"/>
      <c r="L221" s="85"/>
      <c r="M221" s="85"/>
      <c r="N221" s="85"/>
      <c r="O221" s="85"/>
      <c r="P221" s="85"/>
      <c r="Q221" s="85"/>
      <c r="R221" s="85"/>
      <c r="S221" s="85"/>
      <c r="T221" s="85"/>
      <c r="U221" s="85"/>
      <c r="V221" s="85"/>
      <c r="W221" s="85"/>
      <c r="X221" s="85"/>
    </row>
    <row r="222" spans="3:24">
      <c r="C222" s="85"/>
      <c r="D222" s="85"/>
      <c r="E222" s="85"/>
      <c r="F222" s="85"/>
      <c r="G222" s="85"/>
      <c r="H222" s="85"/>
      <c r="I222" s="85"/>
      <c r="J222" s="85"/>
      <c r="K222" s="85"/>
      <c r="L222" s="85"/>
      <c r="M222" s="85"/>
      <c r="N222" s="85"/>
      <c r="O222" s="85"/>
      <c r="P222" s="85"/>
      <c r="Q222" s="85"/>
      <c r="R222" s="85"/>
      <c r="S222" s="85"/>
      <c r="T222" s="85"/>
      <c r="U222" s="85"/>
      <c r="V222" s="85"/>
      <c r="W222" s="85"/>
      <c r="X222" s="85"/>
    </row>
    <row r="223" spans="3:24">
      <c r="C223" s="85"/>
      <c r="D223" s="85"/>
      <c r="E223" s="85"/>
      <c r="F223" s="85"/>
      <c r="G223" s="85"/>
      <c r="H223" s="85"/>
      <c r="I223" s="85"/>
      <c r="J223" s="85"/>
      <c r="K223" s="85"/>
      <c r="L223" s="85"/>
      <c r="M223" s="85"/>
      <c r="N223" s="85"/>
      <c r="O223" s="85"/>
      <c r="P223" s="85"/>
      <c r="Q223" s="85"/>
      <c r="R223" s="85"/>
      <c r="S223" s="85"/>
      <c r="T223" s="85"/>
      <c r="U223" s="85"/>
      <c r="V223" s="85"/>
      <c r="W223" s="85"/>
      <c r="X223" s="85"/>
    </row>
    <row r="224" spans="3:24">
      <c r="C224" s="85"/>
      <c r="D224" s="85"/>
      <c r="E224" s="85"/>
      <c r="F224" s="85"/>
      <c r="G224" s="85"/>
      <c r="H224" s="85"/>
      <c r="I224" s="85"/>
      <c r="J224" s="85"/>
      <c r="K224" s="85"/>
      <c r="L224" s="85"/>
      <c r="M224" s="85"/>
      <c r="N224" s="85"/>
      <c r="O224" s="85"/>
      <c r="P224" s="85"/>
      <c r="Q224" s="85"/>
      <c r="R224" s="85"/>
      <c r="S224" s="85"/>
      <c r="T224" s="85"/>
      <c r="U224" s="85"/>
      <c r="V224" s="85"/>
      <c r="W224" s="85"/>
      <c r="X224" s="85"/>
    </row>
    <row r="225" spans="3:24">
      <c r="C225" s="85"/>
      <c r="D225" s="85"/>
      <c r="E225" s="85"/>
      <c r="F225" s="85"/>
      <c r="G225" s="85"/>
      <c r="H225" s="85"/>
      <c r="I225" s="85"/>
      <c r="J225" s="85"/>
      <c r="K225" s="85"/>
      <c r="L225" s="85"/>
      <c r="M225" s="85"/>
      <c r="N225" s="85"/>
      <c r="O225" s="85"/>
      <c r="P225" s="85"/>
      <c r="Q225" s="85"/>
      <c r="R225" s="85"/>
      <c r="S225" s="85"/>
      <c r="T225" s="85"/>
      <c r="U225" s="85"/>
      <c r="V225" s="85"/>
      <c r="W225" s="85"/>
      <c r="X225" s="85"/>
    </row>
    <row r="226" spans="3:24">
      <c r="C226" s="85"/>
      <c r="D226" s="85"/>
      <c r="E226" s="85"/>
      <c r="F226" s="85"/>
      <c r="G226" s="85"/>
      <c r="H226" s="85"/>
      <c r="I226" s="85"/>
      <c r="J226" s="85"/>
      <c r="K226" s="85"/>
      <c r="L226" s="85"/>
      <c r="M226" s="85"/>
      <c r="N226" s="85"/>
      <c r="O226" s="85"/>
      <c r="P226" s="85"/>
      <c r="Q226" s="85"/>
      <c r="R226" s="85"/>
      <c r="S226" s="85"/>
      <c r="T226" s="85"/>
      <c r="U226" s="85"/>
      <c r="V226" s="85"/>
      <c r="W226" s="85"/>
      <c r="X226" s="85"/>
    </row>
    <row r="227" spans="3:24">
      <c r="C227" s="85"/>
      <c r="D227" s="85"/>
      <c r="E227" s="85"/>
      <c r="F227" s="85"/>
      <c r="G227" s="85"/>
      <c r="H227" s="85"/>
      <c r="I227" s="85"/>
      <c r="J227" s="85"/>
      <c r="K227" s="85"/>
      <c r="L227" s="85"/>
      <c r="M227" s="85"/>
      <c r="N227" s="85"/>
      <c r="O227" s="85"/>
      <c r="P227" s="85"/>
      <c r="Q227" s="85"/>
      <c r="R227" s="85"/>
      <c r="S227" s="85"/>
      <c r="T227" s="85"/>
      <c r="U227" s="85"/>
      <c r="V227" s="85"/>
      <c r="W227" s="85"/>
      <c r="X227" s="85"/>
    </row>
    <row r="228" spans="3:24">
      <c r="C228" s="85"/>
      <c r="D228" s="85"/>
      <c r="E228" s="85"/>
      <c r="F228" s="85"/>
      <c r="G228" s="85"/>
      <c r="H228" s="85"/>
      <c r="I228" s="85"/>
      <c r="J228" s="85"/>
      <c r="K228" s="85"/>
      <c r="L228" s="85"/>
      <c r="M228" s="85"/>
      <c r="N228" s="85"/>
      <c r="O228" s="85"/>
      <c r="P228" s="85"/>
      <c r="Q228" s="85"/>
      <c r="R228" s="85"/>
      <c r="S228" s="85"/>
      <c r="T228" s="85"/>
      <c r="U228" s="85"/>
      <c r="V228" s="85"/>
      <c r="W228" s="85"/>
      <c r="X228" s="85"/>
    </row>
    <row r="229" spans="3:24">
      <c r="C229" s="85"/>
      <c r="D229" s="85"/>
      <c r="E229" s="85"/>
      <c r="F229" s="85"/>
      <c r="G229" s="85"/>
      <c r="H229" s="85"/>
      <c r="I229" s="85"/>
      <c r="J229" s="85"/>
      <c r="K229" s="85"/>
      <c r="L229" s="85"/>
      <c r="M229" s="85"/>
      <c r="N229" s="85"/>
      <c r="O229" s="85"/>
      <c r="P229" s="85"/>
      <c r="Q229" s="85"/>
      <c r="R229" s="85"/>
      <c r="S229" s="85"/>
      <c r="T229" s="85"/>
      <c r="U229" s="85"/>
      <c r="V229" s="85"/>
      <c r="W229" s="85"/>
      <c r="X229" s="85"/>
    </row>
    <row r="230" spans="3:24">
      <c r="C230" s="85"/>
      <c r="D230" s="85"/>
      <c r="E230" s="85"/>
      <c r="F230" s="85"/>
      <c r="G230" s="85"/>
      <c r="H230" s="85"/>
      <c r="I230" s="85"/>
      <c r="J230" s="85"/>
      <c r="K230" s="85"/>
      <c r="L230" s="85"/>
      <c r="M230" s="85"/>
      <c r="N230" s="85"/>
      <c r="O230" s="85"/>
      <c r="P230" s="85"/>
      <c r="Q230" s="85"/>
      <c r="R230" s="85"/>
      <c r="S230" s="85"/>
      <c r="T230" s="85"/>
      <c r="U230" s="85"/>
      <c r="V230" s="85"/>
      <c r="W230" s="85"/>
      <c r="X230" s="85"/>
    </row>
    <row r="231" spans="3:24">
      <c r="C231" s="85"/>
      <c r="D231" s="85"/>
      <c r="E231" s="85"/>
      <c r="F231" s="85"/>
      <c r="G231" s="85"/>
      <c r="H231" s="85"/>
      <c r="I231" s="85"/>
      <c r="J231" s="85"/>
      <c r="K231" s="85"/>
      <c r="L231" s="85"/>
      <c r="M231" s="85"/>
      <c r="N231" s="85"/>
      <c r="O231" s="85"/>
      <c r="P231" s="85"/>
      <c r="Q231" s="85"/>
      <c r="R231" s="85"/>
      <c r="S231" s="85"/>
      <c r="T231" s="85"/>
      <c r="U231" s="85"/>
      <c r="V231" s="85"/>
      <c r="W231" s="85"/>
      <c r="X231" s="85"/>
    </row>
    <row r="232" spans="3:24">
      <c r="C232" s="85"/>
      <c r="D232" s="85"/>
      <c r="E232" s="85"/>
      <c r="F232" s="85"/>
      <c r="G232" s="85"/>
      <c r="H232" s="85"/>
      <c r="I232" s="85"/>
      <c r="J232" s="85"/>
      <c r="K232" s="85"/>
      <c r="L232" s="85"/>
      <c r="M232" s="85"/>
      <c r="N232" s="85"/>
      <c r="O232" s="85"/>
      <c r="P232" s="85"/>
      <c r="Q232" s="85"/>
      <c r="R232" s="85"/>
      <c r="S232" s="85"/>
      <c r="T232" s="85"/>
      <c r="U232" s="85"/>
      <c r="V232" s="85"/>
      <c r="W232" s="85"/>
      <c r="X232" s="85"/>
    </row>
    <row r="233" spans="3:24">
      <c r="C233" s="85"/>
      <c r="D233" s="85"/>
      <c r="E233" s="85"/>
      <c r="F233" s="85"/>
      <c r="G233" s="85"/>
      <c r="H233" s="85"/>
      <c r="I233" s="85"/>
      <c r="J233" s="85"/>
      <c r="K233" s="85"/>
      <c r="L233" s="85"/>
      <c r="M233" s="85"/>
      <c r="N233" s="85"/>
      <c r="O233" s="85"/>
      <c r="P233" s="85"/>
      <c r="Q233" s="85"/>
      <c r="R233" s="85"/>
      <c r="S233" s="85"/>
      <c r="T233" s="85"/>
      <c r="U233" s="85"/>
      <c r="V233" s="85"/>
      <c r="W233" s="85"/>
      <c r="X233" s="85"/>
    </row>
    <row r="234" spans="3:24">
      <c r="C234" s="85"/>
      <c r="D234" s="85"/>
      <c r="E234" s="85"/>
      <c r="F234" s="85"/>
      <c r="G234" s="85"/>
      <c r="H234" s="85"/>
      <c r="I234" s="85"/>
      <c r="J234" s="85"/>
      <c r="K234" s="85"/>
      <c r="L234" s="85"/>
      <c r="M234" s="85"/>
      <c r="N234" s="85"/>
      <c r="O234" s="85"/>
      <c r="P234" s="85"/>
      <c r="Q234" s="85"/>
      <c r="R234" s="85"/>
      <c r="S234" s="85"/>
      <c r="T234" s="85"/>
      <c r="U234" s="85"/>
      <c r="V234" s="85"/>
      <c r="W234" s="85"/>
      <c r="X234" s="85"/>
    </row>
    <row r="235" spans="3:24">
      <c r="C235" s="85"/>
      <c r="D235" s="85"/>
      <c r="E235" s="85"/>
      <c r="F235" s="85"/>
      <c r="G235" s="85"/>
      <c r="H235" s="85"/>
      <c r="I235" s="85"/>
      <c r="J235" s="85"/>
      <c r="K235" s="85"/>
      <c r="L235" s="85"/>
      <c r="M235" s="85"/>
      <c r="N235" s="85"/>
      <c r="O235" s="85"/>
      <c r="P235" s="85"/>
      <c r="Q235" s="85"/>
      <c r="R235" s="85"/>
      <c r="S235" s="85"/>
      <c r="T235" s="85"/>
      <c r="U235" s="85"/>
      <c r="V235" s="85"/>
      <c r="W235" s="85"/>
      <c r="X235" s="85"/>
    </row>
    <row r="236" spans="3:24">
      <c r="C236" s="85"/>
      <c r="D236" s="85"/>
      <c r="E236" s="85"/>
      <c r="F236" s="85"/>
      <c r="G236" s="85"/>
      <c r="H236" s="85"/>
      <c r="I236" s="85"/>
      <c r="J236" s="85"/>
      <c r="K236" s="85"/>
      <c r="L236" s="85"/>
      <c r="M236" s="85"/>
      <c r="N236" s="85"/>
      <c r="O236" s="85"/>
      <c r="P236" s="85"/>
      <c r="Q236" s="85"/>
      <c r="R236" s="85"/>
      <c r="S236" s="85"/>
      <c r="T236" s="85"/>
      <c r="U236" s="85"/>
      <c r="V236" s="85"/>
      <c r="W236" s="85"/>
      <c r="X236" s="85"/>
    </row>
    <row r="237" spans="3:24">
      <c r="C237" s="85"/>
      <c r="D237" s="85"/>
      <c r="E237" s="85"/>
      <c r="F237" s="85"/>
      <c r="G237" s="85"/>
      <c r="H237" s="85"/>
      <c r="I237" s="85"/>
      <c r="J237" s="85"/>
      <c r="K237" s="85"/>
      <c r="L237" s="85"/>
      <c r="M237" s="85"/>
      <c r="N237" s="85"/>
      <c r="O237" s="85"/>
      <c r="P237" s="85"/>
      <c r="Q237" s="85"/>
      <c r="R237" s="85"/>
      <c r="S237" s="85"/>
      <c r="T237" s="85"/>
      <c r="U237" s="85"/>
      <c r="V237" s="85"/>
      <c r="W237" s="85"/>
      <c r="X237" s="85"/>
    </row>
    <row r="238" spans="3:24">
      <c r="C238" s="85"/>
      <c r="D238" s="85"/>
      <c r="E238" s="85"/>
      <c r="F238" s="85"/>
      <c r="G238" s="85"/>
      <c r="H238" s="85"/>
      <c r="I238" s="85"/>
      <c r="J238" s="85"/>
      <c r="K238" s="85"/>
      <c r="L238" s="85"/>
      <c r="M238" s="85"/>
      <c r="N238" s="85"/>
      <c r="O238" s="85"/>
      <c r="P238" s="85"/>
      <c r="Q238" s="85"/>
      <c r="R238" s="85"/>
      <c r="S238" s="85"/>
      <c r="T238" s="85"/>
      <c r="U238" s="85"/>
      <c r="V238" s="85"/>
      <c r="W238" s="85"/>
      <c r="X238" s="85"/>
    </row>
    <row r="239" spans="3:24">
      <c r="C239" s="85"/>
      <c r="D239" s="85"/>
      <c r="E239" s="85"/>
      <c r="F239" s="85"/>
      <c r="G239" s="85"/>
      <c r="H239" s="85"/>
      <c r="I239" s="85"/>
      <c r="J239" s="85"/>
      <c r="K239" s="85"/>
      <c r="L239" s="85"/>
      <c r="M239" s="85"/>
      <c r="N239" s="85"/>
      <c r="O239" s="85"/>
      <c r="P239" s="85"/>
      <c r="Q239" s="85"/>
      <c r="R239" s="85"/>
      <c r="S239" s="85"/>
      <c r="T239" s="85"/>
      <c r="U239" s="85"/>
      <c r="V239" s="85"/>
      <c r="W239" s="85"/>
      <c r="X239" s="85"/>
    </row>
    <row r="240" spans="3:24">
      <c r="C240" s="85"/>
      <c r="D240" s="85"/>
      <c r="E240" s="85"/>
      <c r="F240" s="85"/>
      <c r="G240" s="85"/>
      <c r="H240" s="85"/>
      <c r="I240" s="85"/>
      <c r="J240" s="85"/>
      <c r="K240" s="85"/>
      <c r="L240" s="85"/>
      <c r="M240" s="85"/>
      <c r="N240" s="85"/>
      <c r="O240" s="85"/>
      <c r="P240" s="85"/>
      <c r="Q240" s="85"/>
      <c r="R240" s="85"/>
      <c r="S240" s="85"/>
      <c r="T240" s="85"/>
      <c r="U240" s="85"/>
      <c r="V240" s="85"/>
      <c r="W240" s="85"/>
      <c r="X240" s="85"/>
    </row>
    <row r="241" spans="3:24">
      <c r="C241" s="85"/>
      <c r="D241" s="85"/>
      <c r="E241" s="85"/>
      <c r="F241" s="85"/>
      <c r="G241" s="85"/>
      <c r="H241" s="85"/>
      <c r="I241" s="85"/>
      <c r="J241" s="85"/>
      <c r="K241" s="85"/>
      <c r="L241" s="85"/>
      <c r="M241" s="85"/>
      <c r="N241" s="85"/>
      <c r="O241" s="85"/>
      <c r="P241" s="85"/>
      <c r="Q241" s="85"/>
      <c r="R241" s="85"/>
      <c r="S241" s="85"/>
      <c r="T241" s="85"/>
      <c r="U241" s="85"/>
      <c r="V241" s="85"/>
      <c r="W241" s="85"/>
      <c r="X241" s="85"/>
    </row>
    <row r="242" spans="3:24">
      <c r="C242" s="85"/>
      <c r="D242" s="85"/>
      <c r="E242" s="85"/>
      <c r="F242" s="85"/>
      <c r="G242" s="85"/>
      <c r="H242" s="85"/>
      <c r="I242" s="85"/>
      <c r="J242" s="85"/>
      <c r="K242" s="85"/>
      <c r="L242" s="85"/>
      <c r="M242" s="85"/>
      <c r="N242" s="85"/>
      <c r="O242" s="85"/>
      <c r="P242" s="85"/>
      <c r="Q242" s="85"/>
      <c r="R242" s="85"/>
      <c r="S242" s="85"/>
      <c r="T242" s="85"/>
      <c r="U242" s="85"/>
      <c r="V242" s="85"/>
      <c r="W242" s="85"/>
      <c r="X242" s="85"/>
    </row>
    <row r="243" spans="3:24">
      <c r="C243" s="85"/>
      <c r="D243" s="85"/>
      <c r="E243" s="85"/>
      <c r="F243" s="85"/>
      <c r="G243" s="85"/>
      <c r="H243" s="85"/>
      <c r="I243" s="85"/>
      <c r="J243" s="85"/>
      <c r="K243" s="85"/>
      <c r="L243" s="85"/>
      <c r="M243" s="85"/>
      <c r="N243" s="85"/>
      <c r="O243" s="85"/>
      <c r="P243" s="85"/>
      <c r="Q243" s="85"/>
      <c r="R243" s="85"/>
      <c r="S243" s="85"/>
      <c r="T243" s="85"/>
      <c r="U243" s="85"/>
      <c r="V243" s="85"/>
      <c r="W243" s="85"/>
      <c r="X243" s="85"/>
    </row>
    <row r="244" spans="3:24">
      <c r="C244" s="85"/>
      <c r="D244" s="85"/>
      <c r="E244" s="85"/>
      <c r="F244" s="85"/>
      <c r="G244" s="85"/>
      <c r="H244" s="85"/>
      <c r="I244" s="85"/>
      <c r="J244" s="85"/>
      <c r="K244" s="85"/>
      <c r="L244" s="85"/>
      <c r="M244" s="85"/>
      <c r="N244" s="85"/>
      <c r="O244" s="85"/>
      <c r="P244" s="85"/>
      <c r="Q244" s="85"/>
      <c r="R244" s="85"/>
      <c r="S244" s="85"/>
      <c r="T244" s="85"/>
      <c r="U244" s="85"/>
      <c r="V244" s="85"/>
      <c r="W244" s="85"/>
      <c r="X244" s="85"/>
    </row>
    <row r="245" spans="3:24">
      <c r="C245" s="85"/>
      <c r="D245" s="85"/>
      <c r="E245" s="85"/>
      <c r="F245" s="85"/>
      <c r="G245" s="85"/>
      <c r="H245" s="85"/>
      <c r="I245" s="85"/>
      <c r="J245" s="85"/>
      <c r="K245" s="85"/>
      <c r="L245" s="85"/>
      <c r="M245" s="85"/>
      <c r="N245" s="85"/>
      <c r="O245" s="85"/>
      <c r="P245" s="85"/>
      <c r="Q245" s="85"/>
      <c r="R245" s="85"/>
      <c r="S245" s="85"/>
      <c r="T245" s="85"/>
      <c r="U245" s="85"/>
      <c r="V245" s="85"/>
      <c r="W245" s="85"/>
      <c r="X245" s="85"/>
    </row>
    <row r="246" spans="3:24">
      <c r="C246" s="85"/>
      <c r="D246" s="85"/>
      <c r="E246" s="85"/>
      <c r="F246" s="85"/>
      <c r="G246" s="85"/>
      <c r="H246" s="85"/>
      <c r="I246" s="85"/>
      <c r="J246" s="85"/>
      <c r="K246" s="85"/>
      <c r="L246" s="85"/>
      <c r="M246" s="85"/>
      <c r="N246" s="85"/>
      <c r="O246" s="85"/>
      <c r="P246" s="85"/>
      <c r="Q246" s="85"/>
      <c r="R246" s="85"/>
      <c r="S246" s="85"/>
      <c r="T246" s="85"/>
      <c r="U246" s="85"/>
      <c r="V246" s="85"/>
      <c r="W246" s="85"/>
      <c r="X246" s="85"/>
    </row>
    <row r="247" spans="3:24">
      <c r="C247" s="85"/>
      <c r="D247" s="85"/>
      <c r="E247" s="85"/>
      <c r="F247" s="85"/>
      <c r="G247" s="85"/>
      <c r="H247" s="85"/>
      <c r="I247" s="85"/>
      <c r="J247" s="85"/>
      <c r="K247" s="85"/>
      <c r="L247" s="85"/>
      <c r="M247" s="85"/>
      <c r="N247" s="85"/>
      <c r="O247" s="85"/>
      <c r="P247" s="85"/>
      <c r="Q247" s="85"/>
      <c r="R247" s="85"/>
      <c r="S247" s="85"/>
      <c r="T247" s="85"/>
      <c r="U247" s="85"/>
      <c r="V247" s="85"/>
      <c r="W247" s="85"/>
      <c r="X247" s="85"/>
    </row>
    <row r="248" spans="3:24">
      <c r="C248" s="85"/>
      <c r="D248" s="85"/>
      <c r="E248" s="85"/>
      <c r="F248" s="85"/>
      <c r="G248" s="85"/>
      <c r="H248" s="85"/>
      <c r="I248" s="85"/>
      <c r="J248" s="85"/>
      <c r="K248" s="85"/>
      <c r="L248" s="85"/>
      <c r="M248" s="85"/>
      <c r="N248" s="85"/>
      <c r="O248" s="85"/>
      <c r="P248" s="85"/>
      <c r="Q248" s="85"/>
      <c r="R248" s="85"/>
      <c r="S248" s="85"/>
      <c r="T248" s="85"/>
      <c r="U248" s="85"/>
      <c r="V248" s="85"/>
      <c r="W248" s="85"/>
      <c r="X248" s="85"/>
    </row>
    <row r="249" spans="3:24">
      <c r="C249" s="85"/>
      <c r="D249" s="85"/>
      <c r="E249" s="85"/>
      <c r="F249" s="85"/>
      <c r="G249" s="85"/>
      <c r="H249" s="85"/>
      <c r="I249" s="85"/>
      <c r="J249" s="85"/>
      <c r="K249" s="85"/>
      <c r="L249" s="85"/>
      <c r="M249" s="85"/>
      <c r="N249" s="85"/>
      <c r="O249" s="85"/>
      <c r="P249" s="85"/>
      <c r="Q249" s="85"/>
      <c r="R249" s="85"/>
      <c r="S249" s="85"/>
      <c r="T249" s="85"/>
      <c r="U249" s="85"/>
      <c r="V249" s="85"/>
      <c r="W249" s="85"/>
      <c r="X249" s="85"/>
    </row>
    <row r="250" spans="3:24">
      <c r="C250" s="85"/>
      <c r="D250" s="85"/>
      <c r="E250" s="85"/>
      <c r="F250" s="85"/>
      <c r="G250" s="85"/>
      <c r="H250" s="85"/>
      <c r="I250" s="85"/>
      <c r="J250" s="85"/>
      <c r="K250" s="85"/>
      <c r="L250" s="85"/>
      <c r="M250" s="85"/>
      <c r="N250" s="85"/>
      <c r="O250" s="85"/>
      <c r="P250" s="85"/>
      <c r="Q250" s="85"/>
      <c r="R250" s="85"/>
      <c r="S250" s="85"/>
      <c r="T250" s="85"/>
      <c r="U250" s="85"/>
      <c r="V250" s="85"/>
      <c r="W250" s="85"/>
      <c r="X250" s="85"/>
    </row>
    <row r="251" spans="3:24">
      <c r="C251" s="85"/>
      <c r="D251" s="85"/>
      <c r="E251" s="85"/>
      <c r="F251" s="85"/>
      <c r="G251" s="85"/>
      <c r="H251" s="85"/>
      <c r="I251" s="85"/>
      <c r="J251" s="85"/>
      <c r="K251" s="85"/>
      <c r="L251" s="85"/>
      <c r="M251" s="85"/>
      <c r="N251" s="85"/>
      <c r="O251" s="85"/>
      <c r="P251" s="85"/>
      <c r="Q251" s="85"/>
      <c r="R251" s="85"/>
      <c r="S251" s="85"/>
      <c r="T251" s="85"/>
      <c r="U251" s="85"/>
      <c r="V251" s="85"/>
      <c r="W251" s="85"/>
      <c r="X251" s="85"/>
    </row>
    <row r="252" spans="3:24">
      <c r="C252" s="85"/>
      <c r="D252" s="85"/>
      <c r="E252" s="85"/>
      <c r="F252" s="85"/>
      <c r="G252" s="85"/>
      <c r="H252" s="85"/>
      <c r="I252" s="85"/>
      <c r="J252" s="85"/>
      <c r="K252" s="85"/>
      <c r="L252" s="85"/>
      <c r="M252" s="85"/>
      <c r="N252" s="85"/>
      <c r="O252" s="85"/>
      <c r="P252" s="85"/>
      <c r="Q252" s="85"/>
      <c r="R252" s="85"/>
      <c r="S252" s="85"/>
      <c r="T252" s="85"/>
      <c r="U252" s="85"/>
      <c r="V252" s="85"/>
      <c r="W252" s="85"/>
      <c r="X252" s="85"/>
    </row>
    <row r="253" spans="3:24">
      <c r="C253" s="85"/>
      <c r="D253" s="85"/>
      <c r="E253" s="85"/>
      <c r="F253" s="85"/>
      <c r="G253" s="85"/>
      <c r="H253" s="85"/>
      <c r="I253" s="85"/>
      <c r="J253" s="85"/>
      <c r="K253" s="85"/>
      <c r="L253" s="85"/>
      <c r="M253" s="85"/>
      <c r="N253" s="85"/>
      <c r="O253" s="85"/>
      <c r="P253" s="85"/>
      <c r="Q253" s="85"/>
      <c r="R253" s="85"/>
      <c r="S253" s="85"/>
      <c r="T253" s="85"/>
      <c r="U253" s="85"/>
      <c r="V253" s="85"/>
      <c r="W253" s="85"/>
      <c r="X253" s="85"/>
    </row>
    <row r="254" spans="3:24">
      <c r="C254" s="85"/>
      <c r="D254" s="85"/>
      <c r="E254" s="85"/>
      <c r="F254" s="85"/>
      <c r="G254" s="85"/>
      <c r="H254" s="85"/>
      <c r="I254" s="85"/>
      <c r="J254" s="85"/>
      <c r="K254" s="85"/>
      <c r="L254" s="85"/>
      <c r="M254" s="85"/>
      <c r="N254" s="85"/>
      <c r="O254" s="85"/>
      <c r="P254" s="85"/>
      <c r="Q254" s="85"/>
      <c r="R254" s="85"/>
      <c r="S254" s="85"/>
      <c r="T254" s="85"/>
      <c r="U254" s="85"/>
      <c r="V254" s="85"/>
      <c r="W254" s="85"/>
      <c r="X254" s="85"/>
    </row>
    <row r="255" spans="3:24">
      <c r="C255" s="85"/>
      <c r="D255" s="85"/>
      <c r="E255" s="85"/>
      <c r="F255" s="85"/>
      <c r="G255" s="85"/>
      <c r="H255" s="85"/>
      <c r="I255" s="85"/>
      <c r="J255" s="85"/>
      <c r="K255" s="85"/>
      <c r="L255" s="85"/>
      <c r="M255" s="85"/>
      <c r="N255" s="85"/>
      <c r="O255" s="85"/>
      <c r="P255" s="85"/>
      <c r="Q255" s="85"/>
      <c r="R255" s="85"/>
      <c r="S255" s="85"/>
      <c r="T255" s="85"/>
      <c r="U255" s="85"/>
      <c r="V255" s="85"/>
      <c r="W255" s="85"/>
      <c r="X255" s="85"/>
    </row>
    <row r="256" spans="3:24">
      <c r="C256" s="85"/>
      <c r="D256" s="85"/>
      <c r="E256" s="85"/>
      <c r="F256" s="85"/>
      <c r="G256" s="85"/>
      <c r="H256" s="85"/>
      <c r="I256" s="85"/>
      <c r="J256" s="85"/>
      <c r="K256" s="85"/>
      <c r="L256" s="85"/>
      <c r="M256" s="85"/>
      <c r="N256" s="85"/>
      <c r="O256" s="85"/>
      <c r="P256" s="85"/>
      <c r="Q256" s="85"/>
      <c r="R256" s="85"/>
      <c r="S256" s="85"/>
      <c r="T256" s="85"/>
      <c r="U256" s="85"/>
      <c r="V256" s="85"/>
      <c r="W256" s="85"/>
      <c r="X256" s="85"/>
    </row>
    <row r="257" spans="3:24">
      <c r="C257" s="85"/>
      <c r="D257" s="85"/>
      <c r="E257" s="85"/>
      <c r="F257" s="85"/>
      <c r="G257" s="85"/>
      <c r="H257" s="85"/>
      <c r="I257" s="85"/>
      <c r="J257" s="85"/>
      <c r="K257" s="85"/>
      <c r="L257" s="85"/>
      <c r="M257" s="85"/>
      <c r="N257" s="85"/>
      <c r="O257" s="85"/>
      <c r="P257" s="85"/>
      <c r="Q257" s="85"/>
      <c r="R257" s="85"/>
      <c r="S257" s="85"/>
      <c r="T257" s="85"/>
      <c r="U257" s="85"/>
      <c r="V257" s="85"/>
      <c r="W257" s="85"/>
      <c r="X257" s="85"/>
    </row>
    <row r="258" spans="3:24">
      <c r="C258" s="85"/>
      <c r="D258" s="85"/>
      <c r="E258" s="85"/>
      <c r="F258" s="85"/>
      <c r="G258" s="85"/>
      <c r="H258" s="85"/>
      <c r="I258" s="85"/>
      <c r="J258" s="85"/>
      <c r="K258" s="85"/>
      <c r="L258" s="85"/>
      <c r="M258" s="85"/>
      <c r="N258" s="85"/>
      <c r="O258" s="85"/>
      <c r="P258" s="85"/>
      <c r="Q258" s="85"/>
      <c r="R258" s="85"/>
      <c r="S258" s="85"/>
      <c r="T258" s="85"/>
      <c r="U258" s="85"/>
      <c r="V258" s="85"/>
      <c r="W258" s="85"/>
      <c r="X258" s="85"/>
    </row>
    <row r="259" spans="3:24">
      <c r="C259" s="85"/>
      <c r="D259" s="85"/>
      <c r="E259" s="85"/>
      <c r="F259" s="85"/>
      <c r="G259" s="85"/>
      <c r="H259" s="85"/>
      <c r="I259" s="85"/>
      <c r="J259" s="85"/>
      <c r="K259" s="85"/>
      <c r="L259" s="85"/>
      <c r="M259" s="85"/>
      <c r="N259" s="85"/>
      <c r="O259" s="85"/>
      <c r="P259" s="85"/>
      <c r="Q259" s="85"/>
      <c r="R259" s="85"/>
      <c r="S259" s="85"/>
      <c r="T259" s="85"/>
      <c r="U259" s="85"/>
      <c r="V259" s="85"/>
      <c r="W259" s="85"/>
      <c r="X259" s="85"/>
    </row>
    <row r="260" spans="3:24">
      <c r="C260" s="85"/>
      <c r="D260" s="85"/>
      <c r="E260" s="85"/>
      <c r="F260" s="85"/>
      <c r="G260" s="85"/>
      <c r="H260" s="85"/>
      <c r="I260" s="85"/>
      <c r="J260" s="85"/>
      <c r="K260" s="85"/>
      <c r="L260" s="85"/>
      <c r="M260" s="85"/>
      <c r="N260" s="85"/>
      <c r="O260" s="85"/>
      <c r="P260" s="85"/>
      <c r="Q260" s="85"/>
      <c r="R260" s="85"/>
      <c r="S260" s="85"/>
      <c r="T260" s="85"/>
      <c r="U260" s="85"/>
      <c r="V260" s="85"/>
      <c r="W260" s="85"/>
      <c r="X260" s="85"/>
    </row>
    <row r="261" spans="3:24">
      <c r="C261" s="85"/>
      <c r="D261" s="85"/>
      <c r="E261" s="85"/>
      <c r="F261" s="85"/>
      <c r="G261" s="85"/>
      <c r="H261" s="85"/>
      <c r="I261" s="85"/>
      <c r="J261" s="85"/>
      <c r="K261" s="85"/>
      <c r="L261" s="85"/>
      <c r="M261" s="85"/>
      <c r="N261" s="85"/>
      <c r="O261" s="85"/>
      <c r="P261" s="85"/>
      <c r="Q261" s="85"/>
      <c r="R261" s="85"/>
      <c r="S261" s="85"/>
      <c r="T261" s="85"/>
      <c r="U261" s="85"/>
      <c r="V261" s="85"/>
      <c r="W261" s="85"/>
      <c r="X261" s="85"/>
    </row>
    <row r="262" spans="3:24">
      <c r="C262" s="85"/>
      <c r="D262" s="85"/>
      <c r="E262" s="85"/>
      <c r="F262" s="85"/>
      <c r="G262" s="85"/>
      <c r="H262" s="85"/>
      <c r="I262" s="85"/>
      <c r="J262" s="85"/>
      <c r="K262" s="85"/>
      <c r="L262" s="85"/>
      <c r="M262" s="85"/>
      <c r="N262" s="85"/>
      <c r="O262" s="85"/>
      <c r="P262" s="85"/>
      <c r="Q262" s="85"/>
      <c r="R262" s="85"/>
      <c r="S262" s="85"/>
      <c r="T262" s="85"/>
      <c r="U262" s="85"/>
      <c r="V262" s="85"/>
      <c r="W262" s="85"/>
      <c r="X262" s="85"/>
    </row>
    <row r="263" spans="3:24">
      <c r="C263" s="85"/>
      <c r="D263" s="85"/>
      <c r="E263" s="85"/>
      <c r="F263" s="85"/>
      <c r="G263" s="85"/>
      <c r="H263" s="85"/>
      <c r="I263" s="85"/>
      <c r="J263" s="85"/>
      <c r="K263" s="85"/>
      <c r="L263" s="85"/>
      <c r="M263" s="85"/>
      <c r="N263" s="85"/>
      <c r="O263" s="85"/>
      <c r="P263" s="85"/>
      <c r="Q263" s="85"/>
      <c r="R263" s="85"/>
      <c r="S263" s="85"/>
      <c r="T263" s="85"/>
      <c r="U263" s="85"/>
      <c r="V263" s="85"/>
      <c r="W263" s="85"/>
      <c r="X263" s="85"/>
    </row>
    <row r="264" spans="3:24">
      <c r="C264" s="85"/>
      <c r="D264" s="85"/>
      <c r="E264" s="85"/>
      <c r="F264" s="85"/>
      <c r="G264" s="85"/>
      <c r="H264" s="85"/>
      <c r="I264" s="85"/>
      <c r="J264" s="85"/>
      <c r="K264" s="85"/>
      <c r="L264" s="85"/>
      <c r="M264" s="85"/>
      <c r="N264" s="85"/>
      <c r="O264" s="85"/>
      <c r="P264" s="85"/>
      <c r="Q264" s="85"/>
      <c r="R264" s="85"/>
      <c r="S264" s="85"/>
      <c r="T264" s="85"/>
      <c r="U264" s="85"/>
      <c r="V264" s="85"/>
      <c r="W264" s="85"/>
      <c r="X264" s="85"/>
    </row>
    <row r="265" spans="3:24">
      <c r="C265" s="85"/>
      <c r="D265" s="85"/>
      <c r="E265" s="85"/>
      <c r="F265" s="85"/>
      <c r="G265" s="85"/>
      <c r="H265" s="85"/>
      <c r="I265" s="85"/>
      <c r="J265" s="85"/>
      <c r="K265" s="85"/>
      <c r="L265" s="85"/>
      <c r="M265" s="85"/>
      <c r="N265" s="85"/>
      <c r="O265" s="85"/>
      <c r="P265" s="85"/>
      <c r="Q265" s="85"/>
      <c r="R265" s="85"/>
      <c r="S265" s="85"/>
      <c r="T265" s="85"/>
      <c r="U265" s="85"/>
      <c r="V265" s="85"/>
      <c r="W265" s="85"/>
      <c r="X265" s="85"/>
    </row>
    <row r="266" spans="3:24">
      <c r="C266" s="85"/>
      <c r="D266" s="85"/>
      <c r="E266" s="85"/>
      <c r="F266" s="85"/>
      <c r="G266" s="85"/>
      <c r="H266" s="85"/>
      <c r="I266" s="85"/>
      <c r="J266" s="85"/>
      <c r="K266" s="85"/>
      <c r="L266" s="85"/>
      <c r="M266" s="85"/>
      <c r="N266" s="85"/>
      <c r="O266" s="85"/>
      <c r="P266" s="85"/>
      <c r="Q266" s="85"/>
      <c r="R266" s="85"/>
      <c r="S266" s="85"/>
      <c r="T266" s="85"/>
      <c r="U266" s="85"/>
      <c r="V266" s="85"/>
      <c r="W266" s="85"/>
      <c r="X266" s="85"/>
    </row>
    <row r="267" spans="3:24">
      <c r="C267" s="85"/>
      <c r="D267" s="85"/>
      <c r="E267" s="85"/>
      <c r="F267" s="85"/>
      <c r="G267" s="85"/>
      <c r="H267" s="85"/>
      <c r="I267" s="85"/>
      <c r="J267" s="85"/>
      <c r="K267" s="85"/>
      <c r="L267" s="85"/>
      <c r="M267" s="85"/>
      <c r="N267" s="85"/>
      <c r="O267" s="85"/>
      <c r="P267" s="85"/>
      <c r="Q267" s="85"/>
      <c r="R267" s="85"/>
      <c r="S267" s="85"/>
      <c r="T267" s="85"/>
      <c r="U267" s="85"/>
      <c r="V267" s="85"/>
      <c r="W267" s="85"/>
      <c r="X267" s="85"/>
    </row>
    <row r="268" spans="3:24">
      <c r="C268" s="85"/>
      <c r="D268" s="85"/>
      <c r="E268" s="85"/>
      <c r="F268" s="85"/>
      <c r="G268" s="85"/>
      <c r="H268" s="85"/>
      <c r="I268" s="85"/>
      <c r="J268" s="85"/>
      <c r="K268" s="85"/>
      <c r="L268" s="85"/>
      <c r="M268" s="85"/>
      <c r="N268" s="85"/>
      <c r="O268" s="85"/>
      <c r="P268" s="85"/>
      <c r="Q268" s="85"/>
      <c r="R268" s="85"/>
      <c r="S268" s="85"/>
      <c r="T268" s="85"/>
      <c r="U268" s="85"/>
      <c r="V268" s="85"/>
      <c r="W268" s="85"/>
      <c r="X268" s="85"/>
    </row>
    <row r="269" spans="3:24">
      <c r="C269" s="85"/>
      <c r="D269" s="85"/>
      <c r="E269" s="85"/>
      <c r="F269" s="85"/>
      <c r="G269" s="85"/>
      <c r="H269" s="85"/>
      <c r="I269" s="85"/>
      <c r="J269" s="85"/>
      <c r="K269" s="85"/>
      <c r="L269" s="85"/>
      <c r="M269" s="85"/>
      <c r="N269" s="85"/>
      <c r="O269" s="85"/>
      <c r="P269" s="85"/>
      <c r="Q269" s="85"/>
      <c r="R269" s="85"/>
      <c r="S269" s="85"/>
      <c r="T269" s="85"/>
      <c r="U269" s="85"/>
      <c r="V269" s="85"/>
      <c r="W269" s="85"/>
      <c r="X269" s="85"/>
    </row>
    <row r="270" spans="3:24">
      <c r="C270" s="85"/>
      <c r="D270" s="85"/>
      <c r="E270" s="85"/>
      <c r="F270" s="85"/>
      <c r="G270" s="85"/>
      <c r="H270" s="85"/>
      <c r="I270" s="85"/>
      <c r="J270" s="85"/>
      <c r="K270" s="85"/>
      <c r="L270" s="85"/>
      <c r="M270" s="85"/>
      <c r="N270" s="85"/>
      <c r="O270" s="85"/>
      <c r="P270" s="85"/>
      <c r="Q270" s="85"/>
      <c r="R270" s="85"/>
      <c r="S270" s="85"/>
      <c r="T270" s="85"/>
      <c r="U270" s="85"/>
      <c r="V270" s="85"/>
      <c r="W270" s="85"/>
      <c r="X270" s="85"/>
    </row>
    <row r="271" spans="3:24">
      <c r="C271" s="85"/>
      <c r="D271" s="85"/>
      <c r="E271" s="85"/>
      <c r="F271" s="85"/>
      <c r="G271" s="85"/>
      <c r="H271" s="85"/>
      <c r="I271" s="85"/>
      <c r="J271" s="85"/>
      <c r="K271" s="85"/>
      <c r="L271" s="85"/>
      <c r="M271" s="85"/>
      <c r="N271" s="85"/>
      <c r="O271" s="85"/>
      <c r="P271" s="85"/>
      <c r="Q271" s="85"/>
      <c r="R271" s="85"/>
      <c r="S271" s="85"/>
      <c r="T271" s="85"/>
      <c r="U271" s="85"/>
      <c r="V271" s="85"/>
      <c r="W271" s="85"/>
      <c r="X271" s="85"/>
    </row>
    <row r="272" spans="3:24">
      <c r="C272" s="85"/>
      <c r="D272" s="85"/>
      <c r="E272" s="85"/>
      <c r="F272" s="85"/>
      <c r="G272" s="85"/>
      <c r="H272" s="85"/>
      <c r="I272" s="85"/>
      <c r="J272" s="85"/>
      <c r="K272" s="85"/>
      <c r="L272" s="85"/>
      <c r="M272" s="85"/>
      <c r="N272" s="85"/>
      <c r="O272" s="85"/>
      <c r="P272" s="85"/>
      <c r="Q272" s="85"/>
      <c r="R272" s="85"/>
      <c r="S272" s="85"/>
      <c r="T272" s="85"/>
      <c r="U272" s="85"/>
      <c r="V272" s="85"/>
      <c r="W272" s="85"/>
      <c r="X272" s="85"/>
    </row>
    <row r="273" spans="3:24">
      <c r="C273" s="85"/>
      <c r="D273" s="85"/>
      <c r="E273" s="85"/>
      <c r="F273" s="85"/>
      <c r="G273" s="85"/>
      <c r="H273" s="85"/>
      <c r="I273" s="85"/>
      <c r="J273" s="85"/>
      <c r="K273" s="85"/>
      <c r="L273" s="85"/>
      <c r="M273" s="85"/>
      <c r="N273" s="85"/>
      <c r="O273" s="85"/>
      <c r="P273" s="85"/>
      <c r="Q273" s="85"/>
      <c r="R273" s="85"/>
      <c r="S273" s="85"/>
      <c r="T273" s="85"/>
      <c r="U273" s="85"/>
      <c r="V273" s="85"/>
      <c r="W273" s="85"/>
      <c r="X273" s="85"/>
    </row>
    <row r="274" spans="3:24">
      <c r="C274" s="85"/>
      <c r="D274" s="85"/>
      <c r="E274" s="85"/>
      <c r="F274" s="85"/>
      <c r="G274" s="85"/>
      <c r="H274" s="85"/>
      <c r="I274" s="85"/>
      <c r="J274" s="85"/>
      <c r="K274" s="85"/>
      <c r="L274" s="85"/>
      <c r="M274" s="85"/>
      <c r="N274" s="85"/>
      <c r="O274" s="85"/>
      <c r="P274" s="85"/>
      <c r="Q274" s="85"/>
      <c r="R274" s="85"/>
      <c r="S274" s="85"/>
      <c r="T274" s="85"/>
      <c r="U274" s="85"/>
      <c r="V274" s="85"/>
      <c r="W274" s="85"/>
      <c r="X274" s="85"/>
    </row>
    <row r="275" spans="3:24">
      <c r="C275" s="85"/>
      <c r="D275" s="85"/>
      <c r="E275" s="85"/>
      <c r="F275" s="85"/>
      <c r="G275" s="85"/>
      <c r="H275" s="85"/>
      <c r="I275" s="85"/>
      <c r="J275" s="85"/>
      <c r="K275" s="85"/>
      <c r="L275" s="85"/>
      <c r="M275" s="85"/>
      <c r="N275" s="85"/>
      <c r="O275" s="85"/>
      <c r="P275" s="85"/>
      <c r="Q275" s="85"/>
      <c r="R275" s="85"/>
      <c r="S275" s="85"/>
      <c r="T275" s="85"/>
      <c r="U275" s="85"/>
      <c r="V275" s="85"/>
      <c r="W275" s="85"/>
      <c r="X275" s="85"/>
    </row>
    <row r="276" spans="3:24">
      <c r="C276" s="85"/>
      <c r="D276" s="85"/>
      <c r="E276" s="85"/>
      <c r="F276" s="85"/>
      <c r="G276" s="85"/>
      <c r="H276" s="85"/>
      <c r="I276" s="85"/>
      <c r="J276" s="85"/>
      <c r="K276" s="85"/>
      <c r="L276" s="85"/>
      <c r="M276" s="85"/>
      <c r="N276" s="85"/>
      <c r="O276" s="85"/>
      <c r="P276" s="85"/>
      <c r="Q276" s="85"/>
      <c r="R276" s="85"/>
      <c r="S276" s="85"/>
      <c r="T276" s="85"/>
      <c r="U276" s="85"/>
      <c r="V276" s="85"/>
      <c r="W276" s="85"/>
      <c r="X276" s="85"/>
    </row>
    <row r="277" spans="3:24">
      <c r="C277" s="85"/>
      <c r="D277" s="85"/>
      <c r="E277" s="85"/>
      <c r="F277" s="85"/>
      <c r="G277" s="85"/>
      <c r="H277" s="85"/>
      <c r="I277" s="85"/>
      <c r="J277" s="85"/>
      <c r="K277" s="85"/>
      <c r="L277" s="85"/>
      <c r="M277" s="85"/>
      <c r="N277" s="85"/>
      <c r="O277" s="85"/>
      <c r="P277" s="85"/>
      <c r="Q277" s="85"/>
      <c r="R277" s="85"/>
      <c r="S277" s="85"/>
      <c r="T277" s="85"/>
      <c r="U277" s="85"/>
      <c r="V277" s="85"/>
      <c r="W277" s="85"/>
      <c r="X277" s="85"/>
    </row>
    <row r="278" spans="3:24">
      <c r="C278" s="85"/>
      <c r="D278" s="85"/>
      <c r="E278" s="85"/>
      <c r="F278" s="85"/>
      <c r="G278" s="85"/>
      <c r="H278" s="85"/>
      <c r="I278" s="85"/>
      <c r="J278" s="85"/>
      <c r="K278" s="85"/>
      <c r="L278" s="85"/>
      <c r="M278" s="85"/>
      <c r="N278" s="85"/>
      <c r="O278" s="85"/>
      <c r="P278" s="85"/>
      <c r="Q278" s="85"/>
      <c r="R278" s="85"/>
      <c r="S278" s="85"/>
      <c r="T278" s="85"/>
      <c r="U278" s="85"/>
      <c r="V278" s="85"/>
      <c r="W278" s="85"/>
      <c r="X278" s="85"/>
    </row>
    <row r="279" spans="3:24">
      <c r="C279" s="85"/>
      <c r="D279" s="85"/>
      <c r="E279" s="85"/>
      <c r="F279" s="85"/>
      <c r="G279" s="85"/>
      <c r="H279" s="85"/>
      <c r="I279" s="85"/>
      <c r="J279" s="85"/>
      <c r="K279" s="85"/>
      <c r="L279" s="85"/>
      <c r="M279" s="85"/>
      <c r="N279" s="85"/>
      <c r="O279" s="85"/>
      <c r="P279" s="85"/>
      <c r="Q279" s="85"/>
      <c r="R279" s="85"/>
      <c r="S279" s="85"/>
      <c r="T279" s="85"/>
      <c r="U279" s="85"/>
      <c r="V279" s="85"/>
      <c r="W279" s="85"/>
      <c r="X279" s="85"/>
    </row>
    <row r="280" spans="3:24">
      <c r="C280" s="85"/>
      <c r="D280" s="85"/>
      <c r="E280" s="85"/>
      <c r="F280" s="85"/>
      <c r="G280" s="85"/>
      <c r="H280" s="85"/>
      <c r="I280" s="85"/>
      <c r="J280" s="85"/>
      <c r="K280" s="85"/>
      <c r="L280" s="85"/>
      <c r="M280" s="85"/>
      <c r="N280" s="85"/>
      <c r="O280" s="85"/>
      <c r="P280" s="85"/>
      <c r="Q280" s="85"/>
      <c r="R280" s="85"/>
      <c r="S280" s="85"/>
      <c r="T280" s="85"/>
      <c r="U280" s="85"/>
      <c r="V280" s="85"/>
      <c r="W280" s="85"/>
      <c r="X280" s="85"/>
    </row>
    <row r="281" spans="3:24">
      <c r="C281" s="85"/>
      <c r="D281" s="85"/>
      <c r="E281" s="85"/>
      <c r="F281" s="85"/>
      <c r="G281" s="85"/>
      <c r="H281" s="85"/>
      <c r="I281" s="85"/>
      <c r="J281" s="85"/>
      <c r="K281" s="85"/>
      <c r="L281" s="85"/>
      <c r="M281" s="85"/>
      <c r="N281" s="85"/>
      <c r="O281" s="85"/>
      <c r="P281" s="85"/>
      <c r="Q281" s="85"/>
      <c r="R281" s="85"/>
      <c r="S281" s="85"/>
      <c r="T281" s="85"/>
      <c r="U281" s="85"/>
      <c r="V281" s="85"/>
      <c r="W281" s="85"/>
      <c r="X281" s="85"/>
    </row>
    <row r="282" spans="3:24">
      <c r="C282" s="85"/>
      <c r="D282" s="85"/>
      <c r="E282" s="85"/>
      <c r="F282" s="85"/>
      <c r="G282" s="85"/>
      <c r="H282" s="85"/>
      <c r="I282" s="85"/>
      <c r="J282" s="85"/>
      <c r="K282" s="85"/>
      <c r="L282" s="85"/>
      <c r="M282" s="85"/>
      <c r="N282" s="85"/>
      <c r="O282" s="85"/>
      <c r="P282" s="85"/>
      <c r="Q282" s="85"/>
      <c r="R282" s="85"/>
      <c r="S282" s="85"/>
      <c r="T282" s="85"/>
      <c r="U282" s="85"/>
      <c r="V282" s="85"/>
      <c r="W282" s="85"/>
      <c r="X282" s="85"/>
    </row>
    <row r="283" spans="3:24">
      <c r="C283" s="85"/>
      <c r="D283" s="85"/>
      <c r="E283" s="85"/>
      <c r="F283" s="85"/>
      <c r="G283" s="85"/>
      <c r="H283" s="85"/>
      <c r="I283" s="85"/>
      <c r="J283" s="85"/>
      <c r="K283" s="85"/>
      <c r="L283" s="85"/>
      <c r="M283" s="85"/>
      <c r="N283" s="85"/>
      <c r="O283" s="85"/>
      <c r="P283" s="85"/>
      <c r="Q283" s="85"/>
      <c r="R283" s="85"/>
      <c r="S283" s="85"/>
      <c r="T283" s="85"/>
      <c r="U283" s="85"/>
      <c r="V283" s="85"/>
      <c r="W283" s="85"/>
      <c r="X283" s="85"/>
    </row>
    <row r="284" spans="3:24">
      <c r="C284" s="85"/>
      <c r="D284" s="85"/>
      <c r="E284" s="85"/>
      <c r="F284" s="85"/>
      <c r="G284" s="85"/>
      <c r="H284" s="85"/>
      <c r="I284" s="85"/>
      <c r="J284" s="85"/>
      <c r="K284" s="85"/>
      <c r="L284" s="85"/>
      <c r="M284" s="85"/>
      <c r="N284" s="85"/>
      <c r="O284" s="85"/>
      <c r="P284" s="85"/>
      <c r="Q284" s="85"/>
      <c r="R284" s="85"/>
      <c r="S284" s="85"/>
      <c r="T284" s="85"/>
      <c r="U284" s="85"/>
      <c r="V284" s="85"/>
      <c r="W284" s="85"/>
      <c r="X284" s="85"/>
    </row>
    <row r="285" spans="3:24">
      <c r="C285" s="85"/>
      <c r="D285" s="85"/>
      <c r="E285" s="85"/>
      <c r="F285" s="85"/>
      <c r="G285" s="85"/>
      <c r="H285" s="85"/>
      <c r="I285" s="85"/>
      <c r="J285" s="85"/>
      <c r="K285" s="85"/>
      <c r="L285" s="85"/>
      <c r="M285" s="85"/>
      <c r="N285" s="85"/>
      <c r="O285" s="85"/>
      <c r="P285" s="85"/>
      <c r="Q285" s="85"/>
      <c r="R285" s="85"/>
      <c r="S285" s="85"/>
      <c r="T285" s="85"/>
      <c r="U285" s="85"/>
      <c r="V285" s="85"/>
      <c r="W285" s="85"/>
      <c r="X285" s="85"/>
    </row>
    <row r="286" spans="3:24">
      <c r="C286" s="85"/>
      <c r="D286" s="85"/>
      <c r="E286" s="85"/>
      <c r="F286" s="85"/>
      <c r="G286" s="85"/>
      <c r="H286" s="85"/>
      <c r="I286" s="85"/>
      <c r="J286" s="85"/>
      <c r="K286" s="85"/>
      <c r="L286" s="85"/>
      <c r="M286" s="85"/>
      <c r="N286" s="85"/>
      <c r="O286" s="85"/>
      <c r="P286" s="85"/>
      <c r="Q286" s="85"/>
      <c r="R286" s="85"/>
      <c r="S286" s="85"/>
      <c r="T286" s="85"/>
      <c r="U286" s="85"/>
      <c r="V286" s="85"/>
      <c r="W286" s="85"/>
      <c r="X286" s="85"/>
    </row>
    <row r="287" spans="3:24">
      <c r="C287" s="85"/>
      <c r="D287" s="85"/>
      <c r="E287" s="85"/>
      <c r="F287" s="85"/>
      <c r="G287" s="85"/>
      <c r="H287" s="85"/>
      <c r="I287" s="85"/>
      <c r="J287" s="85"/>
      <c r="K287" s="85"/>
      <c r="L287" s="85"/>
      <c r="M287" s="85"/>
      <c r="N287" s="85"/>
      <c r="O287" s="85"/>
      <c r="P287" s="85"/>
      <c r="Q287" s="85"/>
      <c r="R287" s="85"/>
      <c r="S287" s="85"/>
      <c r="T287" s="85"/>
      <c r="U287" s="85"/>
      <c r="V287" s="85"/>
      <c r="W287" s="85"/>
      <c r="X287" s="85"/>
    </row>
    <row r="288" spans="3:24">
      <c r="C288" s="85"/>
      <c r="D288" s="85"/>
      <c r="E288" s="85"/>
      <c r="F288" s="85"/>
      <c r="G288" s="85"/>
      <c r="H288" s="85"/>
      <c r="I288" s="85"/>
      <c r="J288" s="85"/>
      <c r="K288" s="85"/>
      <c r="L288" s="85"/>
      <c r="M288" s="85"/>
      <c r="N288" s="85"/>
      <c r="O288" s="85"/>
      <c r="P288" s="85"/>
      <c r="Q288" s="85"/>
      <c r="R288" s="85"/>
      <c r="S288" s="85"/>
      <c r="T288" s="85"/>
      <c r="U288" s="85"/>
      <c r="V288" s="85"/>
      <c r="W288" s="85"/>
      <c r="X288" s="85"/>
    </row>
    <row r="289" spans="3:24">
      <c r="C289" s="85"/>
      <c r="D289" s="85"/>
      <c r="E289" s="85"/>
      <c r="F289" s="85"/>
      <c r="G289" s="85"/>
      <c r="H289" s="85"/>
      <c r="I289" s="85"/>
      <c r="J289" s="85"/>
      <c r="K289" s="85"/>
      <c r="L289" s="85"/>
      <c r="M289" s="85"/>
      <c r="N289" s="85"/>
      <c r="O289" s="85"/>
      <c r="P289" s="85"/>
      <c r="Q289" s="85"/>
      <c r="R289" s="85"/>
      <c r="S289" s="85"/>
      <c r="T289" s="85"/>
      <c r="U289" s="85"/>
      <c r="V289" s="85"/>
      <c r="W289" s="85"/>
      <c r="X289" s="85"/>
    </row>
    <row r="290" spans="3:24">
      <c r="C290" s="85"/>
      <c r="D290" s="85"/>
      <c r="E290" s="85"/>
      <c r="F290" s="85"/>
      <c r="G290" s="85"/>
      <c r="H290" s="85"/>
      <c r="I290" s="85"/>
      <c r="J290" s="85"/>
      <c r="K290" s="85"/>
      <c r="L290" s="85"/>
      <c r="M290" s="85"/>
      <c r="N290" s="85"/>
      <c r="O290" s="85"/>
      <c r="P290" s="85"/>
      <c r="Q290" s="85"/>
      <c r="R290" s="85"/>
      <c r="S290" s="85"/>
      <c r="T290" s="85"/>
      <c r="U290" s="85"/>
      <c r="V290" s="85"/>
      <c r="W290" s="85"/>
      <c r="X290" s="85"/>
    </row>
    <row r="291" spans="3:24">
      <c r="C291" s="85"/>
      <c r="D291" s="85"/>
      <c r="E291" s="85"/>
      <c r="F291" s="85"/>
      <c r="G291" s="85"/>
      <c r="H291" s="85"/>
      <c r="I291" s="85"/>
      <c r="J291" s="85"/>
      <c r="K291" s="85"/>
      <c r="L291" s="85"/>
      <c r="M291" s="85"/>
      <c r="N291" s="85"/>
      <c r="O291" s="85"/>
      <c r="P291" s="85"/>
      <c r="Q291" s="85"/>
      <c r="R291" s="85"/>
      <c r="S291" s="85"/>
      <c r="T291" s="85"/>
      <c r="U291" s="85"/>
      <c r="V291" s="85"/>
      <c r="W291" s="85"/>
      <c r="X291" s="85"/>
    </row>
    <row r="292" spans="3:24">
      <c r="C292" s="85"/>
      <c r="D292" s="85"/>
      <c r="E292" s="85"/>
      <c r="F292" s="85"/>
      <c r="G292" s="85"/>
      <c r="H292" s="85"/>
      <c r="I292" s="85"/>
      <c r="J292" s="85"/>
      <c r="K292" s="85"/>
      <c r="L292" s="85"/>
      <c r="M292" s="85"/>
      <c r="N292" s="85"/>
      <c r="O292" s="85"/>
      <c r="P292" s="85"/>
      <c r="Q292" s="85"/>
      <c r="R292" s="85"/>
      <c r="S292" s="85"/>
      <c r="T292" s="85"/>
      <c r="U292" s="85"/>
      <c r="V292" s="85"/>
      <c r="W292" s="85"/>
      <c r="X292" s="85"/>
    </row>
    <row r="293" spans="3:24">
      <c r="C293" s="85"/>
      <c r="D293" s="85"/>
      <c r="E293" s="85"/>
      <c r="F293" s="85"/>
      <c r="G293" s="85"/>
      <c r="H293" s="85"/>
      <c r="I293" s="85"/>
      <c r="J293" s="85"/>
      <c r="K293" s="85"/>
      <c r="L293" s="85"/>
      <c r="M293" s="85"/>
      <c r="N293" s="85"/>
      <c r="O293" s="85"/>
      <c r="P293" s="85"/>
      <c r="Q293" s="85"/>
      <c r="R293" s="85"/>
      <c r="S293" s="85"/>
      <c r="T293" s="85"/>
      <c r="U293" s="85"/>
      <c r="V293" s="85"/>
      <c r="W293" s="85"/>
      <c r="X293" s="85"/>
    </row>
    <row r="294" spans="3:24">
      <c r="C294" s="85"/>
      <c r="D294" s="85"/>
      <c r="E294" s="85"/>
      <c r="F294" s="85"/>
      <c r="G294" s="85"/>
      <c r="H294" s="85"/>
      <c r="I294" s="85"/>
      <c r="J294" s="85"/>
      <c r="K294" s="85"/>
      <c r="L294" s="85"/>
      <c r="M294" s="85"/>
      <c r="N294" s="85"/>
      <c r="O294" s="85"/>
      <c r="P294" s="85"/>
      <c r="Q294" s="85"/>
      <c r="R294" s="85"/>
      <c r="S294" s="85"/>
      <c r="T294" s="85"/>
      <c r="U294" s="85"/>
      <c r="V294" s="85"/>
      <c r="W294" s="85"/>
      <c r="X294" s="85"/>
    </row>
    <row r="295" spans="3:24">
      <c r="C295" s="85"/>
      <c r="D295" s="85"/>
      <c r="E295" s="85"/>
      <c r="F295" s="85"/>
      <c r="G295" s="85"/>
      <c r="H295" s="85"/>
      <c r="I295" s="85"/>
      <c r="J295" s="85"/>
      <c r="K295" s="85"/>
      <c r="L295" s="85"/>
      <c r="M295" s="85"/>
      <c r="N295" s="85"/>
      <c r="O295" s="85"/>
      <c r="P295" s="85"/>
      <c r="Q295" s="85"/>
      <c r="R295" s="85"/>
      <c r="S295" s="85"/>
      <c r="T295" s="85"/>
      <c r="U295" s="85"/>
      <c r="V295" s="85"/>
      <c r="W295" s="85"/>
      <c r="X295" s="85"/>
    </row>
    <row r="296" spans="3:24">
      <c r="C296" s="85"/>
      <c r="D296" s="85"/>
      <c r="E296" s="85"/>
      <c r="F296" s="85"/>
      <c r="G296" s="85"/>
      <c r="H296" s="85"/>
      <c r="I296" s="85"/>
      <c r="J296" s="85"/>
      <c r="K296" s="85"/>
      <c r="L296" s="85"/>
      <c r="M296" s="85"/>
      <c r="N296" s="85"/>
      <c r="O296" s="85"/>
      <c r="P296" s="85"/>
      <c r="Q296" s="85"/>
      <c r="R296" s="85"/>
      <c r="S296" s="85"/>
      <c r="T296" s="85"/>
      <c r="U296" s="85"/>
      <c r="V296" s="85"/>
      <c r="W296" s="85"/>
      <c r="X296" s="85"/>
    </row>
    <row r="297" spans="3:24">
      <c r="C297" s="85"/>
      <c r="D297" s="85"/>
      <c r="E297" s="85"/>
      <c r="F297" s="85"/>
      <c r="G297" s="85"/>
      <c r="H297" s="85"/>
      <c r="I297" s="85"/>
      <c r="J297" s="85"/>
      <c r="K297" s="85"/>
      <c r="L297" s="85"/>
      <c r="M297" s="85"/>
      <c r="N297" s="85"/>
      <c r="O297" s="85"/>
      <c r="P297" s="85"/>
      <c r="Q297" s="85"/>
      <c r="R297" s="85"/>
      <c r="S297" s="85"/>
      <c r="T297" s="85"/>
      <c r="U297" s="85"/>
      <c r="V297" s="85"/>
      <c r="W297" s="85"/>
      <c r="X297" s="85"/>
    </row>
    <row r="298" spans="3:24">
      <c r="C298" s="85"/>
      <c r="D298" s="85"/>
      <c r="E298" s="85"/>
      <c r="F298" s="85"/>
      <c r="G298" s="85"/>
      <c r="H298" s="85"/>
      <c r="I298" s="85"/>
      <c r="J298" s="85"/>
      <c r="K298" s="85"/>
      <c r="L298" s="85"/>
      <c r="M298" s="85"/>
      <c r="N298" s="85"/>
      <c r="O298" s="85"/>
      <c r="P298" s="85"/>
      <c r="Q298" s="85"/>
      <c r="R298" s="85"/>
      <c r="S298" s="85"/>
      <c r="T298" s="85"/>
      <c r="U298" s="85"/>
      <c r="V298" s="85"/>
      <c r="W298" s="85"/>
      <c r="X298" s="85"/>
    </row>
    <row r="299" spans="3:24">
      <c r="C299" s="85"/>
      <c r="D299" s="85"/>
      <c r="E299" s="85"/>
      <c r="F299" s="85"/>
      <c r="G299" s="85"/>
      <c r="H299" s="85"/>
      <c r="I299" s="85"/>
      <c r="J299" s="85"/>
      <c r="K299" s="85"/>
      <c r="L299" s="85"/>
      <c r="M299" s="85"/>
      <c r="N299" s="85"/>
      <c r="O299" s="85"/>
      <c r="P299" s="85"/>
      <c r="Q299" s="85"/>
      <c r="R299" s="85"/>
      <c r="S299" s="85"/>
      <c r="T299" s="85"/>
      <c r="U299" s="85"/>
      <c r="V299" s="85"/>
      <c r="W299" s="85"/>
      <c r="X299" s="85"/>
    </row>
    <row r="300" spans="3:24">
      <c r="C300" s="85"/>
      <c r="D300" s="85"/>
      <c r="E300" s="85"/>
      <c r="F300" s="85"/>
      <c r="G300" s="85"/>
      <c r="H300" s="85"/>
      <c r="I300" s="85"/>
      <c r="J300" s="85"/>
      <c r="K300" s="85"/>
      <c r="L300" s="85"/>
      <c r="M300" s="85"/>
      <c r="N300" s="85"/>
      <c r="O300" s="85"/>
      <c r="P300" s="85"/>
      <c r="Q300" s="85"/>
      <c r="R300" s="85"/>
    </row>
    <row r="301" spans="3:24">
      <c r="C301" s="85"/>
      <c r="D301" s="85"/>
      <c r="E301" s="85"/>
      <c r="F301" s="85"/>
      <c r="G301" s="85"/>
      <c r="H301" s="85"/>
      <c r="I301" s="85"/>
      <c r="J301" s="85"/>
      <c r="K301" s="85"/>
      <c r="L301" s="85"/>
      <c r="M301" s="85"/>
      <c r="N301" s="85"/>
      <c r="O301" s="85"/>
      <c r="P301" s="85"/>
      <c r="Q301" s="85"/>
      <c r="R301" s="85"/>
    </row>
    <row r="302" spans="3:24">
      <c r="C302" s="85"/>
      <c r="D302" s="85"/>
      <c r="E302" s="85"/>
      <c r="F302" s="85"/>
      <c r="G302" s="85"/>
      <c r="H302" s="85"/>
      <c r="I302" s="85"/>
      <c r="J302" s="85"/>
      <c r="K302" s="85"/>
      <c r="L302" s="85"/>
      <c r="M302" s="85"/>
      <c r="N302" s="85"/>
      <c r="O302" s="85"/>
      <c r="P302" s="85"/>
      <c r="Q302" s="85"/>
      <c r="R302" s="85"/>
    </row>
    <row r="303" spans="3:24">
      <c r="C303" s="85"/>
      <c r="D303" s="85"/>
      <c r="E303" s="85"/>
      <c r="F303" s="85"/>
      <c r="G303" s="85"/>
      <c r="H303" s="85"/>
      <c r="I303" s="85"/>
      <c r="J303" s="85"/>
      <c r="K303" s="85"/>
      <c r="L303" s="85"/>
      <c r="M303" s="85"/>
      <c r="N303" s="85"/>
      <c r="O303" s="85"/>
      <c r="P303" s="85"/>
      <c r="Q303" s="85"/>
      <c r="R303" s="85"/>
    </row>
    <row r="304" spans="3:24">
      <c r="C304" s="85"/>
      <c r="D304" s="85"/>
      <c r="E304" s="85"/>
      <c r="F304" s="85"/>
      <c r="G304" s="85"/>
      <c r="H304" s="85"/>
      <c r="I304" s="85"/>
      <c r="J304" s="85"/>
      <c r="K304" s="85"/>
      <c r="L304" s="85"/>
      <c r="M304" s="85"/>
      <c r="N304" s="85"/>
      <c r="O304" s="85"/>
      <c r="P304" s="85"/>
      <c r="Q304" s="85"/>
      <c r="R304" s="85"/>
    </row>
    <row r="305" spans="3:18">
      <c r="C305" s="85"/>
      <c r="D305" s="85"/>
      <c r="E305" s="85"/>
      <c r="F305" s="85"/>
      <c r="G305" s="85"/>
      <c r="H305" s="85"/>
      <c r="I305" s="85"/>
      <c r="J305" s="85"/>
      <c r="K305" s="85"/>
      <c r="L305" s="85"/>
      <c r="M305" s="85"/>
      <c r="N305" s="85"/>
      <c r="O305" s="85"/>
      <c r="P305" s="85"/>
      <c r="Q305" s="85"/>
      <c r="R305" s="85"/>
    </row>
    <row r="306" spans="3:18">
      <c r="C306" s="85"/>
      <c r="D306" s="85"/>
      <c r="E306" s="85"/>
      <c r="F306" s="85"/>
      <c r="G306" s="85"/>
      <c r="H306" s="85"/>
      <c r="I306" s="85"/>
      <c r="J306" s="85"/>
      <c r="K306" s="85"/>
      <c r="L306" s="85"/>
      <c r="M306" s="85"/>
      <c r="N306" s="85"/>
      <c r="O306" s="85"/>
      <c r="P306" s="85"/>
      <c r="Q306" s="85"/>
      <c r="R306" s="85"/>
    </row>
    <row r="307" spans="3:18">
      <c r="C307" s="85"/>
      <c r="D307" s="85"/>
      <c r="E307" s="85"/>
      <c r="F307" s="85"/>
      <c r="G307" s="85"/>
      <c r="H307" s="85"/>
      <c r="I307" s="85"/>
      <c r="J307" s="85"/>
      <c r="K307" s="85"/>
      <c r="L307" s="85"/>
      <c r="M307" s="85"/>
      <c r="N307" s="85"/>
      <c r="O307" s="85"/>
      <c r="P307" s="85"/>
      <c r="Q307" s="85"/>
      <c r="R307" s="85"/>
    </row>
  </sheetData>
  <mergeCells count="8">
    <mergeCell ref="C107:R107"/>
    <mergeCell ref="C108:R108"/>
    <mergeCell ref="C99:R99"/>
    <mergeCell ref="C101:R101"/>
    <mergeCell ref="C102:R102"/>
    <mergeCell ref="C104:R104"/>
    <mergeCell ref="C105:R105"/>
    <mergeCell ref="C106:R106"/>
  </mergeCells>
  <pageMargins left="0.25" right="0.17" top="0.75" bottom="0.75" header="0.3" footer="0.3"/>
  <pageSetup scale="48" fitToHeight="0" orientation="landscape" r:id="rId1"/>
  <rowBreaks count="1" manualBreakCount="1">
    <brk id="59" max="17"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K34"/>
  <sheetViews>
    <sheetView tabSelected="1" view="pageLayout" zoomScaleNormal="80" workbookViewId="0">
      <selection activeCell="A3" sqref="A3:H3"/>
    </sheetView>
  </sheetViews>
  <sheetFormatPr defaultRowHeight="15"/>
  <cols>
    <col min="1" max="1" width="46.42578125" bestFit="1" customWidth="1"/>
    <col min="2" max="2" width="16" customWidth="1"/>
    <col min="3" max="3" width="17" customWidth="1"/>
    <col min="4" max="4" width="16" customWidth="1"/>
    <col min="5" max="5" width="17.42578125" customWidth="1"/>
    <col min="6" max="6" width="3.28515625" customWidth="1"/>
    <col min="7" max="7" width="17.5703125" bestFit="1" customWidth="1"/>
    <col min="8" max="8" width="23.85546875" customWidth="1"/>
    <col min="9" max="9" width="23.42578125" bestFit="1" customWidth="1"/>
    <col min="11" max="11" width="13" customWidth="1"/>
  </cols>
  <sheetData>
    <row r="1" spans="1:11">
      <c r="F1" s="351"/>
    </row>
    <row r="2" spans="1:11" ht="18">
      <c r="A2" s="418" t="s">
        <v>162</v>
      </c>
      <c r="B2" s="418"/>
      <c r="C2" s="418"/>
      <c r="D2" s="418"/>
      <c r="E2" s="418"/>
      <c r="F2" s="418"/>
      <c r="G2" s="418"/>
      <c r="H2" s="418"/>
    </row>
    <row r="3" spans="1:11" ht="18" customHeight="1">
      <c r="A3" s="419" t="s">
        <v>163</v>
      </c>
      <c r="B3" s="419"/>
      <c r="C3" s="419"/>
      <c r="D3" s="419"/>
      <c r="E3" s="419"/>
      <c r="F3" s="419"/>
      <c r="G3" s="419"/>
      <c r="H3" s="419"/>
    </row>
    <row r="4" spans="1:11" ht="18">
      <c r="A4" s="418">
        <v>2018</v>
      </c>
      <c r="B4" s="418"/>
      <c r="C4" s="418"/>
      <c r="D4" s="418"/>
      <c r="E4" s="418"/>
      <c r="F4" s="418"/>
      <c r="G4" s="418"/>
      <c r="H4" s="418"/>
    </row>
    <row r="5" spans="1:11">
      <c r="A5" s="351"/>
      <c r="B5" s="262"/>
      <c r="C5" s="262"/>
      <c r="D5" s="262"/>
      <c r="E5" s="262"/>
      <c r="F5" s="262"/>
      <c r="G5" s="262"/>
      <c r="H5" s="262"/>
    </row>
    <row r="6" spans="1:11">
      <c r="A6" s="262"/>
      <c r="B6" s="262"/>
      <c r="C6" s="262"/>
      <c r="D6" s="262"/>
      <c r="E6" s="262"/>
      <c r="F6" s="262"/>
      <c r="G6" s="262"/>
      <c r="H6" s="262"/>
    </row>
    <row r="7" spans="1:11">
      <c r="A7" s="391"/>
      <c r="B7" s="391"/>
      <c r="C7" s="410" t="s">
        <v>228</v>
      </c>
      <c r="D7" s="410" t="s">
        <v>228</v>
      </c>
      <c r="E7" s="410" t="s">
        <v>228</v>
      </c>
      <c r="F7" s="262"/>
      <c r="G7" s="411" t="s">
        <v>519</v>
      </c>
      <c r="H7" s="410" t="s">
        <v>228</v>
      </c>
    </row>
    <row r="8" spans="1:11">
      <c r="A8" s="410" t="s">
        <v>503</v>
      </c>
      <c r="B8" s="410"/>
      <c r="C8" s="410" t="s">
        <v>143</v>
      </c>
      <c r="D8" s="410" t="s">
        <v>374</v>
      </c>
      <c r="E8" s="410" t="s">
        <v>376</v>
      </c>
      <c r="F8" s="262"/>
      <c r="G8" s="411" t="s">
        <v>518</v>
      </c>
      <c r="H8" s="410" t="s">
        <v>523</v>
      </c>
    </row>
    <row r="9" spans="1:11" ht="15.75" thickBot="1">
      <c r="A9" s="412" t="s">
        <v>144</v>
      </c>
      <c r="B9" s="412" t="s">
        <v>485</v>
      </c>
      <c r="C9" s="412" t="s">
        <v>145</v>
      </c>
      <c r="D9" s="412" t="s">
        <v>375</v>
      </c>
      <c r="E9" s="412" t="s">
        <v>145</v>
      </c>
      <c r="F9" s="262"/>
      <c r="G9" s="412" t="s">
        <v>520</v>
      </c>
      <c r="H9" s="412" t="s">
        <v>522</v>
      </c>
    </row>
    <row r="10" spans="1:11">
      <c r="A10" s="290" t="s">
        <v>486</v>
      </c>
      <c r="B10" s="387" t="s">
        <v>146</v>
      </c>
      <c r="C10" s="384">
        <f>ROUND(+AMIL!P92,0)</f>
        <v>12400667</v>
      </c>
      <c r="D10" s="384">
        <f>ROUND(+AMIL!Q92,0)</f>
        <v>143467</v>
      </c>
      <c r="E10" s="384">
        <f>ROUND(+AMIL!R92,0)</f>
        <v>12544134</v>
      </c>
      <c r="F10" s="262"/>
      <c r="G10" s="262"/>
      <c r="H10" s="259">
        <f>C10-G10</f>
        <v>12400667</v>
      </c>
      <c r="K10" s="105"/>
    </row>
    <row r="11" spans="1:11">
      <c r="A11" s="290" t="s">
        <v>487</v>
      </c>
      <c r="B11" s="387" t="s">
        <v>264</v>
      </c>
      <c r="C11" s="384">
        <f>ROUND(+ATXI!Q97,0)</f>
        <v>166512669</v>
      </c>
      <c r="D11" s="384">
        <f>ROUND(+ATXI!R97,0)</f>
        <v>978731</v>
      </c>
      <c r="E11" s="384">
        <f>ROUND(+ATXI!S97,0)</f>
        <v>167491399</v>
      </c>
      <c r="F11" s="262"/>
      <c r="G11" s="262"/>
      <c r="H11" s="259">
        <f t="shared" ref="H11:H29" si="0">C11-G11</f>
        <v>166512669</v>
      </c>
      <c r="K11" s="105"/>
    </row>
    <row r="12" spans="1:11">
      <c r="A12" s="395" t="s">
        <v>502</v>
      </c>
      <c r="B12" s="387" t="s">
        <v>147</v>
      </c>
      <c r="C12" s="107">
        <f>ROUND(+AMMO!P92,0)</f>
        <v>0</v>
      </c>
      <c r="D12" s="107">
        <f>ROUND(+AMMO!Q92,0)</f>
        <v>0</v>
      </c>
      <c r="E12" s="107">
        <f>ROUND(+AMMO!R92,0)</f>
        <v>0</v>
      </c>
      <c r="F12" s="262"/>
      <c r="G12" s="262"/>
      <c r="H12" s="259">
        <f t="shared" si="0"/>
        <v>0</v>
      </c>
      <c r="K12" s="105"/>
    </row>
    <row r="13" spans="1:11">
      <c r="A13" s="290" t="s">
        <v>489</v>
      </c>
      <c r="B13" s="387" t="s">
        <v>468</v>
      </c>
      <c r="C13" s="107">
        <f>ROUND(CFU!P92,0)</f>
        <v>577915</v>
      </c>
      <c r="D13" s="107">
        <f>CFU!Q92</f>
        <v>0</v>
      </c>
      <c r="E13" s="107">
        <f>ROUND(CFU!R92,0)</f>
        <v>577915</v>
      </c>
      <c r="F13" s="262"/>
      <c r="G13" s="262"/>
      <c r="H13" s="259">
        <f t="shared" si="0"/>
        <v>577915</v>
      </c>
      <c r="K13" s="105"/>
    </row>
    <row r="14" spans="1:11">
      <c r="A14" s="290" t="s">
        <v>488</v>
      </c>
      <c r="B14" s="387" t="s">
        <v>148</v>
      </c>
      <c r="C14" s="107">
        <f>ROUND(+ATC!Q94,0)</f>
        <v>30526896</v>
      </c>
      <c r="D14" s="107">
        <f>ROUND(+ATC!R94,0)</f>
        <v>-617365</v>
      </c>
      <c r="E14" s="107">
        <f>ROUND(+ATC!S94,0)</f>
        <v>29909531</v>
      </c>
      <c r="F14" s="262"/>
      <c r="G14" s="262"/>
      <c r="H14" s="259">
        <f t="shared" si="0"/>
        <v>30526896</v>
      </c>
      <c r="K14" s="105"/>
    </row>
    <row r="15" spans="1:11">
      <c r="A15" s="395" t="s">
        <v>490</v>
      </c>
      <c r="B15" s="387" t="s">
        <v>277</v>
      </c>
      <c r="C15" s="107">
        <f>ROUND(+CMMPA!Q83,0)</f>
        <v>4688995</v>
      </c>
      <c r="D15" s="107">
        <f>ROUND(+CMMPA!R83,0)</f>
        <v>505011</v>
      </c>
      <c r="E15" s="107">
        <f>ROUND(+CMMPA!S83,0)</f>
        <v>5194006</v>
      </c>
      <c r="F15" s="262"/>
      <c r="G15" s="262"/>
      <c r="H15" s="259">
        <f t="shared" si="0"/>
        <v>4688995</v>
      </c>
      <c r="K15" s="105"/>
    </row>
    <row r="16" spans="1:11">
      <c r="A16" s="395" t="s">
        <v>222</v>
      </c>
      <c r="B16" s="387" t="s">
        <v>231</v>
      </c>
      <c r="C16" s="107">
        <f>ROUND(+DEI!P92,0)</f>
        <v>0</v>
      </c>
      <c r="D16" s="107">
        <f>ROUND(+DEI!Q92,0)</f>
        <v>0</v>
      </c>
      <c r="E16" s="107">
        <f>ROUND(+DEI!R92,0)</f>
        <v>0</v>
      </c>
      <c r="F16" s="262"/>
      <c r="G16" s="259"/>
      <c r="H16" s="259">
        <f t="shared" si="0"/>
        <v>0</v>
      </c>
      <c r="K16" s="105"/>
    </row>
    <row r="17" spans="1:11">
      <c r="A17" s="395" t="s">
        <v>414</v>
      </c>
      <c r="B17" s="387" t="s">
        <v>149</v>
      </c>
      <c r="C17" s="107">
        <f>ROUND(DPC!Q91,0)</f>
        <v>0</v>
      </c>
      <c r="D17" s="107">
        <f>ROUND(DPC!R91,0)</f>
        <v>0</v>
      </c>
      <c r="E17" s="107">
        <f>ROUND(DPC!S91,0)</f>
        <v>0</v>
      </c>
      <c r="F17" s="262"/>
      <c r="G17" s="262"/>
      <c r="H17" s="259">
        <f t="shared" si="0"/>
        <v>0</v>
      </c>
      <c r="K17" s="105"/>
    </row>
    <row r="18" spans="1:11">
      <c r="A18" s="395" t="s">
        <v>165</v>
      </c>
      <c r="B18" s="387" t="s">
        <v>150</v>
      </c>
      <c r="C18" s="107">
        <f>ROUND(+GRE!R96,0)</f>
        <v>14593789</v>
      </c>
      <c r="D18" s="107">
        <f>ROUND(+GRE!T96,0)</f>
        <v>565048</v>
      </c>
      <c r="E18" s="107">
        <f>ROUND(+GRE!U96,0)</f>
        <v>15158837</v>
      </c>
      <c r="F18" s="262"/>
      <c r="G18" s="304">
        <f>ROUND(+GRE!P96,2)</f>
        <v>130628</v>
      </c>
      <c r="H18" s="259">
        <f t="shared" si="0"/>
        <v>14463161</v>
      </c>
    </row>
    <row r="19" spans="1:11">
      <c r="A19" s="395" t="s">
        <v>491</v>
      </c>
      <c r="B19" s="395" t="s">
        <v>500</v>
      </c>
      <c r="C19" s="107">
        <f>ROUND(+ITC!P92,0)</f>
        <v>80212088</v>
      </c>
      <c r="D19" s="107">
        <f>ROUND(+ITC!Q92,0)</f>
        <v>8734377</v>
      </c>
      <c r="E19" s="107">
        <f>ROUND(+ITC!R92,0)</f>
        <v>88946465</v>
      </c>
      <c r="F19" s="413"/>
      <c r="G19" s="413"/>
      <c r="H19" s="259">
        <f t="shared" si="0"/>
        <v>80212088</v>
      </c>
      <c r="K19" s="105"/>
    </row>
    <row r="20" spans="1:11">
      <c r="A20" s="395" t="s">
        <v>492</v>
      </c>
      <c r="B20" s="387" t="s">
        <v>152</v>
      </c>
      <c r="C20" s="107">
        <f>ROUND(+ITCM!P92,0)</f>
        <v>65281898</v>
      </c>
      <c r="D20" s="107">
        <f>ROUND(+ITCM!Q92,0)</f>
        <v>-4544228</v>
      </c>
      <c r="E20" s="107">
        <f>ROUND(+ITCM!R92,0)</f>
        <v>60737670</v>
      </c>
      <c r="F20" s="413"/>
      <c r="G20" s="413"/>
      <c r="H20" s="259">
        <f t="shared" si="0"/>
        <v>65281898</v>
      </c>
      <c r="K20" s="105"/>
    </row>
    <row r="21" spans="1:11">
      <c r="A21" s="395" t="s">
        <v>494</v>
      </c>
      <c r="B21" s="395" t="s">
        <v>501</v>
      </c>
      <c r="C21" s="107">
        <f>ROUND(+METC!P92,0)</f>
        <v>57208</v>
      </c>
      <c r="D21" s="107">
        <f>ROUND(+METC!Q92,0)</f>
        <v>3461</v>
      </c>
      <c r="E21" s="107">
        <f>ROUND(+METC!R92,0)</f>
        <v>60669</v>
      </c>
      <c r="F21" s="413"/>
      <c r="G21" s="413"/>
      <c r="H21" s="259">
        <f t="shared" si="0"/>
        <v>57208</v>
      </c>
      <c r="K21" s="105"/>
    </row>
    <row r="22" spans="1:11">
      <c r="A22" s="395" t="s">
        <v>493</v>
      </c>
      <c r="B22" s="387" t="s">
        <v>154</v>
      </c>
      <c r="C22" s="107">
        <f>ROUND(+MEC!P92,0)</f>
        <v>57375432</v>
      </c>
      <c r="D22" s="107">
        <f>ROUND(+MEC!Q92,0)</f>
        <v>-546895</v>
      </c>
      <c r="E22" s="107">
        <f>ROUND(+MEC!R92,0)</f>
        <v>56828537</v>
      </c>
      <c r="F22" s="413"/>
      <c r="G22" s="413"/>
      <c r="H22" s="259">
        <f t="shared" si="0"/>
        <v>57375432</v>
      </c>
      <c r="K22" s="105"/>
    </row>
    <row r="23" spans="1:11">
      <c r="A23" s="395" t="s">
        <v>499</v>
      </c>
      <c r="B23" s="387" t="s">
        <v>155</v>
      </c>
      <c r="C23" s="107">
        <f>ROUND(+MDU!P92,0)</f>
        <v>11954819</v>
      </c>
      <c r="D23" s="107">
        <f>ROUND(+MDU!Q92,0)</f>
        <v>417789</v>
      </c>
      <c r="E23" s="107">
        <f>ROUND(+MDU!R92,0)</f>
        <v>12372608</v>
      </c>
      <c r="F23" s="413"/>
      <c r="G23" s="413"/>
      <c r="H23" s="259">
        <f t="shared" si="0"/>
        <v>11954819</v>
      </c>
      <c r="K23" s="105"/>
    </row>
    <row r="24" spans="1:11">
      <c r="A24" s="395" t="s">
        <v>495</v>
      </c>
      <c r="B24" s="387" t="s">
        <v>161</v>
      </c>
      <c r="C24" s="107">
        <f>ROUND(+MRES!Q92,0)</f>
        <v>4862139</v>
      </c>
      <c r="D24" s="107">
        <f>ROUND(+MRES!R92,0)</f>
        <v>508256</v>
      </c>
      <c r="E24" s="107">
        <f>ROUND(+MRES!S92,0)</f>
        <v>5370395</v>
      </c>
      <c r="F24" s="413"/>
      <c r="G24" s="413"/>
      <c r="H24" s="259">
        <f t="shared" si="0"/>
        <v>4862139</v>
      </c>
      <c r="K24" s="105"/>
    </row>
    <row r="25" spans="1:11">
      <c r="A25" s="395" t="s">
        <v>496</v>
      </c>
      <c r="B25" s="387" t="s">
        <v>156</v>
      </c>
      <c r="C25" s="107">
        <f>ROUND(+NIPS!P92,0)</f>
        <v>67663559</v>
      </c>
      <c r="D25" s="107">
        <f>ROUND(+NIPS!Q92,0)</f>
        <v>3526992</v>
      </c>
      <c r="E25" s="107">
        <f>ROUND(+NIPS!R92,0)</f>
        <v>71190551</v>
      </c>
      <c r="F25" s="413"/>
      <c r="G25" s="413"/>
      <c r="H25" s="259">
        <f t="shared" si="0"/>
        <v>67663559</v>
      </c>
      <c r="K25" s="105"/>
    </row>
    <row r="26" spans="1:11">
      <c r="A26" s="395" t="s">
        <v>497</v>
      </c>
      <c r="B26" s="387" t="s">
        <v>157</v>
      </c>
      <c r="C26" s="107">
        <f>ROUND(+NSP!P92,0)</f>
        <v>60893447</v>
      </c>
      <c r="D26" s="107">
        <f>ROUND(+NSP!Q92,0)</f>
        <v>2636474</v>
      </c>
      <c r="E26" s="107">
        <f>ROUND(+NSP!R92,0)</f>
        <v>63529921</v>
      </c>
      <c r="F26" s="262"/>
      <c r="G26" s="262"/>
      <c r="H26" s="259">
        <f t="shared" si="0"/>
        <v>60893447</v>
      </c>
      <c r="K26" s="105"/>
    </row>
    <row r="27" spans="1:11">
      <c r="A27" s="395" t="s">
        <v>498</v>
      </c>
      <c r="B27" s="387" t="s">
        <v>158</v>
      </c>
      <c r="C27" s="107">
        <f>ROUND(+OTP!P92,0)</f>
        <v>23383156</v>
      </c>
      <c r="D27" s="107">
        <f>ROUND(+OTP!Q92,0)</f>
        <v>1498694</v>
      </c>
      <c r="E27" s="107">
        <f>ROUND(+OTP!R92,0)</f>
        <v>24881850</v>
      </c>
      <c r="F27" s="262"/>
      <c r="G27" s="262"/>
      <c r="H27" s="259">
        <f t="shared" si="0"/>
        <v>23383156</v>
      </c>
      <c r="K27" s="105"/>
    </row>
    <row r="28" spans="1:11">
      <c r="A28" s="395" t="s">
        <v>471</v>
      </c>
      <c r="B28" s="387" t="s">
        <v>159</v>
      </c>
      <c r="C28" s="107">
        <f>IF(ISERROR(SMMPA!P72),0,SMMPA!P72)</f>
        <v>0</v>
      </c>
      <c r="D28" s="107">
        <v>0</v>
      </c>
      <c r="E28" s="107">
        <f>IF(ISERROR(SMMPA!R72),0,SMMPA!R72)</f>
        <v>0</v>
      </c>
      <c r="F28" s="262"/>
      <c r="G28" s="262"/>
      <c r="H28" s="259">
        <f t="shared" si="0"/>
        <v>0</v>
      </c>
      <c r="K28" s="105"/>
    </row>
    <row r="29" spans="1:11">
      <c r="A29" s="395" t="s">
        <v>453</v>
      </c>
      <c r="B29" s="387" t="s">
        <v>466</v>
      </c>
      <c r="C29" s="385">
        <f>ROUND(WPPI!R97,0)</f>
        <v>0</v>
      </c>
      <c r="D29" s="385">
        <f>ROUND(WPPI!S97,0)</f>
        <v>0</v>
      </c>
      <c r="E29" s="385">
        <f>ROUND(WPPI!T97,0)</f>
        <v>0</v>
      </c>
      <c r="F29" s="262"/>
      <c r="G29" s="262"/>
      <c r="H29" s="259">
        <f t="shared" si="0"/>
        <v>0</v>
      </c>
      <c r="K29" s="105"/>
    </row>
    <row r="30" spans="1:11" ht="15.75" thickBot="1">
      <c r="A30" s="391"/>
      <c r="B30" s="397" t="s">
        <v>521</v>
      </c>
      <c r="C30" s="414">
        <f>SUM(C10:C29)</f>
        <v>600984677</v>
      </c>
      <c r="D30" s="414">
        <f>SUM(D10:D29)</f>
        <v>13809812</v>
      </c>
      <c r="E30" s="414">
        <f>SUM(E10:E29)</f>
        <v>614794488</v>
      </c>
      <c r="F30" s="262"/>
      <c r="G30" s="414">
        <f>SUM(G10:G29)</f>
        <v>130628</v>
      </c>
      <c r="H30" s="414">
        <f>SUM(H10:H29)</f>
        <v>600854049</v>
      </c>
    </row>
    <row r="31" spans="1:11" ht="45.75" thickTop="1">
      <c r="A31" s="262"/>
      <c r="B31" s="262"/>
      <c r="C31" s="262"/>
      <c r="D31" s="262"/>
      <c r="E31" s="262"/>
      <c r="F31" s="262"/>
      <c r="G31" s="259"/>
      <c r="H31" s="415" t="s">
        <v>524</v>
      </c>
    </row>
    <row r="32" spans="1:11">
      <c r="A32" s="262"/>
      <c r="B32" s="262"/>
      <c r="C32" s="262"/>
      <c r="D32" s="262"/>
      <c r="E32" s="262"/>
      <c r="F32" s="262"/>
      <c r="G32" s="262"/>
      <c r="H32" s="262"/>
    </row>
    <row r="33" spans="1:8">
      <c r="A33" s="262"/>
      <c r="B33" s="262"/>
      <c r="C33" s="262"/>
      <c r="D33" s="262"/>
      <c r="E33" s="259">
        <f>+'PROJECT SUMMARY'!D56</f>
        <v>614794488</v>
      </c>
      <c r="F33" s="262"/>
      <c r="G33" s="262"/>
      <c r="H33" s="262"/>
    </row>
    <row r="34" spans="1:8">
      <c r="E34" s="105">
        <f>+E30-E33</f>
        <v>0</v>
      </c>
      <c r="F34" t="s">
        <v>377</v>
      </c>
    </row>
  </sheetData>
  <mergeCells count="3">
    <mergeCell ref="A2:H2"/>
    <mergeCell ref="A3:H3"/>
    <mergeCell ref="A4:H4"/>
  </mergeCells>
  <printOptions horizontalCentered="1"/>
  <pageMargins left="0.25" right="0.2" top="0.75" bottom="0.5" header="0.3" footer="0.3"/>
  <pageSetup scale="80" orientation="landscape" r:id="rId1"/>
  <headerFooter>
    <oddHeader>&amp;LMidAmerican Energy Company Attachment 1-1n&amp;REffective January 1, 2018</oddHeader>
    <oddFooter>&amp;R&amp;Z&amp;F</oddFooter>
  </headerFooter>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pageSetUpPr fitToPage="1"/>
  </sheetPr>
  <dimension ref="A1:BQ307"/>
  <sheetViews>
    <sheetView topLeftCell="A28" zoomScale="70" zoomScaleNormal="70" workbookViewId="0">
      <selection activeCell="R59" sqref="R59"/>
    </sheetView>
  </sheetViews>
  <sheetFormatPr defaultRowHeight="15"/>
  <cols>
    <col min="1" max="1" width="7.7109375" style="1" customWidth="1"/>
    <col min="2" max="2" width="1.85546875" style="1" customWidth="1"/>
    <col min="3" max="3" width="13.5703125" style="1" customWidth="1"/>
    <col min="4" max="4" width="13.140625" style="1" customWidth="1"/>
    <col min="5" max="5" width="16.140625" style="1" customWidth="1"/>
    <col min="6" max="6" width="16.5703125" style="1" customWidth="1"/>
    <col min="7" max="7" width="17.42578125" style="1" customWidth="1"/>
    <col min="8" max="8" width="18.5703125" style="1" customWidth="1"/>
    <col min="9" max="9" width="15.85546875" style="1" customWidth="1"/>
    <col min="10" max="10" width="18.140625" style="1" customWidth="1"/>
    <col min="11" max="11" width="15.7109375" style="1" customWidth="1"/>
    <col min="12" max="12" width="15.85546875" style="1" customWidth="1"/>
    <col min="13" max="13" width="16.28515625" style="1" customWidth="1"/>
    <col min="14" max="14" width="16.42578125" style="1" customWidth="1"/>
    <col min="15" max="15" width="16" style="1" customWidth="1"/>
    <col min="16" max="16" width="20.5703125" style="1" customWidth="1"/>
    <col min="17" max="17" width="17.7109375" style="1" customWidth="1"/>
    <col min="18" max="18" width="19" style="1" customWidth="1"/>
    <col min="19" max="19" width="2.42578125" style="1" customWidth="1"/>
    <col min="20" max="20" width="7.140625" style="1" customWidth="1"/>
    <col min="21" max="22" width="18.7109375" style="1" customWidth="1"/>
    <col min="23" max="23" width="24.42578125" style="1" bestFit="1" customWidth="1"/>
    <col min="24" max="16384" width="9.140625" style="1"/>
  </cols>
  <sheetData>
    <row r="1" spans="1:69">
      <c r="R1" s="2"/>
    </row>
    <row r="2" spans="1:69">
      <c r="R2" s="2"/>
    </row>
    <row r="3" spans="1:69">
      <c r="R3" s="440" t="s">
        <v>534</v>
      </c>
    </row>
    <row r="4" spans="1:69" ht="15.75">
      <c r="R4" s="198" t="s">
        <v>0</v>
      </c>
    </row>
    <row r="5" spans="1:69" ht="15.75">
      <c r="C5" s="3" t="s">
        <v>1</v>
      </c>
      <c r="D5" s="3"/>
      <c r="E5" s="3"/>
      <c r="F5" s="3"/>
      <c r="G5" s="3"/>
      <c r="H5" s="3"/>
      <c r="I5" s="3"/>
      <c r="J5" s="4" t="s">
        <v>2</v>
      </c>
      <c r="K5" s="4"/>
      <c r="L5" s="3"/>
      <c r="M5" s="3"/>
      <c r="N5" s="3"/>
      <c r="O5" s="5"/>
      <c r="P5" s="311"/>
      <c r="Q5" s="312"/>
      <c r="R5" s="310" t="s">
        <v>507</v>
      </c>
      <c r="S5" s="8"/>
      <c r="T5" s="9"/>
      <c r="U5" s="9"/>
      <c r="V5" s="9"/>
      <c r="W5" s="8"/>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row>
    <row r="6" spans="1:69" ht="15.75">
      <c r="C6" s="3"/>
      <c r="D6" s="3"/>
      <c r="E6" s="3"/>
      <c r="F6" s="3"/>
      <c r="G6" s="3"/>
      <c r="H6" s="11" t="s">
        <v>3</v>
      </c>
      <c r="I6" s="11"/>
      <c r="J6" s="11" t="s">
        <v>4</v>
      </c>
      <c r="K6" s="11"/>
      <c r="L6" s="11"/>
      <c r="M6" s="11"/>
      <c r="N6" s="11"/>
      <c r="O6" s="5"/>
      <c r="Q6" s="6"/>
      <c r="R6" s="5"/>
      <c r="S6" s="8"/>
      <c r="T6" s="12"/>
      <c r="U6" s="9"/>
      <c r="V6" s="9"/>
      <c r="W6" s="8"/>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row>
    <row r="7" spans="1:69" ht="15.75">
      <c r="C7" s="6"/>
      <c r="D7" s="6"/>
      <c r="E7" s="6"/>
      <c r="F7" s="6"/>
      <c r="G7" s="6"/>
      <c r="H7" s="6"/>
      <c r="I7" s="6"/>
      <c r="J7" s="6"/>
      <c r="K7" s="6"/>
      <c r="L7" s="6"/>
      <c r="M7" s="6"/>
      <c r="N7" s="6"/>
      <c r="O7" s="6"/>
      <c r="Q7" s="6"/>
      <c r="R7" s="6" t="s">
        <v>5</v>
      </c>
      <c r="S7" s="8"/>
      <c r="T7" s="9"/>
      <c r="U7" s="9"/>
      <c r="V7" s="9"/>
      <c r="W7" s="8"/>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row>
    <row r="8" spans="1:69" ht="15.75">
      <c r="A8" s="13"/>
      <c r="C8" s="6"/>
      <c r="D8" s="6"/>
      <c r="E8" s="6"/>
      <c r="F8" s="6"/>
      <c r="G8" s="6"/>
      <c r="H8" s="6"/>
      <c r="I8" s="6"/>
      <c r="J8" s="14" t="s">
        <v>157</v>
      </c>
      <c r="K8" s="14"/>
      <c r="L8" s="6"/>
      <c r="M8" s="6"/>
      <c r="N8" s="6"/>
      <c r="O8" s="6"/>
      <c r="P8" s="6"/>
      <c r="Q8" s="6"/>
      <c r="R8" s="6"/>
      <c r="S8" s="8"/>
      <c r="T8" s="9"/>
      <c r="U8" s="9"/>
      <c r="V8" s="9"/>
      <c r="W8" s="8"/>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row>
    <row r="9" spans="1:69" ht="15.75">
      <c r="A9" s="13"/>
      <c r="C9" s="6"/>
      <c r="D9" s="6"/>
      <c r="E9" s="6"/>
      <c r="F9" s="6"/>
      <c r="G9" s="6"/>
      <c r="H9" s="6"/>
      <c r="I9" s="6"/>
      <c r="J9" s="15"/>
      <c r="K9" s="15"/>
      <c r="L9" s="6"/>
      <c r="M9" s="6"/>
      <c r="N9" s="6"/>
      <c r="O9" s="6"/>
      <c r="P9" s="6"/>
      <c r="Q9" s="6"/>
      <c r="R9" s="6"/>
      <c r="S9" s="8"/>
      <c r="T9" s="9"/>
      <c r="U9" s="9"/>
      <c r="V9" s="9"/>
      <c r="W9" s="8"/>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row>
    <row r="10" spans="1:69" ht="15.75">
      <c r="A10" s="13"/>
      <c r="C10" s="6" t="s">
        <v>6</v>
      </c>
      <c r="D10" s="6"/>
      <c r="E10" s="6"/>
      <c r="F10" s="6"/>
      <c r="G10" s="6"/>
      <c r="H10" s="6"/>
      <c r="I10" s="6"/>
      <c r="J10" s="15"/>
      <c r="K10" s="15"/>
      <c r="L10" s="6"/>
      <c r="M10" s="6"/>
      <c r="N10" s="6"/>
      <c r="O10" s="6"/>
      <c r="P10" s="6"/>
      <c r="Q10" s="6"/>
      <c r="R10" s="6"/>
      <c r="S10" s="8"/>
      <c r="T10" s="9"/>
      <c r="U10" s="9"/>
      <c r="V10" s="9"/>
      <c r="W10" s="8"/>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row>
    <row r="11" spans="1:69" ht="15.75">
      <c r="A11" s="13"/>
      <c r="C11" s="6" t="s">
        <v>7</v>
      </c>
      <c r="D11" s="6"/>
      <c r="E11" s="6"/>
      <c r="F11" s="6"/>
      <c r="G11" s="6"/>
      <c r="H11" s="6"/>
      <c r="I11" s="6"/>
      <c r="J11" s="15"/>
      <c r="K11" s="15"/>
      <c r="P11" s="6"/>
      <c r="Q11" s="6"/>
      <c r="R11" s="6"/>
      <c r="S11" s="8"/>
      <c r="T11" s="8"/>
      <c r="U11" s="8"/>
      <c r="V11" s="8"/>
      <c r="W11" s="8"/>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row>
    <row r="12" spans="1:69" ht="15.75">
      <c r="A12" s="13"/>
      <c r="C12" s="6"/>
      <c r="D12" s="6"/>
      <c r="E12" s="6"/>
      <c r="F12" s="6"/>
      <c r="G12" s="6"/>
      <c r="H12" s="6"/>
      <c r="I12" s="6"/>
      <c r="J12" s="6"/>
      <c r="K12" s="6"/>
      <c r="P12" s="16"/>
      <c r="Q12" s="6"/>
      <c r="R12" s="6"/>
      <c r="S12" s="8"/>
      <c r="T12" s="8"/>
      <c r="U12" s="8"/>
      <c r="V12" s="8"/>
      <c r="W12" s="8"/>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row>
    <row r="13" spans="1:69" ht="15.75">
      <c r="C13" s="17" t="s">
        <v>8</v>
      </c>
      <c r="D13" s="17"/>
      <c r="E13" s="17"/>
      <c r="F13" s="17"/>
      <c r="G13" s="17"/>
      <c r="H13" s="17" t="s">
        <v>9</v>
      </c>
      <c r="I13" s="17"/>
      <c r="J13" s="17" t="s">
        <v>10</v>
      </c>
      <c r="K13" s="17"/>
      <c r="L13" s="18" t="s">
        <v>11</v>
      </c>
      <c r="Q13" s="11"/>
      <c r="R13" s="18"/>
      <c r="S13" s="19"/>
      <c r="T13" s="18"/>
      <c r="U13" s="19"/>
      <c r="V13" s="19"/>
      <c r="W13" s="2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row>
    <row r="14" spans="1:69" ht="15.75">
      <c r="C14" s="21"/>
      <c r="D14" s="21"/>
      <c r="E14" s="21"/>
      <c r="F14" s="21"/>
      <c r="G14" s="21"/>
      <c r="H14" s="22" t="s">
        <v>12</v>
      </c>
      <c r="I14" s="22"/>
      <c r="J14" s="11"/>
      <c r="K14" s="11"/>
      <c r="Q14" s="11"/>
      <c r="S14" s="19"/>
      <c r="T14" s="23"/>
      <c r="U14" s="23"/>
      <c r="V14" s="23"/>
      <c r="W14" s="2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row>
    <row r="15" spans="1:69" ht="15.75">
      <c r="A15" s="13" t="s">
        <v>13</v>
      </c>
      <c r="C15" s="21"/>
      <c r="D15" s="21"/>
      <c r="E15" s="21"/>
      <c r="F15" s="21"/>
      <c r="G15" s="21"/>
      <c r="H15" s="24" t="s">
        <v>14</v>
      </c>
      <c r="I15" s="24"/>
      <c r="J15" s="25" t="s">
        <v>15</v>
      </c>
      <c r="K15" s="25"/>
      <c r="L15" s="25" t="s">
        <v>16</v>
      </c>
      <c r="Q15" s="11"/>
      <c r="S15" s="8"/>
      <c r="T15" s="26"/>
      <c r="U15" s="23"/>
      <c r="V15" s="23"/>
      <c r="W15" s="2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row>
    <row r="16" spans="1:69" ht="15.75">
      <c r="A16" s="13" t="s">
        <v>17</v>
      </c>
      <c r="C16" s="27"/>
      <c r="D16" s="27"/>
      <c r="E16" s="27"/>
      <c r="F16" s="27"/>
      <c r="G16" s="27"/>
      <c r="H16" s="11"/>
      <c r="I16" s="11"/>
      <c r="J16" s="11"/>
      <c r="K16" s="11"/>
      <c r="L16" s="11"/>
      <c r="Q16" s="11"/>
      <c r="R16" s="11"/>
      <c r="S16" s="8"/>
      <c r="T16" s="19"/>
      <c r="U16" s="19"/>
      <c r="V16" s="19"/>
      <c r="W16" s="2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row>
    <row r="17" spans="1:69" ht="15.75">
      <c r="A17" s="28"/>
      <c r="C17" s="21"/>
      <c r="D17" s="21"/>
      <c r="E17" s="21"/>
      <c r="F17" s="21"/>
      <c r="G17" s="21"/>
      <c r="H17" s="11"/>
      <c r="I17" s="11"/>
      <c r="J17" s="11"/>
      <c r="K17" s="11"/>
      <c r="L17" s="11"/>
      <c r="Q17" s="11"/>
      <c r="R17" s="11"/>
      <c r="S17" s="8"/>
      <c r="T17" s="19"/>
      <c r="U17" s="19"/>
      <c r="V17" s="19"/>
      <c r="W17" s="2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row>
    <row r="18" spans="1:69" ht="15.75">
      <c r="A18" s="29">
        <v>1</v>
      </c>
      <c r="C18" s="21" t="s">
        <v>18</v>
      </c>
      <c r="D18" s="21"/>
      <c r="E18" s="21"/>
      <c r="F18" s="21"/>
      <c r="G18" s="21"/>
      <c r="H18" s="30" t="s">
        <v>19</v>
      </c>
      <c r="I18" s="30"/>
      <c r="J18" s="31">
        <f>VLOOKUP(A18,IMPORTS!$A$5:$W$17,20,FALSE)</f>
        <v>4553411068</v>
      </c>
      <c r="K18" s="11"/>
      <c r="L18" s="179"/>
      <c r="Q18" s="11"/>
      <c r="R18" s="11"/>
      <c r="S18" s="8"/>
      <c r="T18" s="19"/>
      <c r="U18" s="19"/>
      <c r="V18" s="19"/>
      <c r="W18" s="2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row>
    <row r="19" spans="1:69" ht="15.75">
      <c r="A19" s="29" t="s">
        <v>20</v>
      </c>
      <c r="C19" s="21" t="s">
        <v>21</v>
      </c>
      <c r="D19" s="21"/>
      <c r="E19" s="21"/>
      <c r="F19" s="21"/>
      <c r="G19" s="21"/>
      <c r="H19" s="30" t="s">
        <v>440</v>
      </c>
      <c r="I19" s="30"/>
      <c r="J19" s="32">
        <f>VLOOKUP(A19,IMPORTS!$A$5:$W$17,20,FALSE)</f>
        <v>1160541428</v>
      </c>
      <c r="K19" s="33"/>
      <c r="L19" s="179"/>
      <c r="Q19" s="11"/>
      <c r="R19" s="11"/>
      <c r="S19" s="8"/>
      <c r="T19" s="19"/>
      <c r="U19" s="19"/>
      <c r="V19" s="19"/>
      <c r="W19" s="2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row>
    <row r="20" spans="1:69" ht="15.75">
      <c r="A20" s="29">
        <v>2</v>
      </c>
      <c r="C20" s="21" t="s">
        <v>22</v>
      </c>
      <c r="D20" s="21"/>
      <c r="E20" s="21"/>
      <c r="F20" s="21"/>
      <c r="G20" s="21"/>
      <c r="H20" s="30" t="s">
        <v>23</v>
      </c>
      <c r="I20" s="30"/>
      <c r="J20" s="34">
        <f>J18-J19</f>
        <v>3392869640</v>
      </c>
      <c r="K20" s="35"/>
      <c r="L20" s="179"/>
      <c r="Q20" s="11"/>
      <c r="R20" s="11"/>
      <c r="S20" s="8"/>
      <c r="T20" s="19"/>
      <c r="U20" s="19"/>
      <c r="V20" s="19"/>
      <c r="W20" s="2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row>
    <row r="21" spans="1:69" ht="15.75">
      <c r="A21" s="29"/>
      <c r="H21" s="30"/>
      <c r="I21" s="30"/>
      <c r="J21" s="179"/>
      <c r="K21" s="179"/>
      <c r="L21" s="179"/>
      <c r="Q21" s="11"/>
      <c r="R21" s="11"/>
      <c r="S21" s="8"/>
      <c r="T21" s="19"/>
      <c r="U21" s="19"/>
      <c r="V21" s="19"/>
      <c r="W21" s="2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row>
    <row r="22" spans="1:69" ht="15.75">
      <c r="A22" s="29"/>
      <c r="C22" s="21" t="s">
        <v>24</v>
      </c>
      <c r="D22" s="21"/>
      <c r="E22" s="21"/>
      <c r="F22" s="21"/>
      <c r="G22" s="21"/>
      <c r="H22" s="30"/>
      <c r="I22" s="30"/>
      <c r="J22" s="11"/>
      <c r="K22" s="11"/>
      <c r="L22" s="11"/>
      <c r="Q22" s="11"/>
      <c r="R22" s="11"/>
      <c r="S22" s="19"/>
      <c r="T22" s="19"/>
      <c r="U22" s="19"/>
      <c r="V22" s="19"/>
      <c r="W22" s="2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row>
    <row r="23" spans="1:69" ht="15.75">
      <c r="A23" s="29">
        <v>3</v>
      </c>
      <c r="C23" s="21" t="s">
        <v>25</v>
      </c>
      <c r="D23" s="21"/>
      <c r="E23" s="21"/>
      <c r="F23" s="21"/>
      <c r="G23" s="21"/>
      <c r="H23" s="30" t="s">
        <v>26</v>
      </c>
      <c r="I23" s="30"/>
      <c r="J23" s="31">
        <f>VLOOKUP(A23,IMPORTS!$A$5:$W$17,20,FALSE)</f>
        <v>76033246</v>
      </c>
      <c r="K23" s="11"/>
      <c r="L23" s="179"/>
      <c r="Q23" s="11"/>
      <c r="R23" s="11"/>
      <c r="S23" s="19"/>
      <c r="T23" s="19"/>
      <c r="U23" s="19"/>
      <c r="V23" s="19"/>
      <c r="W23" s="2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row>
    <row r="24" spans="1:69" ht="15.75">
      <c r="A24" s="29" t="s">
        <v>27</v>
      </c>
      <c r="C24" s="21" t="s">
        <v>28</v>
      </c>
      <c r="D24" s="21"/>
      <c r="E24" s="21"/>
      <c r="F24" s="21"/>
      <c r="G24" s="21"/>
      <c r="H24" s="30" t="s">
        <v>29</v>
      </c>
      <c r="I24" s="30"/>
      <c r="J24" s="31">
        <f>VLOOKUP(A24,IMPORTS!$A$5:$W$17,20,FALSE)</f>
        <v>248251798</v>
      </c>
      <c r="K24" s="11"/>
      <c r="L24" s="179"/>
      <c r="Q24" s="11"/>
      <c r="R24" s="11"/>
      <c r="S24" s="19"/>
      <c r="T24" s="19"/>
      <c r="U24" s="19"/>
      <c r="V24" s="19"/>
      <c r="W24" s="2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row>
    <row r="25" spans="1:69" ht="15.75">
      <c r="A25" s="29" t="s">
        <v>30</v>
      </c>
      <c r="C25" s="21" t="s">
        <v>31</v>
      </c>
      <c r="D25" s="21"/>
      <c r="E25" s="21"/>
      <c r="F25" s="21"/>
      <c r="G25" s="21"/>
      <c r="H25" s="30" t="s">
        <v>32</v>
      </c>
      <c r="I25" s="30"/>
      <c r="J25" s="31">
        <f>VLOOKUP(A25,IMPORTS!$A$5:$W$17,20,FALSE)</f>
        <v>9988071</v>
      </c>
      <c r="K25" s="11"/>
      <c r="L25" s="179"/>
      <c r="Q25" s="11"/>
      <c r="R25" s="11"/>
      <c r="S25" s="19"/>
      <c r="T25" s="19"/>
      <c r="U25" s="19"/>
      <c r="V25" s="19"/>
      <c r="W25" s="2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row>
    <row r="26" spans="1:69" ht="15.75">
      <c r="A26" s="29" t="s">
        <v>33</v>
      </c>
      <c r="C26" s="21" t="s">
        <v>34</v>
      </c>
      <c r="D26" s="21"/>
      <c r="E26" s="21"/>
      <c r="F26" s="21"/>
      <c r="G26" s="21"/>
      <c r="H26" s="30" t="s">
        <v>35</v>
      </c>
      <c r="I26" s="30"/>
      <c r="J26" s="32">
        <f>VLOOKUP(A26,IMPORTS!$A$5:$W$17,20,FALSE)</f>
        <v>184518196</v>
      </c>
      <c r="K26" s="33"/>
      <c r="L26" s="179"/>
      <c r="Q26" s="11"/>
      <c r="R26" s="11"/>
      <c r="S26" s="19"/>
      <c r="T26" s="19"/>
      <c r="U26" s="19"/>
      <c r="V26" s="19"/>
      <c r="W26" s="2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row>
    <row r="27" spans="1:69" ht="15.75">
      <c r="A27" s="29" t="s">
        <v>36</v>
      </c>
      <c r="C27" s="21" t="s">
        <v>37</v>
      </c>
      <c r="D27" s="21"/>
      <c r="E27" s="21"/>
      <c r="F27" s="21"/>
      <c r="G27" s="21"/>
      <c r="H27" s="30" t="s">
        <v>38</v>
      </c>
      <c r="I27" s="30"/>
      <c r="J27" s="34">
        <f>J24-(J25+J26)</f>
        <v>53745531</v>
      </c>
      <c r="K27" s="11"/>
      <c r="L27" s="179"/>
      <c r="Q27" s="11"/>
      <c r="R27" s="11"/>
      <c r="S27" s="19"/>
      <c r="T27" s="19"/>
      <c r="U27" s="19"/>
      <c r="V27" s="19"/>
      <c r="W27" s="2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row>
    <row r="28" spans="1:69" ht="15.75">
      <c r="A28" s="29"/>
      <c r="C28" s="21"/>
      <c r="D28" s="21"/>
      <c r="E28" s="21"/>
      <c r="F28" s="21"/>
      <c r="G28" s="21"/>
      <c r="H28" s="30"/>
      <c r="I28" s="30"/>
      <c r="J28" s="11"/>
      <c r="K28" s="11"/>
      <c r="L28" s="179"/>
      <c r="Q28" s="11"/>
      <c r="R28" s="11"/>
      <c r="S28" s="19"/>
      <c r="T28" s="19"/>
      <c r="U28" s="19"/>
      <c r="V28" s="19"/>
      <c r="W28" s="2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row>
    <row r="29" spans="1:69" ht="15.75">
      <c r="A29" s="29">
        <v>4</v>
      </c>
      <c r="C29" s="27" t="s">
        <v>39</v>
      </c>
      <c r="D29" s="27"/>
      <c r="E29" s="27"/>
      <c r="F29" s="27"/>
      <c r="G29" s="21"/>
      <c r="H29" s="30" t="s">
        <v>40</v>
      </c>
      <c r="I29" s="30"/>
      <c r="J29" s="36">
        <f>IF(J27=0,0,J27/J19)</f>
        <v>4.6310738852831372E-2</v>
      </c>
      <c r="K29" s="36"/>
      <c r="L29" s="37">
        <f>J29</f>
        <v>4.6310738852831372E-2</v>
      </c>
      <c r="Q29" s="11"/>
      <c r="R29" s="11"/>
      <c r="S29" s="19"/>
      <c r="T29" s="19"/>
      <c r="U29" s="19"/>
      <c r="V29" s="19"/>
      <c r="W29" s="2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row>
    <row r="30" spans="1:69" ht="15.75">
      <c r="A30" s="29"/>
      <c r="C30" s="21"/>
      <c r="D30" s="21"/>
      <c r="E30" s="21"/>
      <c r="F30" s="21"/>
      <c r="G30" s="21"/>
      <c r="H30" s="30"/>
      <c r="I30" s="30"/>
      <c r="J30" s="11"/>
      <c r="K30" s="11"/>
      <c r="L30" s="179"/>
      <c r="Q30" s="11"/>
      <c r="R30" s="11"/>
      <c r="S30" s="19"/>
      <c r="T30" s="19"/>
      <c r="U30" s="19"/>
      <c r="V30" s="19"/>
      <c r="W30" s="2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row>
    <row r="31" spans="1:69" ht="15.75">
      <c r="A31" s="29"/>
      <c r="C31" s="21"/>
      <c r="D31" s="21"/>
      <c r="E31" s="21"/>
      <c r="F31" s="21"/>
      <c r="G31" s="21"/>
      <c r="H31" s="30"/>
      <c r="I31" s="30"/>
      <c r="J31" s="11"/>
      <c r="K31" s="11"/>
      <c r="L31" s="179"/>
      <c r="Q31" s="11"/>
      <c r="R31" s="11"/>
      <c r="S31" s="19"/>
      <c r="T31" s="19"/>
      <c r="U31" s="19"/>
      <c r="V31" s="19"/>
      <c r="W31" s="2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row>
    <row r="32" spans="1:69" ht="15.75">
      <c r="A32" s="29"/>
      <c r="C32" s="21" t="s">
        <v>41</v>
      </c>
      <c r="D32" s="21"/>
      <c r="E32" s="21"/>
      <c r="F32" s="21"/>
      <c r="G32" s="21"/>
      <c r="H32" s="30"/>
      <c r="I32" s="30"/>
      <c r="J32" s="38"/>
      <c r="K32" s="38"/>
      <c r="L32" s="182"/>
      <c r="Q32" s="11"/>
      <c r="R32" s="36"/>
      <c r="S32" s="40"/>
      <c r="T32" s="41"/>
      <c r="U32" s="19"/>
      <c r="V32" s="19"/>
      <c r="W32" s="2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row>
    <row r="33" spans="1:69" ht="15.75">
      <c r="A33" s="29" t="s">
        <v>42</v>
      </c>
      <c r="C33" s="21" t="s">
        <v>43</v>
      </c>
      <c r="D33" s="21"/>
      <c r="E33" s="21"/>
      <c r="F33" s="21"/>
      <c r="G33" s="21"/>
      <c r="H33" s="30" t="s">
        <v>44</v>
      </c>
      <c r="I33" s="30"/>
      <c r="J33" s="34">
        <f>J23-J27</f>
        <v>22287715</v>
      </c>
      <c r="K33" s="38"/>
      <c r="L33" s="182"/>
      <c r="Q33" s="11"/>
      <c r="R33" s="36"/>
      <c r="S33" s="40"/>
      <c r="T33" s="41"/>
      <c r="U33" s="19"/>
      <c r="V33" s="19"/>
      <c r="W33" s="2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row>
    <row r="34" spans="1:69" ht="15.75">
      <c r="A34" s="29" t="s">
        <v>45</v>
      </c>
      <c r="C34" s="21" t="s">
        <v>46</v>
      </c>
      <c r="D34" s="21"/>
      <c r="E34" s="21"/>
      <c r="F34" s="21"/>
      <c r="G34" s="21"/>
      <c r="H34" s="30" t="s">
        <v>47</v>
      </c>
      <c r="I34" s="30"/>
      <c r="J34" s="38">
        <f>IF(J33=0,0,J33/J18)</f>
        <v>4.8947293945480431E-3</v>
      </c>
      <c r="K34" s="38"/>
      <c r="L34" s="182">
        <f>J34</f>
        <v>4.8947293945480431E-3</v>
      </c>
      <c r="Q34" s="11"/>
      <c r="R34" s="36"/>
      <c r="S34" s="40"/>
      <c r="T34" s="41"/>
      <c r="U34" s="19"/>
      <c r="V34" s="19"/>
      <c r="W34" s="2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row>
    <row r="35" spans="1:69" ht="15.75">
      <c r="A35" s="29"/>
      <c r="C35" s="21"/>
      <c r="D35" s="21"/>
      <c r="E35" s="21"/>
      <c r="F35" s="21"/>
      <c r="G35" s="21"/>
      <c r="H35" s="30"/>
      <c r="I35" s="30"/>
      <c r="J35" s="38"/>
      <c r="K35" s="38"/>
      <c r="L35" s="182"/>
      <c r="Q35" s="11"/>
      <c r="R35" s="36"/>
      <c r="S35" s="40"/>
      <c r="T35" s="41"/>
      <c r="U35" s="19"/>
      <c r="V35" s="19"/>
      <c r="W35" s="2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row>
    <row r="36" spans="1:69" ht="15.75">
      <c r="A36" s="42"/>
      <c r="B36" s="10"/>
      <c r="C36" s="21" t="s">
        <v>48</v>
      </c>
      <c r="D36" s="21"/>
      <c r="E36" s="21"/>
      <c r="F36" s="21"/>
      <c r="G36" s="21"/>
      <c r="H36" s="43"/>
      <c r="I36" s="43"/>
      <c r="J36" s="11"/>
      <c r="K36" s="11"/>
      <c r="L36" s="11"/>
      <c r="N36" s="10"/>
      <c r="O36" s="10"/>
      <c r="Q36" s="11"/>
      <c r="R36" s="36"/>
      <c r="S36" s="40"/>
      <c r="T36" s="41"/>
      <c r="U36" s="19"/>
      <c r="V36" s="19"/>
      <c r="W36" s="2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row>
    <row r="37" spans="1:69" ht="15.75">
      <c r="A37" s="29">
        <v>5</v>
      </c>
      <c r="B37" s="10"/>
      <c r="C37" s="21" t="s">
        <v>49</v>
      </c>
      <c r="D37" s="21"/>
      <c r="E37" s="21"/>
      <c r="F37" s="21"/>
      <c r="G37" s="21"/>
      <c r="H37" s="30" t="s">
        <v>50</v>
      </c>
      <c r="I37" s="30"/>
      <c r="J37" s="31">
        <f>VLOOKUP(A37,IMPORTS!$A$5:$W$17,20,FALSE)</f>
        <v>9471325</v>
      </c>
      <c r="K37" s="11"/>
      <c r="L37" s="179"/>
      <c r="N37" s="10"/>
      <c r="O37" s="10"/>
      <c r="Q37" s="11"/>
      <c r="R37" s="36"/>
      <c r="S37" s="40"/>
      <c r="T37" s="41"/>
      <c r="U37" s="19"/>
      <c r="V37" s="19"/>
      <c r="W37" s="2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row>
    <row r="38" spans="1:69" ht="15.75">
      <c r="A38" s="29">
        <v>6</v>
      </c>
      <c r="B38" s="10"/>
      <c r="C38" s="21" t="s">
        <v>52</v>
      </c>
      <c r="D38" s="21"/>
      <c r="E38" s="21"/>
      <c r="F38" s="21"/>
      <c r="G38" s="21"/>
      <c r="H38" s="30" t="s">
        <v>53</v>
      </c>
      <c r="I38" s="30"/>
      <c r="J38" s="38">
        <f>IF(J37=0,0,J37/J18)</f>
        <v>2.0800505068742019E-3</v>
      </c>
      <c r="K38" s="38"/>
      <c r="L38" s="182">
        <f>J38</f>
        <v>2.0800505068742019E-3</v>
      </c>
      <c r="N38" s="10"/>
      <c r="O38" s="10"/>
      <c r="Q38" s="11"/>
      <c r="R38" s="36"/>
      <c r="S38" s="40"/>
      <c r="T38" s="41"/>
      <c r="U38" s="19"/>
      <c r="V38" s="19"/>
      <c r="W38" s="2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row>
    <row r="39" spans="1:69" ht="15.75">
      <c r="A39" s="29"/>
      <c r="C39" s="21"/>
      <c r="D39" s="21"/>
      <c r="E39" s="21"/>
      <c r="F39" s="21"/>
      <c r="G39" s="21"/>
      <c r="H39" s="30"/>
      <c r="I39" s="30"/>
      <c r="J39" s="38"/>
      <c r="K39" s="38"/>
      <c r="L39" s="182"/>
      <c r="Q39" s="11"/>
      <c r="R39" s="36"/>
      <c r="S39" s="40"/>
      <c r="T39" s="41"/>
      <c r="U39" s="19"/>
      <c r="V39" s="19"/>
      <c r="W39" s="2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row>
    <row r="40" spans="1:69" ht="15.75">
      <c r="A40" s="29"/>
      <c r="C40" s="21" t="s">
        <v>54</v>
      </c>
      <c r="D40" s="21"/>
      <c r="E40" s="21"/>
      <c r="F40" s="21"/>
      <c r="G40" s="21"/>
      <c r="H40" s="43"/>
      <c r="I40" s="43"/>
      <c r="J40" s="11"/>
      <c r="K40" s="11"/>
      <c r="L40" s="11"/>
      <c r="Q40" s="11"/>
      <c r="R40" s="11"/>
      <c r="S40" s="19"/>
      <c r="T40" s="11"/>
      <c r="U40" s="19"/>
      <c r="V40" s="19"/>
      <c r="W40" s="2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row>
    <row r="41" spans="1:69" ht="15.75">
      <c r="A41" s="29">
        <v>7</v>
      </c>
      <c r="C41" s="21" t="s">
        <v>55</v>
      </c>
      <c r="D41" s="21"/>
      <c r="E41" s="21"/>
      <c r="F41" s="21"/>
      <c r="G41" s="21"/>
      <c r="H41" s="30" t="s">
        <v>56</v>
      </c>
      <c r="I41" s="30"/>
      <c r="J41" s="31">
        <f>VLOOKUP(A41,IMPORTS!$A$5:$W$17,20,FALSE)</f>
        <v>52484467</v>
      </c>
      <c r="K41" s="11"/>
      <c r="L41" s="179"/>
      <c r="Q41" s="11"/>
      <c r="R41" s="45"/>
      <c r="S41" s="19"/>
      <c r="T41" s="46"/>
      <c r="U41" s="23"/>
      <c r="V41" s="23"/>
      <c r="W41" s="2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row>
    <row r="42" spans="1:69" ht="15.75">
      <c r="A42" s="29">
        <v>8</v>
      </c>
      <c r="C42" s="21" t="s">
        <v>58</v>
      </c>
      <c r="D42" s="21"/>
      <c r="E42" s="21"/>
      <c r="F42" s="21"/>
      <c r="G42" s="21"/>
      <c r="H42" s="30" t="s">
        <v>59</v>
      </c>
      <c r="I42" s="30"/>
      <c r="J42" s="38">
        <f>IF(J41=0,0,J41/J18)</f>
        <v>1.1526406515072845E-2</v>
      </c>
      <c r="K42" s="38"/>
      <c r="L42" s="182">
        <f>J42</f>
        <v>1.1526406515072845E-2</v>
      </c>
      <c r="Q42" s="11"/>
      <c r="R42" s="36"/>
      <c r="S42" s="19"/>
      <c r="T42" s="41"/>
      <c r="U42" s="23"/>
      <c r="V42" s="23"/>
      <c r="W42" s="2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row>
    <row r="43" spans="1:69" ht="15.75">
      <c r="A43" s="29"/>
      <c r="C43" s="21"/>
      <c r="D43" s="21"/>
      <c r="E43" s="21"/>
      <c r="F43" s="21"/>
      <c r="G43" s="21"/>
      <c r="H43" s="30"/>
      <c r="I43" s="30"/>
      <c r="J43" s="11"/>
      <c r="K43" s="11"/>
      <c r="L43" s="11"/>
      <c r="Q43" s="11"/>
      <c r="U43" s="19"/>
      <c r="V43" s="19"/>
      <c r="W43" s="2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row>
    <row r="44" spans="1:69" ht="15.75">
      <c r="A44" s="325">
        <v>9</v>
      </c>
      <c r="B44" s="47"/>
      <c r="C44" s="27" t="s">
        <v>61</v>
      </c>
      <c r="D44" s="27"/>
      <c r="E44" s="27"/>
      <c r="F44" s="27"/>
      <c r="G44" s="27"/>
      <c r="H44" s="22" t="s">
        <v>62</v>
      </c>
      <c r="I44" s="22"/>
      <c r="J44" s="48">
        <f>J34+J38+J42</f>
        <v>1.8501186416495091E-2</v>
      </c>
      <c r="K44" s="48"/>
      <c r="L44" s="48">
        <f>L34+L38+L42</f>
        <v>1.8501186416495091E-2</v>
      </c>
      <c r="Q44" s="11"/>
      <c r="U44" s="19"/>
      <c r="V44" s="19"/>
      <c r="W44" s="2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row>
    <row r="45" spans="1:69" ht="15.75">
      <c r="A45" s="29"/>
      <c r="C45" s="21"/>
      <c r="D45" s="21"/>
      <c r="E45" s="21"/>
      <c r="F45" s="21"/>
      <c r="G45" s="21"/>
      <c r="H45" s="30"/>
      <c r="I45" s="30"/>
      <c r="J45" s="11"/>
      <c r="K45" s="11"/>
      <c r="L45" s="11"/>
      <c r="Q45" s="11"/>
      <c r="R45" s="11"/>
      <c r="S45" s="19"/>
      <c r="T45" s="49"/>
      <c r="U45" s="19"/>
      <c r="V45" s="19"/>
      <c r="W45" s="2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row>
    <row r="46" spans="1:69" ht="15.75">
      <c r="A46" s="29"/>
      <c r="B46" s="50"/>
      <c r="C46" s="11" t="s">
        <v>63</v>
      </c>
      <c r="D46" s="11"/>
      <c r="E46" s="11"/>
      <c r="F46" s="11"/>
      <c r="G46" s="11"/>
      <c r="H46" s="30"/>
      <c r="I46" s="30"/>
      <c r="J46" s="11"/>
      <c r="K46" s="11"/>
      <c r="L46" s="11"/>
      <c r="Q46" s="51"/>
      <c r="R46" s="50"/>
      <c r="U46" s="23"/>
      <c r="V46" s="23"/>
      <c r="W46" s="19" t="s">
        <v>3</v>
      </c>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row>
    <row r="47" spans="1:69" ht="15.75">
      <c r="A47" s="29">
        <v>10</v>
      </c>
      <c r="B47" s="50"/>
      <c r="C47" s="11" t="s">
        <v>64</v>
      </c>
      <c r="D47" s="11"/>
      <c r="E47" s="11"/>
      <c r="F47" s="11"/>
      <c r="G47" s="11"/>
      <c r="H47" s="30" t="s">
        <v>65</v>
      </c>
      <c r="I47" s="30"/>
      <c r="J47" s="31">
        <f>VLOOKUP(A47,IMPORTS!$A$5:$W$17,20,FALSE)</f>
        <v>60001095.997791909</v>
      </c>
      <c r="K47" s="11"/>
      <c r="L47" s="11"/>
      <c r="Q47" s="51"/>
      <c r="R47" s="50"/>
      <c r="U47" s="23"/>
      <c r="V47" s="23"/>
      <c r="W47" s="19"/>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row>
    <row r="48" spans="1:69" ht="15.75">
      <c r="A48" s="29">
        <v>11</v>
      </c>
      <c r="B48" s="50"/>
      <c r="C48" s="11" t="s">
        <v>67</v>
      </c>
      <c r="D48" s="11"/>
      <c r="E48" s="11"/>
      <c r="F48" s="11"/>
      <c r="G48" s="11"/>
      <c r="H48" s="30" t="s">
        <v>68</v>
      </c>
      <c r="I48" s="30"/>
      <c r="J48" s="38">
        <f>IF(J47=0,0,J47/J20)</f>
        <v>1.7684468418831412E-2</v>
      </c>
      <c r="K48" s="38"/>
      <c r="L48" s="182">
        <f>J48</f>
        <v>1.7684468418831412E-2</v>
      </c>
      <c r="Q48" s="51"/>
      <c r="R48" s="50"/>
      <c r="S48" s="19"/>
      <c r="T48" s="19"/>
      <c r="U48" s="23"/>
      <c r="V48" s="23"/>
      <c r="W48" s="19"/>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row>
    <row r="49" spans="1:69" ht="15.75">
      <c r="A49" s="29"/>
      <c r="C49" s="11"/>
      <c r="D49" s="11"/>
      <c r="E49" s="11"/>
      <c r="F49" s="11"/>
      <c r="G49" s="11"/>
      <c r="H49" s="30"/>
      <c r="I49" s="30"/>
      <c r="J49" s="11"/>
      <c r="K49" s="11"/>
      <c r="L49" s="11"/>
      <c r="Q49" s="11"/>
      <c r="S49" s="8"/>
      <c r="T49" s="19"/>
      <c r="U49" s="8"/>
      <c r="V49" s="8"/>
      <c r="W49" s="2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row>
    <row r="50" spans="1:69" ht="15.75">
      <c r="A50" s="29"/>
      <c r="C50" s="21" t="s">
        <v>69</v>
      </c>
      <c r="D50" s="21"/>
      <c r="E50" s="21"/>
      <c r="F50" s="21"/>
      <c r="G50" s="21"/>
      <c r="H50" s="52"/>
      <c r="I50" s="52"/>
      <c r="J50" s="179"/>
      <c r="K50" s="179"/>
      <c r="L50" s="179"/>
      <c r="Q50" s="11"/>
      <c r="S50" s="19"/>
      <c r="T50" s="19"/>
      <c r="U50" s="19"/>
      <c r="V50" s="19"/>
      <c r="W50" s="2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row>
    <row r="51" spans="1:69" ht="15.75">
      <c r="A51" s="29">
        <v>12</v>
      </c>
      <c r="C51" s="21" t="s">
        <v>70</v>
      </c>
      <c r="D51" s="21"/>
      <c r="E51" s="21"/>
      <c r="F51" s="21"/>
      <c r="G51" s="21"/>
      <c r="H51" s="30" t="s">
        <v>71</v>
      </c>
      <c r="I51" s="30"/>
      <c r="J51" s="31">
        <f>VLOOKUP(A51,IMPORTS!$A$5:$W$17,20,FALSE)</f>
        <v>212127192</v>
      </c>
      <c r="K51" s="11"/>
      <c r="L51" s="11"/>
      <c r="Q51" s="11"/>
      <c r="S51" s="19"/>
      <c r="T51" s="19"/>
      <c r="U51" s="19"/>
      <c r="V51" s="19"/>
      <c r="W51" s="2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row>
    <row r="52" spans="1:69" ht="15.75">
      <c r="A52" s="29">
        <v>13</v>
      </c>
      <c r="B52" s="50"/>
      <c r="C52" s="11" t="s">
        <v>73</v>
      </c>
      <c r="D52" s="11"/>
      <c r="E52" s="11"/>
      <c r="F52" s="11"/>
      <c r="G52" s="11"/>
      <c r="H52" s="30" t="s">
        <v>74</v>
      </c>
      <c r="I52" s="30"/>
      <c r="J52" s="53">
        <f>IF(J51=0,0,J51/J20)</f>
        <v>6.2521468405134478E-2</v>
      </c>
      <c r="K52" s="53"/>
      <c r="L52" s="182">
        <f>J52</f>
        <v>6.2521468405134478E-2</v>
      </c>
      <c r="Q52" s="11"/>
      <c r="T52" s="54"/>
      <c r="U52" s="23"/>
      <c r="V52" s="23"/>
      <c r="W52" s="19"/>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row>
    <row r="53" spans="1:69" ht="15.75">
      <c r="A53" s="29"/>
      <c r="C53" s="21"/>
      <c r="D53" s="21"/>
      <c r="E53" s="21"/>
      <c r="F53" s="21"/>
      <c r="G53" s="21"/>
      <c r="H53" s="30"/>
      <c r="I53" s="30"/>
      <c r="J53" s="11"/>
      <c r="K53" s="11"/>
      <c r="L53" s="11"/>
      <c r="Q53" s="11"/>
      <c r="R53" s="52"/>
      <c r="S53" s="19"/>
      <c r="T53" s="19"/>
      <c r="U53" s="19"/>
      <c r="V53" s="19"/>
      <c r="W53" s="2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row>
    <row r="54" spans="1:69" ht="15.75">
      <c r="A54" s="325">
        <v>14</v>
      </c>
      <c r="B54" s="47"/>
      <c r="C54" s="27" t="s">
        <v>76</v>
      </c>
      <c r="D54" s="27"/>
      <c r="E54" s="27"/>
      <c r="F54" s="27"/>
      <c r="G54" s="27"/>
      <c r="H54" s="22" t="s">
        <v>77</v>
      </c>
      <c r="I54" s="22"/>
      <c r="J54" s="55"/>
      <c r="K54" s="55"/>
      <c r="L54" s="48">
        <f>L48+L52</f>
        <v>8.0205936823965887E-2</v>
      </c>
      <c r="Q54" s="11"/>
      <c r="R54" s="52"/>
      <c r="S54" s="19"/>
      <c r="T54" s="19"/>
      <c r="U54" s="19"/>
      <c r="V54" s="19"/>
      <c r="W54" s="2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row>
    <row r="55" spans="1:69" ht="15.75">
      <c r="J55" s="179"/>
      <c r="K55" s="179"/>
      <c r="L55" s="179"/>
      <c r="Q55" s="56"/>
      <c r="R55" s="56"/>
      <c r="S55" s="19"/>
      <c r="T55" s="19"/>
      <c r="U55" s="19"/>
      <c r="V55" s="19"/>
      <c r="W55" s="2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row>
    <row r="56" spans="1:69" ht="15.75">
      <c r="A56" s="13"/>
      <c r="C56" s="57"/>
      <c r="D56" s="57"/>
      <c r="E56" s="57"/>
      <c r="F56" s="57"/>
      <c r="G56" s="57"/>
      <c r="H56" s="57"/>
      <c r="I56" s="57"/>
      <c r="J56" s="11"/>
      <c r="K56" s="11"/>
      <c r="L56" s="57"/>
      <c r="M56" s="57"/>
      <c r="N56" s="57"/>
      <c r="O56" s="57"/>
      <c r="Q56" s="11"/>
      <c r="R56" s="11"/>
      <c r="S56" s="19"/>
      <c r="T56" s="19"/>
      <c r="U56" s="23"/>
      <c r="V56" s="23"/>
      <c r="W56" s="19" t="s">
        <v>3</v>
      </c>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row>
    <row r="57" spans="1:69">
      <c r="R57" s="2"/>
    </row>
    <row r="58" spans="1:69">
      <c r="R58" s="2"/>
    </row>
    <row r="59" spans="1:69">
      <c r="R59" s="440" t="s">
        <v>534</v>
      </c>
    </row>
    <row r="60" spans="1:69" ht="15.75">
      <c r="A60" s="13"/>
      <c r="C60" s="57"/>
      <c r="D60" s="57"/>
      <c r="E60" s="57"/>
      <c r="F60" s="57"/>
      <c r="G60" s="57"/>
      <c r="H60" s="57"/>
      <c r="I60" s="57"/>
      <c r="J60" s="11"/>
      <c r="K60" s="11"/>
      <c r="L60" s="57"/>
      <c r="M60" s="57"/>
      <c r="N60" s="57"/>
      <c r="O60" s="57"/>
      <c r="Q60" s="11"/>
      <c r="R60" s="198" t="s">
        <v>0</v>
      </c>
      <c r="S60" s="19"/>
      <c r="T60" s="8"/>
      <c r="U60" s="19"/>
      <c r="V60" s="19"/>
      <c r="W60" s="2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row>
    <row r="61" spans="1:69" ht="15.75">
      <c r="A61" s="13"/>
      <c r="C61" s="21" t="str">
        <f>C5</f>
        <v>Formula Rate calculation</v>
      </c>
      <c r="D61" s="21"/>
      <c r="E61" s="21"/>
      <c r="F61" s="21"/>
      <c r="G61" s="21"/>
      <c r="H61" s="57"/>
      <c r="I61" s="57"/>
      <c r="J61" s="57" t="str">
        <f>J5</f>
        <v xml:space="preserve">     Rate Formula Template</v>
      </c>
      <c r="K61" s="57"/>
      <c r="L61" s="57"/>
      <c r="M61" s="57"/>
      <c r="N61" s="57"/>
      <c r="O61" s="57"/>
      <c r="Q61" s="11"/>
      <c r="R61" s="58" t="str">
        <f>R5</f>
        <v>For  the 12 months ended 12/31/2018</v>
      </c>
      <c r="S61" s="19"/>
      <c r="T61" s="8"/>
      <c r="U61" s="19"/>
      <c r="V61" s="19"/>
      <c r="W61" s="2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row>
    <row r="62" spans="1:69" ht="15.75">
      <c r="A62" s="13"/>
      <c r="C62" s="21"/>
      <c r="D62" s="21"/>
      <c r="E62" s="21"/>
      <c r="F62" s="21"/>
      <c r="G62" s="21"/>
      <c r="H62" s="57"/>
      <c r="I62" s="57"/>
      <c r="J62" s="57" t="str">
        <f>J6</f>
        <v xml:space="preserve"> Utilizing Attachment O Data</v>
      </c>
      <c r="K62" s="57"/>
      <c r="L62" s="57"/>
      <c r="M62" s="57"/>
      <c r="N62" s="57"/>
      <c r="O62" s="57"/>
      <c r="P62" s="11"/>
      <c r="Q62" s="11"/>
      <c r="S62" s="19"/>
      <c r="T62" s="8"/>
      <c r="U62" s="19"/>
      <c r="V62" s="19"/>
      <c r="W62" s="2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row>
    <row r="63" spans="1:69" ht="14.25" customHeight="1">
      <c r="A63" s="13"/>
      <c r="C63" s="57"/>
      <c r="D63" s="57"/>
      <c r="E63" s="57"/>
      <c r="F63" s="57"/>
      <c r="G63" s="57"/>
      <c r="H63" s="57"/>
      <c r="I63" s="57"/>
      <c r="J63" s="57"/>
      <c r="K63" s="57"/>
      <c r="L63" s="57"/>
      <c r="M63" s="57"/>
      <c r="N63" s="57"/>
      <c r="O63" s="57"/>
      <c r="Q63" s="11"/>
      <c r="R63" s="57" t="s">
        <v>78</v>
      </c>
      <c r="S63" s="19"/>
      <c r="T63" s="8"/>
      <c r="U63" s="19"/>
      <c r="V63" s="19"/>
      <c r="W63" s="2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row>
    <row r="64" spans="1:69" ht="15.75">
      <c r="A64" s="13"/>
      <c r="H64" s="57"/>
      <c r="I64" s="57"/>
      <c r="J64" s="43" t="str">
        <f>J8</f>
        <v>NSP</v>
      </c>
      <c r="K64" s="57"/>
      <c r="L64" s="57"/>
      <c r="M64" s="57"/>
      <c r="N64" s="57"/>
      <c r="O64" s="57"/>
      <c r="P64" s="57"/>
      <c r="Q64" s="11"/>
      <c r="R64" s="11"/>
      <c r="S64" s="19"/>
      <c r="T64" s="8"/>
      <c r="U64" s="19"/>
      <c r="V64" s="19"/>
      <c r="W64" s="2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row>
    <row r="65" spans="1:69" ht="15.75">
      <c r="A65" s="13"/>
      <c r="H65" s="21"/>
      <c r="I65" s="21"/>
      <c r="J65" s="21"/>
      <c r="K65" s="21"/>
      <c r="L65" s="21"/>
      <c r="M65" s="21"/>
      <c r="N65" s="21"/>
      <c r="O65" s="21"/>
      <c r="P65" s="21"/>
      <c r="Q65" s="21"/>
      <c r="R65" s="21"/>
      <c r="S65" s="19"/>
      <c r="T65" s="8"/>
      <c r="U65" s="19"/>
      <c r="V65" s="19"/>
      <c r="W65" s="2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row>
    <row r="66" spans="1:69" ht="15.75">
      <c r="A66" s="13"/>
      <c r="C66" s="57"/>
      <c r="D66" s="57"/>
      <c r="E66" s="57"/>
      <c r="F66" s="57"/>
      <c r="G66" s="57"/>
      <c r="H66" s="27" t="s">
        <v>79</v>
      </c>
      <c r="I66" s="27"/>
      <c r="L66" s="6"/>
      <c r="M66" s="6"/>
      <c r="N66" s="6"/>
      <c r="O66" s="6"/>
      <c r="P66" s="6"/>
      <c r="Q66" s="11"/>
      <c r="R66" s="11"/>
      <c r="S66" s="19"/>
      <c r="T66" s="8"/>
      <c r="U66" s="19"/>
      <c r="V66" s="19"/>
      <c r="W66" s="2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row>
    <row r="67" spans="1:69" ht="51">
      <c r="A67" s="13"/>
      <c r="C67" s="57"/>
      <c r="D67" s="57"/>
      <c r="E67" s="57"/>
      <c r="F67" s="57"/>
      <c r="G67" s="57"/>
      <c r="H67" s="27"/>
      <c r="I67" s="27"/>
      <c r="L67" s="6"/>
      <c r="M67" s="6"/>
      <c r="N67" s="6"/>
      <c r="O67" s="6"/>
      <c r="P67" s="6"/>
      <c r="Q67" s="11"/>
      <c r="R67" s="11"/>
      <c r="S67" s="19"/>
      <c r="T67" s="8"/>
      <c r="U67" s="377" t="s">
        <v>516</v>
      </c>
      <c r="V67" s="378">
        <v>0.98013501000000003</v>
      </c>
      <c r="W67" s="264" t="s">
        <v>410</v>
      </c>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row>
    <row r="68" spans="1:69" ht="15.75">
      <c r="A68" s="59"/>
      <c r="C68" s="60" t="s">
        <v>8</v>
      </c>
      <c r="D68" s="60" t="s">
        <v>9</v>
      </c>
      <c r="E68" s="60" t="s">
        <v>10</v>
      </c>
      <c r="F68" s="60" t="s">
        <v>11</v>
      </c>
      <c r="G68" s="60" t="s">
        <v>80</v>
      </c>
      <c r="H68" s="60" t="s">
        <v>81</v>
      </c>
      <c r="I68" s="60" t="s">
        <v>82</v>
      </c>
      <c r="J68" s="60" t="s">
        <v>83</v>
      </c>
      <c r="K68" s="60" t="s">
        <v>84</v>
      </c>
      <c r="L68" s="60" t="s">
        <v>85</v>
      </c>
      <c r="M68" s="60" t="s">
        <v>86</v>
      </c>
      <c r="N68" s="60" t="s">
        <v>87</v>
      </c>
      <c r="O68" s="60" t="s">
        <v>88</v>
      </c>
      <c r="P68" s="60" t="s">
        <v>89</v>
      </c>
      <c r="Q68" s="60" t="s">
        <v>90</v>
      </c>
      <c r="R68" s="60" t="s">
        <v>91</v>
      </c>
      <c r="S68" s="19"/>
      <c r="T68" s="8"/>
      <c r="U68" s="19"/>
      <c r="V68" s="19"/>
      <c r="W68" s="2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row>
    <row r="69" spans="1:69" ht="65.25" customHeight="1">
      <c r="A69" s="61" t="s">
        <v>92</v>
      </c>
      <c r="B69" s="62"/>
      <c r="C69" s="63" t="s">
        <v>93</v>
      </c>
      <c r="D69" s="63" t="s">
        <v>94</v>
      </c>
      <c r="E69" s="63" t="s">
        <v>95</v>
      </c>
      <c r="F69" s="63" t="s">
        <v>96</v>
      </c>
      <c r="G69" s="63" t="s">
        <v>97</v>
      </c>
      <c r="H69" s="64" t="s">
        <v>98</v>
      </c>
      <c r="I69" s="64" t="s">
        <v>99</v>
      </c>
      <c r="J69" s="65" t="s">
        <v>100</v>
      </c>
      <c r="K69" s="66" t="s">
        <v>101</v>
      </c>
      <c r="L69" s="64" t="s">
        <v>102</v>
      </c>
      <c r="M69" s="64" t="s">
        <v>76</v>
      </c>
      <c r="N69" s="66" t="s">
        <v>103</v>
      </c>
      <c r="O69" s="64" t="s">
        <v>104</v>
      </c>
      <c r="P69" s="67" t="s">
        <v>105</v>
      </c>
      <c r="Q69" s="68" t="s">
        <v>106</v>
      </c>
      <c r="R69" s="67" t="s">
        <v>107</v>
      </c>
      <c r="S69" s="40"/>
      <c r="T69" s="8"/>
      <c r="U69" s="416" t="s">
        <v>508</v>
      </c>
      <c r="V69" s="416" t="s">
        <v>409</v>
      </c>
      <c r="W69" s="417" t="s">
        <v>509</v>
      </c>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row>
    <row r="70" spans="1:69" ht="46.5" customHeight="1">
      <c r="A70" s="69"/>
      <c r="B70" s="70"/>
      <c r="C70" s="70"/>
      <c r="D70" s="70"/>
      <c r="E70" s="71" t="s">
        <v>108</v>
      </c>
      <c r="F70" s="71" t="s">
        <v>437</v>
      </c>
      <c r="G70" s="70" t="s">
        <v>109</v>
      </c>
      <c r="H70" s="71" t="s">
        <v>110</v>
      </c>
      <c r="I70" s="72" t="s">
        <v>111</v>
      </c>
      <c r="J70" s="71" t="s">
        <v>112</v>
      </c>
      <c r="K70" s="73" t="s">
        <v>113</v>
      </c>
      <c r="L70" s="71" t="s">
        <v>114</v>
      </c>
      <c r="M70" s="72" t="s">
        <v>115</v>
      </c>
      <c r="N70" s="74" t="s">
        <v>116</v>
      </c>
      <c r="O70" s="72" t="s">
        <v>117</v>
      </c>
      <c r="P70" s="74" t="s">
        <v>118</v>
      </c>
      <c r="Q70" s="75" t="s">
        <v>119</v>
      </c>
      <c r="R70" s="76" t="s">
        <v>120</v>
      </c>
      <c r="S70" s="19"/>
      <c r="T70" s="8"/>
      <c r="U70" s="19"/>
      <c r="V70" s="19"/>
      <c r="W70" s="123"/>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row>
    <row r="71" spans="1:69" ht="15.75">
      <c r="A71" s="77" t="s">
        <v>121</v>
      </c>
      <c r="B71" s="6"/>
      <c r="C71" s="6"/>
      <c r="D71" s="6"/>
      <c r="E71" s="6"/>
      <c r="F71" s="6"/>
      <c r="G71" s="6"/>
      <c r="H71" s="6"/>
      <c r="I71" s="6"/>
      <c r="J71" s="6"/>
      <c r="K71" s="78"/>
      <c r="L71" s="6"/>
      <c r="M71" s="6"/>
      <c r="N71" s="78"/>
      <c r="O71" s="6"/>
      <c r="P71" s="78"/>
      <c r="Q71" s="11"/>
      <c r="R71" s="79"/>
      <c r="S71" s="19"/>
      <c r="T71" s="8"/>
      <c r="U71" s="19"/>
      <c r="V71" s="19"/>
      <c r="W71" s="2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row>
    <row r="72" spans="1:69" ht="15.75">
      <c r="A72" s="178" t="s">
        <v>20</v>
      </c>
      <c r="B72" s="179"/>
      <c r="C72" s="179" t="s">
        <v>216</v>
      </c>
      <c r="D72" s="192">
        <v>1203</v>
      </c>
      <c r="E72" s="181">
        <v>443759158</v>
      </c>
      <c r="F72" s="181">
        <v>34487097</v>
      </c>
      <c r="G72" s="182">
        <f>$L$29</f>
        <v>4.6310738852831372E-2</v>
      </c>
      <c r="H72" s="183">
        <f>ROUND(F72*G72,0)</f>
        <v>1597123</v>
      </c>
      <c r="I72" s="182">
        <f t="shared" ref="I72:I78" si="0">$L$44</f>
        <v>1.8501186416495091E-2</v>
      </c>
      <c r="J72" s="179">
        <f>ROUND(E72*I72,0)</f>
        <v>8210071</v>
      </c>
      <c r="K72" s="184">
        <f>H72+J72</f>
        <v>9807194</v>
      </c>
      <c r="L72" s="183">
        <f>E72-F72</f>
        <v>409272061</v>
      </c>
      <c r="M72" s="182">
        <f t="shared" ref="M72:M78" si="1">$L$54</f>
        <v>8.0205936823965887E-2</v>
      </c>
      <c r="N72" s="193">
        <f>ROUND(L72*M72,0)</f>
        <v>32826049</v>
      </c>
      <c r="O72" s="181">
        <v>8571112</v>
      </c>
      <c r="P72" s="194">
        <f>K72+N72+O72</f>
        <v>51204355</v>
      </c>
      <c r="Q72" s="83">
        <v>2636474</v>
      </c>
      <c r="R72" s="196">
        <f>P72+Q72</f>
        <v>53840829</v>
      </c>
      <c r="S72" s="85"/>
      <c r="T72" s="85"/>
      <c r="U72" s="367">
        <v>0</v>
      </c>
      <c r="V72" s="367">
        <f>32706099*V67</f>
        <v>32056392.670425992</v>
      </c>
      <c r="W72" s="221">
        <f>+E72-U72+V72</f>
        <v>475815550.67042601</v>
      </c>
      <c r="X72" s="85"/>
      <c r="Y72" s="85"/>
    </row>
    <row r="73" spans="1:69" ht="15.75">
      <c r="A73" s="178" t="s">
        <v>122</v>
      </c>
      <c r="B73" s="179"/>
      <c r="C73" s="179" t="s">
        <v>216</v>
      </c>
      <c r="D73" s="192">
        <v>2221</v>
      </c>
      <c r="E73" s="181">
        <v>70064942</v>
      </c>
      <c r="F73" s="181">
        <v>828961</v>
      </c>
      <c r="G73" s="182">
        <f t="shared" ref="G73:G78" si="2">$L$29</f>
        <v>4.6310738852831372E-2</v>
      </c>
      <c r="H73" s="183">
        <f t="shared" ref="H73:H78" si="3">ROUND(F73*G73,0)</f>
        <v>38390</v>
      </c>
      <c r="I73" s="182">
        <f t="shared" si="0"/>
        <v>1.8501186416495091E-2</v>
      </c>
      <c r="J73" s="179">
        <f t="shared" ref="J73:J78" si="4">ROUND(E73*I73,0)</f>
        <v>1296285</v>
      </c>
      <c r="K73" s="184">
        <f>H73+J73</f>
        <v>1334675</v>
      </c>
      <c r="L73" s="183">
        <f>E73-F73</f>
        <v>69235981</v>
      </c>
      <c r="M73" s="182">
        <f t="shared" si="1"/>
        <v>8.0205936823965887E-2</v>
      </c>
      <c r="N73" s="193">
        <f t="shared" ref="N73:N78" si="5">ROUND(L73*M73,0)</f>
        <v>5553137</v>
      </c>
      <c r="O73" s="181">
        <v>1464586</v>
      </c>
      <c r="P73" s="194">
        <f>K73+N73+O73</f>
        <v>8352398</v>
      </c>
      <c r="Q73" s="83">
        <v>0</v>
      </c>
      <c r="R73" s="196">
        <f>P73+Q73</f>
        <v>8352398</v>
      </c>
      <c r="S73" s="85"/>
      <c r="T73" s="85"/>
      <c r="U73" s="367">
        <v>0</v>
      </c>
      <c r="V73" s="367">
        <v>0</v>
      </c>
      <c r="W73" s="221">
        <f t="shared" ref="W73:W78" si="6">+E73-U73+V73</f>
        <v>70064942</v>
      </c>
      <c r="X73" s="85"/>
      <c r="Y73" s="85"/>
    </row>
    <row r="74" spans="1:69" ht="15.75">
      <c r="A74" s="178" t="s">
        <v>123</v>
      </c>
      <c r="B74" s="179"/>
      <c r="C74" s="179" t="s">
        <v>216</v>
      </c>
      <c r="D74" s="192">
        <v>3127</v>
      </c>
      <c r="E74" s="181">
        <v>12218880</v>
      </c>
      <c r="F74" s="181">
        <v>10339</v>
      </c>
      <c r="G74" s="182">
        <f t="shared" si="2"/>
        <v>4.6310738852831372E-2</v>
      </c>
      <c r="H74" s="183">
        <f t="shared" si="3"/>
        <v>479</v>
      </c>
      <c r="I74" s="182">
        <f t="shared" si="0"/>
        <v>1.8501186416495091E-2</v>
      </c>
      <c r="J74" s="179">
        <f t="shared" si="4"/>
        <v>226064</v>
      </c>
      <c r="K74" s="184">
        <f>H74+J74</f>
        <v>226543</v>
      </c>
      <c r="L74" s="183">
        <f>E74-F74</f>
        <v>12208541</v>
      </c>
      <c r="M74" s="182">
        <f t="shared" si="1"/>
        <v>8.0205936823965887E-2</v>
      </c>
      <c r="N74" s="193">
        <f t="shared" si="5"/>
        <v>979197</v>
      </c>
      <c r="O74" s="181">
        <v>130954</v>
      </c>
      <c r="P74" s="194">
        <f>K74+N74+O74</f>
        <v>1336694</v>
      </c>
      <c r="Q74" s="181">
        <v>0</v>
      </c>
      <c r="R74" s="196">
        <f>P74+Q74</f>
        <v>1336694</v>
      </c>
      <c r="S74" s="85"/>
      <c r="T74" s="85"/>
      <c r="U74" s="367">
        <v>0</v>
      </c>
      <c r="V74" s="367">
        <v>0</v>
      </c>
      <c r="W74" s="221">
        <f t="shared" si="6"/>
        <v>12218880</v>
      </c>
      <c r="X74" s="85"/>
      <c r="Y74" s="85"/>
    </row>
    <row r="75" spans="1:69" ht="15.75">
      <c r="A75" s="178" t="s">
        <v>224</v>
      </c>
      <c r="D75" s="81"/>
      <c r="E75" s="181">
        <v>0</v>
      </c>
      <c r="F75" s="181">
        <v>0</v>
      </c>
      <c r="G75" s="182">
        <f t="shared" si="2"/>
        <v>4.6310738852831372E-2</v>
      </c>
      <c r="H75" s="183">
        <f t="shared" si="3"/>
        <v>0</v>
      </c>
      <c r="I75" s="182">
        <f t="shared" si="0"/>
        <v>1.8501186416495091E-2</v>
      </c>
      <c r="J75" s="179">
        <f t="shared" si="4"/>
        <v>0</v>
      </c>
      <c r="K75" s="184">
        <f t="shared" ref="K75:K78" si="7">H75+J75</f>
        <v>0</v>
      </c>
      <c r="L75" s="183">
        <f t="shared" ref="L75:L78" si="8">E75-F75</f>
        <v>0</v>
      </c>
      <c r="M75" s="182">
        <f t="shared" si="1"/>
        <v>8.0205936823965887E-2</v>
      </c>
      <c r="N75" s="193">
        <f t="shared" si="5"/>
        <v>0</v>
      </c>
      <c r="O75" s="181">
        <v>0</v>
      </c>
      <c r="P75" s="194">
        <f t="shared" ref="P75:P78" si="9">K75+N75+O75</f>
        <v>0</v>
      </c>
      <c r="Q75" s="181">
        <v>0</v>
      </c>
      <c r="R75" s="196">
        <f t="shared" ref="R75:R78" si="10">P75+Q75</f>
        <v>0</v>
      </c>
      <c r="S75" s="85"/>
      <c r="T75" s="85"/>
      <c r="U75" s="367">
        <v>0</v>
      </c>
      <c r="V75" s="367">
        <v>0</v>
      </c>
      <c r="W75" s="221">
        <f t="shared" si="6"/>
        <v>0</v>
      </c>
      <c r="X75" s="85"/>
      <c r="Y75" s="85"/>
    </row>
    <row r="76" spans="1:69" ht="15.75">
      <c r="A76" s="178" t="s">
        <v>225</v>
      </c>
      <c r="D76" s="81"/>
      <c r="E76" s="181">
        <v>0</v>
      </c>
      <c r="F76" s="181">
        <v>0</v>
      </c>
      <c r="G76" s="182">
        <f t="shared" si="2"/>
        <v>4.6310738852831372E-2</v>
      </c>
      <c r="H76" s="183">
        <f t="shared" si="3"/>
        <v>0</v>
      </c>
      <c r="I76" s="182">
        <f t="shared" si="0"/>
        <v>1.8501186416495091E-2</v>
      </c>
      <c r="J76" s="179">
        <f t="shared" si="4"/>
        <v>0</v>
      </c>
      <c r="K76" s="184">
        <f t="shared" si="7"/>
        <v>0</v>
      </c>
      <c r="L76" s="183">
        <f t="shared" si="8"/>
        <v>0</v>
      </c>
      <c r="M76" s="182">
        <f t="shared" si="1"/>
        <v>8.0205936823965887E-2</v>
      </c>
      <c r="N76" s="193">
        <f t="shared" si="5"/>
        <v>0</v>
      </c>
      <c r="O76" s="181">
        <v>0</v>
      </c>
      <c r="P76" s="194">
        <f t="shared" si="9"/>
        <v>0</v>
      </c>
      <c r="Q76" s="181">
        <v>0</v>
      </c>
      <c r="R76" s="196">
        <f t="shared" si="10"/>
        <v>0</v>
      </c>
      <c r="S76" s="85"/>
      <c r="T76" s="85"/>
      <c r="U76" s="367">
        <v>0</v>
      </c>
      <c r="V76" s="367">
        <v>0</v>
      </c>
      <c r="W76" s="221">
        <f t="shared" si="6"/>
        <v>0</v>
      </c>
      <c r="X76" s="85"/>
      <c r="Y76" s="85"/>
    </row>
    <row r="77" spans="1:69" ht="15.75">
      <c r="A77" s="178" t="s">
        <v>226</v>
      </c>
      <c r="D77" s="81"/>
      <c r="E77" s="181">
        <v>0</v>
      </c>
      <c r="F77" s="181">
        <v>0</v>
      </c>
      <c r="G77" s="182">
        <f t="shared" si="2"/>
        <v>4.6310738852831372E-2</v>
      </c>
      <c r="H77" s="183">
        <f t="shared" si="3"/>
        <v>0</v>
      </c>
      <c r="I77" s="182">
        <f t="shared" si="0"/>
        <v>1.8501186416495091E-2</v>
      </c>
      <c r="J77" s="179">
        <f t="shared" si="4"/>
        <v>0</v>
      </c>
      <c r="K77" s="184">
        <f t="shared" si="7"/>
        <v>0</v>
      </c>
      <c r="L77" s="183">
        <f t="shared" si="8"/>
        <v>0</v>
      </c>
      <c r="M77" s="182">
        <f t="shared" si="1"/>
        <v>8.0205936823965887E-2</v>
      </c>
      <c r="N77" s="193">
        <f t="shared" si="5"/>
        <v>0</v>
      </c>
      <c r="O77" s="181">
        <v>0</v>
      </c>
      <c r="P77" s="194">
        <f t="shared" si="9"/>
        <v>0</v>
      </c>
      <c r="Q77" s="181">
        <v>0</v>
      </c>
      <c r="R77" s="196">
        <f t="shared" si="10"/>
        <v>0</v>
      </c>
      <c r="S77" s="85"/>
      <c r="T77" s="85"/>
      <c r="U77" s="367">
        <v>0</v>
      </c>
      <c r="V77" s="367">
        <v>0</v>
      </c>
      <c r="W77" s="221">
        <f t="shared" si="6"/>
        <v>0</v>
      </c>
      <c r="X77" s="85"/>
      <c r="Y77" s="85"/>
    </row>
    <row r="78" spans="1:69" ht="15.75">
      <c r="A78" s="178" t="s">
        <v>227</v>
      </c>
      <c r="D78" s="81"/>
      <c r="E78" s="181">
        <v>0</v>
      </c>
      <c r="F78" s="181">
        <v>0</v>
      </c>
      <c r="G78" s="182">
        <f t="shared" si="2"/>
        <v>4.6310738852831372E-2</v>
      </c>
      <c r="H78" s="183">
        <f t="shared" si="3"/>
        <v>0</v>
      </c>
      <c r="I78" s="182">
        <f t="shared" si="0"/>
        <v>1.8501186416495091E-2</v>
      </c>
      <c r="J78" s="179">
        <f t="shared" si="4"/>
        <v>0</v>
      </c>
      <c r="K78" s="184">
        <f t="shared" si="7"/>
        <v>0</v>
      </c>
      <c r="L78" s="183">
        <f t="shared" si="8"/>
        <v>0</v>
      </c>
      <c r="M78" s="182">
        <f t="shared" si="1"/>
        <v>8.0205936823965887E-2</v>
      </c>
      <c r="N78" s="193">
        <f t="shared" si="5"/>
        <v>0</v>
      </c>
      <c r="O78" s="181">
        <v>0</v>
      </c>
      <c r="P78" s="194">
        <f t="shared" si="9"/>
        <v>0</v>
      </c>
      <c r="Q78" s="181">
        <v>0</v>
      </c>
      <c r="R78" s="196">
        <f t="shared" si="10"/>
        <v>0</v>
      </c>
      <c r="S78" s="85"/>
      <c r="T78" s="85"/>
      <c r="U78" s="367">
        <v>0</v>
      </c>
      <c r="V78" s="367">
        <v>0</v>
      </c>
      <c r="W78" s="221">
        <f t="shared" si="6"/>
        <v>0</v>
      </c>
      <c r="X78" s="85"/>
      <c r="Y78" s="85"/>
    </row>
    <row r="79" spans="1:69" ht="15.75">
      <c r="A79" s="80"/>
      <c r="D79" s="81"/>
      <c r="K79" s="82"/>
      <c r="N79" s="82"/>
      <c r="P79" s="82"/>
      <c r="Q79" s="305"/>
      <c r="R79" s="82"/>
      <c r="S79" s="85"/>
      <c r="T79" s="85"/>
      <c r="U79" s="85"/>
      <c r="V79" s="85"/>
      <c r="W79" s="221"/>
      <c r="X79" s="85"/>
      <c r="Y79" s="85"/>
    </row>
    <row r="80" spans="1:69">
      <c r="A80" s="80"/>
      <c r="C80" s="85"/>
      <c r="D80" s="86"/>
      <c r="E80" s="85"/>
      <c r="F80" s="85"/>
      <c r="G80" s="85"/>
      <c r="H80" s="85"/>
      <c r="I80" s="85"/>
      <c r="J80" s="85"/>
      <c r="K80" s="87"/>
      <c r="L80" s="85"/>
      <c r="M80" s="85"/>
      <c r="N80" s="87"/>
      <c r="O80" s="85"/>
      <c r="P80" s="87"/>
      <c r="Q80" s="293"/>
      <c r="R80" s="87"/>
      <c r="S80" s="85"/>
      <c r="T80" s="85"/>
      <c r="U80" s="85"/>
      <c r="V80" s="85"/>
      <c r="W80" s="219"/>
      <c r="X80" s="85"/>
      <c r="Y80" s="85"/>
    </row>
    <row r="81" spans="1:25">
      <c r="A81" s="80"/>
      <c r="C81" s="85"/>
      <c r="D81" s="86"/>
      <c r="E81" s="85"/>
      <c r="F81" s="85"/>
      <c r="G81" s="85"/>
      <c r="H81" s="85"/>
      <c r="I81" s="85"/>
      <c r="J81" s="85"/>
      <c r="K81" s="87"/>
      <c r="L81" s="85"/>
      <c r="M81" s="85"/>
      <c r="N81" s="87"/>
      <c r="O81" s="85"/>
      <c r="P81" s="87"/>
      <c r="Q81" s="293"/>
      <c r="R81" s="87"/>
      <c r="S81" s="85"/>
      <c r="T81" s="85"/>
      <c r="U81" s="85"/>
      <c r="V81" s="85"/>
      <c r="W81" s="219"/>
      <c r="X81" s="85"/>
      <c r="Y81" s="85"/>
    </row>
    <row r="82" spans="1:25">
      <c r="A82" s="80"/>
      <c r="C82" s="85"/>
      <c r="D82" s="86"/>
      <c r="E82" s="85"/>
      <c r="F82" s="85"/>
      <c r="G82" s="85"/>
      <c r="H82" s="85"/>
      <c r="I82" s="85"/>
      <c r="J82" s="85"/>
      <c r="K82" s="87"/>
      <c r="L82" s="85"/>
      <c r="M82" s="85"/>
      <c r="N82" s="87"/>
      <c r="O82" s="85"/>
      <c r="P82" s="87"/>
      <c r="Q82" s="293"/>
      <c r="R82" s="87"/>
      <c r="S82" s="85"/>
      <c r="T82" s="85"/>
      <c r="U82" s="85"/>
      <c r="V82" s="85"/>
      <c r="W82" s="219"/>
      <c r="X82" s="85"/>
      <c r="Y82" s="85"/>
    </row>
    <row r="83" spans="1:25">
      <c r="A83" s="80"/>
      <c r="C83" s="85"/>
      <c r="D83" s="86"/>
      <c r="E83" s="85"/>
      <c r="F83" s="85"/>
      <c r="G83" s="85"/>
      <c r="H83" s="85"/>
      <c r="I83" s="85"/>
      <c r="J83" s="85"/>
      <c r="K83" s="87"/>
      <c r="L83" s="85"/>
      <c r="M83" s="85"/>
      <c r="N83" s="87"/>
      <c r="O83" s="85"/>
      <c r="P83" s="87"/>
      <c r="Q83" s="293"/>
      <c r="R83" s="87"/>
      <c r="S83" s="85"/>
      <c r="T83" s="85"/>
      <c r="U83" s="85"/>
      <c r="V83" s="85"/>
      <c r="W83" s="219"/>
      <c r="X83" s="85"/>
      <c r="Y83" s="85"/>
    </row>
    <row r="84" spans="1:25">
      <c r="A84" s="80"/>
      <c r="C84" s="85"/>
      <c r="D84" s="86"/>
      <c r="E84" s="85"/>
      <c r="F84" s="85"/>
      <c r="G84" s="85"/>
      <c r="H84" s="85"/>
      <c r="I84" s="85"/>
      <c r="J84" s="85"/>
      <c r="K84" s="87"/>
      <c r="L84" s="85"/>
      <c r="M84" s="85"/>
      <c r="N84" s="87"/>
      <c r="O84" s="85"/>
      <c r="P84" s="87"/>
      <c r="Q84" s="293"/>
      <c r="R84" s="87"/>
      <c r="S84" s="85"/>
      <c r="T84" s="85"/>
      <c r="U84" s="85"/>
      <c r="V84" s="85"/>
      <c r="W84" s="219"/>
      <c r="X84" s="85"/>
      <c r="Y84" s="85"/>
    </row>
    <row r="85" spans="1:25">
      <c r="A85" s="80"/>
      <c r="C85" s="85"/>
      <c r="D85" s="86"/>
      <c r="E85" s="85"/>
      <c r="F85" s="85"/>
      <c r="G85" s="85"/>
      <c r="H85" s="85"/>
      <c r="I85" s="85"/>
      <c r="J85" s="85"/>
      <c r="K85" s="87"/>
      <c r="L85" s="85"/>
      <c r="M85" s="85"/>
      <c r="N85" s="87"/>
      <c r="O85" s="85"/>
      <c r="P85" s="87"/>
      <c r="Q85" s="293"/>
      <c r="R85" s="87"/>
      <c r="S85" s="85"/>
      <c r="T85" s="85"/>
      <c r="U85" s="85"/>
      <c r="V85" s="85"/>
      <c r="W85" s="219"/>
      <c r="X85" s="85"/>
      <c r="Y85" s="85"/>
    </row>
    <row r="86" spans="1:25">
      <c r="A86" s="80"/>
      <c r="C86" s="85"/>
      <c r="D86" s="86"/>
      <c r="E86" s="85"/>
      <c r="F86" s="85"/>
      <c r="G86" s="85"/>
      <c r="H86" s="85"/>
      <c r="I86" s="85"/>
      <c r="J86" s="85"/>
      <c r="K86" s="87"/>
      <c r="L86" s="85"/>
      <c r="M86" s="85"/>
      <c r="N86" s="87"/>
      <c r="O86" s="85"/>
      <c r="P86" s="87"/>
      <c r="Q86" s="293"/>
      <c r="R86" s="87"/>
      <c r="S86" s="85"/>
      <c r="T86" s="85"/>
      <c r="U86" s="85"/>
      <c r="V86" s="85"/>
      <c r="W86" s="219"/>
      <c r="X86" s="85"/>
      <c r="Y86" s="85"/>
    </row>
    <row r="87" spans="1:25">
      <c r="A87" s="80"/>
      <c r="C87" s="85"/>
      <c r="D87" s="86"/>
      <c r="E87" s="85"/>
      <c r="F87" s="85"/>
      <c r="G87" s="85"/>
      <c r="H87" s="85"/>
      <c r="I87" s="85"/>
      <c r="J87" s="85"/>
      <c r="K87" s="87"/>
      <c r="L87" s="85"/>
      <c r="M87" s="85"/>
      <c r="N87" s="87"/>
      <c r="O87" s="85"/>
      <c r="P87" s="87"/>
      <c r="Q87" s="293"/>
      <c r="R87" s="87"/>
      <c r="S87" s="85"/>
      <c r="T87" s="85"/>
      <c r="U87" s="85"/>
      <c r="V87" s="85"/>
      <c r="W87" s="219"/>
      <c r="X87" s="85"/>
      <c r="Y87" s="85"/>
    </row>
    <row r="88" spans="1:25">
      <c r="A88" s="80"/>
      <c r="C88" s="85"/>
      <c r="D88" s="86"/>
      <c r="E88" s="85"/>
      <c r="F88" s="85"/>
      <c r="G88" s="85"/>
      <c r="H88" s="85"/>
      <c r="I88" s="85"/>
      <c r="J88" s="85"/>
      <c r="K88" s="87"/>
      <c r="L88" s="85"/>
      <c r="M88" s="85"/>
      <c r="N88" s="87"/>
      <c r="O88" s="85"/>
      <c r="P88" s="87"/>
      <c r="Q88" s="293"/>
      <c r="R88" s="87"/>
      <c r="S88" s="85"/>
      <c r="T88" s="85"/>
      <c r="U88" s="85"/>
      <c r="V88" s="85"/>
      <c r="W88" s="219"/>
      <c r="X88" s="85"/>
      <c r="Y88" s="85"/>
    </row>
    <row r="89" spans="1:25">
      <c r="A89" s="80"/>
      <c r="C89" s="85"/>
      <c r="D89" s="86"/>
      <c r="E89" s="85"/>
      <c r="F89" s="85"/>
      <c r="G89" s="85"/>
      <c r="H89" s="85"/>
      <c r="I89" s="85"/>
      <c r="J89" s="85"/>
      <c r="K89" s="87"/>
      <c r="L89" s="85"/>
      <c r="M89" s="85"/>
      <c r="N89" s="87"/>
      <c r="O89" s="85"/>
      <c r="P89" s="87"/>
      <c r="Q89" s="293"/>
      <c r="R89" s="87"/>
      <c r="S89" s="85"/>
      <c r="T89" s="85"/>
      <c r="U89" s="85"/>
      <c r="V89" s="85"/>
      <c r="W89" s="219"/>
      <c r="X89" s="85"/>
      <c r="Y89" s="85"/>
    </row>
    <row r="90" spans="1:25">
      <c r="A90" s="80"/>
      <c r="C90" s="85"/>
      <c r="D90" s="86"/>
      <c r="E90" s="85"/>
      <c r="F90" s="85"/>
      <c r="G90" s="85"/>
      <c r="H90" s="85"/>
      <c r="I90" s="85"/>
      <c r="J90" s="85"/>
      <c r="K90" s="87"/>
      <c r="L90" s="85"/>
      <c r="M90" s="85"/>
      <c r="N90" s="87"/>
      <c r="O90" s="85"/>
      <c r="P90" s="87"/>
      <c r="Q90" s="293"/>
      <c r="R90" s="87"/>
      <c r="S90" s="85"/>
      <c r="T90" s="85"/>
      <c r="U90" s="85"/>
      <c r="V90" s="85"/>
      <c r="W90" s="219"/>
      <c r="X90" s="85"/>
      <c r="Y90" s="85"/>
    </row>
    <row r="91" spans="1:25">
      <c r="A91" s="88"/>
      <c r="B91" s="89"/>
      <c r="C91" s="90"/>
      <c r="D91" s="90"/>
      <c r="E91" s="90"/>
      <c r="F91" s="90"/>
      <c r="G91" s="90"/>
      <c r="H91" s="90"/>
      <c r="I91" s="90"/>
      <c r="J91" s="90"/>
      <c r="K91" s="91"/>
      <c r="L91" s="90"/>
      <c r="M91" s="90"/>
      <c r="N91" s="91"/>
      <c r="O91" s="90"/>
      <c r="P91" s="91"/>
      <c r="Q91" s="306"/>
      <c r="R91" s="91"/>
      <c r="S91" s="85"/>
      <c r="T91" s="85"/>
      <c r="U91" s="85"/>
      <c r="V91" s="85"/>
      <c r="W91" s="219"/>
      <c r="X91" s="85"/>
      <c r="Y91" s="85"/>
    </row>
    <row r="92" spans="1:25" ht="16.5" thickBot="1">
      <c r="A92" s="18" t="s">
        <v>124</v>
      </c>
      <c r="B92" s="50"/>
      <c r="C92" s="21" t="s">
        <v>125</v>
      </c>
      <c r="D92" s="21"/>
      <c r="E92" s="21"/>
      <c r="F92" s="21"/>
      <c r="G92" s="21"/>
      <c r="H92" s="43"/>
      <c r="I92" s="43"/>
      <c r="J92" s="11"/>
      <c r="K92" s="11"/>
      <c r="L92" s="11"/>
      <c r="M92" s="11"/>
      <c r="N92" s="11"/>
      <c r="O92" s="11"/>
      <c r="P92" s="57">
        <f>SUM(P72:P91)</f>
        <v>60893447</v>
      </c>
      <c r="Q92" s="221">
        <f>SUM(Q72:Q91)</f>
        <v>2636474</v>
      </c>
      <c r="R92" s="57">
        <f>ROUND(SUM(R72:R91),2)</f>
        <v>63529921</v>
      </c>
      <c r="S92" s="85"/>
      <c r="T92" s="85"/>
      <c r="U92" s="366">
        <f t="shared" ref="U92:V92" si="11">SUM(U72:U91)</f>
        <v>0</v>
      </c>
      <c r="V92" s="366">
        <f t="shared" si="11"/>
        <v>32056392.670425992</v>
      </c>
      <c r="W92" s="366">
        <f>SUM(W72:W91)</f>
        <v>558099372.67042601</v>
      </c>
      <c r="X92" s="85"/>
      <c r="Y92" s="85"/>
    </row>
    <row r="93" spans="1:25" ht="16.5" thickTop="1">
      <c r="A93" s="93"/>
      <c r="B93" s="85"/>
      <c r="C93" s="85"/>
      <c r="D93" s="85"/>
      <c r="E93" s="133">
        <f>SUM(E72:E90)</f>
        <v>526042980</v>
      </c>
      <c r="F93" s="85"/>
      <c r="G93" s="85"/>
      <c r="H93" s="85"/>
      <c r="I93" s="85"/>
      <c r="J93" s="85"/>
      <c r="K93" s="85"/>
      <c r="L93" s="85"/>
      <c r="M93" s="85"/>
      <c r="N93" s="85"/>
      <c r="O93" s="85"/>
      <c r="P93" s="85"/>
      <c r="Q93" s="85"/>
      <c r="R93" s="85"/>
      <c r="S93" s="85"/>
      <c r="T93" s="85"/>
      <c r="U93" s="85"/>
      <c r="V93" s="85"/>
      <c r="W93" s="253">
        <f>+E93+V92-W92</f>
        <v>0</v>
      </c>
      <c r="X93" s="85"/>
      <c r="Y93" s="85"/>
    </row>
    <row r="94" spans="1:25" ht="15.75">
      <c r="A94" s="94">
        <v>3</v>
      </c>
      <c r="B94" s="85"/>
      <c r="C94" s="57" t="s">
        <v>126</v>
      </c>
      <c r="D94" s="57"/>
      <c r="E94" s="57"/>
      <c r="F94" s="57"/>
      <c r="G94" s="85"/>
      <c r="H94" s="85"/>
      <c r="I94" s="85"/>
      <c r="J94" s="85"/>
      <c r="K94" s="85"/>
      <c r="L94" s="85"/>
      <c r="M94" s="85"/>
      <c r="N94" s="85"/>
      <c r="O94" s="85"/>
      <c r="P94" s="57">
        <f>P92</f>
        <v>60893447</v>
      </c>
      <c r="Q94" s="85"/>
      <c r="R94" s="85"/>
      <c r="S94" s="85"/>
      <c r="T94" s="85"/>
      <c r="U94" s="85"/>
      <c r="V94" s="85"/>
      <c r="W94" s="254" t="s">
        <v>379</v>
      </c>
      <c r="X94" s="256"/>
      <c r="Y94" s="256"/>
    </row>
    <row r="95" spans="1:25">
      <c r="A95" s="85"/>
      <c r="B95" s="85"/>
      <c r="C95" s="85"/>
      <c r="D95" s="85"/>
      <c r="E95" s="85"/>
      <c r="F95" s="85"/>
      <c r="G95" s="85"/>
      <c r="H95" s="85"/>
      <c r="I95" s="85"/>
      <c r="J95" s="85"/>
      <c r="K95" s="85"/>
      <c r="L95" s="85"/>
      <c r="M95" s="85"/>
      <c r="N95" s="85"/>
      <c r="O95" s="85"/>
      <c r="P95" s="85"/>
      <c r="Q95" s="85"/>
      <c r="R95" s="85"/>
      <c r="S95" s="85"/>
      <c r="T95" s="85"/>
      <c r="U95" s="85"/>
      <c r="V95" s="85"/>
      <c r="W95" s="85"/>
      <c r="X95" s="85"/>
      <c r="Y95" s="85"/>
    </row>
    <row r="96" spans="1:25">
      <c r="A96" s="85"/>
      <c r="B96" s="85"/>
      <c r="C96" s="85"/>
      <c r="D96" s="85"/>
      <c r="E96" s="85"/>
      <c r="F96" s="85"/>
      <c r="G96" s="85"/>
      <c r="H96" s="85"/>
      <c r="I96" s="85"/>
      <c r="J96" s="85"/>
      <c r="K96" s="85"/>
      <c r="L96" s="85"/>
      <c r="M96" s="85"/>
      <c r="N96" s="85"/>
      <c r="O96" s="85"/>
      <c r="P96" s="85"/>
      <c r="Q96" s="85"/>
      <c r="R96" s="85"/>
      <c r="S96" s="85"/>
      <c r="T96" s="85"/>
      <c r="U96" s="85"/>
      <c r="V96" s="85"/>
      <c r="W96" s="85"/>
      <c r="X96" s="85"/>
      <c r="Y96" s="85"/>
    </row>
    <row r="97" spans="1:25" ht="15.75">
      <c r="A97" s="57" t="s">
        <v>127</v>
      </c>
      <c r="B97" s="85"/>
      <c r="C97" s="85"/>
      <c r="D97" s="85"/>
      <c r="E97" s="85"/>
      <c r="F97" s="85"/>
      <c r="G97" s="85"/>
      <c r="H97" s="85"/>
      <c r="I97" s="85"/>
      <c r="J97" s="85"/>
      <c r="K97" s="85"/>
      <c r="L97" s="85"/>
      <c r="M97" s="85"/>
      <c r="N97" s="85"/>
      <c r="O97" s="85"/>
      <c r="P97" s="85"/>
      <c r="Q97" s="85"/>
      <c r="R97" s="85"/>
      <c r="S97" s="85"/>
      <c r="T97" s="85"/>
      <c r="U97" s="85"/>
      <c r="V97" s="85"/>
      <c r="W97" s="85"/>
      <c r="X97" s="85"/>
      <c r="Y97" s="85"/>
    </row>
    <row r="98" spans="1:25" ht="16.5" thickBot="1">
      <c r="A98" s="95" t="s">
        <v>128</v>
      </c>
      <c r="B98" s="85"/>
      <c r="C98" s="85"/>
      <c r="D98" s="85"/>
      <c r="E98" s="85"/>
      <c r="F98" s="85"/>
      <c r="G98" s="85"/>
      <c r="H98" s="85"/>
      <c r="I98" s="85"/>
      <c r="J98" s="85"/>
      <c r="K98" s="85"/>
      <c r="L98" s="85"/>
      <c r="M98" s="85"/>
      <c r="N98" s="85"/>
      <c r="O98" s="85"/>
      <c r="P98" s="85"/>
      <c r="Q98" s="85"/>
      <c r="R98" s="85"/>
      <c r="S98" s="85"/>
      <c r="T98" s="85"/>
      <c r="U98" s="85"/>
      <c r="V98" s="85"/>
      <c r="W98" s="85"/>
      <c r="X98" s="85"/>
      <c r="Y98" s="85"/>
    </row>
    <row r="99" spans="1:25" ht="15.75" customHeight="1">
      <c r="A99" s="96" t="s">
        <v>129</v>
      </c>
      <c r="B99" s="97"/>
      <c r="C99" s="421" t="s">
        <v>451</v>
      </c>
      <c r="D99" s="421"/>
      <c r="E99" s="421"/>
      <c r="F99" s="421"/>
      <c r="G99" s="421"/>
      <c r="H99" s="421"/>
      <c r="I99" s="421"/>
      <c r="J99" s="421"/>
      <c r="K99" s="421"/>
      <c r="L99" s="421"/>
      <c r="M99" s="421"/>
      <c r="N99" s="421"/>
      <c r="O99" s="421"/>
      <c r="P99" s="421"/>
      <c r="Q99" s="421"/>
      <c r="R99" s="421"/>
      <c r="S99" s="85"/>
      <c r="T99" s="85"/>
      <c r="U99" s="85"/>
      <c r="V99" s="85"/>
      <c r="W99" s="85"/>
      <c r="X99" s="85"/>
      <c r="Y99" s="85"/>
    </row>
    <row r="100" spans="1:25" ht="15.75">
      <c r="A100" s="96"/>
      <c r="B100" s="97"/>
      <c r="C100" s="302" t="s">
        <v>450</v>
      </c>
      <c r="D100" s="296"/>
      <c r="E100" s="296"/>
      <c r="F100" s="296"/>
      <c r="G100" s="296"/>
      <c r="H100" s="296"/>
      <c r="I100" s="296"/>
      <c r="J100" s="296"/>
      <c r="K100" s="296"/>
      <c r="L100" s="296"/>
      <c r="M100" s="296"/>
      <c r="N100" s="296"/>
      <c r="O100" s="296"/>
      <c r="P100" s="296"/>
      <c r="Q100" s="296"/>
      <c r="R100" s="296"/>
      <c r="S100" s="85"/>
      <c r="T100" s="85"/>
      <c r="U100" s="85"/>
      <c r="V100" s="85"/>
      <c r="W100" s="85"/>
      <c r="X100" s="85"/>
      <c r="Y100" s="85"/>
    </row>
    <row r="101" spans="1:25" ht="15.75" customHeight="1">
      <c r="A101" s="96" t="s">
        <v>130</v>
      </c>
      <c r="B101" s="97"/>
      <c r="C101" s="421" t="s">
        <v>213</v>
      </c>
      <c r="D101" s="421"/>
      <c r="E101" s="421"/>
      <c r="F101" s="421"/>
      <c r="G101" s="421"/>
      <c r="H101" s="421"/>
      <c r="I101" s="421"/>
      <c r="J101" s="421"/>
      <c r="K101" s="421"/>
      <c r="L101" s="421"/>
      <c r="M101" s="421"/>
      <c r="N101" s="421"/>
      <c r="O101" s="421"/>
      <c r="P101" s="421"/>
      <c r="Q101" s="421"/>
      <c r="R101" s="421"/>
      <c r="S101" s="85"/>
      <c r="T101" s="85"/>
      <c r="U101" s="85"/>
      <c r="V101" s="85"/>
      <c r="W101" s="85"/>
      <c r="X101" s="85"/>
      <c r="Y101" s="85"/>
    </row>
    <row r="102" spans="1:25" ht="15.75" customHeight="1">
      <c r="A102" s="96" t="s">
        <v>131</v>
      </c>
      <c r="B102" s="97"/>
      <c r="C102" s="424" t="s">
        <v>132</v>
      </c>
      <c r="D102" s="424"/>
      <c r="E102" s="424"/>
      <c r="F102" s="424"/>
      <c r="G102" s="424"/>
      <c r="H102" s="424"/>
      <c r="I102" s="424"/>
      <c r="J102" s="424"/>
      <c r="K102" s="424"/>
      <c r="L102" s="424"/>
      <c r="M102" s="424"/>
      <c r="N102" s="424"/>
      <c r="O102" s="424"/>
      <c r="P102" s="424"/>
      <c r="Q102" s="424"/>
      <c r="R102" s="424"/>
      <c r="S102" s="85"/>
      <c r="T102" s="85"/>
      <c r="U102" s="85"/>
      <c r="V102" s="85"/>
      <c r="W102" s="85"/>
      <c r="X102" s="85"/>
      <c r="Y102" s="85"/>
    </row>
    <row r="103" spans="1:25" ht="15.75" customHeight="1">
      <c r="A103" s="96"/>
      <c r="B103" s="97"/>
      <c r="C103" s="169" t="s">
        <v>133</v>
      </c>
      <c r="D103" s="297"/>
      <c r="E103" s="297"/>
      <c r="F103" s="297"/>
      <c r="G103" s="297"/>
      <c r="H103" s="297"/>
      <c r="I103" s="297"/>
      <c r="J103" s="297"/>
      <c r="K103" s="297"/>
      <c r="L103" s="297"/>
      <c r="M103" s="297"/>
      <c r="N103" s="297"/>
      <c r="O103" s="297"/>
      <c r="P103" s="297"/>
      <c r="Q103" s="297"/>
      <c r="R103" s="297"/>
      <c r="S103" s="85"/>
      <c r="T103" s="85"/>
      <c r="U103" s="85"/>
      <c r="V103" s="85"/>
      <c r="W103" s="85"/>
      <c r="X103" s="85"/>
      <c r="Y103" s="85"/>
    </row>
    <row r="104" spans="1:25" ht="15.75" customHeight="1">
      <c r="A104" s="96" t="s">
        <v>134</v>
      </c>
      <c r="B104" s="97"/>
      <c r="C104" s="424" t="s">
        <v>135</v>
      </c>
      <c r="D104" s="424"/>
      <c r="E104" s="424"/>
      <c r="F104" s="424"/>
      <c r="G104" s="424"/>
      <c r="H104" s="424"/>
      <c r="I104" s="424"/>
      <c r="J104" s="424"/>
      <c r="K104" s="424"/>
      <c r="L104" s="424"/>
      <c r="M104" s="424"/>
      <c r="N104" s="424"/>
      <c r="O104" s="424"/>
      <c r="P104" s="424"/>
      <c r="Q104" s="424"/>
      <c r="R104" s="424"/>
      <c r="S104" s="85"/>
      <c r="T104" s="85"/>
      <c r="U104" s="85"/>
      <c r="V104" s="85"/>
      <c r="W104" s="85"/>
      <c r="X104" s="85"/>
      <c r="Y104" s="85"/>
    </row>
    <row r="105" spans="1:25" ht="15.75" customHeight="1">
      <c r="A105" s="98" t="s">
        <v>136</v>
      </c>
      <c r="B105" s="97"/>
      <c r="C105" s="420" t="s">
        <v>441</v>
      </c>
      <c r="D105" s="420"/>
      <c r="E105" s="420"/>
      <c r="F105" s="420"/>
      <c r="G105" s="420"/>
      <c r="H105" s="420"/>
      <c r="I105" s="420"/>
      <c r="J105" s="420"/>
      <c r="K105" s="420"/>
      <c r="L105" s="420"/>
      <c r="M105" s="420"/>
      <c r="N105" s="420"/>
      <c r="O105" s="420"/>
      <c r="P105" s="420"/>
      <c r="Q105" s="420"/>
      <c r="R105" s="420"/>
      <c r="S105" s="85"/>
      <c r="T105" s="85"/>
      <c r="U105" s="85"/>
      <c r="V105" s="85"/>
      <c r="W105" s="85"/>
      <c r="X105" s="85"/>
      <c r="Y105" s="85"/>
    </row>
    <row r="106" spans="1:25" ht="15.75" customHeight="1">
      <c r="A106" s="98" t="s">
        <v>137</v>
      </c>
      <c r="B106" s="97"/>
      <c r="C106" s="420" t="s">
        <v>138</v>
      </c>
      <c r="D106" s="420"/>
      <c r="E106" s="420"/>
      <c r="F106" s="420"/>
      <c r="G106" s="420"/>
      <c r="H106" s="420"/>
      <c r="I106" s="420"/>
      <c r="J106" s="420"/>
      <c r="K106" s="420"/>
      <c r="L106" s="420"/>
      <c r="M106" s="420"/>
      <c r="N106" s="420"/>
      <c r="O106" s="420"/>
      <c r="P106" s="420"/>
      <c r="Q106" s="420"/>
      <c r="R106" s="420"/>
      <c r="S106" s="85"/>
      <c r="T106" s="85"/>
      <c r="U106" s="85"/>
      <c r="V106" s="85"/>
      <c r="W106" s="85"/>
      <c r="X106" s="85"/>
      <c r="Y106" s="85"/>
    </row>
    <row r="107" spans="1:25" ht="15.75" customHeight="1">
      <c r="A107" s="98" t="s">
        <v>139</v>
      </c>
      <c r="B107" s="97"/>
      <c r="C107" s="420" t="s">
        <v>355</v>
      </c>
      <c r="D107" s="420"/>
      <c r="E107" s="420"/>
      <c r="F107" s="420"/>
      <c r="G107" s="420"/>
      <c r="H107" s="420"/>
      <c r="I107" s="420"/>
      <c r="J107" s="420"/>
      <c r="K107" s="420"/>
      <c r="L107" s="420"/>
      <c r="M107" s="420"/>
      <c r="N107" s="420"/>
      <c r="O107" s="420"/>
      <c r="P107" s="420"/>
      <c r="Q107" s="420"/>
      <c r="R107" s="420"/>
      <c r="S107" s="85"/>
      <c r="T107" s="85"/>
      <c r="U107" s="85"/>
      <c r="V107" s="85"/>
      <c r="W107" s="85"/>
      <c r="X107" s="85"/>
      <c r="Y107" s="85"/>
    </row>
    <row r="108" spans="1:25" ht="15.75" customHeight="1">
      <c r="A108" s="98" t="s">
        <v>141</v>
      </c>
      <c r="B108" s="10"/>
      <c r="C108" s="420" t="s">
        <v>142</v>
      </c>
      <c r="D108" s="420"/>
      <c r="E108" s="420"/>
      <c r="F108" s="420"/>
      <c r="G108" s="420"/>
      <c r="H108" s="420"/>
      <c r="I108" s="420"/>
      <c r="J108" s="420"/>
      <c r="K108" s="420"/>
      <c r="L108" s="420"/>
      <c r="M108" s="420"/>
      <c r="N108" s="420"/>
      <c r="O108" s="420"/>
      <c r="P108" s="420"/>
      <c r="Q108" s="420"/>
      <c r="R108" s="420"/>
      <c r="S108" s="85"/>
      <c r="T108" s="85"/>
      <c r="U108" s="85"/>
      <c r="V108" s="85"/>
      <c r="W108" s="85"/>
      <c r="X108" s="85"/>
      <c r="Y108" s="85"/>
    </row>
    <row r="109" spans="1:25" ht="15.75">
      <c r="A109" s="43" t="s">
        <v>195</v>
      </c>
      <c r="B109" s="57"/>
      <c r="C109" s="57" t="s">
        <v>434</v>
      </c>
      <c r="D109" s="85"/>
      <c r="E109" s="85"/>
      <c r="F109" s="85"/>
      <c r="G109" s="85"/>
      <c r="H109" s="85"/>
      <c r="I109" s="85"/>
      <c r="J109" s="85"/>
      <c r="K109" s="85"/>
      <c r="L109" s="85"/>
      <c r="M109" s="85"/>
      <c r="N109" s="85"/>
      <c r="O109" s="85"/>
      <c r="P109" s="85"/>
      <c r="Q109" s="85"/>
      <c r="R109" s="85"/>
      <c r="S109" s="85"/>
      <c r="T109" s="85"/>
      <c r="U109" s="85"/>
      <c r="V109" s="85"/>
      <c r="W109" s="85"/>
      <c r="X109" s="85"/>
      <c r="Y109" s="85"/>
    </row>
    <row r="110" spans="1:25" ht="15.75">
      <c r="A110" s="294" t="s">
        <v>201</v>
      </c>
      <c r="B110" s="295"/>
      <c r="C110" s="171" t="s">
        <v>435</v>
      </c>
      <c r="D110" s="103"/>
      <c r="E110" s="103"/>
      <c r="F110" s="103"/>
      <c r="G110" s="301"/>
      <c r="H110" s="43"/>
      <c r="I110" s="43"/>
      <c r="J110" s="11"/>
      <c r="K110" s="11"/>
      <c r="L110" s="57"/>
      <c r="M110" s="57"/>
      <c r="N110" s="38"/>
      <c r="O110" s="57"/>
      <c r="P110" s="300"/>
      <c r="Q110" s="11"/>
      <c r="R110" s="104"/>
      <c r="S110" s="85"/>
      <c r="T110" s="85"/>
      <c r="U110" s="85"/>
      <c r="V110" s="85"/>
      <c r="W110" s="85"/>
      <c r="X110" s="85"/>
      <c r="Y110" s="85"/>
    </row>
    <row r="111" spans="1:25" ht="15.75">
      <c r="A111" s="294" t="s">
        <v>203</v>
      </c>
      <c r="B111" s="295"/>
      <c r="C111" s="57" t="s">
        <v>436</v>
      </c>
      <c r="D111" s="103"/>
      <c r="E111" s="103"/>
      <c r="F111" s="103"/>
      <c r="G111" s="301"/>
      <c r="H111" s="43"/>
      <c r="I111" s="43"/>
      <c r="J111" s="11"/>
      <c r="K111" s="11"/>
      <c r="L111" s="57"/>
      <c r="M111" s="57"/>
      <c r="N111" s="38"/>
      <c r="O111" s="57"/>
      <c r="P111" s="300"/>
      <c r="Q111" s="11"/>
      <c r="R111" s="36"/>
      <c r="S111" s="85"/>
      <c r="T111" s="85"/>
      <c r="U111" s="85"/>
      <c r="V111" s="85"/>
      <c r="W111" s="85"/>
      <c r="X111" s="85"/>
      <c r="Y111" s="85"/>
    </row>
    <row r="112" spans="1:25">
      <c r="C112" s="85"/>
      <c r="D112" s="85"/>
      <c r="E112" s="85"/>
      <c r="F112" s="85"/>
      <c r="G112" s="85"/>
      <c r="H112" s="85"/>
      <c r="I112" s="85"/>
      <c r="J112" s="85"/>
      <c r="K112" s="85"/>
      <c r="L112" s="85"/>
      <c r="M112" s="85"/>
      <c r="N112" s="85"/>
      <c r="O112" s="85"/>
      <c r="P112" s="85"/>
      <c r="Q112" s="85"/>
      <c r="R112" s="85"/>
      <c r="S112" s="85"/>
      <c r="T112" s="85"/>
      <c r="U112" s="85"/>
      <c r="V112" s="85"/>
      <c r="W112" s="85"/>
      <c r="X112" s="85"/>
      <c r="Y112" s="85"/>
    </row>
    <row r="113" spans="3:25">
      <c r="C113" s="85"/>
      <c r="D113" s="85"/>
      <c r="E113" s="85"/>
      <c r="F113" s="85"/>
      <c r="G113" s="85"/>
      <c r="H113" s="85"/>
      <c r="I113" s="85"/>
      <c r="J113" s="85"/>
      <c r="K113" s="85"/>
      <c r="L113" s="85"/>
      <c r="M113" s="85"/>
      <c r="N113" s="85"/>
      <c r="O113" s="85"/>
      <c r="P113" s="85"/>
      <c r="Q113" s="85"/>
      <c r="R113" s="85"/>
      <c r="S113" s="85"/>
      <c r="T113" s="85"/>
      <c r="U113" s="85"/>
      <c r="V113" s="85"/>
      <c r="W113" s="85"/>
      <c r="X113" s="85"/>
      <c r="Y113" s="85"/>
    </row>
    <row r="114" spans="3:25">
      <c r="C114" s="85"/>
      <c r="D114" s="85"/>
      <c r="E114" s="85"/>
      <c r="F114" s="85"/>
      <c r="G114" s="85"/>
      <c r="H114" s="85"/>
      <c r="I114" s="85"/>
      <c r="J114" s="85"/>
      <c r="K114" s="85"/>
      <c r="L114" s="85"/>
      <c r="M114" s="85"/>
      <c r="N114" s="85"/>
      <c r="O114" s="85"/>
      <c r="P114" s="85"/>
      <c r="Q114" s="85"/>
      <c r="R114" s="85"/>
      <c r="S114" s="85"/>
      <c r="T114" s="85"/>
      <c r="U114" s="85"/>
      <c r="V114" s="85"/>
      <c r="W114" s="85"/>
      <c r="X114" s="85"/>
      <c r="Y114" s="85"/>
    </row>
    <row r="115" spans="3:25">
      <c r="C115" s="85"/>
      <c r="D115" s="85"/>
      <c r="E115" s="85"/>
      <c r="F115" s="85"/>
      <c r="G115" s="85"/>
      <c r="H115" s="85"/>
      <c r="I115" s="85"/>
      <c r="J115" s="85"/>
      <c r="K115" s="85"/>
      <c r="L115" s="85"/>
      <c r="M115" s="85"/>
      <c r="N115" s="85"/>
      <c r="O115" s="85"/>
      <c r="P115" s="85"/>
      <c r="Q115" s="85"/>
      <c r="R115" s="85"/>
      <c r="S115" s="85"/>
      <c r="T115" s="85"/>
      <c r="U115" s="85"/>
      <c r="V115" s="85"/>
      <c r="W115" s="85"/>
      <c r="X115" s="85"/>
      <c r="Y115" s="85"/>
    </row>
    <row r="116" spans="3:25">
      <c r="C116" s="85"/>
      <c r="D116" s="85"/>
      <c r="E116" s="85"/>
      <c r="F116" s="85"/>
      <c r="G116" s="85"/>
      <c r="H116" s="85"/>
      <c r="I116" s="85"/>
      <c r="J116" s="85"/>
      <c r="K116" s="85"/>
      <c r="L116" s="85"/>
      <c r="M116" s="85"/>
      <c r="N116" s="85"/>
      <c r="O116" s="85"/>
      <c r="P116" s="85"/>
      <c r="Q116" s="85"/>
      <c r="R116" s="85"/>
      <c r="S116" s="85"/>
      <c r="T116" s="85"/>
      <c r="U116" s="85"/>
      <c r="V116" s="85"/>
      <c r="W116" s="85"/>
      <c r="X116" s="85"/>
      <c r="Y116" s="85"/>
    </row>
    <row r="117" spans="3:25">
      <c r="C117" s="85"/>
      <c r="D117" s="85"/>
      <c r="E117" s="85"/>
      <c r="F117" s="85"/>
      <c r="G117" s="85"/>
      <c r="H117" s="85"/>
      <c r="I117" s="85"/>
      <c r="J117" s="85"/>
      <c r="K117" s="85"/>
      <c r="L117" s="85"/>
      <c r="M117" s="85"/>
      <c r="N117" s="85"/>
      <c r="O117" s="85"/>
      <c r="P117" s="85"/>
      <c r="Q117" s="85"/>
      <c r="R117" s="85"/>
      <c r="S117" s="85"/>
      <c r="T117" s="85"/>
      <c r="U117" s="85"/>
      <c r="V117" s="85"/>
      <c r="W117" s="85"/>
      <c r="X117" s="85"/>
      <c r="Y117" s="85"/>
    </row>
    <row r="118" spans="3:25">
      <c r="C118" s="85"/>
      <c r="D118" s="85"/>
      <c r="E118" s="85"/>
      <c r="F118" s="85"/>
      <c r="G118" s="85"/>
      <c r="H118" s="85"/>
      <c r="I118" s="85"/>
      <c r="J118" s="85"/>
      <c r="K118" s="85"/>
      <c r="L118" s="85"/>
      <c r="M118" s="85"/>
      <c r="N118" s="85"/>
      <c r="O118" s="85"/>
      <c r="P118" s="85"/>
      <c r="Q118" s="85"/>
      <c r="R118" s="85"/>
      <c r="S118" s="85"/>
      <c r="T118" s="85"/>
      <c r="U118" s="85"/>
      <c r="V118" s="85"/>
      <c r="W118" s="85"/>
      <c r="X118" s="85"/>
      <c r="Y118" s="85"/>
    </row>
    <row r="119" spans="3:25">
      <c r="C119" s="85"/>
      <c r="D119" s="85"/>
      <c r="E119" s="85"/>
      <c r="F119" s="85"/>
      <c r="G119" s="85"/>
      <c r="H119" s="85"/>
      <c r="I119" s="85"/>
      <c r="J119" s="85"/>
      <c r="K119" s="85"/>
      <c r="L119" s="85"/>
      <c r="M119" s="85"/>
      <c r="N119" s="85"/>
      <c r="O119" s="85"/>
      <c r="P119" s="85"/>
      <c r="Q119" s="85"/>
      <c r="R119" s="85"/>
      <c r="S119" s="85"/>
      <c r="T119" s="85"/>
      <c r="U119" s="85"/>
      <c r="V119" s="85"/>
      <c r="W119" s="85"/>
      <c r="X119" s="85"/>
      <c r="Y119" s="85"/>
    </row>
    <row r="120" spans="3:25">
      <c r="C120" s="85"/>
      <c r="D120" s="85"/>
      <c r="E120" s="85"/>
      <c r="F120" s="85"/>
      <c r="G120" s="85"/>
      <c r="H120" s="85"/>
      <c r="I120" s="85"/>
      <c r="J120" s="85"/>
      <c r="K120" s="85"/>
      <c r="L120" s="85"/>
      <c r="M120" s="85"/>
      <c r="N120" s="85"/>
      <c r="O120" s="85"/>
      <c r="P120" s="85"/>
      <c r="Q120" s="85"/>
      <c r="R120" s="85"/>
      <c r="S120" s="85"/>
      <c r="T120" s="85"/>
      <c r="U120" s="85"/>
      <c r="V120" s="85"/>
      <c r="W120" s="85"/>
      <c r="X120" s="85"/>
      <c r="Y120" s="85"/>
    </row>
    <row r="121" spans="3:25">
      <c r="C121" s="85"/>
      <c r="D121" s="85"/>
      <c r="E121" s="85"/>
      <c r="F121" s="85"/>
      <c r="G121" s="85"/>
      <c r="H121" s="85"/>
      <c r="I121" s="85"/>
      <c r="J121" s="85"/>
      <c r="K121" s="85"/>
      <c r="L121" s="85"/>
      <c r="M121" s="85"/>
      <c r="N121" s="85"/>
      <c r="O121" s="85"/>
      <c r="P121" s="85"/>
      <c r="Q121" s="85"/>
      <c r="R121" s="85"/>
      <c r="S121" s="85"/>
      <c r="T121" s="85"/>
      <c r="U121" s="85"/>
      <c r="V121" s="85"/>
      <c r="W121" s="85"/>
      <c r="X121" s="85"/>
      <c r="Y121" s="85"/>
    </row>
    <row r="122" spans="3:25">
      <c r="C122" s="85"/>
      <c r="D122" s="85"/>
      <c r="E122" s="85"/>
      <c r="F122" s="85"/>
      <c r="G122" s="85"/>
      <c r="H122" s="85"/>
      <c r="I122" s="85"/>
      <c r="J122" s="85"/>
      <c r="K122" s="85"/>
      <c r="L122" s="85"/>
      <c r="M122" s="85"/>
      <c r="N122" s="85"/>
      <c r="O122" s="85"/>
      <c r="P122" s="85"/>
      <c r="Q122" s="85"/>
      <c r="R122" s="85"/>
      <c r="S122" s="85"/>
      <c r="T122" s="85"/>
      <c r="U122" s="85"/>
      <c r="V122" s="85"/>
      <c r="W122" s="85"/>
      <c r="X122" s="85"/>
      <c r="Y122" s="85"/>
    </row>
    <row r="123" spans="3:25">
      <c r="C123" s="85"/>
      <c r="D123" s="85"/>
      <c r="E123" s="85"/>
      <c r="F123" s="85"/>
      <c r="G123" s="85"/>
      <c r="H123" s="85"/>
      <c r="I123" s="85"/>
      <c r="J123" s="85"/>
      <c r="K123" s="85"/>
      <c r="L123" s="85"/>
      <c r="M123" s="85"/>
      <c r="N123" s="85"/>
      <c r="O123" s="85"/>
      <c r="P123" s="85"/>
      <c r="Q123" s="85"/>
      <c r="R123" s="85"/>
      <c r="S123" s="85"/>
      <c r="T123" s="85"/>
      <c r="U123" s="85"/>
      <c r="V123" s="85"/>
      <c r="W123" s="85"/>
      <c r="X123" s="85"/>
      <c r="Y123" s="85"/>
    </row>
    <row r="124" spans="3:25">
      <c r="C124" s="85"/>
      <c r="D124" s="85"/>
      <c r="E124" s="85"/>
      <c r="F124" s="85"/>
      <c r="G124" s="85"/>
      <c r="H124" s="85"/>
      <c r="I124" s="85"/>
      <c r="J124" s="85"/>
      <c r="K124" s="85"/>
      <c r="L124" s="85"/>
      <c r="M124" s="85"/>
      <c r="N124" s="85"/>
      <c r="O124" s="85"/>
      <c r="P124" s="85"/>
      <c r="Q124" s="85"/>
      <c r="R124" s="85"/>
      <c r="S124" s="85"/>
      <c r="T124" s="85"/>
      <c r="U124" s="85"/>
      <c r="V124" s="85"/>
      <c r="W124" s="85"/>
      <c r="X124" s="85"/>
      <c r="Y124" s="85"/>
    </row>
    <row r="125" spans="3:25">
      <c r="C125" s="85"/>
      <c r="D125" s="85"/>
      <c r="E125" s="85"/>
      <c r="F125" s="85"/>
      <c r="G125" s="85"/>
      <c r="H125" s="85"/>
      <c r="I125" s="85"/>
      <c r="J125" s="85"/>
      <c r="K125" s="85"/>
      <c r="L125" s="85"/>
      <c r="M125" s="85"/>
      <c r="N125" s="85"/>
      <c r="O125" s="85"/>
      <c r="P125" s="85"/>
      <c r="Q125" s="85"/>
      <c r="R125" s="85"/>
      <c r="S125" s="85"/>
      <c r="T125" s="85"/>
      <c r="U125" s="85"/>
      <c r="V125" s="85"/>
      <c r="W125" s="85"/>
      <c r="X125" s="85"/>
      <c r="Y125" s="85"/>
    </row>
    <row r="126" spans="3:25">
      <c r="C126" s="85"/>
      <c r="D126" s="85"/>
      <c r="E126" s="85"/>
      <c r="F126" s="85"/>
      <c r="G126" s="85"/>
      <c r="H126" s="85"/>
      <c r="I126" s="85"/>
      <c r="J126" s="85"/>
      <c r="K126" s="85"/>
      <c r="L126" s="85"/>
      <c r="M126" s="85"/>
      <c r="N126" s="85"/>
      <c r="O126" s="85"/>
      <c r="P126" s="85"/>
      <c r="Q126" s="85"/>
      <c r="R126" s="85"/>
      <c r="S126" s="85"/>
      <c r="T126" s="85"/>
      <c r="U126" s="85"/>
      <c r="V126" s="85"/>
      <c r="W126" s="85"/>
      <c r="X126" s="85"/>
      <c r="Y126" s="85"/>
    </row>
    <row r="127" spans="3:25">
      <c r="C127" s="85"/>
      <c r="D127" s="85"/>
      <c r="E127" s="85"/>
      <c r="F127" s="85"/>
      <c r="G127" s="85"/>
      <c r="H127" s="85"/>
      <c r="I127" s="85"/>
      <c r="J127" s="85"/>
      <c r="K127" s="85"/>
      <c r="L127" s="85"/>
      <c r="M127" s="85"/>
      <c r="N127" s="85"/>
      <c r="O127" s="85"/>
      <c r="P127" s="85"/>
      <c r="Q127" s="85"/>
      <c r="R127" s="85"/>
      <c r="S127" s="85"/>
      <c r="T127" s="85"/>
      <c r="U127" s="85"/>
      <c r="V127" s="85"/>
      <c r="W127" s="85"/>
      <c r="X127" s="85"/>
      <c r="Y127" s="85"/>
    </row>
    <row r="128" spans="3:25">
      <c r="C128" s="85"/>
      <c r="D128" s="85"/>
      <c r="E128" s="85"/>
      <c r="F128" s="85"/>
      <c r="G128" s="85"/>
      <c r="H128" s="85"/>
      <c r="I128" s="85"/>
      <c r="J128" s="85"/>
      <c r="K128" s="85"/>
      <c r="L128" s="85"/>
      <c r="M128" s="85"/>
      <c r="N128" s="85"/>
      <c r="O128" s="85"/>
      <c r="P128" s="85"/>
      <c r="Q128" s="85"/>
      <c r="R128" s="85"/>
      <c r="S128" s="85"/>
      <c r="T128" s="85"/>
      <c r="U128" s="85"/>
      <c r="V128" s="85"/>
      <c r="W128" s="85"/>
      <c r="X128" s="85"/>
      <c r="Y128" s="85"/>
    </row>
    <row r="129" spans="3:25">
      <c r="C129" s="85"/>
      <c r="D129" s="85"/>
      <c r="E129" s="85"/>
      <c r="F129" s="85"/>
      <c r="G129" s="85"/>
      <c r="H129" s="85"/>
      <c r="I129" s="85"/>
      <c r="J129" s="85"/>
      <c r="K129" s="85"/>
      <c r="L129" s="85"/>
      <c r="M129" s="85"/>
      <c r="N129" s="85"/>
      <c r="O129" s="85"/>
      <c r="P129" s="85"/>
      <c r="Q129" s="85"/>
      <c r="R129" s="85"/>
      <c r="S129" s="85"/>
      <c r="T129" s="85"/>
      <c r="U129" s="85"/>
      <c r="V129" s="85"/>
      <c r="W129" s="85"/>
      <c r="X129" s="85"/>
      <c r="Y129" s="85"/>
    </row>
    <row r="130" spans="3:25">
      <c r="C130" s="85"/>
      <c r="D130" s="85"/>
      <c r="E130" s="85"/>
      <c r="F130" s="85"/>
      <c r="G130" s="85"/>
      <c r="H130" s="85"/>
      <c r="I130" s="85"/>
      <c r="J130" s="85"/>
      <c r="K130" s="85"/>
      <c r="L130" s="85"/>
      <c r="M130" s="85"/>
      <c r="N130" s="85"/>
      <c r="O130" s="85"/>
      <c r="P130" s="85"/>
      <c r="Q130" s="85"/>
      <c r="R130" s="85"/>
      <c r="S130" s="85"/>
      <c r="T130" s="85"/>
      <c r="U130" s="85"/>
      <c r="V130" s="85"/>
      <c r="W130" s="85"/>
      <c r="X130" s="85"/>
      <c r="Y130" s="85"/>
    </row>
    <row r="131" spans="3:25">
      <c r="C131" s="85"/>
      <c r="D131" s="85"/>
      <c r="E131" s="85"/>
      <c r="F131" s="85"/>
      <c r="G131" s="85"/>
      <c r="H131" s="85"/>
      <c r="I131" s="85"/>
      <c r="J131" s="85"/>
      <c r="K131" s="85"/>
      <c r="L131" s="85"/>
      <c r="M131" s="85"/>
      <c r="N131" s="85"/>
      <c r="O131" s="85"/>
      <c r="P131" s="85"/>
      <c r="Q131" s="85"/>
      <c r="R131" s="85"/>
      <c r="S131" s="85"/>
      <c r="T131" s="85"/>
      <c r="U131" s="85"/>
      <c r="V131" s="85"/>
      <c r="W131" s="85"/>
      <c r="X131" s="85"/>
      <c r="Y131" s="85"/>
    </row>
    <row r="132" spans="3:25">
      <c r="C132" s="85"/>
      <c r="D132" s="85"/>
      <c r="E132" s="85"/>
      <c r="F132" s="85"/>
      <c r="G132" s="85"/>
      <c r="H132" s="85"/>
      <c r="I132" s="85"/>
      <c r="J132" s="85"/>
      <c r="K132" s="85"/>
      <c r="L132" s="85"/>
      <c r="M132" s="85"/>
      <c r="N132" s="85"/>
      <c r="O132" s="85"/>
      <c r="P132" s="85"/>
      <c r="Q132" s="85"/>
      <c r="R132" s="85"/>
      <c r="S132" s="85"/>
      <c r="T132" s="85"/>
      <c r="U132" s="85"/>
      <c r="V132" s="85"/>
      <c r="W132" s="85"/>
      <c r="X132" s="85"/>
      <c r="Y132" s="85"/>
    </row>
    <row r="133" spans="3:25">
      <c r="C133" s="85"/>
      <c r="D133" s="85"/>
      <c r="E133" s="85"/>
      <c r="F133" s="85"/>
      <c r="G133" s="85"/>
      <c r="H133" s="85"/>
      <c r="I133" s="85"/>
      <c r="J133" s="85"/>
      <c r="K133" s="85"/>
      <c r="L133" s="85"/>
      <c r="M133" s="85"/>
      <c r="N133" s="85"/>
      <c r="O133" s="85"/>
      <c r="P133" s="85"/>
      <c r="Q133" s="85"/>
      <c r="R133" s="85"/>
      <c r="S133" s="85"/>
      <c r="T133" s="85"/>
      <c r="U133" s="85"/>
      <c r="V133" s="85"/>
      <c r="W133" s="85"/>
      <c r="X133" s="85"/>
      <c r="Y133" s="85"/>
    </row>
    <row r="134" spans="3:25">
      <c r="C134" s="85"/>
      <c r="D134" s="85"/>
      <c r="E134" s="85"/>
      <c r="F134" s="85"/>
      <c r="G134" s="85"/>
      <c r="H134" s="85"/>
      <c r="I134" s="85"/>
      <c r="J134" s="85"/>
      <c r="K134" s="85"/>
      <c r="L134" s="85"/>
      <c r="M134" s="85"/>
      <c r="N134" s="85"/>
      <c r="O134" s="85"/>
      <c r="P134" s="85"/>
      <c r="Q134" s="85"/>
      <c r="R134" s="85"/>
      <c r="S134" s="85"/>
      <c r="T134" s="85"/>
      <c r="U134" s="85"/>
      <c r="V134" s="85"/>
      <c r="W134" s="85"/>
      <c r="X134" s="85"/>
      <c r="Y134" s="85"/>
    </row>
    <row r="135" spans="3:25">
      <c r="C135" s="85"/>
      <c r="D135" s="85"/>
      <c r="E135" s="85"/>
      <c r="F135" s="85"/>
      <c r="G135" s="85"/>
      <c r="H135" s="85"/>
      <c r="I135" s="85"/>
      <c r="J135" s="85"/>
      <c r="K135" s="85"/>
      <c r="L135" s="85"/>
      <c r="M135" s="85"/>
      <c r="N135" s="85"/>
      <c r="O135" s="85"/>
      <c r="P135" s="85"/>
      <c r="Q135" s="85"/>
      <c r="R135" s="85"/>
      <c r="S135" s="85"/>
      <c r="T135" s="85"/>
      <c r="U135" s="85"/>
      <c r="V135" s="85"/>
      <c r="W135" s="85"/>
      <c r="X135" s="85"/>
      <c r="Y135" s="85"/>
    </row>
    <row r="136" spans="3:25">
      <c r="C136" s="85"/>
      <c r="D136" s="85"/>
      <c r="E136" s="85"/>
      <c r="F136" s="85"/>
      <c r="G136" s="85"/>
      <c r="H136" s="85"/>
      <c r="I136" s="85"/>
      <c r="J136" s="85"/>
      <c r="K136" s="85"/>
      <c r="L136" s="85"/>
      <c r="M136" s="85"/>
      <c r="N136" s="85"/>
      <c r="O136" s="85"/>
      <c r="P136" s="85"/>
      <c r="Q136" s="85"/>
      <c r="R136" s="85"/>
      <c r="S136" s="85"/>
      <c r="T136" s="85"/>
      <c r="U136" s="85"/>
      <c r="V136" s="85"/>
      <c r="W136" s="85"/>
      <c r="X136" s="85"/>
      <c r="Y136" s="85"/>
    </row>
    <row r="137" spans="3:25">
      <c r="C137" s="85"/>
      <c r="D137" s="85"/>
      <c r="E137" s="85"/>
      <c r="F137" s="85"/>
      <c r="G137" s="85"/>
      <c r="H137" s="85"/>
      <c r="I137" s="85"/>
      <c r="J137" s="85"/>
      <c r="K137" s="85"/>
      <c r="L137" s="85"/>
      <c r="M137" s="85"/>
      <c r="N137" s="85"/>
      <c r="O137" s="85"/>
      <c r="P137" s="85"/>
      <c r="Q137" s="85"/>
      <c r="R137" s="85"/>
      <c r="S137" s="85"/>
      <c r="T137" s="85"/>
      <c r="U137" s="85"/>
      <c r="V137" s="85"/>
      <c r="W137" s="85"/>
      <c r="X137" s="85"/>
      <c r="Y137" s="85"/>
    </row>
    <row r="138" spans="3:25">
      <c r="C138" s="85"/>
      <c r="D138" s="85"/>
      <c r="E138" s="85"/>
      <c r="F138" s="85"/>
      <c r="G138" s="85"/>
      <c r="H138" s="85"/>
      <c r="I138" s="85"/>
      <c r="J138" s="85"/>
      <c r="K138" s="85"/>
      <c r="L138" s="85"/>
      <c r="M138" s="85"/>
      <c r="N138" s="85"/>
      <c r="O138" s="85"/>
      <c r="P138" s="85"/>
      <c r="Q138" s="85"/>
      <c r="R138" s="85"/>
      <c r="S138" s="85"/>
      <c r="T138" s="85"/>
      <c r="U138" s="85"/>
      <c r="V138" s="85"/>
      <c r="W138" s="85"/>
      <c r="X138" s="85"/>
      <c r="Y138" s="85"/>
    </row>
    <row r="139" spans="3:25">
      <c r="C139" s="85"/>
      <c r="D139" s="85"/>
      <c r="E139" s="85"/>
      <c r="F139" s="85"/>
      <c r="G139" s="85"/>
      <c r="H139" s="85"/>
      <c r="I139" s="85"/>
      <c r="J139" s="85"/>
      <c r="K139" s="85"/>
      <c r="L139" s="85"/>
      <c r="M139" s="85"/>
      <c r="N139" s="85"/>
      <c r="O139" s="85"/>
      <c r="P139" s="85"/>
      <c r="Q139" s="85"/>
      <c r="R139" s="85"/>
      <c r="S139" s="85"/>
      <c r="T139" s="85"/>
      <c r="U139" s="85"/>
      <c r="V139" s="85"/>
      <c r="W139" s="85"/>
      <c r="X139" s="85"/>
      <c r="Y139" s="85"/>
    </row>
    <row r="140" spans="3:25">
      <c r="C140" s="85"/>
      <c r="D140" s="85"/>
      <c r="E140" s="85"/>
      <c r="F140" s="85"/>
      <c r="G140" s="85"/>
      <c r="H140" s="85"/>
      <c r="I140" s="85"/>
      <c r="J140" s="85"/>
      <c r="K140" s="85"/>
      <c r="L140" s="85"/>
      <c r="M140" s="85"/>
      <c r="N140" s="85"/>
      <c r="O140" s="85"/>
      <c r="P140" s="85"/>
      <c r="Q140" s="85"/>
      <c r="R140" s="85"/>
      <c r="S140" s="85"/>
      <c r="T140" s="85"/>
      <c r="U140" s="85"/>
      <c r="V140" s="85"/>
      <c r="W140" s="85"/>
      <c r="X140" s="85"/>
      <c r="Y140" s="85"/>
    </row>
    <row r="141" spans="3:25">
      <c r="C141" s="85"/>
      <c r="D141" s="85"/>
      <c r="E141" s="85"/>
      <c r="F141" s="85"/>
      <c r="G141" s="85"/>
      <c r="H141" s="85"/>
      <c r="I141" s="85"/>
      <c r="J141" s="85"/>
      <c r="K141" s="85"/>
      <c r="L141" s="85"/>
      <c r="M141" s="85"/>
      <c r="N141" s="85"/>
      <c r="O141" s="85"/>
      <c r="P141" s="85"/>
      <c r="Q141" s="85"/>
      <c r="R141" s="85"/>
      <c r="S141" s="85"/>
      <c r="T141" s="85"/>
      <c r="U141" s="85"/>
      <c r="V141" s="85"/>
      <c r="W141" s="85"/>
      <c r="X141" s="85"/>
      <c r="Y141" s="85"/>
    </row>
    <row r="142" spans="3:25">
      <c r="C142" s="85"/>
      <c r="D142" s="85"/>
      <c r="E142" s="85"/>
      <c r="F142" s="85"/>
      <c r="G142" s="85"/>
      <c r="H142" s="85"/>
      <c r="I142" s="85"/>
      <c r="J142" s="85"/>
      <c r="K142" s="85"/>
      <c r="L142" s="85"/>
      <c r="M142" s="85"/>
      <c r="N142" s="85"/>
      <c r="O142" s="85"/>
      <c r="P142" s="85"/>
      <c r="Q142" s="85"/>
      <c r="R142" s="85"/>
      <c r="S142" s="85"/>
      <c r="T142" s="85"/>
      <c r="U142" s="85"/>
      <c r="V142" s="85"/>
      <c r="W142" s="85"/>
      <c r="X142" s="85"/>
      <c r="Y142" s="85"/>
    </row>
    <row r="143" spans="3:25">
      <c r="C143" s="85"/>
      <c r="D143" s="85"/>
      <c r="E143" s="85"/>
      <c r="F143" s="85"/>
      <c r="G143" s="85"/>
      <c r="H143" s="85"/>
      <c r="I143" s="85"/>
      <c r="J143" s="85"/>
      <c r="K143" s="85"/>
      <c r="L143" s="85"/>
      <c r="M143" s="85"/>
      <c r="N143" s="85"/>
      <c r="O143" s="85"/>
      <c r="P143" s="85"/>
      <c r="Q143" s="85"/>
      <c r="R143" s="85"/>
      <c r="S143" s="85"/>
      <c r="T143" s="85"/>
      <c r="U143" s="85"/>
      <c r="V143" s="85"/>
      <c r="W143" s="85"/>
      <c r="X143" s="85"/>
      <c r="Y143" s="85"/>
    </row>
    <row r="144" spans="3:25">
      <c r="C144" s="85"/>
      <c r="D144" s="85"/>
      <c r="E144" s="85"/>
      <c r="F144" s="85"/>
      <c r="G144" s="85"/>
      <c r="H144" s="85"/>
      <c r="I144" s="85"/>
      <c r="J144" s="85"/>
      <c r="K144" s="85"/>
      <c r="L144" s="85"/>
      <c r="M144" s="85"/>
      <c r="N144" s="85"/>
      <c r="O144" s="85"/>
      <c r="P144" s="85"/>
      <c r="Q144" s="85"/>
      <c r="R144" s="85"/>
      <c r="S144" s="85"/>
      <c r="T144" s="85"/>
      <c r="U144" s="85"/>
      <c r="V144" s="85"/>
      <c r="W144" s="85"/>
      <c r="X144" s="85"/>
      <c r="Y144" s="85"/>
    </row>
    <row r="145" spans="3:25">
      <c r="C145" s="85"/>
      <c r="D145" s="85"/>
      <c r="E145" s="85"/>
      <c r="F145" s="85"/>
      <c r="G145" s="85"/>
      <c r="H145" s="85"/>
      <c r="I145" s="85"/>
      <c r="J145" s="85"/>
      <c r="K145" s="85"/>
      <c r="L145" s="85"/>
      <c r="M145" s="85"/>
      <c r="N145" s="85"/>
      <c r="O145" s="85"/>
      <c r="P145" s="85"/>
      <c r="Q145" s="85"/>
      <c r="R145" s="85"/>
      <c r="S145" s="85"/>
      <c r="T145" s="85"/>
      <c r="U145" s="85"/>
      <c r="V145" s="85"/>
      <c r="W145" s="85"/>
      <c r="X145" s="85"/>
      <c r="Y145" s="85"/>
    </row>
    <row r="146" spans="3:25">
      <c r="C146" s="85"/>
      <c r="D146" s="85"/>
      <c r="E146" s="85"/>
      <c r="F146" s="85"/>
      <c r="G146" s="85"/>
      <c r="H146" s="85"/>
      <c r="I146" s="85"/>
      <c r="J146" s="85"/>
      <c r="K146" s="85"/>
      <c r="L146" s="85"/>
      <c r="M146" s="85"/>
      <c r="N146" s="85"/>
      <c r="O146" s="85"/>
      <c r="P146" s="85"/>
      <c r="Q146" s="85"/>
      <c r="R146" s="85"/>
      <c r="S146" s="85"/>
      <c r="T146" s="85"/>
      <c r="U146" s="85"/>
      <c r="V146" s="85"/>
      <c r="W146" s="85"/>
      <c r="X146" s="85"/>
      <c r="Y146" s="85"/>
    </row>
    <row r="147" spans="3:25">
      <c r="C147" s="85"/>
      <c r="D147" s="85"/>
      <c r="E147" s="85"/>
      <c r="F147" s="85"/>
      <c r="G147" s="85"/>
      <c r="H147" s="85"/>
      <c r="I147" s="85"/>
      <c r="J147" s="85"/>
      <c r="K147" s="85"/>
      <c r="L147" s="85"/>
      <c r="M147" s="85"/>
      <c r="N147" s="85"/>
      <c r="O147" s="85"/>
      <c r="P147" s="85"/>
      <c r="Q147" s="85"/>
      <c r="R147" s="85"/>
      <c r="S147" s="85"/>
      <c r="T147" s="85"/>
      <c r="U147" s="85"/>
      <c r="V147" s="85"/>
      <c r="W147" s="85"/>
      <c r="X147" s="85"/>
      <c r="Y147" s="85"/>
    </row>
    <row r="148" spans="3:25">
      <c r="C148" s="85"/>
      <c r="D148" s="85"/>
      <c r="E148" s="85"/>
      <c r="F148" s="85"/>
      <c r="G148" s="85"/>
      <c r="H148" s="85"/>
      <c r="I148" s="85"/>
      <c r="J148" s="85"/>
      <c r="K148" s="85"/>
      <c r="L148" s="85"/>
      <c r="M148" s="85"/>
      <c r="N148" s="85"/>
      <c r="O148" s="85"/>
      <c r="P148" s="85"/>
      <c r="Q148" s="85"/>
      <c r="R148" s="85"/>
      <c r="S148" s="85"/>
      <c r="T148" s="85"/>
      <c r="U148" s="85"/>
      <c r="V148" s="85"/>
      <c r="W148" s="85"/>
      <c r="X148" s="85"/>
      <c r="Y148" s="85"/>
    </row>
    <row r="149" spans="3:25">
      <c r="C149" s="85"/>
      <c r="D149" s="85"/>
      <c r="E149" s="85"/>
      <c r="F149" s="85"/>
      <c r="G149" s="85"/>
      <c r="H149" s="85"/>
      <c r="I149" s="85"/>
      <c r="J149" s="85"/>
      <c r="K149" s="85"/>
      <c r="L149" s="85"/>
      <c r="M149" s="85"/>
      <c r="N149" s="85"/>
      <c r="O149" s="85"/>
      <c r="P149" s="85"/>
      <c r="Q149" s="85"/>
      <c r="R149" s="85"/>
      <c r="S149" s="85"/>
      <c r="T149" s="85"/>
      <c r="U149" s="85"/>
      <c r="V149" s="85"/>
      <c r="W149" s="85"/>
      <c r="X149" s="85"/>
      <c r="Y149" s="85"/>
    </row>
    <row r="150" spans="3:25">
      <c r="C150" s="85"/>
      <c r="D150" s="85"/>
      <c r="E150" s="85"/>
      <c r="F150" s="85"/>
      <c r="G150" s="85"/>
      <c r="H150" s="85"/>
      <c r="I150" s="85"/>
      <c r="J150" s="85"/>
      <c r="K150" s="85"/>
      <c r="L150" s="85"/>
      <c r="M150" s="85"/>
      <c r="N150" s="85"/>
      <c r="O150" s="85"/>
      <c r="P150" s="85"/>
      <c r="Q150" s="85"/>
      <c r="R150" s="85"/>
      <c r="S150" s="85"/>
      <c r="T150" s="85"/>
      <c r="U150" s="85"/>
      <c r="V150" s="85"/>
      <c r="W150" s="85"/>
      <c r="X150" s="85"/>
      <c r="Y150" s="85"/>
    </row>
    <row r="151" spans="3:25">
      <c r="C151" s="85"/>
      <c r="D151" s="85"/>
      <c r="E151" s="85"/>
      <c r="F151" s="85"/>
      <c r="G151" s="85"/>
      <c r="H151" s="85"/>
      <c r="I151" s="85"/>
      <c r="J151" s="85"/>
      <c r="K151" s="85"/>
      <c r="L151" s="85"/>
      <c r="M151" s="85"/>
      <c r="N151" s="85"/>
      <c r="O151" s="85"/>
      <c r="P151" s="85"/>
      <c r="Q151" s="85"/>
      <c r="R151" s="85"/>
      <c r="S151" s="85"/>
      <c r="T151" s="85"/>
      <c r="U151" s="85"/>
      <c r="V151" s="85"/>
      <c r="W151" s="85"/>
      <c r="X151" s="85"/>
      <c r="Y151" s="85"/>
    </row>
    <row r="152" spans="3:25">
      <c r="C152" s="85"/>
      <c r="D152" s="85"/>
      <c r="E152" s="85"/>
      <c r="F152" s="85"/>
      <c r="G152" s="85"/>
      <c r="H152" s="85"/>
      <c r="I152" s="85"/>
      <c r="J152" s="85"/>
      <c r="K152" s="85"/>
      <c r="L152" s="85"/>
      <c r="M152" s="85"/>
      <c r="N152" s="85"/>
      <c r="O152" s="85"/>
      <c r="P152" s="85"/>
      <c r="Q152" s="85"/>
      <c r="R152" s="85"/>
      <c r="S152" s="85"/>
      <c r="T152" s="85"/>
      <c r="U152" s="85"/>
      <c r="V152" s="85"/>
      <c r="W152" s="85"/>
      <c r="X152" s="85"/>
      <c r="Y152" s="85"/>
    </row>
    <row r="153" spans="3:25">
      <c r="C153" s="85"/>
      <c r="D153" s="85"/>
      <c r="E153" s="85"/>
      <c r="F153" s="85"/>
      <c r="G153" s="85"/>
      <c r="H153" s="85"/>
      <c r="I153" s="85"/>
      <c r="J153" s="85"/>
      <c r="K153" s="85"/>
      <c r="L153" s="85"/>
      <c r="M153" s="85"/>
      <c r="N153" s="85"/>
      <c r="O153" s="85"/>
      <c r="P153" s="85"/>
      <c r="Q153" s="85"/>
      <c r="R153" s="85"/>
      <c r="S153" s="85"/>
      <c r="T153" s="85"/>
      <c r="U153" s="85"/>
      <c r="V153" s="85"/>
      <c r="W153" s="85"/>
      <c r="X153" s="85"/>
      <c r="Y153" s="85"/>
    </row>
    <row r="154" spans="3:25">
      <c r="C154" s="85"/>
      <c r="D154" s="85"/>
      <c r="E154" s="85"/>
      <c r="F154" s="85"/>
      <c r="G154" s="85"/>
      <c r="H154" s="85"/>
      <c r="I154" s="85"/>
      <c r="J154" s="85"/>
      <c r="K154" s="85"/>
      <c r="L154" s="85"/>
      <c r="M154" s="85"/>
      <c r="N154" s="85"/>
      <c r="O154" s="85"/>
      <c r="P154" s="85"/>
      <c r="Q154" s="85"/>
      <c r="R154" s="85"/>
      <c r="S154" s="85"/>
      <c r="T154" s="85"/>
      <c r="U154" s="85"/>
      <c r="V154" s="85"/>
      <c r="W154" s="85"/>
      <c r="X154" s="85"/>
      <c r="Y154" s="85"/>
    </row>
    <row r="155" spans="3:25">
      <c r="C155" s="85"/>
      <c r="D155" s="85"/>
      <c r="E155" s="85"/>
      <c r="F155" s="85"/>
      <c r="G155" s="85"/>
      <c r="H155" s="85"/>
      <c r="I155" s="85"/>
      <c r="J155" s="85"/>
      <c r="K155" s="85"/>
      <c r="L155" s="85"/>
      <c r="M155" s="85"/>
      <c r="N155" s="85"/>
      <c r="O155" s="85"/>
      <c r="P155" s="85"/>
      <c r="Q155" s="85"/>
      <c r="R155" s="85"/>
      <c r="S155" s="85"/>
      <c r="T155" s="85"/>
      <c r="U155" s="85"/>
      <c r="V155" s="85"/>
      <c r="W155" s="85"/>
      <c r="X155" s="85"/>
      <c r="Y155" s="85"/>
    </row>
    <row r="156" spans="3:25">
      <c r="C156" s="85"/>
      <c r="D156" s="85"/>
      <c r="E156" s="85"/>
      <c r="F156" s="85"/>
      <c r="G156" s="85"/>
      <c r="H156" s="85"/>
      <c r="I156" s="85"/>
      <c r="J156" s="85"/>
      <c r="K156" s="85"/>
      <c r="L156" s="85"/>
      <c r="M156" s="85"/>
      <c r="N156" s="85"/>
      <c r="O156" s="85"/>
      <c r="P156" s="85"/>
      <c r="Q156" s="85"/>
      <c r="R156" s="85"/>
      <c r="S156" s="85"/>
      <c r="T156" s="85"/>
      <c r="U156" s="85"/>
      <c r="V156" s="85"/>
      <c r="W156" s="85"/>
      <c r="X156" s="85"/>
      <c r="Y156" s="85"/>
    </row>
    <row r="157" spans="3:25">
      <c r="C157" s="85"/>
      <c r="D157" s="85"/>
      <c r="E157" s="85"/>
      <c r="F157" s="85"/>
      <c r="G157" s="85"/>
      <c r="H157" s="85"/>
      <c r="I157" s="85"/>
      <c r="J157" s="85"/>
      <c r="K157" s="85"/>
      <c r="L157" s="85"/>
      <c r="M157" s="85"/>
      <c r="N157" s="85"/>
      <c r="O157" s="85"/>
      <c r="P157" s="85"/>
      <c r="Q157" s="85"/>
      <c r="R157" s="85"/>
      <c r="S157" s="85"/>
      <c r="T157" s="85"/>
      <c r="U157" s="85"/>
      <c r="V157" s="85"/>
      <c r="W157" s="85"/>
      <c r="X157" s="85"/>
      <c r="Y157" s="85"/>
    </row>
    <row r="158" spans="3:25">
      <c r="C158" s="85"/>
      <c r="D158" s="85"/>
      <c r="E158" s="85"/>
      <c r="F158" s="85"/>
      <c r="G158" s="85"/>
      <c r="H158" s="85"/>
      <c r="I158" s="85"/>
      <c r="J158" s="85"/>
      <c r="K158" s="85"/>
      <c r="L158" s="85"/>
      <c r="M158" s="85"/>
      <c r="N158" s="85"/>
      <c r="O158" s="85"/>
      <c r="P158" s="85"/>
      <c r="Q158" s="85"/>
      <c r="R158" s="85"/>
      <c r="S158" s="85"/>
      <c r="T158" s="85"/>
      <c r="U158" s="85"/>
      <c r="V158" s="85"/>
      <c r="W158" s="85"/>
      <c r="X158" s="85"/>
      <c r="Y158" s="85"/>
    </row>
    <row r="159" spans="3:25">
      <c r="C159" s="85"/>
      <c r="D159" s="85"/>
      <c r="E159" s="85"/>
      <c r="F159" s="85"/>
      <c r="G159" s="85"/>
      <c r="H159" s="85"/>
      <c r="I159" s="85"/>
      <c r="J159" s="85"/>
      <c r="K159" s="85"/>
      <c r="L159" s="85"/>
      <c r="M159" s="85"/>
      <c r="N159" s="85"/>
      <c r="O159" s="85"/>
      <c r="P159" s="85"/>
      <c r="Q159" s="85"/>
      <c r="R159" s="85"/>
      <c r="S159" s="85"/>
      <c r="T159" s="85"/>
      <c r="U159" s="85"/>
      <c r="V159" s="85"/>
      <c r="W159" s="85"/>
      <c r="X159" s="85"/>
      <c r="Y159" s="85"/>
    </row>
    <row r="160" spans="3:25">
      <c r="C160" s="85"/>
      <c r="D160" s="85"/>
      <c r="E160" s="85"/>
      <c r="F160" s="85"/>
      <c r="G160" s="85"/>
      <c r="H160" s="85"/>
      <c r="I160" s="85"/>
      <c r="J160" s="85"/>
      <c r="K160" s="85"/>
      <c r="L160" s="85"/>
      <c r="M160" s="85"/>
      <c r="N160" s="85"/>
      <c r="O160" s="85"/>
      <c r="P160" s="85"/>
      <c r="Q160" s="85"/>
      <c r="R160" s="85"/>
      <c r="S160" s="85"/>
      <c r="T160" s="85"/>
      <c r="U160" s="85"/>
      <c r="V160" s="85"/>
      <c r="W160" s="85"/>
      <c r="X160" s="85"/>
      <c r="Y160" s="85"/>
    </row>
    <row r="161" spans="3:25">
      <c r="C161" s="85"/>
      <c r="D161" s="85"/>
      <c r="E161" s="85"/>
      <c r="F161" s="85"/>
      <c r="G161" s="85"/>
      <c r="H161" s="85"/>
      <c r="I161" s="85"/>
      <c r="J161" s="85"/>
      <c r="K161" s="85"/>
      <c r="L161" s="85"/>
      <c r="M161" s="85"/>
      <c r="N161" s="85"/>
      <c r="O161" s="85"/>
      <c r="P161" s="85"/>
      <c r="Q161" s="85"/>
      <c r="R161" s="85"/>
      <c r="S161" s="85"/>
      <c r="T161" s="85"/>
      <c r="U161" s="85"/>
      <c r="V161" s="85"/>
      <c r="W161" s="85"/>
      <c r="X161" s="85"/>
      <c r="Y161" s="85"/>
    </row>
    <row r="162" spans="3:25">
      <c r="C162" s="85"/>
      <c r="D162" s="85"/>
      <c r="E162" s="85"/>
      <c r="F162" s="85"/>
      <c r="G162" s="85"/>
      <c r="H162" s="85"/>
      <c r="I162" s="85"/>
      <c r="J162" s="85"/>
      <c r="K162" s="85"/>
      <c r="L162" s="85"/>
      <c r="M162" s="85"/>
      <c r="N162" s="85"/>
      <c r="O162" s="85"/>
      <c r="P162" s="85"/>
      <c r="Q162" s="85"/>
      <c r="R162" s="85"/>
      <c r="S162" s="85"/>
      <c r="T162" s="85"/>
      <c r="U162" s="85"/>
      <c r="V162" s="85"/>
      <c r="W162" s="85"/>
      <c r="X162" s="85"/>
      <c r="Y162" s="85"/>
    </row>
    <row r="163" spans="3:25">
      <c r="C163" s="85"/>
      <c r="D163" s="85"/>
      <c r="E163" s="85"/>
      <c r="F163" s="85"/>
      <c r="G163" s="85"/>
      <c r="H163" s="85"/>
      <c r="I163" s="85"/>
      <c r="J163" s="85"/>
      <c r="K163" s="85"/>
      <c r="L163" s="85"/>
      <c r="M163" s="85"/>
      <c r="N163" s="85"/>
      <c r="O163" s="85"/>
      <c r="P163" s="85"/>
      <c r="Q163" s="85"/>
      <c r="R163" s="85"/>
      <c r="S163" s="85"/>
      <c r="T163" s="85"/>
      <c r="U163" s="85"/>
      <c r="V163" s="85"/>
      <c r="W163" s="85"/>
      <c r="X163" s="85"/>
      <c r="Y163" s="85"/>
    </row>
    <row r="164" spans="3:25">
      <c r="C164" s="85"/>
      <c r="D164" s="85"/>
      <c r="E164" s="85"/>
      <c r="F164" s="85"/>
      <c r="G164" s="85"/>
      <c r="H164" s="85"/>
      <c r="I164" s="85"/>
      <c r="J164" s="85"/>
      <c r="K164" s="85"/>
      <c r="L164" s="85"/>
      <c r="M164" s="85"/>
      <c r="N164" s="85"/>
      <c r="O164" s="85"/>
      <c r="P164" s="85"/>
      <c r="Q164" s="85"/>
      <c r="R164" s="85"/>
      <c r="S164" s="85"/>
      <c r="T164" s="85"/>
      <c r="U164" s="85"/>
      <c r="V164" s="85"/>
      <c r="W164" s="85"/>
      <c r="X164" s="85"/>
      <c r="Y164" s="85"/>
    </row>
    <row r="165" spans="3:25">
      <c r="C165" s="85"/>
      <c r="D165" s="85"/>
      <c r="E165" s="85"/>
      <c r="F165" s="85"/>
      <c r="G165" s="85"/>
      <c r="H165" s="85"/>
      <c r="I165" s="85"/>
      <c r="J165" s="85"/>
      <c r="K165" s="85"/>
      <c r="L165" s="85"/>
      <c r="M165" s="85"/>
      <c r="N165" s="85"/>
      <c r="O165" s="85"/>
      <c r="P165" s="85"/>
      <c r="Q165" s="85"/>
      <c r="R165" s="85"/>
      <c r="S165" s="85"/>
      <c r="T165" s="85"/>
      <c r="U165" s="85"/>
      <c r="V165" s="85"/>
      <c r="W165" s="85"/>
      <c r="X165" s="85"/>
      <c r="Y165" s="85"/>
    </row>
    <row r="166" spans="3:25">
      <c r="C166" s="85"/>
      <c r="D166" s="85"/>
      <c r="E166" s="85"/>
      <c r="F166" s="85"/>
      <c r="G166" s="85"/>
      <c r="H166" s="85"/>
      <c r="I166" s="85"/>
      <c r="J166" s="85"/>
      <c r="K166" s="85"/>
      <c r="L166" s="85"/>
      <c r="M166" s="85"/>
      <c r="N166" s="85"/>
      <c r="O166" s="85"/>
      <c r="P166" s="85"/>
      <c r="Q166" s="85"/>
      <c r="R166" s="85"/>
      <c r="S166" s="85"/>
      <c r="T166" s="85"/>
      <c r="U166" s="85"/>
      <c r="V166" s="85"/>
      <c r="W166" s="85"/>
      <c r="X166" s="85"/>
      <c r="Y166" s="85"/>
    </row>
    <row r="167" spans="3:25">
      <c r="C167" s="85"/>
      <c r="D167" s="85"/>
      <c r="E167" s="85"/>
      <c r="F167" s="85"/>
      <c r="G167" s="85"/>
      <c r="H167" s="85"/>
      <c r="I167" s="85"/>
      <c r="J167" s="85"/>
      <c r="K167" s="85"/>
      <c r="L167" s="85"/>
      <c r="M167" s="85"/>
      <c r="N167" s="85"/>
      <c r="O167" s="85"/>
      <c r="P167" s="85"/>
      <c r="Q167" s="85"/>
      <c r="R167" s="85"/>
      <c r="S167" s="85"/>
      <c r="T167" s="85"/>
      <c r="U167" s="85"/>
      <c r="V167" s="85"/>
      <c r="W167" s="85"/>
      <c r="X167" s="85"/>
      <c r="Y167" s="85"/>
    </row>
    <row r="168" spans="3:25">
      <c r="C168" s="85"/>
      <c r="D168" s="85"/>
      <c r="E168" s="85"/>
      <c r="F168" s="85"/>
      <c r="G168" s="85"/>
      <c r="H168" s="85"/>
      <c r="I168" s="85"/>
      <c r="J168" s="85"/>
      <c r="K168" s="85"/>
      <c r="L168" s="85"/>
      <c r="M168" s="85"/>
      <c r="N168" s="85"/>
      <c r="O168" s="85"/>
      <c r="P168" s="85"/>
      <c r="Q168" s="85"/>
      <c r="R168" s="85"/>
      <c r="S168" s="85"/>
      <c r="T168" s="85"/>
      <c r="U168" s="85"/>
      <c r="V168" s="85"/>
      <c r="W168" s="85"/>
      <c r="X168" s="85"/>
      <c r="Y168" s="85"/>
    </row>
    <row r="169" spans="3:25">
      <c r="C169" s="85"/>
      <c r="D169" s="85"/>
      <c r="E169" s="85"/>
      <c r="F169" s="85"/>
      <c r="G169" s="85"/>
      <c r="H169" s="85"/>
      <c r="I169" s="85"/>
      <c r="J169" s="85"/>
      <c r="K169" s="85"/>
      <c r="L169" s="85"/>
      <c r="M169" s="85"/>
      <c r="N169" s="85"/>
      <c r="O169" s="85"/>
      <c r="P169" s="85"/>
      <c r="Q169" s="85"/>
      <c r="R169" s="85"/>
      <c r="S169" s="85"/>
      <c r="T169" s="85"/>
      <c r="U169" s="85"/>
      <c r="V169" s="85"/>
      <c r="W169" s="85"/>
      <c r="X169" s="85"/>
      <c r="Y169" s="85"/>
    </row>
    <row r="170" spans="3:25">
      <c r="C170" s="85"/>
      <c r="D170" s="85"/>
      <c r="E170" s="85"/>
      <c r="F170" s="85"/>
      <c r="G170" s="85"/>
      <c r="H170" s="85"/>
      <c r="I170" s="85"/>
      <c r="J170" s="85"/>
      <c r="K170" s="85"/>
      <c r="L170" s="85"/>
      <c r="M170" s="85"/>
      <c r="N170" s="85"/>
      <c r="O170" s="85"/>
      <c r="P170" s="85"/>
      <c r="Q170" s="85"/>
      <c r="R170" s="85"/>
      <c r="S170" s="85"/>
      <c r="T170" s="85"/>
      <c r="U170" s="85"/>
      <c r="V170" s="85"/>
      <c r="W170" s="85"/>
      <c r="X170" s="85"/>
      <c r="Y170" s="85"/>
    </row>
    <row r="171" spans="3:25">
      <c r="C171" s="85"/>
      <c r="D171" s="85"/>
      <c r="E171" s="85"/>
      <c r="F171" s="85"/>
      <c r="G171" s="85"/>
      <c r="H171" s="85"/>
      <c r="I171" s="85"/>
      <c r="J171" s="85"/>
      <c r="K171" s="85"/>
      <c r="L171" s="85"/>
      <c r="M171" s="85"/>
      <c r="N171" s="85"/>
      <c r="O171" s="85"/>
      <c r="P171" s="85"/>
      <c r="Q171" s="85"/>
      <c r="R171" s="85"/>
      <c r="S171" s="85"/>
      <c r="T171" s="85"/>
      <c r="U171" s="85"/>
      <c r="V171" s="85"/>
      <c r="W171" s="85"/>
      <c r="X171" s="85"/>
      <c r="Y171" s="85"/>
    </row>
    <row r="172" spans="3:25">
      <c r="C172" s="85"/>
      <c r="D172" s="85"/>
      <c r="E172" s="85"/>
      <c r="F172" s="85"/>
      <c r="G172" s="85"/>
      <c r="H172" s="85"/>
      <c r="I172" s="85"/>
      <c r="J172" s="85"/>
      <c r="K172" s="85"/>
      <c r="L172" s="85"/>
      <c r="M172" s="85"/>
      <c r="N172" s="85"/>
      <c r="O172" s="85"/>
      <c r="P172" s="85"/>
      <c r="Q172" s="85"/>
      <c r="R172" s="85"/>
      <c r="S172" s="85"/>
      <c r="T172" s="85"/>
      <c r="U172" s="85"/>
      <c r="V172" s="85"/>
      <c r="W172" s="85"/>
      <c r="X172" s="85"/>
      <c r="Y172" s="85"/>
    </row>
    <row r="173" spans="3:25">
      <c r="C173" s="85"/>
      <c r="D173" s="85"/>
      <c r="E173" s="85"/>
      <c r="F173" s="85"/>
      <c r="G173" s="85"/>
      <c r="H173" s="85"/>
      <c r="I173" s="85"/>
      <c r="J173" s="85"/>
      <c r="K173" s="85"/>
      <c r="L173" s="85"/>
      <c r="M173" s="85"/>
      <c r="N173" s="85"/>
      <c r="O173" s="85"/>
      <c r="P173" s="85"/>
      <c r="Q173" s="85"/>
      <c r="R173" s="85"/>
      <c r="S173" s="85"/>
      <c r="T173" s="85"/>
      <c r="U173" s="85"/>
      <c r="V173" s="85"/>
      <c r="W173" s="85"/>
      <c r="X173" s="85"/>
      <c r="Y173" s="85"/>
    </row>
    <row r="174" spans="3:25">
      <c r="C174" s="85"/>
      <c r="D174" s="85"/>
      <c r="E174" s="85"/>
      <c r="F174" s="85"/>
      <c r="G174" s="85"/>
      <c r="H174" s="85"/>
      <c r="I174" s="85"/>
      <c r="J174" s="85"/>
      <c r="K174" s="85"/>
      <c r="L174" s="85"/>
      <c r="M174" s="85"/>
      <c r="N174" s="85"/>
      <c r="O174" s="85"/>
      <c r="P174" s="85"/>
      <c r="Q174" s="85"/>
      <c r="R174" s="85"/>
      <c r="S174" s="85"/>
      <c r="T174" s="85"/>
      <c r="U174" s="85"/>
      <c r="V174" s="85"/>
      <c r="W174" s="85"/>
      <c r="X174" s="85"/>
      <c r="Y174" s="85"/>
    </row>
    <row r="175" spans="3:25">
      <c r="C175" s="85"/>
      <c r="D175" s="85"/>
      <c r="E175" s="85"/>
      <c r="F175" s="85"/>
      <c r="G175" s="85"/>
      <c r="H175" s="85"/>
      <c r="I175" s="85"/>
      <c r="J175" s="85"/>
      <c r="K175" s="85"/>
      <c r="L175" s="85"/>
      <c r="M175" s="85"/>
      <c r="N175" s="85"/>
      <c r="O175" s="85"/>
      <c r="P175" s="85"/>
      <c r="Q175" s="85"/>
      <c r="R175" s="85"/>
      <c r="S175" s="85"/>
      <c r="T175" s="85"/>
      <c r="U175" s="85"/>
      <c r="V175" s="85"/>
      <c r="W175" s="85"/>
      <c r="X175" s="85"/>
      <c r="Y175" s="85"/>
    </row>
    <row r="176" spans="3:25">
      <c r="C176" s="85"/>
      <c r="D176" s="85"/>
      <c r="E176" s="85"/>
      <c r="F176" s="85"/>
      <c r="G176" s="85"/>
      <c r="H176" s="85"/>
      <c r="I176" s="85"/>
      <c r="J176" s="85"/>
      <c r="K176" s="85"/>
      <c r="L176" s="85"/>
      <c r="M176" s="85"/>
      <c r="N176" s="85"/>
      <c r="O176" s="85"/>
      <c r="P176" s="85"/>
      <c r="Q176" s="85"/>
      <c r="R176" s="85"/>
      <c r="S176" s="85"/>
      <c r="T176" s="85"/>
      <c r="U176" s="85"/>
      <c r="V176" s="85"/>
      <c r="W176" s="85"/>
      <c r="X176" s="85"/>
      <c r="Y176" s="85"/>
    </row>
    <row r="177" spans="3:25">
      <c r="C177" s="85"/>
      <c r="D177" s="85"/>
      <c r="E177" s="85"/>
      <c r="F177" s="85"/>
      <c r="G177" s="85"/>
      <c r="H177" s="85"/>
      <c r="I177" s="85"/>
      <c r="J177" s="85"/>
      <c r="K177" s="85"/>
      <c r="L177" s="85"/>
      <c r="M177" s="85"/>
      <c r="N177" s="85"/>
      <c r="O177" s="85"/>
      <c r="P177" s="85"/>
      <c r="Q177" s="85"/>
      <c r="R177" s="85"/>
      <c r="S177" s="85"/>
      <c r="T177" s="85"/>
      <c r="U177" s="85"/>
      <c r="V177" s="85"/>
      <c r="W177" s="85"/>
      <c r="X177" s="85"/>
      <c r="Y177" s="85"/>
    </row>
    <row r="178" spans="3:25">
      <c r="C178" s="85"/>
      <c r="D178" s="85"/>
      <c r="E178" s="85"/>
      <c r="F178" s="85"/>
      <c r="G178" s="85"/>
      <c r="H178" s="85"/>
      <c r="I178" s="85"/>
      <c r="J178" s="85"/>
      <c r="K178" s="85"/>
      <c r="L178" s="85"/>
      <c r="M178" s="85"/>
      <c r="N178" s="85"/>
      <c r="O178" s="85"/>
      <c r="P178" s="85"/>
      <c r="Q178" s="85"/>
      <c r="R178" s="85"/>
      <c r="S178" s="85"/>
      <c r="T178" s="85"/>
      <c r="U178" s="85"/>
      <c r="V178" s="85"/>
      <c r="W178" s="85"/>
      <c r="X178" s="85"/>
      <c r="Y178" s="85"/>
    </row>
    <row r="179" spans="3:25">
      <c r="C179" s="85"/>
      <c r="D179" s="85"/>
      <c r="E179" s="85"/>
      <c r="F179" s="85"/>
      <c r="G179" s="85"/>
      <c r="H179" s="85"/>
      <c r="I179" s="85"/>
      <c r="J179" s="85"/>
      <c r="K179" s="85"/>
      <c r="L179" s="85"/>
      <c r="M179" s="85"/>
      <c r="N179" s="85"/>
      <c r="O179" s="85"/>
      <c r="P179" s="85"/>
      <c r="Q179" s="85"/>
      <c r="R179" s="85"/>
      <c r="S179" s="85"/>
      <c r="T179" s="85"/>
      <c r="U179" s="85"/>
      <c r="V179" s="85"/>
      <c r="W179" s="85"/>
      <c r="X179" s="85"/>
      <c r="Y179" s="85"/>
    </row>
    <row r="180" spans="3:25">
      <c r="C180" s="85"/>
      <c r="D180" s="85"/>
      <c r="E180" s="85"/>
      <c r="F180" s="85"/>
      <c r="G180" s="85"/>
      <c r="H180" s="85"/>
      <c r="I180" s="85"/>
      <c r="J180" s="85"/>
      <c r="K180" s="85"/>
      <c r="L180" s="85"/>
      <c r="M180" s="85"/>
      <c r="N180" s="85"/>
      <c r="O180" s="85"/>
      <c r="P180" s="85"/>
      <c r="Q180" s="85"/>
      <c r="R180" s="85"/>
      <c r="S180" s="85"/>
      <c r="T180" s="85"/>
      <c r="U180" s="85"/>
      <c r="V180" s="85"/>
      <c r="W180" s="85"/>
      <c r="X180" s="85"/>
      <c r="Y180" s="85"/>
    </row>
    <row r="181" spans="3:25">
      <c r="C181" s="85"/>
      <c r="D181" s="85"/>
      <c r="E181" s="85"/>
      <c r="F181" s="85"/>
      <c r="G181" s="85"/>
      <c r="H181" s="85"/>
      <c r="I181" s="85"/>
      <c r="J181" s="85"/>
      <c r="K181" s="85"/>
      <c r="L181" s="85"/>
      <c r="M181" s="85"/>
      <c r="N181" s="85"/>
      <c r="O181" s="85"/>
      <c r="P181" s="85"/>
      <c r="Q181" s="85"/>
      <c r="R181" s="85"/>
      <c r="S181" s="85"/>
      <c r="T181" s="85"/>
      <c r="U181" s="85"/>
      <c r="V181" s="85"/>
      <c r="W181" s="85"/>
      <c r="X181" s="85"/>
      <c r="Y181" s="85"/>
    </row>
    <row r="182" spans="3:25">
      <c r="C182" s="85"/>
      <c r="D182" s="85"/>
      <c r="E182" s="85"/>
      <c r="F182" s="85"/>
      <c r="G182" s="85"/>
      <c r="H182" s="85"/>
      <c r="I182" s="85"/>
      <c r="J182" s="85"/>
      <c r="K182" s="85"/>
      <c r="L182" s="85"/>
      <c r="M182" s="85"/>
      <c r="N182" s="85"/>
      <c r="O182" s="85"/>
      <c r="P182" s="85"/>
      <c r="Q182" s="85"/>
      <c r="R182" s="85"/>
      <c r="S182" s="85"/>
      <c r="T182" s="85"/>
      <c r="U182" s="85"/>
      <c r="V182" s="85"/>
      <c r="W182" s="85"/>
      <c r="X182" s="85"/>
      <c r="Y182" s="85"/>
    </row>
    <row r="183" spans="3:25">
      <c r="C183" s="85"/>
      <c r="D183" s="85"/>
      <c r="E183" s="85"/>
      <c r="F183" s="85"/>
      <c r="G183" s="85"/>
      <c r="H183" s="85"/>
      <c r="I183" s="85"/>
      <c r="J183" s="85"/>
      <c r="K183" s="85"/>
      <c r="L183" s="85"/>
      <c r="M183" s="85"/>
      <c r="N183" s="85"/>
      <c r="O183" s="85"/>
      <c r="P183" s="85"/>
      <c r="Q183" s="85"/>
      <c r="R183" s="85"/>
      <c r="S183" s="85"/>
      <c r="T183" s="85"/>
      <c r="U183" s="85"/>
      <c r="V183" s="85"/>
      <c r="W183" s="85"/>
      <c r="X183" s="85"/>
      <c r="Y183" s="85"/>
    </row>
    <row r="184" spans="3:25">
      <c r="C184" s="85"/>
      <c r="D184" s="85"/>
      <c r="E184" s="85"/>
      <c r="F184" s="85"/>
      <c r="G184" s="85"/>
      <c r="H184" s="85"/>
      <c r="I184" s="85"/>
      <c r="J184" s="85"/>
      <c r="K184" s="85"/>
      <c r="L184" s="85"/>
      <c r="M184" s="85"/>
      <c r="N184" s="85"/>
      <c r="O184" s="85"/>
      <c r="P184" s="85"/>
      <c r="Q184" s="85"/>
      <c r="R184" s="85"/>
      <c r="S184" s="85"/>
      <c r="T184" s="85"/>
      <c r="U184" s="85"/>
      <c r="V184" s="85"/>
      <c r="W184" s="85"/>
      <c r="X184" s="85"/>
      <c r="Y184" s="85"/>
    </row>
    <row r="185" spans="3:25">
      <c r="C185" s="85"/>
      <c r="D185" s="85"/>
      <c r="E185" s="85"/>
      <c r="F185" s="85"/>
      <c r="G185" s="85"/>
      <c r="H185" s="85"/>
      <c r="I185" s="85"/>
      <c r="J185" s="85"/>
      <c r="K185" s="85"/>
      <c r="L185" s="85"/>
      <c r="M185" s="85"/>
      <c r="N185" s="85"/>
      <c r="O185" s="85"/>
      <c r="P185" s="85"/>
      <c r="Q185" s="85"/>
      <c r="R185" s="85"/>
      <c r="S185" s="85"/>
      <c r="T185" s="85"/>
      <c r="U185" s="85"/>
      <c r="V185" s="85"/>
      <c r="W185" s="85"/>
      <c r="X185" s="85"/>
      <c r="Y185" s="85"/>
    </row>
    <row r="186" spans="3:25">
      <c r="C186" s="85"/>
      <c r="D186" s="85"/>
      <c r="E186" s="85"/>
      <c r="F186" s="85"/>
      <c r="G186" s="85"/>
      <c r="H186" s="85"/>
      <c r="I186" s="85"/>
      <c r="J186" s="85"/>
      <c r="K186" s="85"/>
      <c r="L186" s="85"/>
      <c r="M186" s="85"/>
      <c r="N186" s="85"/>
      <c r="O186" s="85"/>
      <c r="P186" s="85"/>
      <c r="Q186" s="85"/>
      <c r="R186" s="85"/>
      <c r="S186" s="85"/>
      <c r="T186" s="85"/>
      <c r="U186" s="85"/>
      <c r="V186" s="85"/>
      <c r="W186" s="85"/>
      <c r="X186" s="85"/>
      <c r="Y186" s="85"/>
    </row>
    <row r="187" spans="3:25">
      <c r="C187" s="85"/>
      <c r="D187" s="85"/>
      <c r="E187" s="85"/>
      <c r="F187" s="85"/>
      <c r="G187" s="85"/>
      <c r="H187" s="85"/>
      <c r="I187" s="85"/>
      <c r="J187" s="85"/>
      <c r="K187" s="85"/>
      <c r="L187" s="85"/>
      <c r="M187" s="85"/>
      <c r="N187" s="85"/>
      <c r="O187" s="85"/>
      <c r="P187" s="85"/>
      <c r="Q187" s="85"/>
      <c r="R187" s="85"/>
      <c r="S187" s="85"/>
      <c r="T187" s="85"/>
      <c r="U187" s="85"/>
      <c r="V187" s="85"/>
      <c r="W187" s="85"/>
      <c r="X187" s="85"/>
      <c r="Y187" s="85"/>
    </row>
    <row r="188" spans="3:25">
      <c r="C188" s="85"/>
      <c r="D188" s="85"/>
      <c r="E188" s="85"/>
      <c r="F188" s="85"/>
      <c r="G188" s="85"/>
      <c r="H188" s="85"/>
      <c r="I188" s="85"/>
      <c r="J188" s="85"/>
      <c r="K188" s="85"/>
      <c r="L188" s="85"/>
      <c r="M188" s="85"/>
      <c r="N188" s="85"/>
      <c r="O188" s="85"/>
      <c r="P188" s="85"/>
      <c r="Q188" s="85"/>
      <c r="R188" s="85"/>
      <c r="S188" s="85"/>
      <c r="T188" s="85"/>
      <c r="U188" s="85"/>
      <c r="V188" s="85"/>
      <c r="W188" s="85"/>
      <c r="X188" s="85"/>
      <c r="Y188" s="85"/>
    </row>
    <row r="189" spans="3:25">
      <c r="C189" s="85"/>
      <c r="D189" s="85"/>
      <c r="E189" s="85"/>
      <c r="F189" s="85"/>
      <c r="G189" s="85"/>
      <c r="H189" s="85"/>
      <c r="I189" s="85"/>
      <c r="J189" s="85"/>
      <c r="K189" s="85"/>
      <c r="L189" s="85"/>
      <c r="M189" s="85"/>
      <c r="N189" s="85"/>
      <c r="O189" s="85"/>
      <c r="P189" s="85"/>
      <c r="Q189" s="85"/>
      <c r="R189" s="85"/>
      <c r="S189" s="85"/>
      <c r="T189" s="85"/>
      <c r="U189" s="85"/>
      <c r="V189" s="85"/>
      <c r="W189" s="85"/>
      <c r="X189" s="85"/>
      <c r="Y189" s="85"/>
    </row>
    <row r="190" spans="3:25">
      <c r="C190" s="85"/>
      <c r="D190" s="85"/>
      <c r="E190" s="85"/>
      <c r="F190" s="85"/>
      <c r="G190" s="85"/>
      <c r="H190" s="85"/>
      <c r="I190" s="85"/>
      <c r="J190" s="85"/>
      <c r="K190" s="85"/>
      <c r="L190" s="85"/>
      <c r="M190" s="85"/>
      <c r="N190" s="85"/>
      <c r="O190" s="85"/>
      <c r="P190" s="85"/>
      <c r="Q190" s="85"/>
      <c r="R190" s="85"/>
      <c r="S190" s="85"/>
      <c r="T190" s="85"/>
      <c r="U190" s="85"/>
      <c r="V190" s="85"/>
      <c r="W190" s="85"/>
      <c r="X190" s="85"/>
      <c r="Y190" s="85"/>
    </row>
    <row r="191" spans="3:25">
      <c r="C191" s="85"/>
      <c r="D191" s="85"/>
      <c r="E191" s="85"/>
      <c r="F191" s="85"/>
      <c r="G191" s="85"/>
      <c r="H191" s="85"/>
      <c r="I191" s="85"/>
      <c r="J191" s="85"/>
      <c r="K191" s="85"/>
      <c r="L191" s="85"/>
      <c r="M191" s="85"/>
      <c r="N191" s="85"/>
      <c r="O191" s="85"/>
      <c r="P191" s="85"/>
      <c r="Q191" s="85"/>
      <c r="R191" s="85"/>
      <c r="S191" s="85"/>
      <c r="T191" s="85"/>
      <c r="U191" s="85"/>
      <c r="V191" s="85"/>
      <c r="W191" s="85"/>
      <c r="X191" s="85"/>
      <c r="Y191" s="85"/>
    </row>
    <row r="192" spans="3:25">
      <c r="C192" s="85"/>
      <c r="D192" s="85"/>
      <c r="E192" s="85"/>
      <c r="F192" s="85"/>
      <c r="G192" s="85"/>
      <c r="H192" s="85"/>
      <c r="I192" s="85"/>
      <c r="J192" s="85"/>
      <c r="K192" s="85"/>
      <c r="L192" s="85"/>
      <c r="M192" s="85"/>
      <c r="N192" s="85"/>
      <c r="O192" s="85"/>
      <c r="P192" s="85"/>
      <c r="Q192" s="85"/>
      <c r="R192" s="85"/>
      <c r="S192" s="85"/>
      <c r="T192" s="85"/>
      <c r="U192" s="85"/>
      <c r="V192" s="85"/>
      <c r="W192" s="85"/>
      <c r="X192" s="85"/>
      <c r="Y192" s="85"/>
    </row>
    <row r="193" spans="3:25">
      <c r="C193" s="85"/>
      <c r="D193" s="85"/>
      <c r="E193" s="85"/>
      <c r="F193" s="85"/>
      <c r="G193" s="85"/>
      <c r="H193" s="85"/>
      <c r="I193" s="85"/>
      <c r="J193" s="85"/>
      <c r="K193" s="85"/>
      <c r="L193" s="85"/>
      <c r="M193" s="85"/>
      <c r="N193" s="85"/>
      <c r="O193" s="85"/>
      <c r="P193" s="85"/>
      <c r="Q193" s="85"/>
      <c r="R193" s="85"/>
      <c r="S193" s="85"/>
      <c r="T193" s="85"/>
      <c r="U193" s="85"/>
      <c r="V193" s="85"/>
      <c r="W193" s="85"/>
      <c r="X193" s="85"/>
      <c r="Y193" s="85"/>
    </row>
    <row r="194" spans="3:25">
      <c r="C194" s="85"/>
      <c r="D194" s="85"/>
      <c r="E194" s="85"/>
      <c r="F194" s="85"/>
      <c r="G194" s="85"/>
      <c r="H194" s="85"/>
      <c r="I194" s="85"/>
      <c r="J194" s="85"/>
      <c r="K194" s="85"/>
      <c r="L194" s="85"/>
      <c r="M194" s="85"/>
      <c r="N194" s="85"/>
      <c r="O194" s="85"/>
      <c r="P194" s="85"/>
      <c r="Q194" s="85"/>
      <c r="R194" s="85"/>
      <c r="S194" s="85"/>
      <c r="T194" s="85"/>
      <c r="U194" s="85"/>
      <c r="V194" s="85"/>
      <c r="W194" s="85"/>
      <c r="X194" s="85"/>
      <c r="Y194" s="85"/>
    </row>
    <row r="195" spans="3:25">
      <c r="C195" s="85"/>
      <c r="D195" s="85"/>
      <c r="E195" s="85"/>
      <c r="F195" s="85"/>
      <c r="G195" s="85"/>
      <c r="H195" s="85"/>
      <c r="I195" s="85"/>
      <c r="J195" s="85"/>
      <c r="K195" s="85"/>
      <c r="L195" s="85"/>
      <c r="M195" s="85"/>
      <c r="N195" s="85"/>
      <c r="O195" s="85"/>
      <c r="P195" s="85"/>
      <c r="Q195" s="85"/>
      <c r="R195" s="85"/>
      <c r="S195" s="85"/>
      <c r="T195" s="85"/>
      <c r="U195" s="85"/>
      <c r="V195" s="85"/>
      <c r="W195" s="85"/>
      <c r="X195" s="85"/>
      <c r="Y195" s="85"/>
    </row>
    <row r="196" spans="3:25">
      <c r="C196" s="85"/>
      <c r="D196" s="85"/>
      <c r="E196" s="85"/>
      <c r="F196" s="85"/>
      <c r="G196" s="85"/>
      <c r="H196" s="85"/>
      <c r="I196" s="85"/>
      <c r="J196" s="85"/>
      <c r="K196" s="85"/>
      <c r="L196" s="85"/>
      <c r="M196" s="85"/>
      <c r="N196" s="85"/>
      <c r="O196" s="85"/>
      <c r="P196" s="85"/>
      <c r="Q196" s="85"/>
      <c r="R196" s="85"/>
      <c r="S196" s="85"/>
      <c r="T196" s="85"/>
      <c r="U196" s="85"/>
      <c r="V196" s="85"/>
      <c r="W196" s="85"/>
      <c r="X196" s="85"/>
      <c r="Y196" s="85"/>
    </row>
    <row r="197" spans="3:25">
      <c r="C197" s="85"/>
      <c r="D197" s="85"/>
      <c r="E197" s="85"/>
      <c r="F197" s="85"/>
      <c r="G197" s="85"/>
      <c r="H197" s="85"/>
      <c r="I197" s="85"/>
      <c r="J197" s="85"/>
      <c r="K197" s="85"/>
      <c r="L197" s="85"/>
      <c r="M197" s="85"/>
      <c r="N197" s="85"/>
      <c r="O197" s="85"/>
      <c r="P197" s="85"/>
      <c r="Q197" s="85"/>
      <c r="R197" s="85"/>
      <c r="S197" s="85"/>
      <c r="T197" s="85"/>
      <c r="U197" s="85"/>
      <c r="V197" s="85"/>
      <c r="W197" s="85"/>
      <c r="X197" s="85"/>
      <c r="Y197" s="85"/>
    </row>
    <row r="198" spans="3:25">
      <c r="C198" s="85"/>
      <c r="D198" s="85"/>
      <c r="E198" s="85"/>
      <c r="F198" s="85"/>
      <c r="G198" s="85"/>
      <c r="H198" s="85"/>
      <c r="I198" s="85"/>
      <c r="J198" s="85"/>
      <c r="K198" s="85"/>
      <c r="L198" s="85"/>
      <c r="M198" s="85"/>
      <c r="N198" s="85"/>
      <c r="O198" s="85"/>
      <c r="P198" s="85"/>
      <c r="Q198" s="85"/>
      <c r="R198" s="85"/>
      <c r="S198" s="85"/>
      <c r="T198" s="85"/>
      <c r="U198" s="85"/>
      <c r="V198" s="85"/>
      <c r="W198" s="85"/>
      <c r="X198" s="85"/>
      <c r="Y198" s="85"/>
    </row>
    <row r="199" spans="3:25">
      <c r="C199" s="85"/>
      <c r="D199" s="85"/>
      <c r="E199" s="85"/>
      <c r="F199" s="85"/>
      <c r="G199" s="85"/>
      <c r="H199" s="85"/>
      <c r="I199" s="85"/>
      <c r="J199" s="85"/>
      <c r="K199" s="85"/>
      <c r="L199" s="85"/>
      <c r="M199" s="85"/>
      <c r="N199" s="85"/>
      <c r="O199" s="85"/>
      <c r="P199" s="85"/>
      <c r="Q199" s="85"/>
      <c r="R199" s="85"/>
      <c r="S199" s="85"/>
      <c r="T199" s="85"/>
      <c r="U199" s="85"/>
      <c r="V199" s="85"/>
      <c r="W199" s="85"/>
      <c r="X199" s="85"/>
      <c r="Y199" s="85"/>
    </row>
    <row r="200" spans="3:25">
      <c r="C200" s="85"/>
      <c r="D200" s="85"/>
      <c r="E200" s="85"/>
      <c r="F200" s="85"/>
      <c r="G200" s="85"/>
      <c r="H200" s="85"/>
      <c r="I200" s="85"/>
      <c r="J200" s="85"/>
      <c r="K200" s="85"/>
      <c r="L200" s="85"/>
      <c r="M200" s="85"/>
      <c r="N200" s="85"/>
      <c r="O200" s="85"/>
      <c r="P200" s="85"/>
      <c r="Q200" s="85"/>
      <c r="R200" s="85"/>
      <c r="S200" s="85"/>
      <c r="T200" s="85"/>
      <c r="U200" s="85"/>
      <c r="V200" s="85"/>
      <c r="W200" s="85"/>
      <c r="X200" s="85"/>
      <c r="Y200" s="85"/>
    </row>
    <row r="201" spans="3:25">
      <c r="C201" s="85"/>
      <c r="D201" s="85"/>
      <c r="E201" s="85"/>
      <c r="F201" s="85"/>
      <c r="G201" s="85"/>
      <c r="H201" s="85"/>
      <c r="I201" s="85"/>
      <c r="J201" s="85"/>
      <c r="K201" s="85"/>
      <c r="L201" s="85"/>
      <c r="M201" s="85"/>
      <c r="N201" s="85"/>
      <c r="O201" s="85"/>
      <c r="P201" s="85"/>
      <c r="Q201" s="85"/>
      <c r="R201" s="85"/>
      <c r="S201" s="85"/>
      <c r="T201" s="85"/>
      <c r="U201" s="85"/>
      <c r="V201" s="85"/>
      <c r="W201" s="85"/>
      <c r="X201" s="85"/>
      <c r="Y201" s="85"/>
    </row>
    <row r="202" spans="3:25">
      <c r="C202" s="85"/>
      <c r="D202" s="85"/>
      <c r="E202" s="85"/>
      <c r="F202" s="85"/>
      <c r="G202" s="85"/>
      <c r="H202" s="85"/>
      <c r="I202" s="85"/>
      <c r="J202" s="85"/>
      <c r="K202" s="85"/>
      <c r="L202" s="85"/>
      <c r="M202" s="85"/>
      <c r="N202" s="85"/>
      <c r="O202" s="85"/>
      <c r="P202" s="85"/>
      <c r="Q202" s="85"/>
      <c r="R202" s="85"/>
      <c r="S202" s="85"/>
      <c r="T202" s="85"/>
      <c r="U202" s="85"/>
      <c r="V202" s="85"/>
      <c r="W202" s="85"/>
      <c r="X202" s="85"/>
      <c r="Y202" s="85"/>
    </row>
    <row r="203" spans="3:25">
      <c r="C203" s="85"/>
      <c r="D203" s="85"/>
      <c r="E203" s="85"/>
      <c r="F203" s="85"/>
      <c r="G203" s="85"/>
      <c r="H203" s="85"/>
      <c r="I203" s="85"/>
      <c r="J203" s="85"/>
      <c r="K203" s="85"/>
      <c r="L203" s="85"/>
      <c r="M203" s="85"/>
      <c r="N203" s="85"/>
      <c r="O203" s="85"/>
      <c r="P203" s="85"/>
      <c r="Q203" s="85"/>
      <c r="R203" s="85"/>
      <c r="S203" s="85"/>
      <c r="T203" s="85"/>
      <c r="U203" s="85"/>
      <c r="V203" s="85"/>
      <c r="W203" s="85"/>
      <c r="X203" s="85"/>
      <c r="Y203" s="85"/>
    </row>
    <row r="204" spans="3:25">
      <c r="C204" s="85"/>
      <c r="D204" s="85"/>
      <c r="E204" s="85"/>
      <c r="F204" s="85"/>
      <c r="G204" s="85"/>
      <c r="H204" s="85"/>
      <c r="I204" s="85"/>
      <c r="J204" s="85"/>
      <c r="K204" s="85"/>
      <c r="L204" s="85"/>
      <c r="M204" s="85"/>
      <c r="N204" s="85"/>
      <c r="O204" s="85"/>
      <c r="P204" s="85"/>
      <c r="Q204" s="85"/>
      <c r="R204" s="85"/>
      <c r="S204" s="85"/>
      <c r="T204" s="85"/>
      <c r="U204" s="85"/>
      <c r="V204" s="85"/>
      <c r="W204" s="85"/>
      <c r="X204" s="85"/>
      <c r="Y204" s="85"/>
    </row>
    <row r="205" spans="3:25">
      <c r="C205" s="85"/>
      <c r="D205" s="85"/>
      <c r="E205" s="85"/>
      <c r="F205" s="85"/>
      <c r="G205" s="85"/>
      <c r="H205" s="85"/>
      <c r="I205" s="85"/>
      <c r="J205" s="85"/>
      <c r="K205" s="85"/>
      <c r="L205" s="85"/>
      <c r="M205" s="85"/>
      <c r="N205" s="85"/>
      <c r="O205" s="85"/>
      <c r="P205" s="85"/>
      <c r="Q205" s="85"/>
      <c r="R205" s="85"/>
      <c r="S205" s="85"/>
      <c r="T205" s="85"/>
      <c r="U205" s="85"/>
      <c r="V205" s="85"/>
      <c r="W205" s="85"/>
      <c r="X205" s="85"/>
      <c r="Y205" s="85"/>
    </row>
    <row r="206" spans="3:25">
      <c r="C206" s="85"/>
      <c r="D206" s="85"/>
      <c r="E206" s="85"/>
      <c r="F206" s="85"/>
      <c r="G206" s="85"/>
      <c r="H206" s="85"/>
      <c r="I206" s="85"/>
      <c r="J206" s="85"/>
      <c r="K206" s="85"/>
      <c r="L206" s="85"/>
      <c r="M206" s="85"/>
      <c r="N206" s="85"/>
      <c r="O206" s="85"/>
      <c r="P206" s="85"/>
      <c r="Q206" s="85"/>
      <c r="R206" s="85"/>
      <c r="S206" s="85"/>
      <c r="T206" s="85"/>
      <c r="U206" s="85"/>
      <c r="V206" s="85"/>
      <c r="W206" s="85"/>
      <c r="X206" s="85"/>
      <c r="Y206" s="85"/>
    </row>
    <row r="207" spans="3:25">
      <c r="C207" s="85"/>
      <c r="D207" s="85"/>
      <c r="E207" s="85"/>
      <c r="F207" s="85"/>
      <c r="G207" s="85"/>
      <c r="H207" s="85"/>
      <c r="I207" s="85"/>
      <c r="J207" s="85"/>
      <c r="K207" s="85"/>
      <c r="L207" s="85"/>
      <c r="M207" s="85"/>
      <c r="N207" s="85"/>
      <c r="O207" s="85"/>
      <c r="P207" s="85"/>
      <c r="Q207" s="85"/>
      <c r="R207" s="85"/>
      <c r="S207" s="85"/>
      <c r="T207" s="85"/>
      <c r="U207" s="85"/>
      <c r="V207" s="85"/>
      <c r="W207" s="85"/>
      <c r="X207" s="85"/>
      <c r="Y207" s="85"/>
    </row>
    <row r="208" spans="3:25">
      <c r="C208" s="85"/>
      <c r="D208" s="85"/>
      <c r="E208" s="85"/>
      <c r="F208" s="85"/>
      <c r="G208" s="85"/>
      <c r="H208" s="85"/>
      <c r="I208" s="85"/>
      <c r="J208" s="85"/>
      <c r="K208" s="85"/>
      <c r="L208" s="85"/>
      <c r="M208" s="85"/>
      <c r="N208" s="85"/>
      <c r="O208" s="85"/>
      <c r="P208" s="85"/>
      <c r="Q208" s="85"/>
      <c r="R208" s="85"/>
      <c r="S208" s="85"/>
      <c r="T208" s="85"/>
      <c r="U208" s="85"/>
      <c r="V208" s="85"/>
      <c r="W208" s="85"/>
      <c r="X208" s="85"/>
      <c r="Y208" s="85"/>
    </row>
    <row r="209" spans="3:25">
      <c r="C209" s="85"/>
      <c r="D209" s="85"/>
      <c r="E209" s="85"/>
      <c r="F209" s="85"/>
      <c r="G209" s="85"/>
      <c r="H209" s="85"/>
      <c r="I209" s="85"/>
      <c r="J209" s="85"/>
      <c r="K209" s="85"/>
      <c r="L209" s="85"/>
      <c r="M209" s="85"/>
      <c r="N209" s="85"/>
      <c r="O209" s="85"/>
      <c r="P209" s="85"/>
      <c r="Q209" s="85"/>
      <c r="R209" s="85"/>
      <c r="S209" s="85"/>
      <c r="T209" s="85"/>
      <c r="U209" s="85"/>
      <c r="V209" s="85"/>
      <c r="W209" s="85"/>
      <c r="X209" s="85"/>
      <c r="Y209" s="85"/>
    </row>
    <row r="210" spans="3:25">
      <c r="C210" s="85"/>
      <c r="D210" s="85"/>
      <c r="E210" s="85"/>
      <c r="F210" s="85"/>
      <c r="G210" s="85"/>
      <c r="H210" s="85"/>
      <c r="I210" s="85"/>
      <c r="J210" s="85"/>
      <c r="K210" s="85"/>
      <c r="L210" s="85"/>
      <c r="M210" s="85"/>
      <c r="N210" s="85"/>
      <c r="O210" s="85"/>
      <c r="P210" s="85"/>
      <c r="Q210" s="85"/>
      <c r="R210" s="85"/>
      <c r="S210" s="85"/>
      <c r="T210" s="85"/>
      <c r="U210" s="85"/>
      <c r="V210" s="85"/>
      <c r="W210" s="85"/>
      <c r="X210" s="85"/>
      <c r="Y210" s="85"/>
    </row>
    <row r="211" spans="3:25">
      <c r="C211" s="85"/>
      <c r="D211" s="85"/>
      <c r="E211" s="85"/>
      <c r="F211" s="85"/>
      <c r="G211" s="85"/>
      <c r="H211" s="85"/>
      <c r="I211" s="85"/>
      <c r="J211" s="85"/>
      <c r="K211" s="85"/>
      <c r="L211" s="85"/>
      <c r="M211" s="85"/>
      <c r="N211" s="85"/>
      <c r="O211" s="85"/>
      <c r="P211" s="85"/>
      <c r="Q211" s="85"/>
      <c r="R211" s="85"/>
      <c r="S211" s="85"/>
      <c r="T211" s="85"/>
      <c r="U211" s="85"/>
      <c r="V211" s="85"/>
      <c r="W211" s="85"/>
      <c r="X211" s="85"/>
      <c r="Y211" s="85"/>
    </row>
    <row r="212" spans="3:25">
      <c r="C212" s="85"/>
      <c r="D212" s="85"/>
      <c r="E212" s="85"/>
      <c r="F212" s="85"/>
      <c r="G212" s="85"/>
      <c r="H212" s="85"/>
      <c r="I212" s="85"/>
      <c r="J212" s="85"/>
      <c r="K212" s="85"/>
      <c r="L212" s="85"/>
      <c r="M212" s="85"/>
      <c r="N212" s="85"/>
      <c r="O212" s="85"/>
      <c r="P212" s="85"/>
      <c r="Q212" s="85"/>
      <c r="R212" s="85"/>
      <c r="S212" s="85"/>
      <c r="T212" s="85"/>
      <c r="U212" s="85"/>
      <c r="V212" s="85"/>
      <c r="W212" s="85"/>
      <c r="X212" s="85"/>
      <c r="Y212" s="85"/>
    </row>
    <row r="213" spans="3:25">
      <c r="C213" s="85"/>
      <c r="D213" s="85"/>
      <c r="E213" s="85"/>
      <c r="F213" s="85"/>
      <c r="G213" s="85"/>
      <c r="H213" s="85"/>
      <c r="I213" s="85"/>
      <c r="J213" s="85"/>
      <c r="K213" s="85"/>
      <c r="L213" s="85"/>
      <c r="M213" s="85"/>
      <c r="N213" s="85"/>
      <c r="O213" s="85"/>
      <c r="P213" s="85"/>
      <c r="Q213" s="85"/>
      <c r="R213" s="85"/>
      <c r="S213" s="85"/>
      <c r="T213" s="85"/>
      <c r="U213" s="85"/>
      <c r="V213" s="85"/>
      <c r="W213" s="85"/>
      <c r="X213" s="85"/>
      <c r="Y213" s="85"/>
    </row>
    <row r="214" spans="3:25">
      <c r="C214" s="85"/>
      <c r="D214" s="85"/>
      <c r="E214" s="85"/>
      <c r="F214" s="85"/>
      <c r="G214" s="85"/>
      <c r="H214" s="85"/>
      <c r="I214" s="85"/>
      <c r="J214" s="85"/>
      <c r="K214" s="85"/>
      <c r="L214" s="85"/>
      <c r="M214" s="85"/>
      <c r="N214" s="85"/>
      <c r="O214" s="85"/>
      <c r="P214" s="85"/>
      <c r="Q214" s="85"/>
      <c r="R214" s="85"/>
      <c r="S214" s="85"/>
      <c r="T214" s="85"/>
      <c r="U214" s="85"/>
      <c r="V214" s="85"/>
      <c r="W214" s="85"/>
      <c r="X214" s="85"/>
      <c r="Y214" s="85"/>
    </row>
    <row r="215" spans="3:25">
      <c r="C215" s="85"/>
      <c r="D215" s="85"/>
      <c r="E215" s="85"/>
      <c r="F215" s="85"/>
      <c r="G215" s="85"/>
      <c r="H215" s="85"/>
      <c r="I215" s="85"/>
      <c r="J215" s="85"/>
      <c r="K215" s="85"/>
      <c r="L215" s="85"/>
      <c r="M215" s="85"/>
      <c r="N215" s="85"/>
      <c r="O215" s="85"/>
      <c r="P215" s="85"/>
      <c r="Q215" s="85"/>
      <c r="R215" s="85"/>
      <c r="S215" s="85"/>
      <c r="T215" s="85"/>
      <c r="U215" s="85"/>
      <c r="V215" s="85"/>
      <c r="W215" s="85"/>
      <c r="X215" s="85"/>
      <c r="Y215" s="85"/>
    </row>
    <row r="216" spans="3:25">
      <c r="C216" s="85"/>
      <c r="D216" s="85"/>
      <c r="E216" s="85"/>
      <c r="F216" s="85"/>
      <c r="G216" s="85"/>
      <c r="H216" s="85"/>
      <c r="I216" s="85"/>
      <c r="J216" s="85"/>
      <c r="K216" s="85"/>
      <c r="L216" s="85"/>
      <c r="M216" s="85"/>
      <c r="N216" s="85"/>
      <c r="O216" s="85"/>
      <c r="P216" s="85"/>
      <c r="Q216" s="85"/>
      <c r="R216" s="85"/>
      <c r="S216" s="85"/>
      <c r="T216" s="85"/>
      <c r="U216" s="85"/>
      <c r="V216" s="85"/>
      <c r="W216" s="85"/>
      <c r="X216" s="85"/>
      <c r="Y216" s="85"/>
    </row>
    <row r="217" spans="3:25">
      <c r="C217" s="85"/>
      <c r="D217" s="85"/>
      <c r="E217" s="85"/>
      <c r="F217" s="85"/>
      <c r="G217" s="85"/>
      <c r="H217" s="85"/>
      <c r="I217" s="85"/>
      <c r="J217" s="85"/>
      <c r="K217" s="85"/>
      <c r="L217" s="85"/>
      <c r="M217" s="85"/>
      <c r="N217" s="85"/>
      <c r="O217" s="85"/>
      <c r="P217" s="85"/>
      <c r="Q217" s="85"/>
      <c r="R217" s="85"/>
      <c r="S217" s="85"/>
      <c r="T217" s="85"/>
      <c r="U217" s="85"/>
      <c r="V217" s="85"/>
      <c r="W217" s="85"/>
      <c r="X217" s="85"/>
      <c r="Y217" s="85"/>
    </row>
    <row r="218" spans="3:25">
      <c r="C218" s="85"/>
      <c r="D218" s="85"/>
      <c r="E218" s="85"/>
      <c r="F218" s="85"/>
      <c r="G218" s="85"/>
      <c r="H218" s="85"/>
      <c r="I218" s="85"/>
      <c r="J218" s="85"/>
      <c r="K218" s="85"/>
      <c r="L218" s="85"/>
      <c r="M218" s="85"/>
      <c r="N218" s="85"/>
      <c r="O218" s="85"/>
      <c r="P218" s="85"/>
      <c r="Q218" s="85"/>
      <c r="R218" s="85"/>
      <c r="S218" s="85"/>
      <c r="T218" s="85"/>
      <c r="U218" s="85"/>
      <c r="V218" s="85"/>
      <c r="W218" s="85"/>
      <c r="X218" s="85"/>
      <c r="Y218" s="85"/>
    </row>
    <row r="219" spans="3:25">
      <c r="C219" s="85"/>
      <c r="D219" s="85"/>
      <c r="E219" s="85"/>
      <c r="F219" s="85"/>
      <c r="G219" s="85"/>
      <c r="H219" s="85"/>
      <c r="I219" s="85"/>
      <c r="J219" s="85"/>
      <c r="K219" s="85"/>
      <c r="L219" s="85"/>
      <c r="M219" s="85"/>
      <c r="N219" s="85"/>
      <c r="O219" s="85"/>
      <c r="P219" s="85"/>
      <c r="Q219" s="85"/>
      <c r="R219" s="85"/>
      <c r="S219" s="85"/>
      <c r="T219" s="85"/>
      <c r="U219" s="85"/>
      <c r="V219" s="85"/>
      <c r="W219" s="85"/>
      <c r="X219" s="85"/>
      <c r="Y219" s="85"/>
    </row>
    <row r="220" spans="3:25">
      <c r="C220" s="85"/>
      <c r="D220" s="85"/>
      <c r="E220" s="85"/>
      <c r="F220" s="85"/>
      <c r="G220" s="85"/>
      <c r="H220" s="85"/>
      <c r="I220" s="85"/>
      <c r="J220" s="85"/>
      <c r="K220" s="85"/>
      <c r="L220" s="85"/>
      <c r="M220" s="85"/>
      <c r="N220" s="85"/>
      <c r="O220" s="85"/>
      <c r="P220" s="85"/>
      <c r="Q220" s="85"/>
      <c r="R220" s="85"/>
      <c r="S220" s="85"/>
      <c r="T220" s="85"/>
      <c r="U220" s="85"/>
      <c r="V220" s="85"/>
      <c r="W220" s="85"/>
      <c r="X220" s="85"/>
      <c r="Y220" s="85"/>
    </row>
    <row r="221" spans="3:25">
      <c r="C221" s="85"/>
      <c r="D221" s="85"/>
      <c r="E221" s="85"/>
      <c r="F221" s="85"/>
      <c r="G221" s="85"/>
      <c r="H221" s="85"/>
      <c r="I221" s="85"/>
      <c r="J221" s="85"/>
      <c r="K221" s="85"/>
      <c r="L221" s="85"/>
      <c r="M221" s="85"/>
      <c r="N221" s="85"/>
      <c r="O221" s="85"/>
      <c r="P221" s="85"/>
      <c r="Q221" s="85"/>
      <c r="R221" s="85"/>
      <c r="S221" s="85"/>
      <c r="T221" s="85"/>
      <c r="U221" s="85"/>
      <c r="V221" s="85"/>
      <c r="W221" s="85"/>
      <c r="X221" s="85"/>
      <c r="Y221" s="85"/>
    </row>
    <row r="222" spans="3:25">
      <c r="C222" s="85"/>
      <c r="D222" s="85"/>
      <c r="E222" s="85"/>
      <c r="F222" s="85"/>
      <c r="G222" s="85"/>
      <c r="H222" s="85"/>
      <c r="I222" s="85"/>
      <c r="J222" s="85"/>
      <c r="K222" s="85"/>
      <c r="L222" s="85"/>
      <c r="M222" s="85"/>
      <c r="N222" s="85"/>
      <c r="O222" s="85"/>
      <c r="P222" s="85"/>
      <c r="Q222" s="85"/>
      <c r="R222" s="85"/>
      <c r="S222" s="85"/>
      <c r="T222" s="85"/>
      <c r="U222" s="85"/>
      <c r="V222" s="85"/>
      <c r="W222" s="85"/>
      <c r="X222" s="85"/>
      <c r="Y222" s="85"/>
    </row>
    <row r="223" spans="3:25">
      <c r="C223" s="85"/>
      <c r="D223" s="85"/>
      <c r="E223" s="85"/>
      <c r="F223" s="85"/>
      <c r="G223" s="85"/>
      <c r="H223" s="85"/>
      <c r="I223" s="85"/>
      <c r="J223" s="85"/>
      <c r="K223" s="85"/>
      <c r="L223" s="85"/>
      <c r="M223" s="85"/>
      <c r="N223" s="85"/>
      <c r="O223" s="85"/>
      <c r="P223" s="85"/>
      <c r="Q223" s="85"/>
      <c r="R223" s="85"/>
      <c r="S223" s="85"/>
      <c r="T223" s="85"/>
      <c r="U223" s="85"/>
      <c r="V223" s="85"/>
      <c r="W223" s="85"/>
      <c r="X223" s="85"/>
      <c r="Y223" s="85"/>
    </row>
    <row r="224" spans="3:25">
      <c r="C224" s="85"/>
      <c r="D224" s="85"/>
      <c r="E224" s="85"/>
      <c r="F224" s="85"/>
      <c r="G224" s="85"/>
      <c r="H224" s="85"/>
      <c r="I224" s="85"/>
      <c r="J224" s="85"/>
      <c r="K224" s="85"/>
      <c r="L224" s="85"/>
      <c r="M224" s="85"/>
      <c r="N224" s="85"/>
      <c r="O224" s="85"/>
      <c r="P224" s="85"/>
      <c r="Q224" s="85"/>
      <c r="R224" s="85"/>
      <c r="S224" s="85"/>
      <c r="T224" s="85"/>
      <c r="U224" s="85"/>
      <c r="V224" s="85"/>
      <c r="W224" s="85"/>
      <c r="X224" s="85"/>
      <c r="Y224" s="85"/>
    </row>
    <row r="225" spans="3:25">
      <c r="C225" s="85"/>
      <c r="D225" s="85"/>
      <c r="E225" s="85"/>
      <c r="F225" s="85"/>
      <c r="G225" s="85"/>
      <c r="H225" s="85"/>
      <c r="I225" s="85"/>
      <c r="J225" s="85"/>
      <c r="K225" s="85"/>
      <c r="L225" s="85"/>
      <c r="M225" s="85"/>
      <c r="N225" s="85"/>
      <c r="O225" s="85"/>
      <c r="P225" s="85"/>
      <c r="Q225" s="85"/>
      <c r="R225" s="85"/>
      <c r="S225" s="85"/>
      <c r="T225" s="85"/>
      <c r="U225" s="85"/>
      <c r="V225" s="85"/>
      <c r="W225" s="85"/>
      <c r="X225" s="85"/>
      <c r="Y225" s="85"/>
    </row>
    <row r="226" spans="3:25">
      <c r="C226" s="85"/>
      <c r="D226" s="85"/>
      <c r="E226" s="85"/>
      <c r="F226" s="85"/>
      <c r="G226" s="85"/>
      <c r="H226" s="85"/>
      <c r="I226" s="85"/>
      <c r="J226" s="85"/>
      <c r="K226" s="85"/>
      <c r="L226" s="85"/>
      <c r="M226" s="85"/>
      <c r="N226" s="85"/>
      <c r="O226" s="85"/>
      <c r="P226" s="85"/>
      <c r="Q226" s="85"/>
      <c r="R226" s="85"/>
      <c r="S226" s="85"/>
      <c r="T226" s="85"/>
      <c r="U226" s="85"/>
      <c r="V226" s="85"/>
      <c r="W226" s="85"/>
      <c r="X226" s="85"/>
      <c r="Y226" s="85"/>
    </row>
    <row r="227" spans="3:25">
      <c r="C227" s="85"/>
      <c r="D227" s="85"/>
      <c r="E227" s="85"/>
      <c r="F227" s="85"/>
      <c r="G227" s="85"/>
      <c r="H227" s="85"/>
      <c r="I227" s="85"/>
      <c r="J227" s="85"/>
      <c r="K227" s="85"/>
      <c r="L227" s="85"/>
      <c r="M227" s="85"/>
      <c r="N227" s="85"/>
      <c r="O227" s="85"/>
      <c r="P227" s="85"/>
      <c r="Q227" s="85"/>
      <c r="R227" s="85"/>
      <c r="S227" s="85"/>
      <c r="T227" s="85"/>
      <c r="U227" s="85"/>
      <c r="V227" s="85"/>
      <c r="W227" s="85"/>
      <c r="X227" s="85"/>
      <c r="Y227" s="85"/>
    </row>
    <row r="228" spans="3:25">
      <c r="C228" s="85"/>
      <c r="D228" s="85"/>
      <c r="E228" s="85"/>
      <c r="F228" s="85"/>
      <c r="G228" s="85"/>
      <c r="H228" s="85"/>
      <c r="I228" s="85"/>
      <c r="J228" s="85"/>
      <c r="K228" s="85"/>
      <c r="L228" s="85"/>
      <c r="M228" s="85"/>
      <c r="N228" s="85"/>
      <c r="O228" s="85"/>
      <c r="P228" s="85"/>
      <c r="Q228" s="85"/>
      <c r="R228" s="85"/>
      <c r="S228" s="85"/>
      <c r="T228" s="85"/>
      <c r="U228" s="85"/>
      <c r="V228" s="85"/>
      <c r="W228" s="85"/>
      <c r="X228" s="85"/>
      <c r="Y228" s="85"/>
    </row>
    <row r="229" spans="3:25">
      <c r="C229" s="85"/>
      <c r="D229" s="85"/>
      <c r="E229" s="85"/>
      <c r="F229" s="85"/>
      <c r="G229" s="85"/>
      <c r="H229" s="85"/>
      <c r="I229" s="85"/>
      <c r="J229" s="85"/>
      <c r="K229" s="85"/>
      <c r="L229" s="85"/>
      <c r="M229" s="85"/>
      <c r="N229" s="85"/>
      <c r="O229" s="85"/>
      <c r="P229" s="85"/>
      <c r="Q229" s="85"/>
      <c r="R229" s="85"/>
      <c r="S229" s="85"/>
      <c r="T229" s="85"/>
      <c r="U229" s="85"/>
      <c r="V229" s="85"/>
      <c r="W229" s="85"/>
      <c r="X229" s="85"/>
      <c r="Y229" s="85"/>
    </row>
    <row r="230" spans="3:25">
      <c r="C230" s="85"/>
      <c r="D230" s="85"/>
      <c r="E230" s="85"/>
      <c r="F230" s="85"/>
      <c r="G230" s="85"/>
      <c r="H230" s="85"/>
      <c r="I230" s="85"/>
      <c r="J230" s="85"/>
      <c r="K230" s="85"/>
      <c r="L230" s="85"/>
      <c r="M230" s="85"/>
      <c r="N230" s="85"/>
      <c r="O230" s="85"/>
      <c r="P230" s="85"/>
      <c r="Q230" s="85"/>
      <c r="R230" s="85"/>
      <c r="S230" s="85"/>
      <c r="T230" s="85"/>
      <c r="U230" s="85"/>
      <c r="V230" s="85"/>
      <c r="W230" s="85"/>
      <c r="X230" s="85"/>
      <c r="Y230" s="85"/>
    </row>
    <row r="231" spans="3:25">
      <c r="C231" s="85"/>
      <c r="D231" s="85"/>
      <c r="E231" s="85"/>
      <c r="F231" s="85"/>
      <c r="G231" s="85"/>
      <c r="H231" s="85"/>
      <c r="I231" s="85"/>
      <c r="J231" s="85"/>
      <c r="K231" s="85"/>
      <c r="L231" s="85"/>
      <c r="M231" s="85"/>
      <c r="N231" s="85"/>
      <c r="O231" s="85"/>
      <c r="P231" s="85"/>
      <c r="Q231" s="85"/>
      <c r="R231" s="85"/>
      <c r="S231" s="85"/>
      <c r="T231" s="85"/>
      <c r="U231" s="85"/>
      <c r="V231" s="85"/>
      <c r="W231" s="85"/>
      <c r="X231" s="85"/>
      <c r="Y231" s="85"/>
    </row>
    <row r="232" spans="3:25">
      <c r="C232" s="85"/>
      <c r="D232" s="85"/>
      <c r="E232" s="85"/>
      <c r="F232" s="85"/>
      <c r="G232" s="85"/>
      <c r="H232" s="85"/>
      <c r="I232" s="85"/>
      <c r="J232" s="85"/>
      <c r="K232" s="85"/>
      <c r="L232" s="85"/>
      <c r="M232" s="85"/>
      <c r="N232" s="85"/>
      <c r="O232" s="85"/>
      <c r="P232" s="85"/>
      <c r="Q232" s="85"/>
      <c r="R232" s="85"/>
      <c r="S232" s="85"/>
      <c r="T232" s="85"/>
      <c r="U232" s="85"/>
      <c r="V232" s="85"/>
      <c r="W232" s="85"/>
      <c r="X232" s="85"/>
      <c r="Y232" s="85"/>
    </row>
    <row r="233" spans="3:25">
      <c r="C233" s="85"/>
      <c r="D233" s="85"/>
      <c r="E233" s="85"/>
      <c r="F233" s="85"/>
      <c r="G233" s="85"/>
      <c r="H233" s="85"/>
      <c r="I233" s="85"/>
      <c r="J233" s="85"/>
      <c r="K233" s="85"/>
      <c r="L233" s="85"/>
      <c r="M233" s="85"/>
      <c r="N233" s="85"/>
      <c r="O233" s="85"/>
      <c r="P233" s="85"/>
      <c r="Q233" s="85"/>
      <c r="R233" s="85"/>
      <c r="S233" s="85"/>
      <c r="T233" s="85"/>
      <c r="U233" s="85"/>
      <c r="V233" s="85"/>
      <c r="W233" s="85"/>
      <c r="X233" s="85"/>
      <c r="Y233" s="85"/>
    </row>
    <row r="234" spans="3:25">
      <c r="C234" s="85"/>
      <c r="D234" s="85"/>
      <c r="E234" s="85"/>
      <c r="F234" s="85"/>
      <c r="G234" s="85"/>
      <c r="H234" s="85"/>
      <c r="I234" s="85"/>
      <c r="J234" s="85"/>
      <c r="K234" s="85"/>
      <c r="L234" s="85"/>
      <c r="M234" s="85"/>
      <c r="N234" s="85"/>
      <c r="O234" s="85"/>
      <c r="P234" s="85"/>
      <c r="Q234" s="85"/>
      <c r="R234" s="85"/>
      <c r="S234" s="85"/>
      <c r="T234" s="85"/>
      <c r="U234" s="85"/>
      <c r="V234" s="85"/>
      <c r="W234" s="85"/>
      <c r="X234" s="85"/>
      <c r="Y234" s="85"/>
    </row>
    <row r="235" spans="3:25">
      <c r="C235" s="85"/>
      <c r="D235" s="85"/>
      <c r="E235" s="85"/>
      <c r="F235" s="85"/>
      <c r="G235" s="85"/>
      <c r="H235" s="85"/>
      <c r="I235" s="85"/>
      <c r="J235" s="85"/>
      <c r="K235" s="85"/>
      <c r="L235" s="85"/>
      <c r="M235" s="85"/>
      <c r="N235" s="85"/>
      <c r="O235" s="85"/>
      <c r="P235" s="85"/>
      <c r="Q235" s="85"/>
      <c r="R235" s="85"/>
      <c r="S235" s="85"/>
      <c r="T235" s="85"/>
      <c r="U235" s="85"/>
      <c r="V235" s="85"/>
      <c r="W235" s="85"/>
      <c r="X235" s="85"/>
      <c r="Y235" s="85"/>
    </row>
    <row r="236" spans="3:25">
      <c r="C236" s="85"/>
      <c r="D236" s="85"/>
      <c r="E236" s="85"/>
      <c r="F236" s="85"/>
      <c r="G236" s="85"/>
      <c r="H236" s="85"/>
      <c r="I236" s="85"/>
      <c r="J236" s="85"/>
      <c r="K236" s="85"/>
      <c r="L236" s="85"/>
      <c r="M236" s="85"/>
      <c r="N236" s="85"/>
      <c r="O236" s="85"/>
      <c r="P236" s="85"/>
      <c r="Q236" s="85"/>
      <c r="R236" s="85"/>
      <c r="S236" s="85"/>
      <c r="T236" s="85"/>
      <c r="U236" s="85"/>
      <c r="V236" s="85"/>
      <c r="W236" s="85"/>
      <c r="X236" s="85"/>
      <c r="Y236" s="85"/>
    </row>
    <row r="237" spans="3:25">
      <c r="C237" s="85"/>
      <c r="D237" s="85"/>
      <c r="E237" s="85"/>
      <c r="F237" s="85"/>
      <c r="G237" s="85"/>
      <c r="H237" s="85"/>
      <c r="I237" s="85"/>
      <c r="J237" s="85"/>
      <c r="K237" s="85"/>
      <c r="L237" s="85"/>
      <c r="M237" s="85"/>
      <c r="N237" s="85"/>
      <c r="O237" s="85"/>
      <c r="P237" s="85"/>
      <c r="Q237" s="85"/>
      <c r="R237" s="85"/>
      <c r="S237" s="85"/>
      <c r="T237" s="85"/>
      <c r="U237" s="85"/>
      <c r="V237" s="85"/>
      <c r="W237" s="85"/>
      <c r="X237" s="85"/>
      <c r="Y237" s="85"/>
    </row>
    <row r="238" spans="3:25">
      <c r="C238" s="85"/>
      <c r="D238" s="85"/>
      <c r="E238" s="85"/>
      <c r="F238" s="85"/>
      <c r="G238" s="85"/>
      <c r="H238" s="85"/>
      <c r="I238" s="85"/>
      <c r="J238" s="85"/>
      <c r="K238" s="85"/>
      <c r="L238" s="85"/>
      <c r="M238" s="85"/>
      <c r="N238" s="85"/>
      <c r="O238" s="85"/>
      <c r="P238" s="85"/>
      <c r="Q238" s="85"/>
      <c r="R238" s="85"/>
      <c r="S238" s="85"/>
      <c r="T238" s="85"/>
      <c r="U238" s="85"/>
      <c r="V238" s="85"/>
      <c r="W238" s="85"/>
      <c r="X238" s="85"/>
      <c r="Y238" s="85"/>
    </row>
    <row r="239" spans="3:25">
      <c r="C239" s="85"/>
      <c r="D239" s="85"/>
      <c r="E239" s="85"/>
      <c r="F239" s="85"/>
      <c r="G239" s="85"/>
      <c r="H239" s="85"/>
      <c r="I239" s="85"/>
      <c r="J239" s="85"/>
      <c r="K239" s="85"/>
      <c r="L239" s="85"/>
      <c r="M239" s="85"/>
      <c r="N239" s="85"/>
      <c r="O239" s="85"/>
      <c r="P239" s="85"/>
      <c r="Q239" s="85"/>
      <c r="R239" s="85"/>
      <c r="S239" s="85"/>
      <c r="T239" s="85"/>
      <c r="U239" s="85"/>
      <c r="V239" s="85"/>
      <c r="W239" s="85"/>
      <c r="X239" s="85"/>
      <c r="Y239" s="85"/>
    </row>
    <row r="240" spans="3:25">
      <c r="C240" s="85"/>
      <c r="D240" s="85"/>
      <c r="E240" s="85"/>
      <c r="F240" s="85"/>
      <c r="G240" s="85"/>
      <c r="H240" s="85"/>
      <c r="I240" s="85"/>
      <c r="J240" s="85"/>
      <c r="K240" s="85"/>
      <c r="L240" s="85"/>
      <c r="M240" s="85"/>
      <c r="N240" s="85"/>
      <c r="O240" s="85"/>
      <c r="P240" s="85"/>
      <c r="Q240" s="85"/>
      <c r="R240" s="85"/>
      <c r="S240" s="85"/>
      <c r="T240" s="85"/>
      <c r="U240" s="85"/>
      <c r="V240" s="85"/>
      <c r="W240" s="85"/>
      <c r="X240" s="85"/>
      <c r="Y240" s="85"/>
    </row>
    <row r="241" spans="3:25">
      <c r="C241" s="85"/>
      <c r="D241" s="85"/>
      <c r="E241" s="85"/>
      <c r="F241" s="85"/>
      <c r="G241" s="85"/>
      <c r="H241" s="85"/>
      <c r="I241" s="85"/>
      <c r="J241" s="85"/>
      <c r="K241" s="85"/>
      <c r="L241" s="85"/>
      <c r="M241" s="85"/>
      <c r="N241" s="85"/>
      <c r="O241" s="85"/>
      <c r="P241" s="85"/>
      <c r="Q241" s="85"/>
      <c r="R241" s="85"/>
      <c r="S241" s="85"/>
      <c r="T241" s="85"/>
      <c r="U241" s="85"/>
      <c r="V241" s="85"/>
      <c r="W241" s="85"/>
      <c r="X241" s="85"/>
      <c r="Y241" s="85"/>
    </row>
    <row r="242" spans="3:25">
      <c r="C242" s="85"/>
      <c r="D242" s="85"/>
      <c r="E242" s="85"/>
      <c r="F242" s="85"/>
      <c r="G242" s="85"/>
      <c r="H242" s="85"/>
      <c r="I242" s="85"/>
      <c r="J242" s="85"/>
      <c r="K242" s="85"/>
      <c r="L242" s="85"/>
      <c r="M242" s="85"/>
      <c r="N242" s="85"/>
      <c r="O242" s="85"/>
      <c r="P242" s="85"/>
      <c r="Q242" s="85"/>
      <c r="R242" s="85"/>
      <c r="S242" s="85"/>
      <c r="T242" s="85"/>
      <c r="U242" s="85"/>
      <c r="V242" s="85"/>
      <c r="W242" s="85"/>
      <c r="X242" s="85"/>
      <c r="Y242" s="85"/>
    </row>
    <row r="243" spans="3:25">
      <c r="C243" s="85"/>
      <c r="D243" s="85"/>
      <c r="E243" s="85"/>
      <c r="F243" s="85"/>
      <c r="G243" s="85"/>
      <c r="H243" s="85"/>
      <c r="I243" s="85"/>
      <c r="J243" s="85"/>
      <c r="K243" s="85"/>
      <c r="L243" s="85"/>
      <c r="M243" s="85"/>
      <c r="N243" s="85"/>
      <c r="O243" s="85"/>
      <c r="P243" s="85"/>
      <c r="Q243" s="85"/>
      <c r="R243" s="85"/>
      <c r="S243" s="85"/>
      <c r="T243" s="85"/>
      <c r="U243" s="85"/>
      <c r="V243" s="85"/>
      <c r="W243" s="85"/>
      <c r="X243" s="85"/>
      <c r="Y243" s="85"/>
    </row>
    <row r="244" spans="3:25">
      <c r="C244" s="85"/>
      <c r="D244" s="85"/>
      <c r="E244" s="85"/>
      <c r="F244" s="85"/>
      <c r="G244" s="85"/>
      <c r="H244" s="85"/>
      <c r="I244" s="85"/>
      <c r="J244" s="85"/>
      <c r="K244" s="85"/>
      <c r="L244" s="85"/>
      <c r="M244" s="85"/>
      <c r="N244" s="85"/>
      <c r="O244" s="85"/>
      <c r="P244" s="85"/>
      <c r="Q244" s="85"/>
      <c r="R244" s="85"/>
      <c r="S244" s="85"/>
      <c r="T244" s="85"/>
      <c r="U244" s="85"/>
      <c r="V244" s="85"/>
      <c r="W244" s="85"/>
      <c r="X244" s="85"/>
      <c r="Y244" s="85"/>
    </row>
    <row r="245" spans="3:25">
      <c r="C245" s="85"/>
      <c r="D245" s="85"/>
      <c r="E245" s="85"/>
      <c r="F245" s="85"/>
      <c r="G245" s="85"/>
      <c r="H245" s="85"/>
      <c r="I245" s="85"/>
      <c r="J245" s="85"/>
      <c r="K245" s="85"/>
      <c r="L245" s="85"/>
      <c r="M245" s="85"/>
      <c r="N245" s="85"/>
      <c r="O245" s="85"/>
      <c r="P245" s="85"/>
      <c r="Q245" s="85"/>
      <c r="R245" s="85"/>
      <c r="S245" s="85"/>
      <c r="T245" s="85"/>
      <c r="U245" s="85"/>
      <c r="V245" s="85"/>
      <c r="W245" s="85"/>
      <c r="X245" s="85"/>
      <c r="Y245" s="85"/>
    </row>
    <row r="246" spans="3:25">
      <c r="C246" s="85"/>
      <c r="D246" s="85"/>
      <c r="E246" s="85"/>
      <c r="F246" s="85"/>
      <c r="G246" s="85"/>
      <c r="H246" s="85"/>
      <c r="I246" s="85"/>
      <c r="J246" s="85"/>
      <c r="K246" s="85"/>
      <c r="L246" s="85"/>
      <c r="M246" s="85"/>
      <c r="N246" s="85"/>
      <c r="O246" s="85"/>
      <c r="P246" s="85"/>
      <c r="Q246" s="85"/>
      <c r="R246" s="85"/>
      <c r="S246" s="85"/>
      <c r="T246" s="85"/>
      <c r="U246" s="85"/>
      <c r="V246" s="85"/>
      <c r="W246" s="85"/>
      <c r="X246" s="85"/>
      <c r="Y246" s="85"/>
    </row>
    <row r="247" spans="3:25">
      <c r="C247" s="85"/>
      <c r="D247" s="85"/>
      <c r="E247" s="85"/>
      <c r="F247" s="85"/>
      <c r="G247" s="85"/>
      <c r="H247" s="85"/>
      <c r="I247" s="85"/>
      <c r="J247" s="85"/>
      <c r="K247" s="85"/>
      <c r="L247" s="85"/>
      <c r="M247" s="85"/>
      <c r="N247" s="85"/>
      <c r="O247" s="85"/>
      <c r="P247" s="85"/>
      <c r="Q247" s="85"/>
      <c r="R247" s="85"/>
      <c r="S247" s="85"/>
      <c r="T247" s="85"/>
      <c r="U247" s="85"/>
      <c r="V247" s="85"/>
      <c r="W247" s="85"/>
      <c r="X247" s="85"/>
      <c r="Y247" s="85"/>
    </row>
    <row r="248" spans="3:25">
      <c r="C248" s="85"/>
      <c r="D248" s="85"/>
      <c r="E248" s="85"/>
      <c r="F248" s="85"/>
      <c r="G248" s="85"/>
      <c r="H248" s="85"/>
      <c r="I248" s="85"/>
      <c r="J248" s="85"/>
      <c r="K248" s="85"/>
      <c r="L248" s="85"/>
      <c r="M248" s="85"/>
      <c r="N248" s="85"/>
      <c r="O248" s="85"/>
      <c r="P248" s="85"/>
      <c r="Q248" s="85"/>
      <c r="R248" s="85"/>
      <c r="S248" s="85"/>
      <c r="T248" s="85"/>
      <c r="U248" s="85"/>
      <c r="V248" s="85"/>
      <c r="W248" s="85"/>
      <c r="X248" s="85"/>
      <c r="Y248" s="85"/>
    </row>
    <row r="249" spans="3:25">
      <c r="C249" s="85"/>
      <c r="D249" s="85"/>
      <c r="E249" s="85"/>
      <c r="F249" s="85"/>
      <c r="G249" s="85"/>
      <c r="H249" s="85"/>
      <c r="I249" s="85"/>
      <c r="J249" s="85"/>
      <c r="K249" s="85"/>
      <c r="L249" s="85"/>
      <c r="M249" s="85"/>
      <c r="N249" s="85"/>
      <c r="O249" s="85"/>
      <c r="P249" s="85"/>
      <c r="Q249" s="85"/>
      <c r="R249" s="85"/>
      <c r="S249" s="85"/>
      <c r="T249" s="85"/>
      <c r="U249" s="85"/>
      <c r="V249" s="85"/>
      <c r="W249" s="85"/>
      <c r="X249" s="85"/>
      <c r="Y249" s="85"/>
    </row>
    <row r="250" spans="3:25">
      <c r="C250" s="85"/>
      <c r="D250" s="85"/>
      <c r="E250" s="85"/>
      <c r="F250" s="85"/>
      <c r="G250" s="85"/>
      <c r="H250" s="85"/>
      <c r="I250" s="85"/>
      <c r="J250" s="85"/>
      <c r="K250" s="85"/>
      <c r="L250" s="85"/>
      <c r="M250" s="85"/>
      <c r="N250" s="85"/>
      <c r="O250" s="85"/>
      <c r="P250" s="85"/>
      <c r="Q250" s="85"/>
      <c r="R250" s="85"/>
      <c r="S250" s="85"/>
      <c r="T250" s="85"/>
      <c r="U250" s="85"/>
      <c r="V250" s="85"/>
      <c r="W250" s="85"/>
      <c r="X250" s="85"/>
      <c r="Y250" s="85"/>
    </row>
    <row r="251" spans="3:25">
      <c r="C251" s="85"/>
      <c r="D251" s="85"/>
      <c r="E251" s="85"/>
      <c r="F251" s="85"/>
      <c r="G251" s="85"/>
      <c r="H251" s="85"/>
      <c r="I251" s="85"/>
      <c r="J251" s="85"/>
      <c r="K251" s="85"/>
      <c r="L251" s="85"/>
      <c r="M251" s="85"/>
      <c r="N251" s="85"/>
      <c r="O251" s="85"/>
      <c r="P251" s="85"/>
      <c r="Q251" s="85"/>
      <c r="R251" s="85"/>
      <c r="S251" s="85"/>
      <c r="T251" s="85"/>
      <c r="U251" s="85"/>
      <c r="V251" s="85"/>
      <c r="W251" s="85"/>
      <c r="X251" s="85"/>
      <c r="Y251" s="85"/>
    </row>
    <row r="252" spans="3:25">
      <c r="C252" s="85"/>
      <c r="D252" s="85"/>
      <c r="E252" s="85"/>
      <c r="F252" s="85"/>
      <c r="G252" s="85"/>
      <c r="H252" s="85"/>
      <c r="I252" s="85"/>
      <c r="J252" s="85"/>
      <c r="K252" s="85"/>
      <c r="L252" s="85"/>
      <c r="M252" s="85"/>
      <c r="N252" s="85"/>
      <c r="O252" s="85"/>
      <c r="P252" s="85"/>
      <c r="Q252" s="85"/>
      <c r="R252" s="85"/>
      <c r="S252" s="85"/>
      <c r="T252" s="85"/>
      <c r="U252" s="85"/>
      <c r="V252" s="85"/>
      <c r="W252" s="85"/>
      <c r="X252" s="85"/>
      <c r="Y252" s="85"/>
    </row>
    <row r="253" spans="3:25">
      <c r="C253" s="85"/>
      <c r="D253" s="85"/>
      <c r="E253" s="85"/>
      <c r="F253" s="85"/>
      <c r="G253" s="85"/>
      <c r="H253" s="85"/>
      <c r="I253" s="85"/>
      <c r="J253" s="85"/>
      <c r="K253" s="85"/>
      <c r="L253" s="85"/>
      <c r="M253" s="85"/>
      <c r="N253" s="85"/>
      <c r="O253" s="85"/>
      <c r="P253" s="85"/>
      <c r="Q253" s="85"/>
      <c r="R253" s="85"/>
      <c r="S253" s="85"/>
      <c r="T253" s="85"/>
      <c r="U253" s="85"/>
      <c r="V253" s="85"/>
      <c r="W253" s="85"/>
      <c r="X253" s="85"/>
      <c r="Y253" s="85"/>
    </row>
    <row r="254" spans="3:25">
      <c r="C254" s="85"/>
      <c r="D254" s="85"/>
      <c r="E254" s="85"/>
      <c r="F254" s="85"/>
      <c r="G254" s="85"/>
      <c r="H254" s="85"/>
      <c r="I254" s="85"/>
      <c r="J254" s="85"/>
      <c r="K254" s="85"/>
      <c r="L254" s="85"/>
      <c r="M254" s="85"/>
      <c r="N254" s="85"/>
      <c r="O254" s="85"/>
      <c r="P254" s="85"/>
      <c r="Q254" s="85"/>
      <c r="R254" s="85"/>
      <c r="S254" s="85"/>
      <c r="T254" s="85"/>
      <c r="U254" s="85"/>
      <c r="V254" s="85"/>
      <c r="W254" s="85"/>
      <c r="X254" s="85"/>
      <c r="Y254" s="85"/>
    </row>
    <row r="255" spans="3:25">
      <c r="C255" s="85"/>
      <c r="D255" s="85"/>
      <c r="E255" s="85"/>
      <c r="F255" s="85"/>
      <c r="G255" s="85"/>
      <c r="H255" s="85"/>
      <c r="I255" s="85"/>
      <c r="J255" s="85"/>
      <c r="K255" s="85"/>
      <c r="L255" s="85"/>
      <c r="M255" s="85"/>
      <c r="N255" s="85"/>
      <c r="O255" s="85"/>
      <c r="P255" s="85"/>
      <c r="Q255" s="85"/>
      <c r="R255" s="85"/>
      <c r="S255" s="85"/>
      <c r="T255" s="85"/>
      <c r="U255" s="85"/>
      <c r="V255" s="85"/>
      <c r="W255" s="85"/>
      <c r="X255" s="85"/>
      <c r="Y255" s="85"/>
    </row>
    <row r="256" spans="3:25">
      <c r="C256" s="85"/>
      <c r="D256" s="85"/>
      <c r="E256" s="85"/>
      <c r="F256" s="85"/>
      <c r="G256" s="85"/>
      <c r="H256" s="85"/>
      <c r="I256" s="85"/>
      <c r="J256" s="85"/>
      <c r="K256" s="85"/>
      <c r="L256" s="85"/>
      <c r="M256" s="85"/>
      <c r="N256" s="85"/>
      <c r="O256" s="85"/>
      <c r="P256" s="85"/>
      <c r="Q256" s="85"/>
      <c r="R256" s="85"/>
      <c r="S256" s="85"/>
      <c r="T256" s="85"/>
      <c r="U256" s="85"/>
      <c r="V256" s="85"/>
      <c r="W256" s="85"/>
      <c r="X256" s="85"/>
      <c r="Y256" s="85"/>
    </row>
    <row r="257" spans="3:25">
      <c r="C257" s="85"/>
      <c r="D257" s="85"/>
      <c r="E257" s="85"/>
      <c r="F257" s="85"/>
      <c r="G257" s="85"/>
      <c r="H257" s="85"/>
      <c r="I257" s="85"/>
      <c r="J257" s="85"/>
      <c r="K257" s="85"/>
      <c r="L257" s="85"/>
      <c r="M257" s="85"/>
      <c r="N257" s="85"/>
      <c r="O257" s="85"/>
      <c r="P257" s="85"/>
      <c r="Q257" s="85"/>
      <c r="R257" s="85"/>
      <c r="S257" s="85"/>
      <c r="T257" s="85"/>
      <c r="U257" s="85"/>
      <c r="V257" s="85"/>
      <c r="W257" s="85"/>
      <c r="X257" s="85"/>
      <c r="Y257" s="85"/>
    </row>
    <row r="258" spans="3:25">
      <c r="C258" s="85"/>
      <c r="D258" s="85"/>
      <c r="E258" s="85"/>
      <c r="F258" s="85"/>
      <c r="G258" s="85"/>
      <c r="H258" s="85"/>
      <c r="I258" s="85"/>
      <c r="J258" s="85"/>
      <c r="K258" s="85"/>
      <c r="L258" s="85"/>
      <c r="M258" s="85"/>
      <c r="N258" s="85"/>
      <c r="O258" s="85"/>
      <c r="P258" s="85"/>
      <c r="Q258" s="85"/>
      <c r="R258" s="85"/>
      <c r="S258" s="85"/>
      <c r="T258" s="85"/>
      <c r="U258" s="85"/>
      <c r="V258" s="85"/>
      <c r="W258" s="85"/>
      <c r="X258" s="85"/>
      <c r="Y258" s="85"/>
    </row>
    <row r="259" spans="3:25">
      <c r="C259" s="85"/>
      <c r="D259" s="85"/>
      <c r="E259" s="85"/>
      <c r="F259" s="85"/>
      <c r="G259" s="85"/>
      <c r="H259" s="85"/>
      <c r="I259" s="85"/>
      <c r="J259" s="85"/>
      <c r="K259" s="85"/>
      <c r="L259" s="85"/>
      <c r="M259" s="85"/>
      <c r="N259" s="85"/>
      <c r="O259" s="85"/>
      <c r="P259" s="85"/>
      <c r="Q259" s="85"/>
      <c r="R259" s="85"/>
      <c r="S259" s="85"/>
      <c r="T259" s="85"/>
      <c r="U259" s="85"/>
      <c r="V259" s="85"/>
      <c r="W259" s="85"/>
      <c r="X259" s="85"/>
      <c r="Y259" s="85"/>
    </row>
    <row r="260" spans="3:25">
      <c r="C260" s="85"/>
      <c r="D260" s="85"/>
      <c r="E260" s="85"/>
      <c r="F260" s="85"/>
      <c r="G260" s="85"/>
      <c r="H260" s="85"/>
      <c r="I260" s="85"/>
      <c r="J260" s="85"/>
      <c r="K260" s="85"/>
      <c r="L260" s="85"/>
      <c r="M260" s="85"/>
      <c r="N260" s="85"/>
      <c r="O260" s="85"/>
      <c r="P260" s="85"/>
      <c r="Q260" s="85"/>
      <c r="R260" s="85"/>
      <c r="S260" s="85"/>
      <c r="T260" s="85"/>
      <c r="U260" s="85"/>
      <c r="V260" s="85"/>
      <c r="W260" s="85"/>
      <c r="X260" s="85"/>
      <c r="Y260" s="85"/>
    </row>
    <row r="261" spans="3:25">
      <c r="C261" s="85"/>
      <c r="D261" s="85"/>
      <c r="E261" s="85"/>
      <c r="F261" s="85"/>
      <c r="G261" s="85"/>
      <c r="H261" s="85"/>
      <c r="I261" s="85"/>
      <c r="J261" s="85"/>
      <c r="K261" s="85"/>
      <c r="L261" s="85"/>
      <c r="M261" s="85"/>
      <c r="N261" s="85"/>
      <c r="O261" s="85"/>
      <c r="P261" s="85"/>
      <c r="Q261" s="85"/>
      <c r="R261" s="85"/>
      <c r="S261" s="85"/>
      <c r="T261" s="85"/>
      <c r="U261" s="85"/>
      <c r="V261" s="85"/>
      <c r="W261" s="85"/>
      <c r="X261" s="85"/>
      <c r="Y261" s="85"/>
    </row>
    <row r="262" spans="3:25">
      <c r="C262" s="85"/>
      <c r="D262" s="85"/>
      <c r="E262" s="85"/>
      <c r="F262" s="85"/>
      <c r="G262" s="85"/>
      <c r="H262" s="85"/>
      <c r="I262" s="85"/>
      <c r="J262" s="85"/>
      <c r="K262" s="85"/>
      <c r="L262" s="85"/>
      <c r="M262" s="85"/>
      <c r="N262" s="85"/>
      <c r="O262" s="85"/>
      <c r="P262" s="85"/>
      <c r="Q262" s="85"/>
      <c r="R262" s="85"/>
      <c r="S262" s="85"/>
      <c r="T262" s="85"/>
      <c r="U262" s="85"/>
      <c r="V262" s="85"/>
      <c r="W262" s="85"/>
      <c r="X262" s="85"/>
      <c r="Y262" s="85"/>
    </row>
    <row r="263" spans="3:25">
      <c r="C263" s="85"/>
      <c r="D263" s="85"/>
      <c r="E263" s="85"/>
      <c r="F263" s="85"/>
      <c r="G263" s="85"/>
      <c r="H263" s="85"/>
      <c r="I263" s="85"/>
      <c r="J263" s="85"/>
      <c r="K263" s="85"/>
      <c r="L263" s="85"/>
      <c r="M263" s="85"/>
      <c r="N263" s="85"/>
      <c r="O263" s="85"/>
      <c r="P263" s="85"/>
      <c r="Q263" s="85"/>
      <c r="R263" s="85"/>
      <c r="S263" s="85"/>
      <c r="T263" s="85"/>
      <c r="U263" s="85"/>
      <c r="V263" s="85"/>
      <c r="W263" s="85"/>
      <c r="X263" s="85"/>
      <c r="Y263" s="85"/>
    </row>
    <row r="264" spans="3:25">
      <c r="C264" s="85"/>
      <c r="D264" s="85"/>
      <c r="E264" s="85"/>
      <c r="F264" s="85"/>
      <c r="G264" s="85"/>
      <c r="H264" s="85"/>
      <c r="I264" s="85"/>
      <c r="J264" s="85"/>
      <c r="K264" s="85"/>
      <c r="L264" s="85"/>
      <c r="M264" s="85"/>
      <c r="N264" s="85"/>
      <c r="O264" s="85"/>
      <c r="P264" s="85"/>
      <c r="Q264" s="85"/>
      <c r="R264" s="85"/>
      <c r="S264" s="85"/>
      <c r="T264" s="85"/>
      <c r="U264" s="85"/>
      <c r="V264" s="85"/>
      <c r="W264" s="85"/>
      <c r="X264" s="85"/>
      <c r="Y264" s="85"/>
    </row>
    <row r="265" spans="3:25">
      <c r="C265" s="85"/>
      <c r="D265" s="85"/>
      <c r="E265" s="85"/>
      <c r="F265" s="85"/>
      <c r="G265" s="85"/>
      <c r="H265" s="85"/>
      <c r="I265" s="85"/>
      <c r="J265" s="85"/>
      <c r="K265" s="85"/>
      <c r="L265" s="85"/>
      <c r="M265" s="85"/>
      <c r="N265" s="85"/>
      <c r="O265" s="85"/>
      <c r="P265" s="85"/>
      <c r="Q265" s="85"/>
      <c r="R265" s="85"/>
      <c r="S265" s="85"/>
      <c r="T265" s="85"/>
      <c r="U265" s="85"/>
      <c r="V265" s="85"/>
      <c r="W265" s="85"/>
      <c r="X265" s="85"/>
      <c r="Y265" s="85"/>
    </row>
    <row r="266" spans="3:25">
      <c r="C266" s="85"/>
      <c r="D266" s="85"/>
      <c r="E266" s="85"/>
      <c r="F266" s="85"/>
      <c r="G266" s="85"/>
      <c r="H266" s="85"/>
      <c r="I266" s="85"/>
      <c r="J266" s="85"/>
      <c r="K266" s="85"/>
      <c r="L266" s="85"/>
      <c r="M266" s="85"/>
      <c r="N266" s="85"/>
      <c r="O266" s="85"/>
      <c r="P266" s="85"/>
      <c r="Q266" s="85"/>
      <c r="R266" s="85"/>
      <c r="S266" s="85"/>
      <c r="T266" s="85"/>
      <c r="U266" s="85"/>
      <c r="V266" s="85"/>
      <c r="W266" s="85"/>
      <c r="X266" s="85"/>
      <c r="Y266" s="85"/>
    </row>
    <row r="267" spans="3:25">
      <c r="C267" s="85"/>
      <c r="D267" s="85"/>
      <c r="E267" s="85"/>
      <c r="F267" s="85"/>
      <c r="G267" s="85"/>
      <c r="H267" s="85"/>
      <c r="I267" s="85"/>
      <c r="J267" s="85"/>
      <c r="K267" s="85"/>
      <c r="L267" s="85"/>
      <c r="M267" s="85"/>
      <c r="N267" s="85"/>
      <c r="O267" s="85"/>
      <c r="P267" s="85"/>
      <c r="Q267" s="85"/>
      <c r="R267" s="85"/>
      <c r="S267" s="85"/>
      <c r="T267" s="85"/>
      <c r="U267" s="85"/>
      <c r="V267" s="85"/>
      <c r="W267" s="85"/>
      <c r="X267" s="85"/>
      <c r="Y267" s="85"/>
    </row>
    <row r="268" spans="3:25">
      <c r="C268" s="85"/>
      <c r="D268" s="85"/>
      <c r="E268" s="85"/>
      <c r="F268" s="85"/>
      <c r="G268" s="85"/>
      <c r="H268" s="85"/>
      <c r="I268" s="85"/>
      <c r="J268" s="85"/>
      <c r="K268" s="85"/>
      <c r="L268" s="85"/>
      <c r="M268" s="85"/>
      <c r="N268" s="85"/>
      <c r="O268" s="85"/>
      <c r="P268" s="85"/>
      <c r="Q268" s="85"/>
      <c r="R268" s="85"/>
      <c r="S268" s="85"/>
      <c r="T268" s="85"/>
      <c r="U268" s="85"/>
      <c r="V268" s="85"/>
      <c r="W268" s="85"/>
      <c r="X268" s="85"/>
      <c r="Y268" s="85"/>
    </row>
    <row r="269" spans="3:25">
      <c r="C269" s="85"/>
      <c r="D269" s="85"/>
      <c r="E269" s="85"/>
      <c r="F269" s="85"/>
      <c r="G269" s="85"/>
      <c r="H269" s="85"/>
      <c r="I269" s="85"/>
      <c r="J269" s="85"/>
      <c r="K269" s="85"/>
      <c r="L269" s="85"/>
      <c r="M269" s="85"/>
      <c r="N269" s="85"/>
      <c r="O269" s="85"/>
      <c r="P269" s="85"/>
      <c r="Q269" s="85"/>
      <c r="R269" s="85"/>
      <c r="S269" s="85"/>
      <c r="T269" s="85"/>
      <c r="U269" s="85"/>
      <c r="V269" s="85"/>
      <c r="W269" s="85"/>
      <c r="X269" s="85"/>
      <c r="Y269" s="85"/>
    </row>
    <row r="270" spans="3:25">
      <c r="C270" s="85"/>
      <c r="D270" s="85"/>
      <c r="E270" s="85"/>
      <c r="F270" s="85"/>
      <c r="G270" s="85"/>
      <c r="H270" s="85"/>
      <c r="I270" s="85"/>
      <c r="J270" s="85"/>
      <c r="K270" s="85"/>
      <c r="L270" s="85"/>
      <c r="M270" s="85"/>
      <c r="N270" s="85"/>
      <c r="O270" s="85"/>
      <c r="P270" s="85"/>
      <c r="Q270" s="85"/>
      <c r="R270" s="85"/>
      <c r="S270" s="85"/>
      <c r="T270" s="85"/>
      <c r="U270" s="85"/>
      <c r="V270" s="85"/>
      <c r="W270" s="85"/>
      <c r="X270" s="85"/>
      <c r="Y270" s="85"/>
    </row>
    <row r="271" spans="3:25">
      <c r="C271" s="85"/>
      <c r="D271" s="85"/>
      <c r="E271" s="85"/>
      <c r="F271" s="85"/>
      <c r="G271" s="85"/>
      <c r="H271" s="85"/>
      <c r="I271" s="85"/>
      <c r="J271" s="85"/>
      <c r="K271" s="85"/>
      <c r="L271" s="85"/>
      <c r="M271" s="85"/>
      <c r="N271" s="85"/>
      <c r="O271" s="85"/>
      <c r="P271" s="85"/>
      <c r="Q271" s="85"/>
      <c r="R271" s="85"/>
      <c r="S271" s="85"/>
      <c r="T271" s="85"/>
      <c r="U271" s="85"/>
      <c r="V271" s="85"/>
      <c r="W271" s="85"/>
      <c r="X271" s="85"/>
      <c r="Y271" s="85"/>
    </row>
    <row r="272" spans="3:25">
      <c r="C272" s="85"/>
      <c r="D272" s="85"/>
      <c r="E272" s="85"/>
      <c r="F272" s="85"/>
      <c r="G272" s="85"/>
      <c r="H272" s="85"/>
      <c r="I272" s="85"/>
      <c r="J272" s="85"/>
      <c r="K272" s="85"/>
      <c r="L272" s="85"/>
      <c r="M272" s="85"/>
      <c r="N272" s="85"/>
      <c r="O272" s="85"/>
      <c r="P272" s="85"/>
      <c r="Q272" s="85"/>
      <c r="R272" s="85"/>
      <c r="S272" s="85"/>
      <c r="T272" s="85"/>
      <c r="U272" s="85"/>
      <c r="V272" s="85"/>
      <c r="W272" s="85"/>
      <c r="X272" s="85"/>
      <c r="Y272" s="85"/>
    </row>
    <row r="273" spans="3:25">
      <c r="C273" s="85"/>
      <c r="D273" s="85"/>
      <c r="E273" s="85"/>
      <c r="F273" s="85"/>
      <c r="G273" s="85"/>
      <c r="H273" s="85"/>
      <c r="I273" s="85"/>
      <c r="J273" s="85"/>
      <c r="K273" s="85"/>
      <c r="L273" s="85"/>
      <c r="M273" s="85"/>
      <c r="N273" s="85"/>
      <c r="O273" s="85"/>
      <c r="P273" s="85"/>
      <c r="Q273" s="85"/>
      <c r="R273" s="85"/>
      <c r="S273" s="85"/>
      <c r="T273" s="85"/>
      <c r="U273" s="85"/>
      <c r="V273" s="85"/>
      <c r="W273" s="85"/>
      <c r="X273" s="85"/>
      <c r="Y273" s="85"/>
    </row>
    <row r="274" spans="3:25">
      <c r="C274" s="85"/>
      <c r="D274" s="85"/>
      <c r="E274" s="85"/>
      <c r="F274" s="85"/>
      <c r="G274" s="85"/>
      <c r="H274" s="85"/>
      <c r="I274" s="85"/>
      <c r="J274" s="85"/>
      <c r="K274" s="85"/>
      <c r="L274" s="85"/>
      <c r="M274" s="85"/>
      <c r="N274" s="85"/>
      <c r="O274" s="85"/>
      <c r="P274" s="85"/>
      <c r="Q274" s="85"/>
      <c r="R274" s="85"/>
      <c r="S274" s="85"/>
      <c r="T274" s="85"/>
      <c r="U274" s="85"/>
      <c r="V274" s="85"/>
      <c r="W274" s="85"/>
      <c r="X274" s="85"/>
      <c r="Y274" s="85"/>
    </row>
    <row r="275" spans="3:25">
      <c r="C275" s="85"/>
      <c r="D275" s="85"/>
      <c r="E275" s="85"/>
      <c r="F275" s="85"/>
      <c r="G275" s="85"/>
      <c r="H275" s="85"/>
      <c r="I275" s="85"/>
      <c r="J275" s="85"/>
      <c r="K275" s="85"/>
      <c r="L275" s="85"/>
      <c r="M275" s="85"/>
      <c r="N275" s="85"/>
      <c r="O275" s="85"/>
      <c r="P275" s="85"/>
      <c r="Q275" s="85"/>
      <c r="R275" s="85"/>
      <c r="S275" s="85"/>
      <c r="T275" s="85"/>
      <c r="U275" s="85"/>
      <c r="V275" s="85"/>
      <c r="W275" s="85"/>
      <c r="X275" s="85"/>
      <c r="Y275" s="85"/>
    </row>
    <row r="276" spans="3:25">
      <c r="C276" s="85"/>
      <c r="D276" s="85"/>
      <c r="E276" s="85"/>
      <c r="F276" s="85"/>
      <c r="G276" s="85"/>
      <c r="H276" s="85"/>
      <c r="I276" s="85"/>
      <c r="J276" s="85"/>
      <c r="K276" s="85"/>
      <c r="L276" s="85"/>
      <c r="M276" s="85"/>
      <c r="N276" s="85"/>
      <c r="O276" s="85"/>
      <c r="P276" s="85"/>
      <c r="Q276" s="85"/>
      <c r="R276" s="85"/>
      <c r="S276" s="85"/>
      <c r="T276" s="85"/>
      <c r="U276" s="85"/>
      <c r="V276" s="85"/>
      <c r="W276" s="85"/>
      <c r="X276" s="85"/>
      <c r="Y276" s="85"/>
    </row>
    <row r="277" spans="3:25">
      <c r="C277" s="85"/>
      <c r="D277" s="85"/>
      <c r="E277" s="85"/>
      <c r="F277" s="85"/>
      <c r="G277" s="85"/>
      <c r="H277" s="85"/>
      <c r="I277" s="85"/>
      <c r="J277" s="85"/>
      <c r="K277" s="85"/>
      <c r="L277" s="85"/>
      <c r="M277" s="85"/>
      <c r="N277" s="85"/>
      <c r="O277" s="85"/>
      <c r="P277" s="85"/>
      <c r="Q277" s="85"/>
      <c r="R277" s="85"/>
      <c r="S277" s="85"/>
      <c r="T277" s="85"/>
      <c r="U277" s="85"/>
      <c r="V277" s="85"/>
      <c r="W277" s="85"/>
      <c r="X277" s="85"/>
      <c r="Y277" s="85"/>
    </row>
    <row r="278" spans="3:25">
      <c r="C278" s="85"/>
      <c r="D278" s="85"/>
      <c r="E278" s="85"/>
      <c r="F278" s="85"/>
      <c r="G278" s="85"/>
      <c r="H278" s="85"/>
      <c r="I278" s="85"/>
      <c r="J278" s="85"/>
      <c r="K278" s="85"/>
      <c r="L278" s="85"/>
      <c r="M278" s="85"/>
      <c r="N278" s="85"/>
      <c r="O278" s="85"/>
      <c r="P278" s="85"/>
      <c r="Q278" s="85"/>
      <c r="R278" s="85"/>
      <c r="S278" s="85"/>
      <c r="T278" s="85"/>
      <c r="U278" s="85"/>
      <c r="V278" s="85"/>
      <c r="W278" s="85"/>
      <c r="X278" s="85"/>
      <c r="Y278" s="85"/>
    </row>
    <row r="279" spans="3:25">
      <c r="C279" s="85"/>
      <c r="D279" s="85"/>
      <c r="E279" s="85"/>
      <c r="F279" s="85"/>
      <c r="G279" s="85"/>
      <c r="H279" s="85"/>
      <c r="I279" s="85"/>
      <c r="J279" s="85"/>
      <c r="K279" s="85"/>
      <c r="L279" s="85"/>
      <c r="M279" s="85"/>
      <c r="N279" s="85"/>
      <c r="O279" s="85"/>
      <c r="P279" s="85"/>
      <c r="Q279" s="85"/>
      <c r="R279" s="85"/>
      <c r="S279" s="85"/>
      <c r="T279" s="85"/>
      <c r="U279" s="85"/>
      <c r="V279" s="85"/>
      <c r="W279" s="85"/>
      <c r="X279" s="85"/>
      <c r="Y279" s="85"/>
    </row>
    <row r="280" spans="3:25">
      <c r="C280" s="85"/>
      <c r="D280" s="85"/>
      <c r="E280" s="85"/>
      <c r="F280" s="85"/>
      <c r="G280" s="85"/>
      <c r="H280" s="85"/>
      <c r="I280" s="85"/>
      <c r="J280" s="85"/>
      <c r="K280" s="85"/>
      <c r="L280" s="85"/>
      <c r="M280" s="85"/>
      <c r="N280" s="85"/>
      <c r="O280" s="85"/>
      <c r="P280" s="85"/>
      <c r="Q280" s="85"/>
      <c r="R280" s="85"/>
      <c r="S280" s="85"/>
      <c r="T280" s="85"/>
      <c r="U280" s="85"/>
      <c r="V280" s="85"/>
      <c r="W280" s="85"/>
      <c r="X280" s="85"/>
      <c r="Y280" s="85"/>
    </row>
    <row r="281" spans="3:25">
      <c r="C281" s="85"/>
      <c r="D281" s="85"/>
      <c r="E281" s="85"/>
      <c r="F281" s="85"/>
      <c r="G281" s="85"/>
      <c r="H281" s="85"/>
      <c r="I281" s="85"/>
      <c r="J281" s="85"/>
      <c r="K281" s="85"/>
      <c r="L281" s="85"/>
      <c r="M281" s="85"/>
      <c r="N281" s="85"/>
      <c r="O281" s="85"/>
      <c r="P281" s="85"/>
      <c r="Q281" s="85"/>
      <c r="R281" s="85"/>
      <c r="S281" s="85"/>
      <c r="T281" s="85"/>
      <c r="U281" s="85"/>
      <c r="V281" s="85"/>
      <c r="W281" s="85"/>
      <c r="X281" s="85"/>
      <c r="Y281" s="85"/>
    </row>
    <row r="282" spans="3:25">
      <c r="C282" s="85"/>
      <c r="D282" s="85"/>
      <c r="E282" s="85"/>
      <c r="F282" s="85"/>
      <c r="G282" s="85"/>
      <c r="H282" s="85"/>
      <c r="I282" s="85"/>
      <c r="J282" s="85"/>
      <c r="K282" s="85"/>
      <c r="L282" s="85"/>
      <c r="M282" s="85"/>
      <c r="N282" s="85"/>
      <c r="O282" s="85"/>
      <c r="P282" s="85"/>
      <c r="Q282" s="85"/>
      <c r="R282" s="85"/>
      <c r="S282" s="85"/>
      <c r="T282" s="85"/>
      <c r="U282" s="85"/>
      <c r="V282" s="85"/>
      <c r="W282" s="85"/>
      <c r="X282" s="85"/>
      <c r="Y282" s="85"/>
    </row>
    <row r="283" spans="3:25">
      <c r="C283" s="85"/>
      <c r="D283" s="85"/>
      <c r="E283" s="85"/>
      <c r="F283" s="85"/>
      <c r="G283" s="85"/>
      <c r="H283" s="85"/>
      <c r="I283" s="85"/>
      <c r="J283" s="85"/>
      <c r="K283" s="85"/>
      <c r="L283" s="85"/>
      <c r="M283" s="85"/>
      <c r="N283" s="85"/>
      <c r="O283" s="85"/>
      <c r="P283" s="85"/>
      <c r="Q283" s="85"/>
      <c r="R283" s="85"/>
      <c r="S283" s="85"/>
      <c r="T283" s="85"/>
      <c r="U283" s="85"/>
      <c r="V283" s="85"/>
      <c r="W283" s="85"/>
      <c r="X283" s="85"/>
      <c r="Y283" s="85"/>
    </row>
    <row r="284" spans="3:25">
      <c r="C284" s="85"/>
      <c r="D284" s="85"/>
      <c r="E284" s="85"/>
      <c r="F284" s="85"/>
      <c r="G284" s="85"/>
      <c r="H284" s="85"/>
      <c r="I284" s="85"/>
      <c r="J284" s="85"/>
      <c r="K284" s="85"/>
      <c r="L284" s="85"/>
      <c r="M284" s="85"/>
      <c r="N284" s="85"/>
      <c r="O284" s="85"/>
      <c r="P284" s="85"/>
      <c r="Q284" s="85"/>
      <c r="R284" s="85"/>
      <c r="S284" s="85"/>
      <c r="T284" s="85"/>
      <c r="U284" s="85"/>
      <c r="V284" s="85"/>
      <c r="W284" s="85"/>
      <c r="X284" s="85"/>
      <c r="Y284" s="85"/>
    </row>
    <row r="285" spans="3:25">
      <c r="C285" s="85"/>
      <c r="D285" s="85"/>
      <c r="E285" s="85"/>
      <c r="F285" s="85"/>
      <c r="G285" s="85"/>
      <c r="H285" s="85"/>
      <c r="I285" s="85"/>
      <c r="J285" s="85"/>
      <c r="K285" s="85"/>
      <c r="L285" s="85"/>
      <c r="M285" s="85"/>
      <c r="N285" s="85"/>
      <c r="O285" s="85"/>
      <c r="P285" s="85"/>
      <c r="Q285" s="85"/>
      <c r="R285" s="85"/>
      <c r="S285" s="85"/>
      <c r="T285" s="85"/>
      <c r="U285" s="85"/>
      <c r="V285" s="85"/>
      <c r="W285" s="85"/>
      <c r="X285" s="85"/>
      <c r="Y285" s="85"/>
    </row>
    <row r="286" spans="3:25">
      <c r="C286" s="85"/>
      <c r="D286" s="85"/>
      <c r="E286" s="85"/>
      <c r="F286" s="85"/>
      <c r="G286" s="85"/>
      <c r="H286" s="85"/>
      <c r="I286" s="85"/>
      <c r="J286" s="85"/>
      <c r="K286" s="85"/>
      <c r="L286" s="85"/>
      <c r="M286" s="85"/>
      <c r="N286" s="85"/>
      <c r="O286" s="85"/>
      <c r="P286" s="85"/>
      <c r="Q286" s="85"/>
      <c r="R286" s="85"/>
      <c r="S286" s="85"/>
      <c r="T286" s="85"/>
      <c r="U286" s="85"/>
      <c r="V286" s="85"/>
      <c r="W286" s="85"/>
      <c r="X286" s="85"/>
      <c r="Y286" s="85"/>
    </row>
    <row r="287" spans="3:25">
      <c r="C287" s="85"/>
      <c r="D287" s="85"/>
      <c r="E287" s="85"/>
      <c r="F287" s="85"/>
      <c r="G287" s="85"/>
      <c r="H287" s="85"/>
      <c r="I287" s="85"/>
      <c r="J287" s="85"/>
      <c r="K287" s="85"/>
      <c r="L287" s="85"/>
      <c r="M287" s="85"/>
      <c r="N287" s="85"/>
      <c r="O287" s="85"/>
      <c r="P287" s="85"/>
      <c r="Q287" s="85"/>
      <c r="R287" s="85"/>
      <c r="S287" s="85"/>
      <c r="T287" s="85"/>
      <c r="U287" s="85"/>
      <c r="V287" s="85"/>
      <c r="W287" s="85"/>
      <c r="X287" s="85"/>
      <c r="Y287" s="85"/>
    </row>
    <row r="288" spans="3:25">
      <c r="C288" s="85"/>
      <c r="D288" s="85"/>
      <c r="E288" s="85"/>
      <c r="F288" s="85"/>
      <c r="G288" s="85"/>
      <c r="H288" s="85"/>
      <c r="I288" s="85"/>
      <c r="J288" s="85"/>
      <c r="K288" s="85"/>
      <c r="L288" s="85"/>
      <c r="M288" s="85"/>
      <c r="N288" s="85"/>
      <c r="O288" s="85"/>
      <c r="P288" s="85"/>
      <c r="Q288" s="85"/>
      <c r="R288" s="85"/>
      <c r="S288" s="85"/>
      <c r="T288" s="85"/>
      <c r="U288" s="85"/>
      <c r="V288" s="85"/>
      <c r="W288" s="85"/>
      <c r="X288" s="85"/>
      <c r="Y288" s="85"/>
    </row>
    <row r="289" spans="3:25">
      <c r="C289" s="85"/>
      <c r="D289" s="85"/>
      <c r="E289" s="85"/>
      <c r="F289" s="85"/>
      <c r="G289" s="85"/>
      <c r="H289" s="85"/>
      <c r="I289" s="85"/>
      <c r="J289" s="85"/>
      <c r="K289" s="85"/>
      <c r="L289" s="85"/>
      <c r="M289" s="85"/>
      <c r="N289" s="85"/>
      <c r="O289" s="85"/>
      <c r="P289" s="85"/>
      <c r="Q289" s="85"/>
      <c r="R289" s="85"/>
      <c r="S289" s="85"/>
      <c r="T289" s="85"/>
      <c r="U289" s="85"/>
      <c r="V289" s="85"/>
      <c r="W289" s="85"/>
      <c r="X289" s="85"/>
      <c r="Y289" s="85"/>
    </row>
    <row r="290" spans="3:25">
      <c r="C290" s="85"/>
      <c r="D290" s="85"/>
      <c r="E290" s="85"/>
      <c r="F290" s="85"/>
      <c r="G290" s="85"/>
      <c r="H290" s="85"/>
      <c r="I290" s="85"/>
      <c r="J290" s="85"/>
      <c r="K290" s="85"/>
      <c r="L290" s="85"/>
      <c r="M290" s="85"/>
      <c r="N290" s="85"/>
      <c r="O290" s="85"/>
      <c r="P290" s="85"/>
      <c r="Q290" s="85"/>
      <c r="R290" s="85"/>
      <c r="S290" s="85"/>
      <c r="T290" s="85"/>
      <c r="U290" s="85"/>
      <c r="V290" s="85"/>
      <c r="W290" s="85"/>
      <c r="X290" s="85"/>
      <c r="Y290" s="85"/>
    </row>
    <row r="291" spans="3:25">
      <c r="C291" s="85"/>
      <c r="D291" s="85"/>
      <c r="E291" s="85"/>
      <c r="F291" s="85"/>
      <c r="G291" s="85"/>
      <c r="H291" s="85"/>
      <c r="I291" s="85"/>
      <c r="J291" s="85"/>
      <c r="K291" s="85"/>
      <c r="L291" s="85"/>
      <c r="M291" s="85"/>
      <c r="N291" s="85"/>
      <c r="O291" s="85"/>
      <c r="P291" s="85"/>
      <c r="Q291" s="85"/>
      <c r="R291" s="85"/>
      <c r="S291" s="85"/>
      <c r="T291" s="85"/>
      <c r="U291" s="85"/>
      <c r="V291" s="85"/>
      <c r="W291" s="85"/>
      <c r="X291" s="85"/>
      <c r="Y291" s="85"/>
    </row>
    <row r="292" spans="3:25">
      <c r="C292" s="85"/>
      <c r="D292" s="85"/>
      <c r="E292" s="85"/>
      <c r="F292" s="85"/>
      <c r="G292" s="85"/>
      <c r="H292" s="85"/>
      <c r="I292" s="85"/>
      <c r="J292" s="85"/>
      <c r="K292" s="85"/>
      <c r="L292" s="85"/>
      <c r="M292" s="85"/>
      <c r="N292" s="85"/>
      <c r="O292" s="85"/>
      <c r="P292" s="85"/>
      <c r="Q292" s="85"/>
      <c r="R292" s="85"/>
      <c r="S292" s="85"/>
      <c r="T292" s="85"/>
      <c r="U292" s="85"/>
      <c r="V292" s="85"/>
      <c r="W292" s="85"/>
      <c r="X292" s="85"/>
      <c r="Y292" s="85"/>
    </row>
    <row r="293" spans="3:25">
      <c r="C293" s="85"/>
      <c r="D293" s="85"/>
      <c r="E293" s="85"/>
      <c r="F293" s="85"/>
      <c r="G293" s="85"/>
      <c r="H293" s="85"/>
      <c r="I293" s="85"/>
      <c r="J293" s="85"/>
      <c r="K293" s="85"/>
      <c r="L293" s="85"/>
      <c r="M293" s="85"/>
      <c r="N293" s="85"/>
      <c r="O293" s="85"/>
      <c r="P293" s="85"/>
      <c r="Q293" s="85"/>
      <c r="R293" s="85"/>
      <c r="S293" s="85"/>
      <c r="T293" s="85"/>
      <c r="U293" s="85"/>
      <c r="V293" s="85"/>
      <c r="W293" s="85"/>
      <c r="X293" s="85"/>
      <c r="Y293" s="85"/>
    </row>
    <row r="294" spans="3:25">
      <c r="C294" s="85"/>
      <c r="D294" s="85"/>
      <c r="E294" s="85"/>
      <c r="F294" s="85"/>
      <c r="G294" s="85"/>
      <c r="H294" s="85"/>
      <c r="I294" s="85"/>
      <c r="J294" s="85"/>
      <c r="K294" s="85"/>
      <c r="L294" s="85"/>
      <c r="M294" s="85"/>
      <c r="N294" s="85"/>
      <c r="O294" s="85"/>
      <c r="P294" s="85"/>
      <c r="Q294" s="85"/>
      <c r="R294" s="85"/>
      <c r="S294" s="85"/>
      <c r="T294" s="85"/>
      <c r="U294" s="85"/>
      <c r="V294" s="85"/>
      <c r="W294" s="85"/>
      <c r="X294" s="85"/>
      <c r="Y294" s="85"/>
    </row>
    <row r="295" spans="3:25">
      <c r="C295" s="85"/>
      <c r="D295" s="85"/>
      <c r="E295" s="85"/>
      <c r="F295" s="85"/>
      <c r="G295" s="85"/>
      <c r="H295" s="85"/>
      <c r="I295" s="85"/>
      <c r="J295" s="85"/>
      <c r="K295" s="85"/>
      <c r="L295" s="85"/>
      <c r="M295" s="85"/>
      <c r="N295" s="85"/>
      <c r="O295" s="85"/>
      <c r="P295" s="85"/>
      <c r="Q295" s="85"/>
      <c r="R295" s="85"/>
      <c r="S295" s="85"/>
      <c r="T295" s="85"/>
      <c r="U295" s="85"/>
      <c r="V295" s="85"/>
      <c r="W295" s="85"/>
      <c r="X295" s="85"/>
      <c r="Y295" s="85"/>
    </row>
    <row r="296" spans="3:25">
      <c r="C296" s="85"/>
      <c r="D296" s="85"/>
      <c r="E296" s="85"/>
      <c r="F296" s="85"/>
      <c r="G296" s="85"/>
      <c r="H296" s="85"/>
      <c r="I296" s="85"/>
      <c r="J296" s="85"/>
      <c r="K296" s="85"/>
      <c r="L296" s="85"/>
      <c r="M296" s="85"/>
      <c r="N296" s="85"/>
      <c r="O296" s="85"/>
      <c r="P296" s="85"/>
      <c r="Q296" s="85"/>
      <c r="R296" s="85"/>
      <c r="S296" s="85"/>
      <c r="T296" s="85"/>
      <c r="U296" s="85"/>
      <c r="V296" s="85"/>
      <c r="W296" s="85"/>
      <c r="X296" s="85"/>
      <c r="Y296" s="85"/>
    </row>
    <row r="297" spans="3:25">
      <c r="C297" s="85"/>
      <c r="D297" s="85"/>
      <c r="E297" s="85"/>
      <c r="F297" s="85"/>
      <c r="G297" s="85"/>
      <c r="H297" s="85"/>
      <c r="I297" s="85"/>
      <c r="J297" s="85"/>
      <c r="K297" s="85"/>
      <c r="L297" s="85"/>
      <c r="M297" s="85"/>
      <c r="N297" s="85"/>
      <c r="O297" s="85"/>
      <c r="P297" s="85"/>
      <c r="Q297" s="85"/>
      <c r="R297" s="85"/>
      <c r="S297" s="85"/>
      <c r="T297" s="85"/>
      <c r="U297" s="85"/>
      <c r="V297" s="85"/>
      <c r="W297" s="85"/>
      <c r="X297" s="85"/>
      <c r="Y297" s="85"/>
    </row>
    <row r="298" spans="3:25">
      <c r="C298" s="85"/>
      <c r="D298" s="85"/>
      <c r="E298" s="85"/>
      <c r="F298" s="85"/>
      <c r="G298" s="85"/>
      <c r="H298" s="85"/>
      <c r="I298" s="85"/>
      <c r="J298" s="85"/>
      <c r="K298" s="85"/>
      <c r="L298" s="85"/>
      <c r="M298" s="85"/>
      <c r="N298" s="85"/>
      <c r="O298" s="85"/>
      <c r="P298" s="85"/>
      <c r="Q298" s="85"/>
      <c r="R298" s="85"/>
      <c r="S298" s="85"/>
      <c r="T298" s="85"/>
      <c r="U298" s="85"/>
      <c r="V298" s="85"/>
      <c r="W298" s="85"/>
      <c r="X298" s="85"/>
      <c r="Y298" s="85"/>
    </row>
    <row r="299" spans="3:25">
      <c r="C299" s="85"/>
      <c r="D299" s="85"/>
      <c r="E299" s="85"/>
      <c r="F299" s="85"/>
      <c r="G299" s="85"/>
      <c r="H299" s="85"/>
      <c r="I299" s="85"/>
      <c r="J299" s="85"/>
      <c r="K299" s="85"/>
      <c r="L299" s="85"/>
      <c r="M299" s="85"/>
      <c r="N299" s="85"/>
      <c r="O299" s="85"/>
      <c r="P299" s="85"/>
      <c r="Q299" s="85"/>
      <c r="R299" s="85"/>
      <c r="S299" s="85"/>
      <c r="T299" s="85"/>
      <c r="U299" s="85"/>
      <c r="V299" s="85"/>
      <c r="W299" s="85"/>
      <c r="X299" s="85"/>
      <c r="Y299" s="85"/>
    </row>
    <row r="300" spans="3:25">
      <c r="C300" s="85"/>
      <c r="D300" s="85"/>
      <c r="E300" s="85"/>
      <c r="F300" s="85"/>
      <c r="G300" s="85"/>
      <c r="H300" s="85"/>
      <c r="I300" s="85"/>
      <c r="J300" s="85"/>
      <c r="K300" s="85"/>
      <c r="L300" s="85"/>
      <c r="M300" s="85"/>
      <c r="N300" s="85"/>
      <c r="O300" s="85"/>
      <c r="P300" s="85"/>
      <c r="Q300" s="85"/>
      <c r="R300" s="85"/>
    </row>
    <row r="301" spans="3:25">
      <c r="C301" s="85"/>
      <c r="D301" s="85"/>
      <c r="E301" s="85"/>
      <c r="F301" s="85"/>
      <c r="G301" s="85"/>
      <c r="H301" s="85"/>
      <c r="I301" s="85"/>
      <c r="J301" s="85"/>
      <c r="K301" s="85"/>
      <c r="L301" s="85"/>
      <c r="M301" s="85"/>
      <c r="N301" s="85"/>
      <c r="O301" s="85"/>
      <c r="P301" s="85"/>
      <c r="Q301" s="85"/>
      <c r="R301" s="85"/>
    </row>
    <row r="302" spans="3:25">
      <c r="C302" s="85"/>
      <c r="D302" s="85"/>
      <c r="E302" s="85"/>
      <c r="F302" s="85"/>
      <c r="G302" s="85"/>
      <c r="H302" s="85"/>
      <c r="I302" s="85"/>
      <c r="J302" s="85"/>
      <c r="K302" s="85"/>
      <c r="L302" s="85"/>
      <c r="M302" s="85"/>
      <c r="N302" s="85"/>
      <c r="O302" s="85"/>
      <c r="P302" s="85"/>
      <c r="Q302" s="85"/>
      <c r="R302" s="85"/>
    </row>
    <row r="303" spans="3:25">
      <c r="C303" s="85"/>
      <c r="D303" s="85"/>
      <c r="E303" s="85"/>
      <c r="F303" s="85"/>
      <c r="G303" s="85"/>
      <c r="H303" s="85"/>
      <c r="I303" s="85"/>
      <c r="J303" s="85"/>
      <c r="K303" s="85"/>
      <c r="L303" s="85"/>
      <c r="M303" s="85"/>
      <c r="N303" s="85"/>
      <c r="O303" s="85"/>
      <c r="P303" s="85"/>
      <c r="Q303" s="85"/>
      <c r="R303" s="85"/>
    </row>
    <row r="304" spans="3:25">
      <c r="C304" s="85"/>
      <c r="D304" s="85"/>
      <c r="E304" s="85"/>
      <c r="F304" s="85"/>
      <c r="G304" s="85"/>
      <c r="H304" s="85"/>
      <c r="I304" s="85"/>
      <c r="J304" s="85"/>
      <c r="K304" s="85"/>
      <c r="L304" s="85"/>
      <c r="M304" s="85"/>
      <c r="N304" s="85"/>
      <c r="O304" s="85"/>
      <c r="P304" s="85"/>
      <c r="Q304" s="85"/>
      <c r="R304" s="85"/>
    </row>
    <row r="305" spans="3:18">
      <c r="C305" s="85"/>
      <c r="D305" s="85"/>
      <c r="E305" s="85"/>
      <c r="F305" s="85"/>
      <c r="G305" s="85"/>
      <c r="H305" s="85"/>
      <c r="I305" s="85"/>
      <c r="J305" s="85"/>
      <c r="K305" s="85"/>
      <c r="L305" s="85"/>
      <c r="M305" s="85"/>
      <c r="N305" s="85"/>
      <c r="O305" s="85"/>
      <c r="P305" s="85"/>
      <c r="Q305" s="85"/>
      <c r="R305" s="85"/>
    </row>
    <row r="306" spans="3:18">
      <c r="C306" s="85"/>
      <c r="D306" s="85"/>
      <c r="E306" s="85"/>
      <c r="F306" s="85"/>
      <c r="G306" s="85"/>
      <c r="H306" s="85"/>
      <c r="I306" s="85"/>
      <c r="J306" s="85"/>
      <c r="K306" s="85"/>
      <c r="L306" s="85"/>
      <c r="M306" s="85"/>
      <c r="N306" s="85"/>
      <c r="O306" s="85"/>
      <c r="P306" s="85"/>
      <c r="Q306" s="85"/>
      <c r="R306" s="85"/>
    </row>
    <row r="307" spans="3:18">
      <c r="C307" s="85"/>
      <c r="D307" s="85"/>
      <c r="E307" s="85"/>
      <c r="F307" s="85"/>
      <c r="G307" s="85"/>
      <c r="H307" s="85"/>
      <c r="I307" s="85"/>
      <c r="J307" s="85"/>
      <c r="K307" s="85"/>
      <c r="L307" s="85"/>
      <c r="M307" s="85"/>
      <c r="N307" s="85"/>
      <c r="O307" s="85"/>
      <c r="P307" s="85"/>
      <c r="Q307" s="85"/>
      <c r="R307" s="85"/>
    </row>
  </sheetData>
  <mergeCells count="8">
    <mergeCell ref="C107:R107"/>
    <mergeCell ref="C108:R108"/>
    <mergeCell ref="C99:R99"/>
    <mergeCell ref="C101:R101"/>
    <mergeCell ref="C102:R102"/>
    <mergeCell ref="C104:R104"/>
    <mergeCell ref="C105:R105"/>
    <mergeCell ref="C106:R106"/>
  </mergeCells>
  <pageMargins left="0.18" right="0.17" top="0.75" bottom="0.75" header="0.3" footer="0.3"/>
  <pageSetup scale="49" fitToHeight="0" orientation="landscape" r:id="rId1"/>
  <rowBreaks count="1" manualBreakCount="1">
    <brk id="59" max="17" man="1"/>
  </rowBreaks>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BQ307"/>
  <sheetViews>
    <sheetView topLeftCell="A31" zoomScale="70" zoomScaleNormal="70" workbookViewId="0">
      <selection activeCell="R59" sqref="R59"/>
    </sheetView>
  </sheetViews>
  <sheetFormatPr defaultRowHeight="15"/>
  <cols>
    <col min="1" max="1" width="7.7109375" style="1" customWidth="1"/>
    <col min="2" max="2" width="1.85546875" style="1" customWidth="1"/>
    <col min="3" max="3" width="13.5703125" style="1" customWidth="1"/>
    <col min="4" max="4" width="13.140625" style="1" customWidth="1"/>
    <col min="5" max="5" width="17.140625" style="1" bestFit="1" customWidth="1"/>
    <col min="6" max="6" width="16.5703125" style="1" customWidth="1"/>
    <col min="7" max="7" width="17.42578125" style="1" customWidth="1"/>
    <col min="8" max="8" width="18.5703125" style="1" customWidth="1"/>
    <col min="9" max="9" width="15.85546875" style="1" customWidth="1"/>
    <col min="10" max="10" width="18.140625" style="1" customWidth="1"/>
    <col min="11" max="11" width="15.7109375" style="1" customWidth="1"/>
    <col min="12" max="12" width="15.85546875" style="1" customWidth="1"/>
    <col min="13" max="13" width="16.28515625" style="1" customWidth="1"/>
    <col min="14" max="14" width="16.42578125" style="1" customWidth="1"/>
    <col min="15" max="15" width="16" style="1" customWidth="1"/>
    <col min="16" max="16" width="20.5703125" style="1" customWidth="1"/>
    <col min="17" max="17" width="15.85546875" style="1" customWidth="1"/>
    <col min="18" max="18" width="17.85546875" style="1" customWidth="1"/>
    <col min="19" max="19" width="2.42578125" style="1" customWidth="1"/>
    <col min="20" max="20" width="16.7109375" style="1" customWidth="1"/>
    <col min="21" max="21" width="12.140625" style="1" bestFit="1" customWidth="1"/>
    <col min="22" max="22" width="24.42578125" style="1" bestFit="1" customWidth="1"/>
    <col min="23" max="23" width="11.5703125" style="1" customWidth="1"/>
    <col min="24" max="16384" width="9.140625" style="1"/>
  </cols>
  <sheetData>
    <row r="1" spans="1:69">
      <c r="R1" s="2"/>
    </row>
    <row r="2" spans="1:69">
      <c r="R2" s="2"/>
    </row>
    <row r="3" spans="1:69">
      <c r="R3" s="440" t="s">
        <v>534</v>
      </c>
    </row>
    <row r="4" spans="1:69" ht="15.75">
      <c r="R4" s="198" t="s">
        <v>0</v>
      </c>
    </row>
    <row r="5" spans="1:69" ht="15.75">
      <c r="C5" s="3" t="s">
        <v>1</v>
      </c>
      <c r="D5" s="3"/>
      <c r="E5" s="3"/>
      <c r="F5" s="3"/>
      <c r="G5" s="3"/>
      <c r="H5" s="3"/>
      <c r="I5" s="3"/>
      <c r="J5" s="4" t="s">
        <v>2</v>
      </c>
      <c r="K5" s="4"/>
      <c r="L5" s="3"/>
      <c r="M5" s="3"/>
      <c r="N5" s="3"/>
      <c r="O5" s="5"/>
      <c r="P5" s="311"/>
      <c r="Q5" s="312"/>
      <c r="R5" s="310" t="s">
        <v>507</v>
      </c>
      <c r="S5" s="8"/>
      <c r="T5" s="9"/>
      <c r="U5" s="9"/>
      <c r="V5" s="8"/>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row>
    <row r="6" spans="1:69" ht="15.75">
      <c r="C6" s="3"/>
      <c r="D6" s="3"/>
      <c r="E6" s="3"/>
      <c r="F6" s="3"/>
      <c r="G6" s="3"/>
      <c r="H6" s="11" t="s">
        <v>3</v>
      </c>
      <c r="I6" s="11"/>
      <c r="J6" s="11" t="s">
        <v>4</v>
      </c>
      <c r="K6" s="11"/>
      <c r="L6" s="11"/>
      <c r="M6" s="11"/>
      <c r="N6" s="11"/>
      <c r="O6" s="5"/>
      <c r="Q6" s="6"/>
      <c r="R6" s="5"/>
      <c r="S6" s="8"/>
      <c r="T6" s="12"/>
      <c r="U6" s="9"/>
      <c r="V6" s="8"/>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row>
    <row r="7" spans="1:69" ht="15.75">
      <c r="C7" s="6"/>
      <c r="D7" s="6"/>
      <c r="E7" s="6"/>
      <c r="F7" s="6"/>
      <c r="G7" s="6"/>
      <c r="H7" s="6"/>
      <c r="I7" s="6"/>
      <c r="J7" s="6"/>
      <c r="K7" s="6"/>
      <c r="L7" s="6"/>
      <c r="M7" s="6"/>
      <c r="N7" s="6"/>
      <c r="O7" s="6"/>
      <c r="Q7" s="6"/>
      <c r="R7" s="6" t="s">
        <v>5</v>
      </c>
      <c r="S7" s="8"/>
      <c r="T7" s="9"/>
      <c r="U7" s="9"/>
      <c r="V7" s="8"/>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row>
    <row r="8" spans="1:69" ht="15.75">
      <c r="A8" s="13"/>
      <c r="C8" s="6"/>
      <c r="D8" s="6"/>
      <c r="E8" s="6"/>
      <c r="F8" s="6"/>
      <c r="G8" s="6"/>
      <c r="H8" s="6"/>
      <c r="I8" s="6"/>
      <c r="J8" s="14" t="s">
        <v>158</v>
      </c>
      <c r="K8" s="14"/>
      <c r="L8" s="6"/>
      <c r="M8" s="6"/>
      <c r="N8" s="6"/>
      <c r="O8" s="6"/>
      <c r="P8" s="6"/>
      <c r="Q8" s="6"/>
      <c r="R8" s="6"/>
      <c r="S8" s="8"/>
      <c r="T8" s="9"/>
      <c r="U8" s="9"/>
      <c r="V8" s="8"/>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row>
    <row r="9" spans="1:69" ht="15.75">
      <c r="A9" s="13"/>
      <c r="C9" s="6"/>
      <c r="D9" s="6"/>
      <c r="E9" s="6"/>
      <c r="F9" s="6"/>
      <c r="G9" s="6"/>
      <c r="H9" s="6"/>
      <c r="I9" s="6"/>
      <c r="J9" s="15"/>
      <c r="K9" s="15"/>
      <c r="L9" s="6"/>
      <c r="M9" s="6"/>
      <c r="N9" s="6"/>
      <c r="O9" s="6"/>
      <c r="P9" s="6"/>
      <c r="Q9" s="6"/>
      <c r="R9" s="6"/>
      <c r="S9" s="8"/>
      <c r="T9" s="9"/>
      <c r="U9" s="9"/>
      <c r="V9" s="8"/>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row>
    <row r="10" spans="1:69" ht="15.75">
      <c r="A10" s="13"/>
      <c r="C10" s="6" t="s">
        <v>6</v>
      </c>
      <c r="D10" s="6"/>
      <c r="E10" s="6"/>
      <c r="F10" s="6"/>
      <c r="G10" s="6"/>
      <c r="H10" s="6"/>
      <c r="I10" s="6"/>
      <c r="J10" s="15"/>
      <c r="K10" s="15"/>
      <c r="L10" s="6"/>
      <c r="M10" s="6"/>
      <c r="N10" s="6"/>
      <c r="O10" s="6"/>
      <c r="P10" s="6"/>
      <c r="Q10" s="6"/>
      <c r="R10" s="6"/>
      <c r="S10" s="8"/>
      <c r="T10" s="9"/>
      <c r="U10" s="9"/>
      <c r="V10" s="8"/>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row>
    <row r="11" spans="1:69" ht="15.75">
      <c r="A11" s="13"/>
      <c r="C11" s="6" t="s">
        <v>7</v>
      </c>
      <c r="D11" s="6"/>
      <c r="E11" s="6"/>
      <c r="F11" s="6"/>
      <c r="G11" s="6"/>
      <c r="H11" s="6"/>
      <c r="I11" s="6"/>
      <c r="J11" s="15"/>
      <c r="K11" s="15"/>
      <c r="P11" s="6"/>
      <c r="Q11" s="6"/>
      <c r="R11" s="6"/>
      <c r="S11" s="8"/>
      <c r="T11" s="8"/>
      <c r="U11" s="8"/>
      <c r="V11" s="8"/>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row>
    <row r="12" spans="1:69" ht="15.75">
      <c r="A12" s="13"/>
      <c r="C12" s="6"/>
      <c r="D12" s="6"/>
      <c r="E12" s="6"/>
      <c r="F12" s="6"/>
      <c r="G12" s="6"/>
      <c r="H12" s="6"/>
      <c r="I12" s="6"/>
      <c r="J12" s="6"/>
      <c r="K12" s="6"/>
      <c r="P12" s="16"/>
      <c r="Q12" s="6"/>
      <c r="R12" s="6"/>
      <c r="S12" s="8"/>
      <c r="T12" s="8"/>
      <c r="U12" s="8"/>
      <c r="V12" s="8"/>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row>
    <row r="13" spans="1:69" ht="15.75">
      <c r="C13" s="17" t="s">
        <v>8</v>
      </c>
      <c r="D13" s="17"/>
      <c r="E13" s="17"/>
      <c r="F13" s="17"/>
      <c r="G13" s="17"/>
      <c r="H13" s="17" t="s">
        <v>9</v>
      </c>
      <c r="I13" s="17"/>
      <c r="J13" s="17" t="s">
        <v>10</v>
      </c>
      <c r="K13" s="17"/>
      <c r="L13" s="18" t="s">
        <v>11</v>
      </c>
      <c r="Q13" s="11"/>
      <c r="R13" s="18"/>
      <c r="S13" s="19"/>
      <c r="T13" s="18"/>
      <c r="U13" s="19"/>
      <c r="V13" s="2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row>
    <row r="14" spans="1:69" ht="15.75">
      <c r="C14" s="21"/>
      <c r="D14" s="21"/>
      <c r="E14" s="21"/>
      <c r="F14" s="21"/>
      <c r="G14" s="21"/>
      <c r="H14" s="22" t="s">
        <v>12</v>
      </c>
      <c r="I14" s="22"/>
      <c r="J14" s="11"/>
      <c r="K14" s="11"/>
      <c r="Q14" s="11"/>
      <c r="S14" s="19"/>
      <c r="T14" s="23"/>
      <c r="U14" s="23"/>
      <c r="V14" s="2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row>
    <row r="15" spans="1:69" ht="15.75">
      <c r="A15" s="13" t="s">
        <v>13</v>
      </c>
      <c r="C15" s="21"/>
      <c r="D15" s="21"/>
      <c r="E15" s="21"/>
      <c r="F15" s="21"/>
      <c r="G15" s="21"/>
      <c r="H15" s="24" t="s">
        <v>14</v>
      </c>
      <c r="I15" s="24"/>
      <c r="J15" s="25" t="s">
        <v>15</v>
      </c>
      <c r="K15" s="25"/>
      <c r="L15" s="25" t="s">
        <v>16</v>
      </c>
      <c r="Q15" s="11"/>
      <c r="S15" s="8"/>
      <c r="T15" s="26"/>
      <c r="U15" s="23"/>
      <c r="V15" s="2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row>
    <row r="16" spans="1:69" ht="15.75">
      <c r="A16" s="13" t="s">
        <v>17</v>
      </c>
      <c r="C16" s="27"/>
      <c r="D16" s="27"/>
      <c r="E16" s="27"/>
      <c r="F16" s="27"/>
      <c r="G16" s="27"/>
      <c r="H16" s="11"/>
      <c r="I16" s="11"/>
      <c r="J16" s="11"/>
      <c r="K16" s="11"/>
      <c r="L16" s="11"/>
      <c r="Q16" s="11"/>
      <c r="R16" s="11"/>
      <c r="S16" s="8"/>
      <c r="T16" s="19"/>
      <c r="U16" s="19"/>
      <c r="V16" s="2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row>
    <row r="17" spans="1:69" ht="15.75">
      <c r="A17" s="28"/>
      <c r="C17" s="21"/>
      <c r="D17" s="21"/>
      <c r="E17" s="21"/>
      <c r="F17" s="21"/>
      <c r="G17" s="21"/>
      <c r="H17" s="11"/>
      <c r="I17" s="11"/>
      <c r="J17" s="11"/>
      <c r="K17" s="11"/>
      <c r="L17" s="11"/>
      <c r="Q17" s="11"/>
      <c r="R17" s="11"/>
      <c r="S17" s="8"/>
      <c r="T17" s="19"/>
      <c r="U17" s="19"/>
      <c r="V17" s="2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row>
    <row r="18" spans="1:69" ht="15.75">
      <c r="A18" s="29">
        <v>1</v>
      </c>
      <c r="C18" s="21" t="s">
        <v>18</v>
      </c>
      <c r="D18" s="21"/>
      <c r="E18" s="21"/>
      <c r="F18" s="21"/>
      <c r="G18" s="21"/>
      <c r="H18" s="30" t="s">
        <v>19</v>
      </c>
      <c r="I18" s="30"/>
      <c r="J18" s="31">
        <f>VLOOKUP(A18,IMPORTS!$A$5:$W$17,21,FALSE)</f>
        <v>610306521</v>
      </c>
      <c r="K18" s="11"/>
      <c r="Q18" s="11"/>
      <c r="R18" s="11"/>
      <c r="S18" s="8"/>
      <c r="T18" s="19"/>
      <c r="U18" s="19"/>
      <c r="V18" s="2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row>
    <row r="19" spans="1:69" ht="15.75">
      <c r="A19" s="29" t="s">
        <v>20</v>
      </c>
      <c r="C19" s="21" t="s">
        <v>21</v>
      </c>
      <c r="D19" s="21"/>
      <c r="E19" s="21"/>
      <c r="F19" s="21"/>
      <c r="G19" s="21"/>
      <c r="H19" s="30" t="s">
        <v>440</v>
      </c>
      <c r="I19" s="30"/>
      <c r="J19" s="32">
        <f>VLOOKUP(A19,IMPORTS!$A$5:$W$17,21,FALSE)</f>
        <v>126497592</v>
      </c>
      <c r="K19" s="33"/>
      <c r="Q19" s="11"/>
      <c r="R19" s="11"/>
      <c r="S19" s="8"/>
      <c r="T19" s="19"/>
      <c r="U19" s="19"/>
      <c r="V19" s="2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row>
    <row r="20" spans="1:69" ht="15.75">
      <c r="A20" s="29">
        <v>2</v>
      </c>
      <c r="C20" s="21" t="s">
        <v>22</v>
      </c>
      <c r="D20" s="21"/>
      <c r="E20" s="21"/>
      <c r="F20" s="21"/>
      <c r="G20" s="21"/>
      <c r="H20" s="30" t="s">
        <v>23</v>
      </c>
      <c r="I20" s="30"/>
      <c r="J20" s="34">
        <f>J18-J19</f>
        <v>483808929</v>
      </c>
      <c r="K20" s="35"/>
      <c r="Q20" s="11"/>
      <c r="R20" s="11"/>
      <c r="S20" s="8"/>
      <c r="T20" s="19"/>
      <c r="U20" s="19"/>
      <c r="V20" s="2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row>
    <row r="21" spans="1:69" ht="15.75">
      <c r="A21" s="29"/>
      <c r="H21" s="30"/>
      <c r="I21" s="30"/>
      <c r="Q21" s="11"/>
      <c r="R21" s="11"/>
      <c r="S21" s="8"/>
      <c r="T21" s="19"/>
      <c r="U21" s="19"/>
      <c r="V21" s="2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row>
    <row r="22" spans="1:69" ht="15.75">
      <c r="A22" s="29"/>
      <c r="C22" s="21" t="s">
        <v>24</v>
      </c>
      <c r="D22" s="21"/>
      <c r="E22" s="21"/>
      <c r="F22" s="21"/>
      <c r="G22" s="21"/>
      <c r="H22" s="30"/>
      <c r="I22" s="30"/>
      <c r="J22" s="11"/>
      <c r="K22" s="11"/>
      <c r="L22" s="11"/>
      <c r="Q22" s="11"/>
      <c r="R22" s="11"/>
      <c r="S22" s="19"/>
      <c r="T22" s="19"/>
      <c r="U22" s="19"/>
      <c r="V22" s="2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row>
    <row r="23" spans="1:69" ht="15.75">
      <c r="A23" s="29">
        <v>3</v>
      </c>
      <c r="C23" s="21" t="s">
        <v>25</v>
      </c>
      <c r="D23" s="21"/>
      <c r="E23" s="21"/>
      <c r="F23" s="21"/>
      <c r="G23" s="21"/>
      <c r="H23" s="30" t="s">
        <v>26</v>
      </c>
      <c r="I23" s="30"/>
      <c r="J23" s="31">
        <f>VLOOKUP(A23,IMPORTS!$A$5:$W$17,21,FALSE)</f>
        <v>18122985</v>
      </c>
      <c r="K23" s="11"/>
      <c r="Q23" s="11"/>
      <c r="R23" s="11"/>
      <c r="S23" s="19"/>
      <c r="T23" s="19"/>
      <c r="U23" s="19"/>
      <c r="V23" s="2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row>
    <row r="24" spans="1:69" ht="15.75">
      <c r="A24" s="29" t="s">
        <v>27</v>
      </c>
      <c r="C24" s="21" t="s">
        <v>28</v>
      </c>
      <c r="D24" s="21"/>
      <c r="E24" s="21"/>
      <c r="F24" s="21"/>
      <c r="G24" s="21"/>
      <c r="H24" s="30" t="s">
        <v>29</v>
      </c>
      <c r="I24" s="30"/>
      <c r="J24" s="31">
        <f>VLOOKUP(A24,IMPORTS!$A$5:$W$17,21,FALSE)</f>
        <v>33381815</v>
      </c>
      <c r="K24" s="11"/>
      <c r="Q24" s="11"/>
      <c r="R24" s="11"/>
      <c r="S24" s="19"/>
      <c r="T24" s="19"/>
      <c r="U24" s="19"/>
      <c r="V24" s="2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row>
    <row r="25" spans="1:69" ht="15.75">
      <c r="A25" s="29" t="s">
        <v>30</v>
      </c>
      <c r="C25" s="21" t="s">
        <v>31</v>
      </c>
      <c r="D25" s="21"/>
      <c r="E25" s="21"/>
      <c r="F25" s="21"/>
      <c r="G25" s="21"/>
      <c r="H25" s="30" t="s">
        <v>32</v>
      </c>
      <c r="I25" s="30"/>
      <c r="J25" s="31">
        <f>VLOOKUP(A25,IMPORTS!$A$5:$W$17,21,FALSE)</f>
        <v>950400</v>
      </c>
      <c r="K25" s="11"/>
      <c r="Q25" s="11"/>
      <c r="R25" s="11"/>
      <c r="S25" s="19"/>
      <c r="T25" s="19"/>
      <c r="U25" s="19"/>
      <c r="V25" s="2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row>
    <row r="26" spans="1:69" ht="15.75">
      <c r="A26" s="29" t="s">
        <v>33</v>
      </c>
      <c r="C26" s="21" t="s">
        <v>34</v>
      </c>
      <c r="D26" s="21"/>
      <c r="E26" s="21"/>
      <c r="F26" s="21"/>
      <c r="G26" s="21"/>
      <c r="H26" s="30" t="s">
        <v>35</v>
      </c>
      <c r="I26" s="30"/>
      <c r="J26" s="32">
        <f>VLOOKUP(A26,IMPORTS!$A$5:$W$17,21,FALSE)</f>
        <v>21535386</v>
      </c>
      <c r="K26" s="33"/>
      <c r="Q26" s="11"/>
      <c r="R26" s="11"/>
      <c r="S26" s="19"/>
      <c r="T26" s="19"/>
      <c r="U26" s="19"/>
      <c r="V26" s="2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row>
    <row r="27" spans="1:69" ht="15.75">
      <c r="A27" s="29" t="s">
        <v>36</v>
      </c>
      <c r="C27" s="21" t="s">
        <v>37</v>
      </c>
      <c r="D27" s="21"/>
      <c r="E27" s="21"/>
      <c r="F27" s="21"/>
      <c r="G27" s="21"/>
      <c r="H27" s="30" t="s">
        <v>38</v>
      </c>
      <c r="I27" s="30"/>
      <c r="J27" s="34">
        <f>J24-(J25+J26)</f>
        <v>10896029</v>
      </c>
      <c r="K27" s="11"/>
      <c r="Q27" s="11"/>
      <c r="R27" s="11"/>
      <c r="S27" s="19"/>
      <c r="T27" s="19"/>
      <c r="U27" s="19"/>
      <c r="V27" s="2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row>
    <row r="28" spans="1:69" ht="15.75">
      <c r="A28" s="29"/>
      <c r="C28" s="21"/>
      <c r="D28" s="21"/>
      <c r="E28" s="21"/>
      <c r="F28" s="21"/>
      <c r="G28" s="21"/>
      <c r="H28" s="30"/>
      <c r="I28" s="30"/>
      <c r="J28" s="11"/>
      <c r="K28" s="11"/>
      <c r="Q28" s="11"/>
      <c r="R28" s="11"/>
      <c r="S28" s="19"/>
      <c r="T28" s="19"/>
      <c r="U28" s="19"/>
      <c r="V28" s="2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row>
    <row r="29" spans="1:69" ht="15.75">
      <c r="A29" s="29">
        <v>4</v>
      </c>
      <c r="C29" s="27" t="s">
        <v>39</v>
      </c>
      <c r="D29" s="27"/>
      <c r="E29" s="27"/>
      <c r="F29" s="27"/>
      <c r="G29" s="21"/>
      <c r="H29" s="30" t="s">
        <v>40</v>
      </c>
      <c r="I29" s="30"/>
      <c r="J29" s="36">
        <f>IF(J27=0,0,J27/J19)</f>
        <v>8.6136256253794938E-2</v>
      </c>
      <c r="K29" s="36"/>
      <c r="L29" s="37">
        <f>J29</f>
        <v>8.6136256253794938E-2</v>
      </c>
      <c r="Q29" s="11"/>
      <c r="R29" s="11"/>
      <c r="S29" s="19"/>
      <c r="T29" s="19"/>
      <c r="U29" s="19"/>
      <c r="V29" s="2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row>
    <row r="30" spans="1:69" ht="15.75">
      <c r="A30" s="29"/>
      <c r="C30" s="21"/>
      <c r="D30" s="21"/>
      <c r="E30" s="21"/>
      <c r="F30" s="21"/>
      <c r="G30" s="21"/>
      <c r="H30" s="30"/>
      <c r="I30" s="30"/>
      <c r="J30" s="11"/>
      <c r="K30" s="11"/>
      <c r="Q30" s="11"/>
      <c r="R30" s="11"/>
      <c r="S30" s="19"/>
      <c r="T30" s="19"/>
      <c r="U30" s="19"/>
      <c r="V30" s="2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row>
    <row r="31" spans="1:69" ht="15.75">
      <c r="A31" s="29"/>
      <c r="C31" s="21"/>
      <c r="D31" s="21"/>
      <c r="E31" s="21"/>
      <c r="F31" s="21"/>
      <c r="G31" s="21"/>
      <c r="H31" s="30"/>
      <c r="I31" s="30"/>
      <c r="J31" s="11"/>
      <c r="K31" s="11"/>
      <c r="Q31" s="11"/>
      <c r="R31" s="11"/>
      <c r="S31" s="19"/>
      <c r="T31" s="19"/>
      <c r="U31" s="19"/>
      <c r="V31" s="2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row>
    <row r="32" spans="1:69" ht="15.75">
      <c r="A32" s="29"/>
      <c r="C32" s="21" t="s">
        <v>41</v>
      </c>
      <c r="D32" s="21"/>
      <c r="E32" s="21"/>
      <c r="F32" s="21"/>
      <c r="G32" s="21"/>
      <c r="H32" s="30"/>
      <c r="I32" s="30"/>
      <c r="J32" s="38"/>
      <c r="K32" s="38"/>
      <c r="L32" s="39"/>
      <c r="Q32" s="11"/>
      <c r="R32" s="36"/>
      <c r="S32" s="40"/>
      <c r="T32" s="41"/>
      <c r="U32" s="19"/>
      <c r="V32" s="2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row>
    <row r="33" spans="1:69" ht="15.75">
      <c r="A33" s="29" t="s">
        <v>42</v>
      </c>
      <c r="C33" s="21" t="s">
        <v>43</v>
      </c>
      <c r="D33" s="21"/>
      <c r="E33" s="21"/>
      <c r="F33" s="21"/>
      <c r="G33" s="21"/>
      <c r="H33" s="30" t="s">
        <v>44</v>
      </c>
      <c r="I33" s="30"/>
      <c r="J33" s="34">
        <f>J23-J27</f>
        <v>7226956</v>
      </c>
      <c r="K33" s="38"/>
      <c r="L33" s="39"/>
      <c r="Q33" s="11"/>
      <c r="R33" s="36"/>
      <c r="S33" s="40"/>
      <c r="T33" s="41"/>
      <c r="U33" s="19"/>
      <c r="V33" s="2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row>
    <row r="34" spans="1:69" ht="15.75">
      <c r="A34" s="29" t="s">
        <v>45</v>
      </c>
      <c r="C34" s="21" t="s">
        <v>46</v>
      </c>
      <c r="D34" s="21"/>
      <c r="E34" s="21"/>
      <c r="F34" s="21"/>
      <c r="G34" s="21"/>
      <c r="H34" s="30" t="s">
        <v>47</v>
      </c>
      <c r="I34" s="30"/>
      <c r="J34" s="38">
        <f>IF(J33=0,0,J33/J18)</f>
        <v>1.1841518567028387E-2</v>
      </c>
      <c r="K34" s="38"/>
      <c r="L34" s="39">
        <f>J34</f>
        <v>1.1841518567028387E-2</v>
      </c>
      <c r="Q34" s="11"/>
      <c r="R34" s="36"/>
      <c r="S34" s="40"/>
      <c r="T34" s="41"/>
      <c r="U34" s="19"/>
      <c r="V34" s="2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row>
    <row r="35" spans="1:69" ht="15.75">
      <c r="A35" s="29"/>
      <c r="C35" s="21"/>
      <c r="D35" s="21"/>
      <c r="E35" s="21"/>
      <c r="F35" s="21"/>
      <c r="G35" s="21"/>
      <c r="H35" s="30"/>
      <c r="I35" s="30"/>
      <c r="J35" s="38"/>
      <c r="K35" s="38"/>
      <c r="L35" s="39"/>
      <c r="Q35" s="11"/>
      <c r="R35" s="36"/>
      <c r="S35" s="40"/>
      <c r="T35" s="41"/>
      <c r="U35" s="19"/>
      <c r="V35" s="2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row>
    <row r="36" spans="1:69" ht="15.75">
      <c r="A36" s="42"/>
      <c r="B36" s="10"/>
      <c r="C36" s="21" t="s">
        <v>48</v>
      </c>
      <c r="D36" s="21"/>
      <c r="E36" s="21"/>
      <c r="F36" s="21"/>
      <c r="G36" s="21"/>
      <c r="H36" s="43"/>
      <c r="I36" s="43"/>
      <c r="J36" s="11"/>
      <c r="K36" s="11"/>
      <c r="L36" s="11"/>
      <c r="N36" s="10"/>
      <c r="O36" s="10"/>
      <c r="Q36" s="11"/>
      <c r="R36" s="36"/>
      <c r="S36" s="40"/>
      <c r="T36" s="41"/>
      <c r="U36" s="19"/>
      <c r="V36" s="2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row>
    <row r="37" spans="1:69" ht="15.75">
      <c r="A37" s="29">
        <v>5</v>
      </c>
      <c r="B37" s="10"/>
      <c r="C37" s="21" t="s">
        <v>49</v>
      </c>
      <c r="D37" s="21"/>
      <c r="E37" s="21"/>
      <c r="F37" s="21"/>
      <c r="G37" s="21"/>
      <c r="H37" s="30" t="s">
        <v>50</v>
      </c>
      <c r="I37" s="30"/>
      <c r="J37" s="31">
        <f>VLOOKUP(A37,IMPORTS!$A$5:$W$17,21,FALSE)</f>
        <v>701275</v>
      </c>
      <c r="K37" s="11"/>
      <c r="L37" s="10"/>
      <c r="N37" s="10"/>
      <c r="O37" s="10"/>
      <c r="Q37" s="11"/>
      <c r="R37" s="36"/>
      <c r="S37" s="40"/>
      <c r="T37" s="41"/>
      <c r="U37" s="19"/>
      <c r="V37" s="2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row>
    <row r="38" spans="1:69" ht="15.75">
      <c r="A38" s="29">
        <v>6</v>
      </c>
      <c r="B38" s="10"/>
      <c r="C38" s="21" t="s">
        <v>52</v>
      </c>
      <c r="D38" s="21"/>
      <c r="E38" s="21"/>
      <c r="F38" s="21"/>
      <c r="G38" s="21"/>
      <c r="H38" s="30" t="s">
        <v>53</v>
      </c>
      <c r="I38" s="30"/>
      <c r="J38" s="38">
        <f>IF(J37=0,0,J37/J18)</f>
        <v>1.1490537555635917E-3</v>
      </c>
      <c r="K38" s="38"/>
      <c r="L38" s="39">
        <f>J38</f>
        <v>1.1490537555635917E-3</v>
      </c>
      <c r="N38" s="10"/>
      <c r="O38" s="10"/>
      <c r="Q38" s="11"/>
      <c r="R38" s="36"/>
      <c r="S38" s="40"/>
      <c r="T38" s="41"/>
      <c r="U38" s="19"/>
      <c r="V38" s="2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row>
    <row r="39" spans="1:69" ht="15.75">
      <c r="A39" s="29"/>
      <c r="C39" s="21"/>
      <c r="D39" s="21"/>
      <c r="E39" s="21"/>
      <c r="F39" s="21"/>
      <c r="G39" s="21"/>
      <c r="H39" s="30"/>
      <c r="I39" s="30"/>
      <c r="J39" s="38"/>
      <c r="K39" s="38"/>
      <c r="L39" s="39"/>
      <c r="Q39" s="11"/>
      <c r="R39" s="36"/>
      <c r="S39" s="40"/>
      <c r="T39" s="41"/>
      <c r="U39" s="19"/>
      <c r="V39" s="2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row>
    <row r="40" spans="1:69" ht="15.75">
      <c r="A40" s="29"/>
      <c r="C40" s="21" t="s">
        <v>54</v>
      </c>
      <c r="D40" s="21"/>
      <c r="E40" s="21"/>
      <c r="F40" s="21"/>
      <c r="G40" s="21"/>
      <c r="H40" s="43"/>
      <c r="I40" s="43"/>
      <c r="J40" s="11"/>
      <c r="K40" s="11"/>
      <c r="L40" s="11"/>
      <c r="Q40" s="11"/>
      <c r="R40" s="11"/>
      <c r="S40" s="19"/>
      <c r="T40" s="11"/>
      <c r="U40" s="19"/>
      <c r="V40" s="2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row>
    <row r="41" spans="1:69" ht="15.75">
      <c r="A41" s="29">
        <v>7</v>
      </c>
      <c r="C41" s="21" t="s">
        <v>55</v>
      </c>
      <c r="D41" s="21"/>
      <c r="E41" s="21"/>
      <c r="F41" s="21"/>
      <c r="G41" s="21"/>
      <c r="H41" s="30" t="s">
        <v>56</v>
      </c>
      <c r="I41" s="30"/>
      <c r="J41" s="31">
        <f>VLOOKUP(A41,IMPORTS!$A$5:$W$17,21,FALSE)</f>
        <v>4039569</v>
      </c>
      <c r="K41" s="11"/>
      <c r="Q41" s="11"/>
      <c r="R41" s="45"/>
      <c r="S41" s="19"/>
      <c r="T41" s="46"/>
      <c r="U41" s="23"/>
      <c r="V41" s="2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row>
    <row r="42" spans="1:69" ht="15.75">
      <c r="A42" s="29">
        <v>8</v>
      </c>
      <c r="C42" s="21" t="s">
        <v>58</v>
      </c>
      <c r="D42" s="21"/>
      <c r="E42" s="21"/>
      <c r="F42" s="21"/>
      <c r="G42" s="21"/>
      <c r="H42" s="30" t="s">
        <v>59</v>
      </c>
      <c r="I42" s="30"/>
      <c r="J42" s="38">
        <f>IF(J41=0,0,J41/J18)</f>
        <v>6.6189182992524506E-3</v>
      </c>
      <c r="K42" s="38"/>
      <c r="L42" s="39">
        <f>J42</f>
        <v>6.6189182992524506E-3</v>
      </c>
      <c r="Q42" s="11"/>
      <c r="R42" s="36"/>
      <c r="S42" s="19"/>
      <c r="T42" s="41"/>
      <c r="U42" s="23"/>
      <c r="V42" s="2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row>
    <row r="43" spans="1:69" ht="15.75">
      <c r="A43" s="29"/>
      <c r="C43" s="21"/>
      <c r="D43" s="21"/>
      <c r="E43" s="21"/>
      <c r="F43" s="21"/>
      <c r="G43" s="21"/>
      <c r="H43" s="30"/>
      <c r="I43" s="30"/>
      <c r="J43" s="11"/>
      <c r="K43" s="11"/>
      <c r="L43" s="11"/>
      <c r="Q43" s="11"/>
      <c r="U43" s="19"/>
      <c r="V43" s="2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row>
    <row r="44" spans="1:69" ht="15.75">
      <c r="A44" s="325">
        <v>9</v>
      </c>
      <c r="B44" s="47"/>
      <c r="C44" s="27" t="s">
        <v>61</v>
      </c>
      <c r="D44" s="27"/>
      <c r="E44" s="27"/>
      <c r="F44" s="27"/>
      <c r="G44" s="27"/>
      <c r="H44" s="22" t="s">
        <v>62</v>
      </c>
      <c r="I44" s="22"/>
      <c r="J44" s="48">
        <f>J34+J38+J42</f>
        <v>1.960949062184443E-2</v>
      </c>
      <c r="K44" s="48"/>
      <c r="L44" s="48">
        <f>L34+L38+L42</f>
        <v>1.960949062184443E-2</v>
      </c>
      <c r="Q44" s="11"/>
      <c r="U44" s="19"/>
      <c r="V44" s="2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row>
    <row r="45" spans="1:69" ht="15.75">
      <c r="A45" s="29"/>
      <c r="C45" s="21"/>
      <c r="D45" s="21"/>
      <c r="E45" s="21"/>
      <c r="F45" s="21"/>
      <c r="G45" s="21"/>
      <c r="H45" s="30"/>
      <c r="I45" s="30"/>
      <c r="J45" s="11"/>
      <c r="K45" s="11"/>
      <c r="L45" s="11"/>
      <c r="Q45" s="11"/>
      <c r="R45" s="11"/>
      <c r="S45" s="19"/>
      <c r="T45" s="49"/>
      <c r="U45" s="19"/>
      <c r="V45" s="2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row>
    <row r="46" spans="1:69" ht="15.75">
      <c r="A46" s="29"/>
      <c r="B46" s="50"/>
      <c r="C46" s="11" t="s">
        <v>63</v>
      </c>
      <c r="D46" s="11"/>
      <c r="E46" s="11"/>
      <c r="F46" s="11"/>
      <c r="G46" s="11"/>
      <c r="H46" s="30"/>
      <c r="I46" s="30"/>
      <c r="J46" s="11"/>
      <c r="K46" s="11"/>
      <c r="L46" s="11"/>
      <c r="Q46" s="51"/>
      <c r="R46" s="50"/>
      <c r="U46" s="23"/>
      <c r="V46" s="19" t="s">
        <v>3</v>
      </c>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row>
    <row r="47" spans="1:69" ht="15.75">
      <c r="A47" s="29">
        <v>10</v>
      </c>
      <c r="B47" s="50"/>
      <c r="C47" s="11" t="s">
        <v>64</v>
      </c>
      <c r="D47" s="11"/>
      <c r="E47" s="11"/>
      <c r="F47" s="11"/>
      <c r="G47" s="11"/>
      <c r="H47" s="30" t="s">
        <v>65</v>
      </c>
      <c r="I47" s="30"/>
      <c r="J47" s="31">
        <f>VLOOKUP(A47,IMPORTS!$A$5:$W$17,21,FALSE)</f>
        <v>8000615.4539465494</v>
      </c>
      <c r="K47" s="11"/>
      <c r="L47" s="11"/>
      <c r="Q47" s="51"/>
      <c r="R47" s="50"/>
      <c r="U47" s="23"/>
      <c r="V47" s="19"/>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row>
    <row r="48" spans="1:69" ht="15.75">
      <c r="A48" s="29">
        <v>11</v>
      </c>
      <c r="B48" s="50"/>
      <c r="C48" s="11" t="s">
        <v>67</v>
      </c>
      <c r="D48" s="11"/>
      <c r="E48" s="11"/>
      <c r="F48" s="11"/>
      <c r="G48" s="11"/>
      <c r="H48" s="30" t="s">
        <v>68</v>
      </c>
      <c r="I48" s="30"/>
      <c r="J48" s="38">
        <f>IF(J47=0,0,J47/J20)</f>
        <v>1.6536725501290924E-2</v>
      </c>
      <c r="K48" s="38"/>
      <c r="L48" s="39">
        <f>J48</f>
        <v>1.6536725501290924E-2</v>
      </c>
      <c r="Q48" s="51"/>
      <c r="R48" s="50"/>
      <c r="S48" s="19"/>
      <c r="T48" s="19"/>
      <c r="U48" s="23"/>
      <c r="V48" s="19"/>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row>
    <row r="49" spans="1:69" ht="15.75">
      <c r="A49" s="29"/>
      <c r="C49" s="11"/>
      <c r="D49" s="11"/>
      <c r="E49" s="11"/>
      <c r="F49" s="11"/>
      <c r="G49" s="11"/>
      <c r="H49" s="30"/>
      <c r="I49" s="30"/>
      <c r="J49" s="11"/>
      <c r="K49" s="11"/>
      <c r="L49" s="11"/>
      <c r="Q49" s="11"/>
      <c r="S49" s="8"/>
      <c r="T49" s="19"/>
      <c r="U49" s="8"/>
      <c r="V49" s="2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row>
    <row r="50" spans="1:69" ht="15.75">
      <c r="A50" s="29"/>
      <c r="C50" s="21" t="s">
        <v>69</v>
      </c>
      <c r="D50" s="21"/>
      <c r="E50" s="21"/>
      <c r="F50" s="21"/>
      <c r="G50" s="21"/>
      <c r="H50" s="52"/>
      <c r="I50" s="52"/>
      <c r="Q50" s="11"/>
      <c r="S50" s="19"/>
      <c r="T50" s="19"/>
      <c r="U50" s="19"/>
      <c r="V50" s="2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row>
    <row r="51" spans="1:69" ht="15.75">
      <c r="A51" s="29">
        <v>12</v>
      </c>
      <c r="C51" s="21" t="s">
        <v>70</v>
      </c>
      <c r="D51" s="21"/>
      <c r="E51" s="21"/>
      <c r="F51" s="21"/>
      <c r="G51" s="21"/>
      <c r="H51" s="30" t="s">
        <v>71</v>
      </c>
      <c r="I51" s="30"/>
      <c r="J51" s="31">
        <f>VLOOKUP(A51,IMPORTS!$A$5:$W$17,21,FALSE)</f>
        <v>34480304</v>
      </c>
      <c r="K51" s="11"/>
      <c r="L51" s="11"/>
      <c r="Q51" s="11"/>
      <c r="S51" s="19"/>
      <c r="T51" s="19"/>
      <c r="U51" s="19"/>
      <c r="V51" s="2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row>
    <row r="52" spans="1:69" ht="15.75">
      <c r="A52" s="29">
        <v>13</v>
      </c>
      <c r="B52" s="50"/>
      <c r="C52" s="11" t="s">
        <v>73</v>
      </c>
      <c r="D52" s="11"/>
      <c r="E52" s="11"/>
      <c r="F52" s="11"/>
      <c r="G52" s="11"/>
      <c r="H52" s="30" t="s">
        <v>74</v>
      </c>
      <c r="I52" s="30"/>
      <c r="J52" s="53">
        <f>IF(J51=0,0,J51/J20)</f>
        <v>7.1268432501377002E-2</v>
      </c>
      <c r="K52" s="53"/>
      <c r="L52" s="39">
        <f>J52</f>
        <v>7.1268432501377002E-2</v>
      </c>
      <c r="Q52" s="11"/>
      <c r="T52" s="54"/>
      <c r="U52" s="23"/>
      <c r="V52" s="19"/>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row>
    <row r="53" spans="1:69" ht="15.75">
      <c r="A53" s="29"/>
      <c r="C53" s="21"/>
      <c r="D53" s="21"/>
      <c r="E53" s="21"/>
      <c r="F53" s="21"/>
      <c r="G53" s="21"/>
      <c r="H53" s="30"/>
      <c r="I53" s="30"/>
      <c r="J53" s="11"/>
      <c r="K53" s="11"/>
      <c r="L53" s="11"/>
      <c r="Q53" s="11"/>
      <c r="R53" s="52"/>
      <c r="S53" s="19"/>
      <c r="T53" s="19"/>
      <c r="U53" s="19"/>
      <c r="V53" s="2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row>
    <row r="54" spans="1:69" ht="15.75">
      <c r="A54" s="325">
        <v>14</v>
      </c>
      <c r="B54" s="47"/>
      <c r="C54" s="27" t="s">
        <v>76</v>
      </c>
      <c r="D54" s="27"/>
      <c r="E54" s="27"/>
      <c r="F54" s="27"/>
      <c r="G54" s="27"/>
      <c r="H54" s="22" t="s">
        <v>77</v>
      </c>
      <c r="I54" s="22"/>
      <c r="J54" s="55"/>
      <c r="K54" s="55"/>
      <c r="L54" s="48">
        <f>L48+L52</f>
        <v>8.780515800266793E-2</v>
      </c>
      <c r="Q54" s="11"/>
      <c r="R54" s="52"/>
      <c r="S54" s="19"/>
      <c r="T54" s="19"/>
      <c r="U54" s="19"/>
      <c r="V54" s="2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row>
    <row r="55" spans="1:69" ht="15.75">
      <c r="Q55" s="56"/>
      <c r="R55" s="56"/>
      <c r="S55" s="19"/>
      <c r="T55" s="19"/>
      <c r="U55" s="19"/>
      <c r="V55" s="2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row>
    <row r="56" spans="1:69" ht="15.75">
      <c r="A56" s="13"/>
      <c r="C56" s="57"/>
      <c r="D56" s="57"/>
      <c r="E56" s="57"/>
      <c r="F56" s="57"/>
      <c r="G56" s="57"/>
      <c r="H56" s="57"/>
      <c r="I56" s="57"/>
      <c r="J56" s="11"/>
      <c r="K56" s="11"/>
      <c r="L56" s="57"/>
      <c r="M56" s="57"/>
      <c r="N56" s="57"/>
      <c r="O56" s="57"/>
      <c r="Q56" s="11"/>
      <c r="R56" s="11"/>
      <c r="S56" s="19"/>
      <c r="T56" s="19"/>
      <c r="U56" s="23"/>
      <c r="V56" s="19" t="s">
        <v>3</v>
      </c>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row>
    <row r="57" spans="1:69">
      <c r="R57" s="2"/>
    </row>
    <row r="58" spans="1:69">
      <c r="R58" s="2"/>
    </row>
    <row r="59" spans="1:69">
      <c r="R59" s="440" t="s">
        <v>534</v>
      </c>
    </row>
    <row r="60" spans="1:69" ht="15.75">
      <c r="A60" s="13"/>
      <c r="C60" s="57"/>
      <c r="D60" s="57"/>
      <c r="E60" s="57"/>
      <c r="F60" s="57"/>
      <c r="G60" s="57"/>
      <c r="H60" s="57"/>
      <c r="I60" s="57"/>
      <c r="J60" s="11"/>
      <c r="K60" s="11"/>
      <c r="L60" s="57"/>
      <c r="M60" s="57"/>
      <c r="N60" s="57"/>
      <c r="O60" s="57"/>
      <c r="Q60" s="11"/>
      <c r="R60" s="198" t="s">
        <v>0</v>
      </c>
      <c r="S60" s="19"/>
      <c r="T60" s="8"/>
      <c r="U60" s="19"/>
      <c r="V60" s="2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row>
    <row r="61" spans="1:69" ht="15.75">
      <c r="A61" s="13"/>
      <c r="C61" s="21" t="str">
        <f>C5</f>
        <v>Formula Rate calculation</v>
      </c>
      <c r="D61" s="21"/>
      <c r="E61" s="21"/>
      <c r="F61" s="21"/>
      <c r="G61" s="21"/>
      <c r="H61" s="57"/>
      <c r="I61" s="57"/>
      <c r="J61" s="57" t="str">
        <f>J5</f>
        <v xml:space="preserve">     Rate Formula Template</v>
      </c>
      <c r="K61" s="57"/>
      <c r="L61" s="57"/>
      <c r="M61" s="57"/>
      <c r="N61" s="57"/>
      <c r="O61" s="57"/>
      <c r="Q61" s="11"/>
      <c r="R61" s="58" t="str">
        <f>R5</f>
        <v>For  the 12 months ended 12/31/2018</v>
      </c>
      <c r="S61" s="19"/>
      <c r="T61" s="8"/>
      <c r="U61" s="19"/>
      <c r="V61" s="2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row>
    <row r="62" spans="1:69" ht="15.75">
      <c r="A62" s="13"/>
      <c r="C62" s="21"/>
      <c r="D62" s="21"/>
      <c r="E62" s="21"/>
      <c r="F62" s="21"/>
      <c r="G62" s="21"/>
      <c r="H62" s="57"/>
      <c r="I62" s="57"/>
      <c r="J62" s="57" t="str">
        <f>J6</f>
        <v xml:space="preserve"> Utilizing Attachment O Data</v>
      </c>
      <c r="K62" s="57"/>
      <c r="L62" s="57"/>
      <c r="M62" s="57"/>
      <c r="N62" s="57"/>
      <c r="O62" s="57"/>
      <c r="P62" s="11"/>
      <c r="Q62" s="11"/>
      <c r="S62" s="19"/>
      <c r="T62" s="8"/>
      <c r="U62" s="19"/>
      <c r="V62" s="2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row>
    <row r="63" spans="1:69" ht="14.25" customHeight="1">
      <c r="A63" s="13"/>
      <c r="C63" s="57"/>
      <c r="D63" s="57"/>
      <c r="E63" s="57"/>
      <c r="F63" s="57"/>
      <c r="G63" s="57"/>
      <c r="H63" s="57"/>
      <c r="I63" s="57"/>
      <c r="J63" s="57"/>
      <c r="K63" s="57"/>
      <c r="L63" s="57"/>
      <c r="M63" s="57"/>
      <c r="N63" s="57"/>
      <c r="O63" s="57"/>
      <c r="Q63" s="11"/>
      <c r="R63" s="57" t="s">
        <v>78</v>
      </c>
      <c r="S63" s="19"/>
      <c r="T63" s="8"/>
      <c r="U63" s="19"/>
      <c r="V63" s="2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row>
    <row r="64" spans="1:69" ht="15.75">
      <c r="A64" s="13"/>
      <c r="H64" s="57"/>
      <c r="I64" s="57"/>
      <c r="J64" s="43" t="str">
        <f>J8</f>
        <v>OTP</v>
      </c>
      <c r="K64" s="57"/>
      <c r="L64" s="57"/>
      <c r="M64" s="57"/>
      <c r="N64" s="57"/>
      <c r="O64" s="57"/>
      <c r="P64" s="57"/>
      <c r="Q64" s="11"/>
      <c r="R64" s="11"/>
      <c r="S64" s="19"/>
      <c r="T64" s="8"/>
      <c r="U64" s="19"/>
      <c r="V64" s="2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row>
    <row r="65" spans="1:69" ht="15.75">
      <c r="A65" s="13"/>
      <c r="H65" s="21"/>
      <c r="I65" s="21"/>
      <c r="J65" s="21"/>
      <c r="K65" s="21"/>
      <c r="L65" s="21"/>
      <c r="M65" s="21"/>
      <c r="N65" s="21"/>
      <c r="O65" s="21"/>
      <c r="P65" s="21"/>
      <c r="Q65" s="21"/>
      <c r="R65" s="21"/>
      <c r="S65" s="19"/>
      <c r="T65" s="8"/>
      <c r="U65" s="19"/>
      <c r="V65" s="2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row>
    <row r="66" spans="1:69" ht="15.75">
      <c r="A66" s="13"/>
      <c r="C66" s="57"/>
      <c r="D66" s="57"/>
      <c r="E66" s="57"/>
      <c r="F66" s="57"/>
      <c r="G66" s="57"/>
      <c r="H66" s="27" t="s">
        <v>79</v>
      </c>
      <c r="I66" s="27"/>
      <c r="L66" s="6"/>
      <c r="M66" s="6"/>
      <c r="N66" s="6"/>
      <c r="O66" s="6"/>
      <c r="P66" s="6"/>
      <c r="Q66" s="11"/>
      <c r="R66" s="11"/>
      <c r="S66" s="19"/>
      <c r="T66" s="8"/>
      <c r="U66" s="19"/>
      <c r="V66" s="2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row>
    <row r="67" spans="1:69" ht="51">
      <c r="A67" s="13"/>
      <c r="C67" s="57"/>
      <c r="D67" s="57"/>
      <c r="E67" s="57"/>
      <c r="F67" s="57"/>
      <c r="G67" s="57"/>
      <c r="H67" s="27"/>
      <c r="I67" s="27"/>
      <c r="L67" s="6"/>
      <c r="M67" s="6"/>
      <c r="N67" s="6"/>
      <c r="O67" s="6"/>
      <c r="P67" s="6"/>
      <c r="Q67" s="11"/>
      <c r="R67" s="11"/>
      <c r="S67" s="19"/>
      <c r="T67" s="8"/>
      <c r="U67" s="19"/>
      <c r="V67" s="264" t="s">
        <v>410</v>
      </c>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row>
    <row r="68" spans="1:69" ht="15.75">
      <c r="A68" s="59"/>
      <c r="C68" s="60" t="s">
        <v>8</v>
      </c>
      <c r="D68" s="60" t="s">
        <v>9</v>
      </c>
      <c r="E68" s="60" t="s">
        <v>10</v>
      </c>
      <c r="F68" s="60" t="s">
        <v>11</v>
      </c>
      <c r="G68" s="60" t="s">
        <v>80</v>
      </c>
      <c r="H68" s="60" t="s">
        <v>81</v>
      </c>
      <c r="I68" s="60" t="s">
        <v>82</v>
      </c>
      <c r="J68" s="60" t="s">
        <v>83</v>
      </c>
      <c r="K68" s="60" t="s">
        <v>84</v>
      </c>
      <c r="L68" s="60" t="s">
        <v>85</v>
      </c>
      <c r="M68" s="60" t="s">
        <v>86</v>
      </c>
      <c r="N68" s="60" t="s">
        <v>87</v>
      </c>
      <c r="O68" s="60" t="s">
        <v>88</v>
      </c>
      <c r="P68" s="60" t="s">
        <v>89</v>
      </c>
      <c r="Q68" s="60" t="s">
        <v>90</v>
      </c>
      <c r="R68" s="60" t="s">
        <v>91</v>
      </c>
      <c r="S68" s="19"/>
      <c r="T68" s="8"/>
      <c r="U68" s="19"/>
      <c r="V68" s="2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row>
    <row r="69" spans="1:69" ht="65.25" customHeight="1">
      <c r="A69" s="61" t="s">
        <v>92</v>
      </c>
      <c r="B69" s="62"/>
      <c r="C69" s="63" t="s">
        <v>93</v>
      </c>
      <c r="D69" s="63" t="s">
        <v>94</v>
      </c>
      <c r="E69" s="63" t="s">
        <v>95</v>
      </c>
      <c r="F69" s="63" t="s">
        <v>96</v>
      </c>
      <c r="G69" s="63" t="s">
        <v>97</v>
      </c>
      <c r="H69" s="64" t="s">
        <v>98</v>
      </c>
      <c r="I69" s="64" t="s">
        <v>99</v>
      </c>
      <c r="J69" s="65" t="s">
        <v>100</v>
      </c>
      <c r="K69" s="66" t="s">
        <v>101</v>
      </c>
      <c r="L69" s="64" t="s">
        <v>102</v>
      </c>
      <c r="M69" s="64" t="s">
        <v>76</v>
      </c>
      <c r="N69" s="66" t="s">
        <v>103</v>
      </c>
      <c r="O69" s="64" t="s">
        <v>104</v>
      </c>
      <c r="P69" s="67" t="s">
        <v>105</v>
      </c>
      <c r="Q69" s="68" t="s">
        <v>106</v>
      </c>
      <c r="R69" s="67" t="s">
        <v>107</v>
      </c>
      <c r="S69" s="40"/>
      <c r="T69" s="416" t="s">
        <v>508</v>
      </c>
      <c r="U69" s="416" t="s">
        <v>409</v>
      </c>
      <c r="V69" s="417" t="s">
        <v>509</v>
      </c>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row>
    <row r="70" spans="1:69" ht="46.5" customHeight="1">
      <c r="A70" s="69"/>
      <c r="B70" s="70"/>
      <c r="C70" s="70"/>
      <c r="D70" s="70"/>
      <c r="E70" s="71" t="s">
        <v>108</v>
      </c>
      <c r="F70" s="71" t="s">
        <v>437</v>
      </c>
      <c r="G70" s="70" t="s">
        <v>109</v>
      </c>
      <c r="H70" s="71" t="s">
        <v>110</v>
      </c>
      <c r="I70" s="72" t="s">
        <v>111</v>
      </c>
      <c r="J70" s="71" t="s">
        <v>112</v>
      </c>
      <c r="K70" s="73" t="s">
        <v>113</v>
      </c>
      <c r="L70" s="71" t="s">
        <v>114</v>
      </c>
      <c r="M70" s="72" t="s">
        <v>115</v>
      </c>
      <c r="N70" s="74" t="s">
        <v>116</v>
      </c>
      <c r="O70" s="72" t="s">
        <v>117</v>
      </c>
      <c r="P70" s="74" t="s">
        <v>118</v>
      </c>
      <c r="Q70" s="75" t="s">
        <v>119</v>
      </c>
      <c r="R70" s="76" t="s">
        <v>120</v>
      </c>
      <c r="S70" s="19"/>
      <c r="T70" s="8"/>
      <c r="U70" s="19"/>
      <c r="V70" s="123"/>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row>
    <row r="71" spans="1:69" ht="15.75">
      <c r="A71" s="77" t="s">
        <v>121</v>
      </c>
      <c r="B71" s="6"/>
      <c r="C71" s="6"/>
      <c r="D71" s="6"/>
      <c r="E71" s="6"/>
      <c r="F71" s="6"/>
      <c r="G71" s="6"/>
      <c r="H71" s="6"/>
      <c r="I71" s="6"/>
      <c r="J71" s="6"/>
      <c r="K71" s="78"/>
      <c r="L71" s="6"/>
      <c r="M71" s="6"/>
      <c r="N71" s="78"/>
      <c r="O71" s="6"/>
      <c r="P71" s="78"/>
      <c r="Q71" s="11"/>
      <c r="R71" s="79"/>
      <c r="S71" s="19"/>
      <c r="T71" s="8"/>
      <c r="U71" s="19"/>
      <c r="V71" s="37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row>
    <row r="72" spans="1:69" ht="15.75">
      <c r="A72" s="178" t="s">
        <v>20</v>
      </c>
      <c r="B72" s="179"/>
      <c r="C72" s="179" t="s">
        <v>216</v>
      </c>
      <c r="D72" s="192">
        <v>1203</v>
      </c>
      <c r="E72" s="181">
        <v>26322129</v>
      </c>
      <c r="F72" s="181">
        <v>1701575</v>
      </c>
      <c r="G72" s="182">
        <f>$L$29</f>
        <v>8.6136256253794938E-2</v>
      </c>
      <c r="H72" s="183">
        <f>ROUND(F72*G72,0)</f>
        <v>146567</v>
      </c>
      <c r="I72" s="182">
        <f>$L$44</f>
        <v>1.960949062184443E-2</v>
      </c>
      <c r="J72" s="179">
        <f>ROUND(E72*I72,0)</f>
        <v>516164</v>
      </c>
      <c r="K72" s="184">
        <f>H72+J72</f>
        <v>662731</v>
      </c>
      <c r="L72" s="183">
        <f>E72-F72</f>
        <v>24620554</v>
      </c>
      <c r="M72" s="182">
        <f>$L$54</f>
        <v>8.780515800266793E-2</v>
      </c>
      <c r="N72" s="193">
        <f>ROUND(L72*M72,0)</f>
        <v>2161812</v>
      </c>
      <c r="O72" s="181">
        <v>413055</v>
      </c>
      <c r="P72" s="194">
        <f>K72+N72+O72</f>
        <v>3237598</v>
      </c>
      <c r="Q72" s="83">
        <v>317906</v>
      </c>
      <c r="R72" s="196">
        <f>P72+Q72</f>
        <v>3555504</v>
      </c>
      <c r="S72" s="85"/>
      <c r="T72" s="367">
        <v>0</v>
      </c>
      <c r="U72" s="367">
        <v>0</v>
      </c>
      <c r="V72" s="221">
        <f>+E72-T72+U72</f>
        <v>26322129</v>
      </c>
      <c r="W72" s="85"/>
      <c r="X72" s="85"/>
      <c r="Y72" s="85"/>
    </row>
    <row r="73" spans="1:69" ht="15.75">
      <c r="A73" s="178" t="s">
        <v>122</v>
      </c>
      <c r="B73" s="179"/>
      <c r="C73" s="179" t="s">
        <v>216</v>
      </c>
      <c r="D73" s="192">
        <v>2220</v>
      </c>
      <c r="E73" s="181">
        <v>101015521</v>
      </c>
      <c r="F73" s="181">
        <v>0</v>
      </c>
      <c r="G73" s="182">
        <f t="shared" ref="G73:G74" si="0">$L$29</f>
        <v>8.6136256253794938E-2</v>
      </c>
      <c r="H73" s="183">
        <f t="shared" ref="H73:H74" si="1">ROUND(F73*G73,0)</f>
        <v>0</v>
      </c>
      <c r="I73" s="182">
        <f t="shared" ref="I73:I74" si="2">$L$44</f>
        <v>1.960949062184443E-2</v>
      </c>
      <c r="J73" s="179">
        <f t="shared" ref="J73:J74" si="3">ROUND(E73*I73,0)</f>
        <v>1980863</v>
      </c>
      <c r="K73" s="184">
        <f>H73+J73</f>
        <v>1980863</v>
      </c>
      <c r="L73" s="183">
        <f>E73-F73</f>
        <v>101015521</v>
      </c>
      <c r="M73" s="182">
        <f t="shared" ref="M73:M74" si="4">$L$54</f>
        <v>8.780515800266793E-2</v>
      </c>
      <c r="N73" s="193">
        <f t="shared" ref="N73:N74" si="5">ROUND(L73*M73,0)</f>
        <v>8869684</v>
      </c>
      <c r="O73" s="181">
        <v>0</v>
      </c>
      <c r="P73" s="194">
        <f>K73+N73+O73</f>
        <v>10850547</v>
      </c>
      <c r="Q73" s="83">
        <v>206167</v>
      </c>
      <c r="R73" s="196">
        <f>P73+Q73</f>
        <v>11056714</v>
      </c>
      <c r="S73" s="85"/>
      <c r="T73" s="367">
        <v>101015521</v>
      </c>
      <c r="U73" s="367">
        <v>0</v>
      </c>
      <c r="V73" s="221">
        <f t="shared" ref="V73:V74" si="6">+E73-T73+U73</f>
        <v>0</v>
      </c>
      <c r="W73" s="85"/>
      <c r="X73" s="85"/>
      <c r="Y73" s="85"/>
    </row>
    <row r="74" spans="1:69" ht="15.75">
      <c r="A74" s="178" t="s">
        <v>123</v>
      </c>
      <c r="B74" s="179"/>
      <c r="C74" s="179" t="s">
        <v>216</v>
      </c>
      <c r="D74" s="192">
        <v>2221</v>
      </c>
      <c r="E74" s="181">
        <v>73461643</v>
      </c>
      <c r="F74" s="181">
        <v>1069940</v>
      </c>
      <c r="G74" s="182">
        <f t="shared" si="0"/>
        <v>8.6136256253794938E-2</v>
      </c>
      <c r="H74" s="183">
        <f t="shared" si="1"/>
        <v>92161</v>
      </c>
      <c r="I74" s="182">
        <f t="shared" si="2"/>
        <v>1.960949062184443E-2</v>
      </c>
      <c r="J74" s="179">
        <f t="shared" si="3"/>
        <v>1440545</v>
      </c>
      <c r="K74" s="184">
        <f>H74+J74</f>
        <v>1532706</v>
      </c>
      <c r="L74" s="183">
        <f>E74-F74</f>
        <v>72391703</v>
      </c>
      <c r="M74" s="182">
        <f t="shared" si="4"/>
        <v>8.780515800266793E-2</v>
      </c>
      <c r="N74" s="193">
        <f t="shared" si="5"/>
        <v>6356365</v>
      </c>
      <c r="O74" s="181">
        <v>1405940</v>
      </c>
      <c r="P74" s="194">
        <f>K74+N74+O74</f>
        <v>9295011</v>
      </c>
      <c r="Q74" s="181">
        <v>974621</v>
      </c>
      <c r="R74" s="196">
        <f>P74+Q74</f>
        <v>10269632</v>
      </c>
      <c r="S74" s="85"/>
      <c r="T74" s="367">
        <v>0</v>
      </c>
      <c r="U74" s="367">
        <v>0</v>
      </c>
      <c r="V74" s="221">
        <f t="shared" si="6"/>
        <v>73461643</v>
      </c>
      <c r="W74" s="85"/>
      <c r="X74" s="85"/>
      <c r="Y74" s="85"/>
    </row>
    <row r="75" spans="1:69" ht="15.75">
      <c r="A75" s="80"/>
      <c r="D75" s="81"/>
      <c r="K75" s="82"/>
      <c r="N75" s="82"/>
      <c r="P75" s="82"/>
      <c r="R75" s="82"/>
      <c r="S75" s="85"/>
      <c r="T75" s="85"/>
      <c r="U75" s="85"/>
      <c r="V75" s="221"/>
      <c r="W75" s="85"/>
      <c r="X75" s="85"/>
      <c r="Y75" s="85"/>
    </row>
    <row r="76" spans="1:69" ht="15.75">
      <c r="A76" s="80"/>
      <c r="D76" s="81"/>
      <c r="K76" s="82"/>
      <c r="N76" s="82"/>
      <c r="P76" s="82"/>
      <c r="R76" s="82"/>
      <c r="S76" s="85"/>
      <c r="T76" s="85"/>
      <c r="U76" s="85"/>
      <c r="V76" s="221"/>
      <c r="W76" s="85"/>
      <c r="X76" s="85"/>
      <c r="Y76" s="85"/>
    </row>
    <row r="77" spans="1:69" ht="15.75">
      <c r="A77" s="80"/>
      <c r="D77" s="81"/>
      <c r="K77" s="82"/>
      <c r="N77" s="82"/>
      <c r="P77" s="82"/>
      <c r="R77" s="82"/>
      <c r="S77" s="85"/>
      <c r="T77" s="85"/>
      <c r="U77" s="85"/>
      <c r="V77" s="221"/>
      <c r="W77" s="85"/>
      <c r="X77" s="85"/>
      <c r="Y77" s="85"/>
    </row>
    <row r="78" spans="1:69" ht="15.75">
      <c r="A78" s="80"/>
      <c r="D78" s="81"/>
      <c r="K78" s="82"/>
      <c r="N78" s="82"/>
      <c r="P78" s="82"/>
      <c r="R78" s="82"/>
      <c r="S78" s="85"/>
      <c r="T78" s="85"/>
      <c r="U78" s="85"/>
      <c r="V78" s="221"/>
      <c r="W78" s="85"/>
      <c r="X78" s="85"/>
      <c r="Y78" s="85"/>
    </row>
    <row r="79" spans="1:69" ht="15.75">
      <c r="A79" s="80"/>
      <c r="D79" s="81"/>
      <c r="K79" s="82"/>
      <c r="N79" s="82"/>
      <c r="P79" s="82"/>
      <c r="R79" s="82"/>
      <c r="S79" s="85"/>
      <c r="T79" s="85"/>
      <c r="U79" s="85"/>
      <c r="V79" s="221"/>
      <c r="W79" s="85"/>
      <c r="X79" s="85"/>
      <c r="Y79" s="85"/>
    </row>
    <row r="80" spans="1:69">
      <c r="A80" s="80"/>
      <c r="C80" s="85"/>
      <c r="D80" s="86"/>
      <c r="E80" s="85"/>
      <c r="F80" s="85"/>
      <c r="G80" s="85"/>
      <c r="H80" s="85"/>
      <c r="I80" s="85"/>
      <c r="J80" s="85"/>
      <c r="K80" s="87"/>
      <c r="L80" s="85"/>
      <c r="M80" s="85"/>
      <c r="N80" s="87"/>
      <c r="O80" s="85"/>
      <c r="P80" s="87"/>
      <c r="Q80" s="85"/>
      <c r="R80" s="87"/>
      <c r="S80" s="85"/>
      <c r="T80" s="85"/>
      <c r="U80" s="85"/>
      <c r="V80" s="219"/>
      <c r="W80" s="85"/>
      <c r="X80" s="85"/>
      <c r="Y80" s="85"/>
    </row>
    <row r="81" spans="1:25">
      <c r="A81" s="80"/>
      <c r="C81" s="85"/>
      <c r="D81" s="86"/>
      <c r="E81" s="85"/>
      <c r="F81" s="85"/>
      <c r="G81" s="85"/>
      <c r="H81" s="85"/>
      <c r="I81" s="85"/>
      <c r="J81" s="85"/>
      <c r="K81" s="87"/>
      <c r="L81" s="85"/>
      <c r="M81" s="85"/>
      <c r="N81" s="87"/>
      <c r="O81" s="85"/>
      <c r="P81" s="87"/>
      <c r="Q81" s="85"/>
      <c r="R81" s="87"/>
      <c r="S81" s="85"/>
      <c r="T81" s="85"/>
      <c r="U81" s="85"/>
      <c r="V81" s="219"/>
      <c r="W81" s="85"/>
      <c r="X81" s="85"/>
      <c r="Y81" s="85"/>
    </row>
    <row r="82" spans="1:25">
      <c r="A82" s="80"/>
      <c r="C82" s="85"/>
      <c r="D82" s="86"/>
      <c r="E82" s="85"/>
      <c r="F82" s="85"/>
      <c r="G82" s="85"/>
      <c r="H82" s="85"/>
      <c r="I82" s="85"/>
      <c r="J82" s="85"/>
      <c r="K82" s="87"/>
      <c r="L82" s="85"/>
      <c r="M82" s="85"/>
      <c r="N82" s="87"/>
      <c r="O82" s="85"/>
      <c r="P82" s="87"/>
      <c r="Q82" s="85"/>
      <c r="R82" s="87"/>
      <c r="S82" s="85"/>
      <c r="T82" s="85"/>
      <c r="U82" s="85"/>
      <c r="V82" s="219"/>
      <c r="W82" s="85"/>
      <c r="X82" s="85"/>
      <c r="Y82" s="85"/>
    </row>
    <row r="83" spans="1:25">
      <c r="A83" s="80"/>
      <c r="C83" s="85"/>
      <c r="D83" s="86"/>
      <c r="E83" s="85"/>
      <c r="F83" s="85"/>
      <c r="G83" s="85"/>
      <c r="H83" s="85"/>
      <c r="I83" s="85"/>
      <c r="J83" s="85"/>
      <c r="K83" s="87"/>
      <c r="L83" s="85"/>
      <c r="M83" s="85"/>
      <c r="N83" s="87"/>
      <c r="O83" s="85"/>
      <c r="P83" s="87"/>
      <c r="Q83" s="85"/>
      <c r="R83" s="87"/>
      <c r="S83" s="85"/>
      <c r="T83" s="85"/>
      <c r="U83" s="85"/>
      <c r="V83" s="219"/>
      <c r="W83" s="85"/>
      <c r="X83" s="85"/>
      <c r="Y83" s="85"/>
    </row>
    <row r="84" spans="1:25">
      <c r="A84" s="80"/>
      <c r="C84" s="85"/>
      <c r="D84" s="86"/>
      <c r="E84" s="85"/>
      <c r="F84" s="85"/>
      <c r="G84" s="85"/>
      <c r="H84" s="85"/>
      <c r="I84" s="85"/>
      <c r="J84" s="85"/>
      <c r="K84" s="87"/>
      <c r="L84" s="85"/>
      <c r="M84" s="85"/>
      <c r="N84" s="87"/>
      <c r="O84" s="85"/>
      <c r="P84" s="87"/>
      <c r="Q84" s="85"/>
      <c r="R84" s="87"/>
      <c r="S84" s="85"/>
      <c r="T84" s="85"/>
      <c r="U84" s="85"/>
      <c r="V84" s="219"/>
      <c r="W84" s="85"/>
      <c r="X84" s="85"/>
      <c r="Y84" s="85"/>
    </row>
    <row r="85" spans="1:25">
      <c r="A85" s="80"/>
      <c r="C85" s="85"/>
      <c r="D85" s="86"/>
      <c r="E85" s="85"/>
      <c r="F85" s="85"/>
      <c r="G85" s="85"/>
      <c r="H85" s="85"/>
      <c r="I85" s="85"/>
      <c r="J85" s="85"/>
      <c r="K85" s="87"/>
      <c r="L85" s="85"/>
      <c r="M85" s="85"/>
      <c r="N85" s="87"/>
      <c r="O85" s="85"/>
      <c r="P85" s="87"/>
      <c r="Q85" s="85"/>
      <c r="R85" s="87"/>
      <c r="S85" s="85"/>
      <c r="T85" s="85"/>
      <c r="U85" s="85"/>
      <c r="V85" s="219"/>
      <c r="W85" s="85"/>
      <c r="X85" s="85"/>
      <c r="Y85" s="85"/>
    </row>
    <row r="86" spans="1:25">
      <c r="A86" s="80"/>
      <c r="C86" s="85"/>
      <c r="D86" s="86"/>
      <c r="E86" s="85"/>
      <c r="F86" s="85"/>
      <c r="G86" s="85"/>
      <c r="H86" s="85"/>
      <c r="I86" s="85"/>
      <c r="J86" s="85"/>
      <c r="K86" s="87"/>
      <c r="L86" s="85"/>
      <c r="M86" s="85"/>
      <c r="N86" s="87"/>
      <c r="O86" s="85"/>
      <c r="P86" s="87"/>
      <c r="Q86" s="85"/>
      <c r="R86" s="87"/>
      <c r="S86" s="85"/>
      <c r="T86" s="85"/>
      <c r="U86" s="85"/>
      <c r="V86" s="219"/>
      <c r="W86" s="85"/>
      <c r="X86" s="85"/>
      <c r="Y86" s="85"/>
    </row>
    <row r="87" spans="1:25">
      <c r="A87" s="80"/>
      <c r="C87" s="85"/>
      <c r="D87" s="86"/>
      <c r="E87" s="85"/>
      <c r="F87" s="85"/>
      <c r="G87" s="85"/>
      <c r="H87" s="85"/>
      <c r="I87" s="85"/>
      <c r="J87" s="85"/>
      <c r="K87" s="87"/>
      <c r="L87" s="85"/>
      <c r="M87" s="85"/>
      <c r="N87" s="87"/>
      <c r="O87" s="85"/>
      <c r="P87" s="87"/>
      <c r="Q87" s="85"/>
      <c r="R87" s="87"/>
      <c r="S87" s="85"/>
      <c r="T87" s="85"/>
      <c r="U87" s="85"/>
      <c r="V87" s="219"/>
      <c r="W87" s="85"/>
      <c r="X87" s="85"/>
      <c r="Y87" s="85"/>
    </row>
    <row r="88" spans="1:25">
      <c r="A88" s="80"/>
      <c r="C88" s="85"/>
      <c r="D88" s="86"/>
      <c r="E88" s="85"/>
      <c r="F88" s="85"/>
      <c r="G88" s="85"/>
      <c r="H88" s="85"/>
      <c r="I88" s="85"/>
      <c r="J88" s="85"/>
      <c r="K88" s="87"/>
      <c r="L88" s="85"/>
      <c r="M88" s="85"/>
      <c r="N88" s="87"/>
      <c r="O88" s="85"/>
      <c r="P88" s="87"/>
      <c r="Q88" s="85"/>
      <c r="R88" s="87"/>
      <c r="S88" s="85"/>
      <c r="T88" s="85"/>
      <c r="U88" s="85"/>
      <c r="V88" s="219"/>
      <c r="W88" s="85"/>
      <c r="X88" s="85"/>
      <c r="Y88" s="85"/>
    </row>
    <row r="89" spans="1:25">
      <c r="A89" s="80"/>
      <c r="C89" s="85"/>
      <c r="D89" s="86"/>
      <c r="E89" s="85"/>
      <c r="F89" s="85"/>
      <c r="G89" s="85"/>
      <c r="H89" s="85"/>
      <c r="I89" s="85"/>
      <c r="J89" s="85"/>
      <c r="K89" s="87"/>
      <c r="L89" s="85"/>
      <c r="M89" s="85"/>
      <c r="N89" s="87"/>
      <c r="O89" s="85"/>
      <c r="P89" s="87"/>
      <c r="Q89" s="85"/>
      <c r="R89" s="87"/>
      <c r="S89" s="85"/>
      <c r="T89" s="85"/>
      <c r="U89" s="85"/>
      <c r="V89" s="219"/>
      <c r="W89" s="85"/>
      <c r="X89" s="85"/>
      <c r="Y89" s="85"/>
    </row>
    <row r="90" spans="1:25">
      <c r="A90" s="80"/>
      <c r="C90" s="85"/>
      <c r="D90" s="86"/>
      <c r="E90" s="85"/>
      <c r="F90" s="85"/>
      <c r="G90" s="85"/>
      <c r="H90" s="85"/>
      <c r="I90" s="85"/>
      <c r="J90" s="85"/>
      <c r="K90" s="87"/>
      <c r="L90" s="85"/>
      <c r="M90" s="85"/>
      <c r="N90" s="87"/>
      <c r="O90" s="85"/>
      <c r="P90" s="87"/>
      <c r="Q90" s="85"/>
      <c r="R90" s="87"/>
      <c r="S90" s="85"/>
      <c r="T90" s="85"/>
      <c r="U90" s="85"/>
      <c r="V90" s="219"/>
      <c r="W90" s="85"/>
      <c r="X90" s="85"/>
      <c r="Y90" s="85"/>
    </row>
    <row r="91" spans="1:25">
      <c r="A91" s="88"/>
      <c r="B91" s="89"/>
      <c r="C91" s="90"/>
      <c r="D91" s="90"/>
      <c r="E91" s="90"/>
      <c r="F91" s="90"/>
      <c r="G91" s="90"/>
      <c r="H91" s="90"/>
      <c r="I91" s="90"/>
      <c r="J91" s="90"/>
      <c r="K91" s="91"/>
      <c r="L91" s="90"/>
      <c r="M91" s="90"/>
      <c r="N91" s="91"/>
      <c r="O91" s="90"/>
      <c r="P91" s="91"/>
      <c r="Q91" s="90"/>
      <c r="R91" s="91"/>
      <c r="S91" s="85"/>
      <c r="T91" s="85"/>
      <c r="U91" s="85"/>
      <c r="V91" s="219"/>
      <c r="W91" s="85"/>
      <c r="X91" s="85"/>
      <c r="Y91" s="85"/>
    </row>
    <row r="92" spans="1:25" ht="16.5" thickBot="1">
      <c r="A92" s="18" t="s">
        <v>124</v>
      </c>
      <c r="B92" s="50"/>
      <c r="C92" s="21" t="s">
        <v>125</v>
      </c>
      <c r="D92" s="21"/>
      <c r="E92" s="21"/>
      <c r="F92" s="21"/>
      <c r="G92" s="21"/>
      <c r="H92" s="43"/>
      <c r="I92" s="43"/>
      <c r="J92" s="11"/>
      <c r="K92" s="11"/>
      <c r="L92" s="11"/>
      <c r="M92" s="11"/>
      <c r="N92" s="11"/>
      <c r="O92" s="11"/>
      <c r="P92" s="57">
        <f>SUM(P72:P91)</f>
        <v>23383156</v>
      </c>
      <c r="Q92" s="57">
        <f>SUM(Q72:Q91)</f>
        <v>1498694</v>
      </c>
      <c r="R92" s="57">
        <f>ROUND(SUM(R72:R91),2)</f>
        <v>24881850</v>
      </c>
      <c r="S92" s="85"/>
      <c r="T92" s="366">
        <f>SUM(T72:T91)</f>
        <v>101015521</v>
      </c>
      <c r="U92" s="366">
        <f t="shared" ref="U92" si="7">SUM(U72:U91)</f>
        <v>0</v>
      </c>
      <c r="V92" s="366">
        <f>SUM(V72:V91)</f>
        <v>99783772</v>
      </c>
      <c r="W92" s="85"/>
      <c r="X92" s="85"/>
      <c r="Y92" s="85"/>
    </row>
    <row r="93" spans="1:25" ht="16.5" thickTop="1">
      <c r="A93" s="93"/>
      <c r="B93" s="85"/>
      <c r="C93" s="85"/>
      <c r="D93" s="85"/>
      <c r="E93" s="133">
        <f>SUM(E72:E90)</f>
        <v>200799293</v>
      </c>
      <c r="F93" s="85"/>
      <c r="G93" s="85"/>
      <c r="H93" s="85"/>
      <c r="I93" s="85"/>
      <c r="J93" s="85"/>
      <c r="K93" s="85"/>
      <c r="L93" s="85"/>
      <c r="M93" s="85"/>
      <c r="N93" s="85"/>
      <c r="O93" s="85"/>
      <c r="P93" s="85"/>
      <c r="Q93" s="85"/>
      <c r="R93" s="85"/>
      <c r="S93" s="85"/>
      <c r="T93" s="85"/>
      <c r="U93" s="85"/>
      <c r="V93" s="253">
        <f>+E93-V92</f>
        <v>101015521</v>
      </c>
      <c r="W93" s="253" t="s">
        <v>229</v>
      </c>
      <c r="X93" s="85"/>
      <c r="Y93" s="85"/>
    </row>
    <row r="94" spans="1:25" ht="15.75">
      <c r="A94" s="94">
        <v>3</v>
      </c>
      <c r="B94" s="85"/>
      <c r="C94" s="57" t="s">
        <v>126</v>
      </c>
      <c r="D94" s="57"/>
      <c r="E94" s="57"/>
      <c r="F94" s="57"/>
      <c r="G94" s="85"/>
      <c r="H94" s="85"/>
      <c r="I94" s="85"/>
      <c r="J94" s="85"/>
      <c r="K94" s="85"/>
      <c r="L94" s="85"/>
      <c r="M94" s="85"/>
      <c r="N94" s="85"/>
      <c r="O94" s="85"/>
      <c r="P94" s="57">
        <f>P92</f>
        <v>23383156</v>
      </c>
      <c r="Q94" s="85"/>
      <c r="R94" s="85"/>
      <c r="S94" s="85"/>
      <c r="T94" s="85"/>
      <c r="U94" s="85"/>
      <c r="V94" s="254" t="s">
        <v>378</v>
      </c>
      <c r="W94" s="255"/>
      <c r="X94" s="85"/>
      <c r="Y94" s="85"/>
    </row>
    <row r="95" spans="1:25">
      <c r="A95" s="85"/>
      <c r="B95" s="85"/>
      <c r="C95" s="85"/>
      <c r="D95" s="85"/>
      <c r="E95" s="85"/>
      <c r="F95" s="85"/>
      <c r="G95" s="85"/>
      <c r="H95" s="85"/>
      <c r="I95" s="85"/>
      <c r="J95" s="85"/>
      <c r="K95" s="85"/>
      <c r="L95" s="85"/>
      <c r="M95" s="85"/>
      <c r="N95" s="85"/>
      <c r="O95" s="85"/>
      <c r="P95" s="85"/>
      <c r="Q95" s="85"/>
      <c r="R95" s="85"/>
      <c r="S95" s="85"/>
      <c r="T95" s="85"/>
      <c r="U95" s="85"/>
      <c r="V95" s="85"/>
      <c r="W95" s="85"/>
      <c r="X95" s="85"/>
      <c r="Y95" s="85"/>
    </row>
    <row r="96" spans="1:25">
      <c r="A96" s="85"/>
      <c r="B96" s="85"/>
      <c r="C96" s="85"/>
      <c r="D96" s="85"/>
      <c r="E96" s="85"/>
      <c r="F96" s="85"/>
      <c r="G96" s="85"/>
      <c r="H96" s="85"/>
      <c r="I96" s="85"/>
      <c r="J96" s="85"/>
      <c r="K96" s="85"/>
      <c r="L96" s="85"/>
      <c r="M96" s="85"/>
      <c r="N96" s="85"/>
      <c r="O96" s="85"/>
      <c r="P96" s="85"/>
      <c r="Q96" s="85"/>
      <c r="R96" s="85"/>
      <c r="S96" s="85"/>
      <c r="T96" s="85"/>
      <c r="U96" s="85"/>
      <c r="V96" s="85"/>
      <c r="W96" s="85"/>
      <c r="X96" s="85"/>
      <c r="Y96" s="85"/>
    </row>
    <row r="97" spans="1:25" ht="15.75">
      <c r="A97" s="57" t="s">
        <v>127</v>
      </c>
      <c r="B97" s="85"/>
      <c r="C97" s="85"/>
      <c r="D97" s="85"/>
      <c r="E97" s="85"/>
      <c r="F97" s="85"/>
      <c r="G97" s="85"/>
      <c r="H97" s="85"/>
      <c r="I97" s="85"/>
      <c r="J97" s="85"/>
      <c r="K97" s="85"/>
      <c r="L97" s="85"/>
      <c r="M97" s="85"/>
      <c r="N97" s="85"/>
      <c r="O97" s="85"/>
      <c r="P97" s="85"/>
      <c r="Q97" s="85"/>
      <c r="R97" s="85"/>
      <c r="S97" s="85"/>
      <c r="T97" s="85"/>
      <c r="U97" s="85"/>
      <c r="V97" s="85"/>
      <c r="W97" s="85"/>
      <c r="X97" s="85"/>
      <c r="Y97" s="85"/>
    </row>
    <row r="98" spans="1:25" ht="16.5" thickBot="1">
      <c r="A98" s="95" t="s">
        <v>128</v>
      </c>
      <c r="B98" s="85"/>
      <c r="C98" s="85"/>
      <c r="D98" s="85"/>
      <c r="E98" s="85"/>
      <c r="F98" s="85"/>
      <c r="G98" s="85"/>
      <c r="H98" s="85"/>
      <c r="I98" s="85"/>
      <c r="J98" s="85"/>
      <c r="K98" s="85"/>
      <c r="L98" s="85"/>
      <c r="M98" s="85"/>
      <c r="N98" s="85"/>
      <c r="O98" s="85"/>
      <c r="P98" s="85"/>
      <c r="Q98" s="85"/>
      <c r="R98" s="85"/>
      <c r="S98" s="85"/>
      <c r="T98" s="85"/>
      <c r="U98" s="85"/>
      <c r="V98" s="85"/>
      <c r="W98" s="85"/>
      <c r="X98" s="85"/>
      <c r="Y98" s="85"/>
    </row>
    <row r="99" spans="1:25" ht="15.75" customHeight="1">
      <c r="A99" s="96" t="s">
        <v>129</v>
      </c>
      <c r="B99" s="97"/>
      <c r="C99" s="421" t="s">
        <v>442</v>
      </c>
      <c r="D99" s="421"/>
      <c r="E99" s="421"/>
      <c r="F99" s="421"/>
      <c r="G99" s="421"/>
      <c r="H99" s="421"/>
      <c r="I99" s="421"/>
      <c r="J99" s="421"/>
      <c r="K99" s="421"/>
      <c r="L99" s="421"/>
      <c r="M99" s="421"/>
      <c r="N99" s="421"/>
      <c r="O99" s="421"/>
      <c r="P99" s="421"/>
      <c r="Q99" s="421"/>
      <c r="R99" s="421"/>
      <c r="S99" s="85"/>
      <c r="T99" s="85"/>
      <c r="U99" s="85"/>
      <c r="V99" s="85"/>
      <c r="W99" s="85"/>
      <c r="X99" s="85"/>
      <c r="Y99" s="85"/>
    </row>
    <row r="100" spans="1:25" ht="15.75">
      <c r="A100" s="96"/>
      <c r="B100" s="97"/>
      <c r="C100" s="302" t="s">
        <v>433</v>
      </c>
      <c r="D100" s="296"/>
      <c r="E100" s="296"/>
      <c r="F100" s="296"/>
      <c r="G100" s="296"/>
      <c r="H100" s="296"/>
      <c r="I100" s="296"/>
      <c r="J100" s="296"/>
      <c r="K100" s="296"/>
      <c r="L100" s="296"/>
      <c r="M100" s="296"/>
      <c r="N100" s="296"/>
      <c r="O100" s="296"/>
      <c r="P100" s="296"/>
      <c r="Q100" s="296"/>
      <c r="R100" s="296"/>
      <c r="S100" s="85"/>
      <c r="T100" s="85"/>
      <c r="U100" s="85"/>
      <c r="V100" s="85"/>
      <c r="W100" s="85"/>
      <c r="X100" s="85"/>
      <c r="Y100" s="85"/>
    </row>
    <row r="101" spans="1:25" ht="15.75" customHeight="1">
      <c r="A101" s="96" t="s">
        <v>130</v>
      </c>
      <c r="B101" s="97"/>
      <c r="C101" s="421" t="s">
        <v>213</v>
      </c>
      <c r="D101" s="421"/>
      <c r="E101" s="421"/>
      <c r="F101" s="421"/>
      <c r="G101" s="421"/>
      <c r="H101" s="421"/>
      <c r="I101" s="421"/>
      <c r="J101" s="421"/>
      <c r="K101" s="421"/>
      <c r="L101" s="421"/>
      <c r="M101" s="421"/>
      <c r="N101" s="421"/>
      <c r="O101" s="421"/>
      <c r="P101" s="421"/>
      <c r="Q101" s="421"/>
      <c r="R101" s="421"/>
      <c r="S101" s="85"/>
      <c r="T101" s="85"/>
      <c r="U101" s="85"/>
      <c r="V101" s="85"/>
      <c r="W101" s="85"/>
      <c r="X101" s="85"/>
      <c r="Y101" s="85"/>
    </row>
    <row r="102" spans="1:25" ht="15.75" customHeight="1">
      <c r="A102" s="96" t="s">
        <v>131</v>
      </c>
      <c r="B102" s="97"/>
      <c r="C102" s="421" t="s">
        <v>132</v>
      </c>
      <c r="D102" s="421"/>
      <c r="E102" s="421"/>
      <c r="F102" s="421"/>
      <c r="G102" s="421"/>
      <c r="H102" s="421"/>
      <c r="I102" s="421"/>
      <c r="J102" s="421"/>
      <c r="K102" s="421"/>
      <c r="L102" s="421"/>
      <c r="M102" s="421"/>
      <c r="N102" s="421"/>
      <c r="O102" s="421"/>
      <c r="P102" s="421"/>
      <c r="Q102" s="421"/>
      <c r="R102" s="421"/>
      <c r="S102" s="85"/>
      <c r="T102" s="85"/>
      <c r="U102" s="85"/>
      <c r="V102" s="85"/>
      <c r="W102" s="85"/>
      <c r="X102" s="85"/>
      <c r="Y102" s="85"/>
    </row>
    <row r="103" spans="1:25" ht="15.75">
      <c r="A103" s="96"/>
      <c r="B103" s="97"/>
      <c r="C103" s="421" t="s">
        <v>133</v>
      </c>
      <c r="D103" s="421"/>
      <c r="E103" s="421"/>
      <c r="F103" s="421"/>
      <c r="G103" s="421"/>
      <c r="H103" s="421"/>
      <c r="I103" s="421"/>
      <c r="J103" s="421"/>
      <c r="K103" s="421"/>
      <c r="L103" s="421"/>
      <c r="M103" s="421"/>
      <c r="N103" s="421"/>
      <c r="O103" s="421"/>
      <c r="P103" s="421"/>
      <c r="Q103" s="421"/>
      <c r="R103" s="421"/>
      <c r="S103" s="85"/>
      <c r="T103" s="85"/>
      <c r="U103" s="85"/>
      <c r="V103" s="85"/>
      <c r="W103" s="85"/>
      <c r="X103" s="85"/>
      <c r="Y103" s="85"/>
    </row>
    <row r="104" spans="1:25" ht="15.75" customHeight="1">
      <c r="A104" s="96" t="s">
        <v>134</v>
      </c>
      <c r="B104" s="97"/>
      <c r="C104" s="421" t="s">
        <v>135</v>
      </c>
      <c r="D104" s="421"/>
      <c r="E104" s="421"/>
      <c r="F104" s="421"/>
      <c r="G104" s="421"/>
      <c r="H104" s="421"/>
      <c r="I104" s="421"/>
      <c r="J104" s="421"/>
      <c r="K104" s="421"/>
      <c r="L104" s="421"/>
      <c r="M104" s="421"/>
      <c r="N104" s="421"/>
      <c r="O104" s="421"/>
      <c r="P104" s="421"/>
      <c r="Q104" s="421"/>
      <c r="R104" s="421"/>
      <c r="S104" s="85"/>
      <c r="T104" s="85"/>
      <c r="U104" s="85"/>
      <c r="V104" s="85"/>
      <c r="W104" s="85"/>
      <c r="X104" s="85"/>
      <c r="Y104" s="85"/>
    </row>
    <row r="105" spans="1:25" ht="15.75" customHeight="1">
      <c r="A105" s="98" t="s">
        <v>136</v>
      </c>
      <c r="B105" s="97"/>
      <c r="C105" s="420" t="s">
        <v>441</v>
      </c>
      <c r="D105" s="420"/>
      <c r="E105" s="420"/>
      <c r="F105" s="420"/>
      <c r="G105" s="420"/>
      <c r="H105" s="420"/>
      <c r="I105" s="420"/>
      <c r="J105" s="420"/>
      <c r="K105" s="420"/>
      <c r="L105" s="420"/>
      <c r="M105" s="420"/>
      <c r="N105" s="420"/>
      <c r="O105" s="420"/>
      <c r="P105" s="420"/>
      <c r="Q105" s="420"/>
      <c r="R105" s="420"/>
      <c r="S105" s="85"/>
      <c r="T105" s="85"/>
      <c r="U105" s="85"/>
      <c r="V105" s="85"/>
      <c r="W105" s="85"/>
      <c r="X105" s="85"/>
      <c r="Y105" s="85"/>
    </row>
    <row r="106" spans="1:25" ht="15.75">
      <c r="A106" s="98" t="s">
        <v>137</v>
      </c>
      <c r="B106" s="97"/>
      <c r="C106" s="421" t="s">
        <v>138</v>
      </c>
      <c r="D106" s="421"/>
      <c r="E106" s="421"/>
      <c r="F106" s="421"/>
      <c r="G106" s="421"/>
      <c r="H106" s="421"/>
      <c r="I106" s="421"/>
      <c r="J106" s="421"/>
      <c r="K106" s="421"/>
      <c r="L106" s="421"/>
      <c r="M106" s="421"/>
      <c r="N106" s="421"/>
      <c r="O106" s="421"/>
      <c r="P106" s="421"/>
      <c r="Q106" s="421"/>
      <c r="R106" s="421"/>
      <c r="S106" s="85"/>
      <c r="T106" s="85"/>
      <c r="U106" s="85"/>
      <c r="V106" s="85"/>
      <c r="W106" s="85"/>
      <c r="X106" s="85"/>
      <c r="Y106" s="85"/>
    </row>
    <row r="107" spans="1:25" ht="15.75" customHeight="1">
      <c r="A107" s="98" t="s">
        <v>139</v>
      </c>
      <c r="B107" s="97"/>
      <c r="C107" s="420" t="s">
        <v>355</v>
      </c>
      <c r="D107" s="420"/>
      <c r="E107" s="420"/>
      <c r="F107" s="420"/>
      <c r="G107" s="420"/>
      <c r="H107" s="420"/>
      <c r="I107" s="420"/>
      <c r="J107" s="420"/>
      <c r="K107" s="420"/>
      <c r="L107" s="420"/>
      <c r="M107" s="420"/>
      <c r="N107" s="420"/>
      <c r="O107" s="420"/>
      <c r="P107" s="420"/>
      <c r="Q107" s="420"/>
      <c r="R107" s="420"/>
      <c r="S107" s="85"/>
      <c r="T107" s="85"/>
      <c r="U107" s="85"/>
      <c r="V107" s="85"/>
      <c r="W107" s="85"/>
      <c r="X107" s="85"/>
      <c r="Y107" s="85"/>
    </row>
    <row r="108" spans="1:25" ht="15.75">
      <c r="A108" s="98" t="s">
        <v>141</v>
      </c>
      <c r="B108" s="10"/>
      <c r="C108" s="421" t="s">
        <v>142</v>
      </c>
      <c r="D108" s="421"/>
      <c r="E108" s="421"/>
      <c r="F108" s="421"/>
      <c r="G108" s="421"/>
      <c r="H108" s="421"/>
      <c r="I108" s="421"/>
      <c r="J108" s="421"/>
      <c r="K108" s="421"/>
      <c r="L108" s="421"/>
      <c r="M108" s="421"/>
      <c r="N108" s="421"/>
      <c r="O108" s="421"/>
      <c r="P108" s="421"/>
      <c r="Q108" s="421"/>
      <c r="R108" s="421"/>
      <c r="S108" s="85"/>
      <c r="T108" s="85"/>
      <c r="U108" s="85"/>
      <c r="V108" s="85"/>
      <c r="W108" s="85"/>
      <c r="X108" s="85"/>
      <c r="Y108" s="85"/>
    </row>
    <row r="109" spans="1:25" ht="15.75">
      <c r="A109" s="43" t="s">
        <v>195</v>
      </c>
      <c r="B109" s="57"/>
      <c r="C109" s="57" t="s">
        <v>434</v>
      </c>
      <c r="D109" s="85"/>
      <c r="E109" s="85"/>
      <c r="F109" s="85"/>
      <c r="G109" s="85"/>
      <c r="H109" s="85"/>
      <c r="I109" s="85"/>
      <c r="J109" s="85"/>
      <c r="K109" s="85"/>
      <c r="L109" s="85"/>
      <c r="M109" s="85"/>
      <c r="N109" s="85"/>
      <c r="O109" s="85"/>
      <c r="P109" s="85"/>
      <c r="Q109" s="85"/>
      <c r="R109" s="85"/>
      <c r="S109" s="85"/>
      <c r="T109" s="85"/>
      <c r="U109" s="85"/>
      <c r="V109" s="85"/>
      <c r="W109" s="85"/>
      <c r="X109" s="85"/>
      <c r="Y109" s="85"/>
    </row>
    <row r="110" spans="1:25" ht="15.75">
      <c r="A110" s="294" t="s">
        <v>201</v>
      </c>
      <c r="B110" s="295"/>
      <c r="C110" s="171" t="s">
        <v>435</v>
      </c>
      <c r="D110" s="103"/>
      <c r="E110" s="103"/>
      <c r="F110" s="103"/>
      <c r="G110" s="301"/>
      <c r="H110" s="43"/>
      <c r="I110" s="43"/>
      <c r="J110" s="11"/>
      <c r="K110" s="11"/>
      <c r="L110" s="57"/>
      <c r="M110" s="57"/>
      <c r="N110" s="38"/>
      <c r="O110" s="57"/>
      <c r="P110" s="300"/>
      <c r="Q110" s="11"/>
      <c r="R110" s="104"/>
      <c r="S110" s="85"/>
      <c r="T110" s="85"/>
      <c r="U110" s="85"/>
      <c r="V110" s="85"/>
      <c r="W110" s="85"/>
      <c r="X110" s="85"/>
      <c r="Y110" s="85"/>
    </row>
    <row r="111" spans="1:25" ht="15.75">
      <c r="A111" s="294" t="s">
        <v>203</v>
      </c>
      <c r="B111" s="295"/>
      <c r="C111" s="57" t="s">
        <v>436</v>
      </c>
      <c r="D111" s="103"/>
      <c r="E111" s="103"/>
      <c r="F111" s="103"/>
      <c r="G111" s="301"/>
      <c r="H111" s="43"/>
      <c r="I111" s="43"/>
      <c r="J111" s="11"/>
      <c r="K111" s="11"/>
      <c r="L111" s="57"/>
      <c r="M111" s="57"/>
      <c r="N111" s="38"/>
      <c r="O111" s="57"/>
      <c r="P111" s="300"/>
      <c r="Q111" s="11"/>
      <c r="R111" s="36"/>
      <c r="S111" s="85"/>
      <c r="T111" s="85"/>
      <c r="U111" s="85"/>
      <c r="V111" s="85"/>
      <c r="W111" s="85"/>
      <c r="X111" s="85"/>
      <c r="Y111" s="85"/>
    </row>
    <row r="112" spans="1:25">
      <c r="C112" s="85"/>
      <c r="D112" s="85"/>
      <c r="E112" s="85"/>
      <c r="F112" s="85"/>
      <c r="G112" s="85"/>
      <c r="H112" s="85"/>
      <c r="I112" s="85"/>
      <c r="J112" s="85"/>
      <c r="K112" s="85"/>
      <c r="L112" s="85"/>
      <c r="M112" s="85"/>
      <c r="N112" s="85"/>
      <c r="O112" s="85"/>
      <c r="P112" s="85"/>
      <c r="Q112" s="85"/>
      <c r="R112" s="85"/>
      <c r="S112" s="85"/>
      <c r="T112" s="85"/>
      <c r="U112" s="85"/>
      <c r="V112" s="85"/>
      <c r="W112" s="85"/>
      <c r="X112" s="85"/>
      <c r="Y112" s="85"/>
    </row>
    <row r="113" spans="3:25">
      <c r="C113" s="85"/>
      <c r="D113" s="85"/>
      <c r="E113" s="85"/>
      <c r="F113" s="85"/>
      <c r="G113" s="85"/>
      <c r="H113" s="85"/>
      <c r="I113" s="85"/>
      <c r="J113" s="85"/>
      <c r="K113" s="85"/>
      <c r="L113" s="85"/>
      <c r="M113" s="85"/>
      <c r="N113" s="85"/>
      <c r="O113" s="85"/>
      <c r="P113" s="85"/>
      <c r="Q113" s="85"/>
      <c r="R113" s="85"/>
      <c r="S113" s="85"/>
      <c r="T113" s="85"/>
      <c r="U113" s="85"/>
      <c r="V113" s="85"/>
      <c r="W113" s="85"/>
      <c r="X113" s="85"/>
      <c r="Y113" s="85"/>
    </row>
    <row r="114" spans="3:25">
      <c r="C114" s="85"/>
      <c r="D114" s="85"/>
      <c r="E114" s="85"/>
      <c r="F114" s="85"/>
      <c r="G114" s="85"/>
      <c r="H114" s="85"/>
      <c r="I114" s="85"/>
      <c r="J114" s="85"/>
      <c r="K114" s="85"/>
      <c r="L114" s="85"/>
      <c r="M114" s="85"/>
      <c r="N114" s="85"/>
      <c r="O114" s="85"/>
      <c r="P114" s="85"/>
      <c r="Q114" s="85"/>
      <c r="R114" s="85"/>
      <c r="S114" s="85"/>
      <c r="T114" s="85"/>
      <c r="U114" s="85"/>
      <c r="V114" s="85"/>
      <c r="W114" s="85"/>
      <c r="X114" s="85"/>
      <c r="Y114" s="85"/>
    </row>
    <row r="115" spans="3:25">
      <c r="C115" s="85"/>
      <c r="D115" s="85"/>
      <c r="E115" s="85"/>
      <c r="F115" s="85"/>
      <c r="G115" s="85"/>
      <c r="H115" s="85"/>
      <c r="I115" s="85"/>
      <c r="J115" s="85"/>
      <c r="K115" s="85"/>
      <c r="L115" s="85"/>
      <c r="M115" s="85"/>
      <c r="N115" s="85"/>
      <c r="O115" s="85"/>
      <c r="P115" s="85"/>
      <c r="Q115" s="85"/>
      <c r="R115" s="85"/>
      <c r="S115" s="85"/>
      <c r="T115" s="85"/>
      <c r="U115" s="85"/>
      <c r="V115" s="85"/>
      <c r="W115" s="85"/>
      <c r="X115" s="85"/>
      <c r="Y115" s="85"/>
    </row>
    <row r="116" spans="3:25">
      <c r="C116" s="85"/>
      <c r="D116" s="85"/>
      <c r="E116" s="85"/>
      <c r="F116" s="85"/>
      <c r="G116" s="85"/>
      <c r="H116" s="85"/>
      <c r="I116" s="85"/>
      <c r="J116" s="85"/>
      <c r="K116" s="85"/>
      <c r="L116" s="85"/>
      <c r="M116" s="85"/>
      <c r="N116" s="85"/>
      <c r="O116" s="85"/>
      <c r="P116" s="85"/>
      <c r="Q116" s="85"/>
      <c r="R116" s="85"/>
      <c r="S116" s="85"/>
      <c r="T116" s="85"/>
      <c r="U116" s="85"/>
      <c r="V116" s="85"/>
      <c r="W116" s="85"/>
      <c r="X116" s="85"/>
      <c r="Y116" s="85"/>
    </row>
    <row r="117" spans="3:25">
      <c r="C117" s="85"/>
      <c r="D117" s="85"/>
      <c r="E117" s="85"/>
      <c r="F117" s="85"/>
      <c r="G117" s="85"/>
      <c r="H117" s="85"/>
      <c r="I117" s="85"/>
      <c r="J117" s="85"/>
      <c r="K117" s="85"/>
      <c r="L117" s="85"/>
      <c r="M117" s="85"/>
      <c r="N117" s="85"/>
      <c r="O117" s="85"/>
      <c r="P117" s="85"/>
      <c r="Q117" s="85"/>
      <c r="R117" s="85"/>
      <c r="S117" s="85"/>
      <c r="T117" s="85"/>
      <c r="U117" s="85"/>
      <c r="V117" s="85"/>
      <c r="W117" s="85"/>
      <c r="X117" s="85"/>
      <c r="Y117" s="85"/>
    </row>
    <row r="118" spans="3:25">
      <c r="C118" s="85"/>
      <c r="D118" s="85"/>
      <c r="E118" s="85"/>
      <c r="F118" s="85"/>
      <c r="G118" s="85"/>
      <c r="H118" s="85"/>
      <c r="I118" s="85"/>
      <c r="J118" s="85"/>
      <c r="K118" s="85"/>
      <c r="L118" s="85"/>
      <c r="M118" s="85"/>
      <c r="N118" s="85"/>
      <c r="O118" s="85"/>
      <c r="P118" s="85"/>
      <c r="Q118" s="85"/>
      <c r="R118" s="85"/>
      <c r="S118" s="85"/>
      <c r="T118" s="85"/>
      <c r="U118" s="85"/>
      <c r="V118" s="85"/>
      <c r="W118" s="85"/>
      <c r="X118" s="85"/>
      <c r="Y118" s="85"/>
    </row>
    <row r="119" spans="3:25">
      <c r="C119" s="85"/>
      <c r="D119" s="85"/>
      <c r="E119" s="85"/>
      <c r="F119" s="85"/>
      <c r="G119" s="85"/>
      <c r="H119" s="85"/>
      <c r="I119" s="85"/>
      <c r="J119" s="85"/>
      <c r="K119" s="85"/>
      <c r="L119" s="85"/>
      <c r="M119" s="85"/>
      <c r="N119" s="85"/>
      <c r="O119" s="85"/>
      <c r="P119" s="85"/>
      <c r="Q119" s="85"/>
      <c r="R119" s="85"/>
      <c r="S119" s="85"/>
      <c r="T119" s="85"/>
      <c r="U119" s="85"/>
      <c r="V119" s="85"/>
      <c r="W119" s="85"/>
      <c r="X119" s="85"/>
      <c r="Y119" s="85"/>
    </row>
    <row r="120" spans="3:25">
      <c r="C120" s="85"/>
      <c r="D120" s="85"/>
      <c r="E120" s="85"/>
      <c r="F120" s="85"/>
      <c r="G120" s="85"/>
      <c r="H120" s="85"/>
      <c r="I120" s="85"/>
      <c r="J120" s="85"/>
      <c r="K120" s="85"/>
      <c r="L120" s="85"/>
      <c r="M120" s="85"/>
      <c r="N120" s="85"/>
      <c r="O120" s="85"/>
      <c r="P120" s="85"/>
      <c r="Q120" s="85"/>
      <c r="R120" s="85"/>
      <c r="S120" s="85"/>
      <c r="T120" s="85"/>
      <c r="U120" s="85"/>
      <c r="V120" s="85"/>
      <c r="W120" s="85"/>
      <c r="X120" s="85"/>
      <c r="Y120" s="85"/>
    </row>
    <row r="121" spans="3:25">
      <c r="C121" s="85"/>
      <c r="D121" s="85"/>
      <c r="E121" s="85"/>
      <c r="F121" s="85"/>
      <c r="G121" s="85"/>
      <c r="H121" s="85"/>
      <c r="I121" s="85"/>
      <c r="J121" s="85"/>
      <c r="K121" s="85"/>
      <c r="L121" s="85"/>
      <c r="M121" s="85"/>
      <c r="N121" s="85"/>
      <c r="O121" s="85"/>
      <c r="P121" s="85"/>
      <c r="Q121" s="85"/>
      <c r="R121" s="85"/>
      <c r="S121" s="85"/>
      <c r="T121" s="85"/>
      <c r="U121" s="85"/>
      <c r="V121" s="85"/>
      <c r="W121" s="85"/>
      <c r="X121" s="85"/>
      <c r="Y121" s="85"/>
    </row>
    <row r="122" spans="3:25">
      <c r="C122" s="85"/>
      <c r="D122" s="85"/>
      <c r="E122" s="85"/>
      <c r="F122" s="85"/>
      <c r="G122" s="85"/>
      <c r="H122" s="85"/>
      <c r="I122" s="85"/>
      <c r="J122" s="85"/>
      <c r="K122" s="85"/>
      <c r="L122" s="85"/>
      <c r="M122" s="85"/>
      <c r="N122" s="85"/>
      <c r="O122" s="85"/>
      <c r="P122" s="85"/>
      <c r="Q122" s="85"/>
      <c r="R122" s="85"/>
      <c r="S122" s="85"/>
      <c r="T122" s="85"/>
      <c r="U122" s="85"/>
      <c r="V122" s="85"/>
      <c r="W122" s="85"/>
      <c r="X122" s="85"/>
      <c r="Y122" s="85"/>
    </row>
    <row r="123" spans="3:25">
      <c r="C123" s="85"/>
      <c r="D123" s="85"/>
      <c r="E123" s="85"/>
      <c r="F123" s="85"/>
      <c r="G123" s="85"/>
      <c r="H123" s="85"/>
      <c r="I123" s="85"/>
      <c r="J123" s="85"/>
      <c r="K123" s="85"/>
      <c r="L123" s="85"/>
      <c r="M123" s="85"/>
      <c r="N123" s="85"/>
      <c r="O123" s="85"/>
      <c r="P123" s="85"/>
      <c r="Q123" s="85"/>
      <c r="R123" s="85"/>
      <c r="S123" s="85"/>
      <c r="T123" s="85"/>
      <c r="U123" s="85"/>
      <c r="V123" s="85"/>
      <c r="W123" s="85"/>
      <c r="X123" s="85"/>
      <c r="Y123" s="85"/>
    </row>
    <row r="124" spans="3:25">
      <c r="C124" s="85"/>
      <c r="D124" s="85"/>
      <c r="E124" s="85"/>
      <c r="F124" s="85"/>
      <c r="G124" s="85"/>
      <c r="H124" s="85"/>
      <c r="I124" s="85"/>
      <c r="J124" s="85"/>
      <c r="K124" s="85"/>
      <c r="L124" s="85"/>
      <c r="M124" s="85"/>
      <c r="N124" s="85"/>
      <c r="O124" s="85"/>
      <c r="P124" s="85"/>
      <c r="Q124" s="85"/>
      <c r="R124" s="85"/>
      <c r="S124" s="85"/>
      <c r="T124" s="85"/>
      <c r="U124" s="85"/>
      <c r="V124" s="85"/>
      <c r="W124" s="85"/>
      <c r="X124" s="85"/>
      <c r="Y124" s="85"/>
    </row>
    <row r="125" spans="3:25">
      <c r="C125" s="85"/>
      <c r="D125" s="85"/>
      <c r="E125" s="85"/>
      <c r="F125" s="85"/>
      <c r="G125" s="85"/>
      <c r="H125" s="85"/>
      <c r="I125" s="85"/>
      <c r="J125" s="85"/>
      <c r="K125" s="85"/>
      <c r="L125" s="85"/>
      <c r="M125" s="85"/>
      <c r="N125" s="85"/>
      <c r="O125" s="85"/>
      <c r="P125" s="85"/>
      <c r="Q125" s="85"/>
      <c r="R125" s="85"/>
      <c r="S125" s="85"/>
      <c r="T125" s="85"/>
      <c r="U125" s="85"/>
      <c r="V125" s="85"/>
      <c r="W125" s="85"/>
      <c r="X125" s="85"/>
      <c r="Y125" s="85"/>
    </row>
    <row r="126" spans="3:25">
      <c r="C126" s="85"/>
      <c r="D126" s="85"/>
      <c r="E126" s="85"/>
      <c r="F126" s="85"/>
      <c r="G126" s="85"/>
      <c r="H126" s="85"/>
      <c r="I126" s="85"/>
      <c r="J126" s="85"/>
      <c r="K126" s="85"/>
      <c r="L126" s="85"/>
      <c r="M126" s="85"/>
      <c r="N126" s="85"/>
      <c r="O126" s="85"/>
      <c r="P126" s="85"/>
      <c r="Q126" s="85"/>
      <c r="R126" s="85"/>
      <c r="S126" s="85"/>
      <c r="T126" s="85"/>
      <c r="U126" s="85"/>
      <c r="V126" s="85"/>
      <c r="W126" s="85"/>
      <c r="X126" s="85"/>
      <c r="Y126" s="85"/>
    </row>
    <row r="127" spans="3:25">
      <c r="C127" s="85"/>
      <c r="D127" s="85"/>
      <c r="E127" s="85"/>
      <c r="F127" s="85"/>
      <c r="G127" s="85"/>
      <c r="H127" s="85"/>
      <c r="I127" s="85"/>
      <c r="J127" s="85"/>
      <c r="K127" s="85"/>
      <c r="L127" s="85"/>
      <c r="M127" s="85"/>
      <c r="N127" s="85"/>
      <c r="O127" s="85"/>
      <c r="P127" s="85"/>
      <c r="Q127" s="85"/>
      <c r="R127" s="85"/>
      <c r="S127" s="85"/>
      <c r="T127" s="85"/>
      <c r="U127" s="85"/>
      <c r="V127" s="85"/>
      <c r="W127" s="85"/>
      <c r="X127" s="85"/>
      <c r="Y127" s="85"/>
    </row>
    <row r="128" spans="3:25">
      <c r="C128" s="85"/>
      <c r="D128" s="85"/>
      <c r="E128" s="85"/>
      <c r="F128" s="85"/>
      <c r="G128" s="85"/>
      <c r="H128" s="85"/>
      <c r="I128" s="85"/>
      <c r="J128" s="85"/>
      <c r="K128" s="85"/>
      <c r="L128" s="85"/>
      <c r="M128" s="85"/>
      <c r="N128" s="85"/>
      <c r="O128" s="85"/>
      <c r="P128" s="85"/>
      <c r="Q128" s="85"/>
      <c r="R128" s="85"/>
      <c r="S128" s="85"/>
      <c r="T128" s="85"/>
      <c r="U128" s="85"/>
      <c r="V128" s="85"/>
      <c r="W128" s="85"/>
      <c r="X128" s="85"/>
      <c r="Y128" s="85"/>
    </row>
    <row r="129" spans="3:25">
      <c r="C129" s="85"/>
      <c r="D129" s="85"/>
      <c r="E129" s="85"/>
      <c r="F129" s="85"/>
      <c r="G129" s="85"/>
      <c r="H129" s="85"/>
      <c r="I129" s="85"/>
      <c r="J129" s="85"/>
      <c r="K129" s="85"/>
      <c r="L129" s="85"/>
      <c r="M129" s="85"/>
      <c r="N129" s="85"/>
      <c r="O129" s="85"/>
      <c r="P129" s="85"/>
      <c r="Q129" s="85"/>
      <c r="R129" s="85"/>
      <c r="S129" s="85"/>
      <c r="T129" s="85"/>
      <c r="U129" s="85"/>
      <c r="V129" s="85"/>
      <c r="W129" s="85"/>
      <c r="X129" s="85"/>
      <c r="Y129" s="85"/>
    </row>
    <row r="130" spans="3:25">
      <c r="C130" s="85"/>
      <c r="D130" s="85"/>
      <c r="E130" s="85"/>
      <c r="F130" s="85"/>
      <c r="G130" s="85"/>
      <c r="H130" s="85"/>
      <c r="I130" s="85"/>
      <c r="J130" s="85"/>
      <c r="K130" s="85"/>
      <c r="L130" s="85"/>
      <c r="M130" s="85"/>
      <c r="N130" s="85"/>
      <c r="O130" s="85"/>
      <c r="P130" s="85"/>
      <c r="Q130" s="85"/>
      <c r="R130" s="85"/>
      <c r="S130" s="85"/>
      <c r="T130" s="85"/>
      <c r="U130" s="85"/>
      <c r="V130" s="85"/>
      <c r="W130" s="85"/>
      <c r="X130" s="85"/>
      <c r="Y130" s="85"/>
    </row>
    <row r="131" spans="3:25">
      <c r="C131" s="85"/>
      <c r="D131" s="85"/>
      <c r="E131" s="85"/>
      <c r="F131" s="85"/>
      <c r="G131" s="85"/>
      <c r="H131" s="85"/>
      <c r="I131" s="85"/>
      <c r="J131" s="85"/>
      <c r="K131" s="85"/>
      <c r="L131" s="85"/>
      <c r="M131" s="85"/>
      <c r="N131" s="85"/>
      <c r="O131" s="85"/>
      <c r="P131" s="85"/>
      <c r="Q131" s="85"/>
      <c r="R131" s="85"/>
      <c r="S131" s="85"/>
      <c r="T131" s="85"/>
      <c r="U131" s="85"/>
      <c r="V131" s="85"/>
      <c r="W131" s="85"/>
      <c r="X131" s="85"/>
      <c r="Y131" s="85"/>
    </row>
    <row r="132" spans="3:25">
      <c r="C132" s="85"/>
      <c r="D132" s="85"/>
      <c r="E132" s="85"/>
      <c r="F132" s="85"/>
      <c r="G132" s="85"/>
      <c r="H132" s="85"/>
      <c r="I132" s="85"/>
      <c r="J132" s="85"/>
      <c r="K132" s="85"/>
      <c r="L132" s="85"/>
      <c r="M132" s="85"/>
      <c r="N132" s="85"/>
      <c r="O132" s="85"/>
      <c r="P132" s="85"/>
      <c r="Q132" s="85"/>
      <c r="R132" s="85"/>
      <c r="S132" s="85"/>
      <c r="T132" s="85"/>
      <c r="U132" s="85"/>
      <c r="V132" s="85"/>
      <c r="W132" s="85"/>
      <c r="X132" s="85"/>
      <c r="Y132" s="85"/>
    </row>
    <row r="133" spans="3:25">
      <c r="C133" s="85"/>
      <c r="D133" s="85"/>
      <c r="E133" s="85"/>
      <c r="F133" s="85"/>
      <c r="G133" s="85"/>
      <c r="H133" s="85"/>
      <c r="I133" s="85"/>
      <c r="J133" s="85"/>
      <c r="K133" s="85"/>
      <c r="L133" s="85"/>
      <c r="M133" s="85"/>
      <c r="N133" s="85"/>
      <c r="O133" s="85"/>
      <c r="P133" s="85"/>
      <c r="Q133" s="85"/>
      <c r="R133" s="85"/>
      <c r="S133" s="85"/>
      <c r="T133" s="85"/>
      <c r="U133" s="85"/>
      <c r="V133" s="85"/>
      <c r="W133" s="85"/>
      <c r="X133" s="85"/>
      <c r="Y133" s="85"/>
    </row>
    <row r="134" spans="3:25">
      <c r="C134" s="85"/>
      <c r="D134" s="85"/>
      <c r="E134" s="85"/>
      <c r="F134" s="85"/>
      <c r="G134" s="85"/>
      <c r="H134" s="85"/>
      <c r="I134" s="85"/>
      <c r="J134" s="85"/>
      <c r="K134" s="85"/>
      <c r="L134" s="85"/>
      <c r="M134" s="85"/>
      <c r="N134" s="85"/>
      <c r="O134" s="85"/>
      <c r="P134" s="85"/>
      <c r="Q134" s="85"/>
      <c r="R134" s="85"/>
      <c r="S134" s="85"/>
      <c r="T134" s="85"/>
      <c r="U134" s="85"/>
      <c r="V134" s="85"/>
      <c r="W134" s="85"/>
      <c r="X134" s="85"/>
      <c r="Y134" s="85"/>
    </row>
    <row r="135" spans="3:25">
      <c r="C135" s="85"/>
      <c r="D135" s="85"/>
      <c r="E135" s="85"/>
      <c r="F135" s="85"/>
      <c r="G135" s="85"/>
      <c r="H135" s="85"/>
      <c r="I135" s="85"/>
      <c r="J135" s="85"/>
      <c r="K135" s="85"/>
      <c r="L135" s="85"/>
      <c r="M135" s="85"/>
      <c r="N135" s="85"/>
      <c r="O135" s="85"/>
      <c r="P135" s="85"/>
      <c r="Q135" s="85"/>
      <c r="R135" s="85"/>
      <c r="S135" s="85"/>
      <c r="T135" s="85"/>
      <c r="U135" s="85"/>
      <c r="V135" s="85"/>
      <c r="W135" s="85"/>
      <c r="X135" s="85"/>
      <c r="Y135" s="85"/>
    </row>
    <row r="136" spans="3:25">
      <c r="C136" s="85"/>
      <c r="D136" s="85"/>
      <c r="E136" s="85"/>
      <c r="F136" s="85"/>
      <c r="G136" s="85"/>
      <c r="H136" s="85"/>
      <c r="I136" s="85"/>
      <c r="J136" s="85"/>
      <c r="K136" s="85"/>
      <c r="L136" s="85"/>
      <c r="M136" s="85"/>
      <c r="N136" s="85"/>
      <c r="O136" s="85"/>
      <c r="P136" s="85"/>
      <c r="Q136" s="85"/>
      <c r="R136" s="85"/>
      <c r="S136" s="85"/>
      <c r="T136" s="85"/>
      <c r="U136" s="85"/>
      <c r="V136" s="85"/>
      <c r="W136" s="85"/>
      <c r="X136" s="85"/>
      <c r="Y136" s="85"/>
    </row>
    <row r="137" spans="3:25">
      <c r="C137" s="85"/>
      <c r="D137" s="85"/>
      <c r="E137" s="85"/>
      <c r="F137" s="85"/>
      <c r="G137" s="85"/>
      <c r="H137" s="85"/>
      <c r="I137" s="85"/>
      <c r="J137" s="85"/>
      <c r="K137" s="85"/>
      <c r="L137" s="85"/>
      <c r="M137" s="85"/>
      <c r="N137" s="85"/>
      <c r="O137" s="85"/>
      <c r="P137" s="85"/>
      <c r="Q137" s="85"/>
      <c r="R137" s="85"/>
      <c r="S137" s="85"/>
      <c r="T137" s="85"/>
      <c r="U137" s="85"/>
      <c r="V137" s="85"/>
      <c r="W137" s="85"/>
      <c r="X137" s="85"/>
      <c r="Y137" s="85"/>
    </row>
    <row r="138" spans="3:25">
      <c r="C138" s="85"/>
      <c r="D138" s="85"/>
      <c r="E138" s="85"/>
      <c r="F138" s="85"/>
      <c r="G138" s="85"/>
      <c r="H138" s="85"/>
      <c r="I138" s="85"/>
      <c r="J138" s="85"/>
      <c r="K138" s="85"/>
      <c r="L138" s="85"/>
      <c r="M138" s="85"/>
      <c r="N138" s="85"/>
      <c r="O138" s="85"/>
      <c r="P138" s="85"/>
      <c r="Q138" s="85"/>
      <c r="R138" s="85"/>
      <c r="S138" s="85"/>
      <c r="T138" s="85"/>
      <c r="U138" s="85"/>
      <c r="V138" s="85"/>
      <c r="W138" s="85"/>
      <c r="X138" s="85"/>
      <c r="Y138" s="85"/>
    </row>
    <row r="139" spans="3:25">
      <c r="C139" s="85"/>
      <c r="D139" s="85"/>
      <c r="E139" s="85"/>
      <c r="F139" s="85"/>
      <c r="G139" s="85"/>
      <c r="H139" s="85"/>
      <c r="I139" s="85"/>
      <c r="J139" s="85"/>
      <c r="K139" s="85"/>
      <c r="L139" s="85"/>
      <c r="M139" s="85"/>
      <c r="N139" s="85"/>
      <c r="O139" s="85"/>
      <c r="P139" s="85"/>
      <c r="Q139" s="85"/>
      <c r="R139" s="85"/>
      <c r="S139" s="85"/>
      <c r="T139" s="85"/>
      <c r="U139" s="85"/>
      <c r="V139" s="85"/>
      <c r="W139" s="85"/>
      <c r="X139" s="85"/>
      <c r="Y139" s="85"/>
    </row>
    <row r="140" spans="3:25">
      <c r="C140" s="85"/>
      <c r="D140" s="85"/>
      <c r="E140" s="85"/>
      <c r="F140" s="85"/>
      <c r="G140" s="85"/>
      <c r="H140" s="85"/>
      <c r="I140" s="85"/>
      <c r="J140" s="85"/>
      <c r="K140" s="85"/>
      <c r="L140" s="85"/>
      <c r="M140" s="85"/>
      <c r="N140" s="85"/>
      <c r="O140" s="85"/>
      <c r="P140" s="85"/>
      <c r="Q140" s="85"/>
      <c r="R140" s="85"/>
      <c r="S140" s="85"/>
      <c r="T140" s="85"/>
      <c r="U140" s="85"/>
      <c r="V140" s="85"/>
      <c r="W140" s="85"/>
      <c r="X140" s="85"/>
      <c r="Y140" s="85"/>
    </row>
    <row r="141" spans="3:25">
      <c r="C141" s="85"/>
      <c r="D141" s="85"/>
      <c r="E141" s="85"/>
      <c r="F141" s="85"/>
      <c r="G141" s="85"/>
      <c r="H141" s="85"/>
      <c r="I141" s="85"/>
      <c r="J141" s="85"/>
      <c r="K141" s="85"/>
      <c r="L141" s="85"/>
      <c r="M141" s="85"/>
      <c r="N141" s="85"/>
      <c r="O141" s="85"/>
      <c r="P141" s="85"/>
      <c r="Q141" s="85"/>
      <c r="R141" s="85"/>
      <c r="S141" s="85"/>
      <c r="T141" s="85"/>
      <c r="U141" s="85"/>
      <c r="V141" s="85"/>
      <c r="W141" s="85"/>
      <c r="X141" s="85"/>
      <c r="Y141" s="85"/>
    </row>
    <row r="142" spans="3:25">
      <c r="C142" s="85"/>
      <c r="D142" s="85"/>
      <c r="E142" s="85"/>
      <c r="F142" s="85"/>
      <c r="G142" s="85"/>
      <c r="H142" s="85"/>
      <c r="I142" s="85"/>
      <c r="J142" s="85"/>
      <c r="K142" s="85"/>
      <c r="L142" s="85"/>
      <c r="M142" s="85"/>
      <c r="N142" s="85"/>
      <c r="O142" s="85"/>
      <c r="P142" s="85"/>
      <c r="Q142" s="85"/>
      <c r="R142" s="85"/>
      <c r="S142" s="85"/>
      <c r="T142" s="85"/>
      <c r="U142" s="85"/>
      <c r="V142" s="85"/>
      <c r="W142" s="85"/>
      <c r="X142" s="85"/>
      <c r="Y142" s="85"/>
    </row>
    <row r="143" spans="3:25">
      <c r="C143" s="85"/>
      <c r="D143" s="85"/>
      <c r="E143" s="85"/>
      <c r="F143" s="85"/>
      <c r="G143" s="85"/>
      <c r="H143" s="85"/>
      <c r="I143" s="85"/>
      <c r="J143" s="85"/>
      <c r="K143" s="85"/>
      <c r="L143" s="85"/>
      <c r="M143" s="85"/>
      <c r="N143" s="85"/>
      <c r="O143" s="85"/>
      <c r="P143" s="85"/>
      <c r="Q143" s="85"/>
      <c r="R143" s="85"/>
      <c r="S143" s="85"/>
      <c r="T143" s="85"/>
      <c r="U143" s="85"/>
      <c r="V143" s="85"/>
      <c r="W143" s="85"/>
      <c r="X143" s="85"/>
      <c r="Y143" s="85"/>
    </row>
    <row r="144" spans="3:25">
      <c r="C144" s="85"/>
      <c r="D144" s="85"/>
      <c r="E144" s="85"/>
      <c r="F144" s="85"/>
      <c r="G144" s="85"/>
      <c r="H144" s="85"/>
      <c r="I144" s="85"/>
      <c r="J144" s="85"/>
      <c r="K144" s="85"/>
      <c r="L144" s="85"/>
      <c r="M144" s="85"/>
      <c r="N144" s="85"/>
      <c r="O144" s="85"/>
      <c r="P144" s="85"/>
      <c r="Q144" s="85"/>
      <c r="R144" s="85"/>
      <c r="S144" s="85"/>
      <c r="T144" s="85"/>
      <c r="U144" s="85"/>
      <c r="V144" s="85"/>
      <c r="W144" s="85"/>
      <c r="X144" s="85"/>
      <c r="Y144" s="85"/>
    </row>
    <row r="145" spans="3:25">
      <c r="C145" s="85"/>
      <c r="D145" s="85"/>
      <c r="E145" s="85"/>
      <c r="F145" s="85"/>
      <c r="G145" s="85"/>
      <c r="H145" s="85"/>
      <c r="I145" s="85"/>
      <c r="J145" s="85"/>
      <c r="K145" s="85"/>
      <c r="L145" s="85"/>
      <c r="M145" s="85"/>
      <c r="N145" s="85"/>
      <c r="O145" s="85"/>
      <c r="P145" s="85"/>
      <c r="Q145" s="85"/>
      <c r="R145" s="85"/>
      <c r="S145" s="85"/>
      <c r="T145" s="85"/>
      <c r="U145" s="85"/>
      <c r="V145" s="85"/>
      <c r="W145" s="85"/>
      <c r="X145" s="85"/>
      <c r="Y145" s="85"/>
    </row>
    <row r="146" spans="3:25">
      <c r="C146" s="85"/>
      <c r="D146" s="85"/>
      <c r="E146" s="85"/>
      <c r="F146" s="85"/>
      <c r="G146" s="85"/>
      <c r="H146" s="85"/>
      <c r="I146" s="85"/>
      <c r="J146" s="85"/>
      <c r="K146" s="85"/>
      <c r="L146" s="85"/>
      <c r="M146" s="85"/>
      <c r="N146" s="85"/>
      <c r="O146" s="85"/>
      <c r="P146" s="85"/>
      <c r="Q146" s="85"/>
      <c r="R146" s="85"/>
      <c r="S146" s="85"/>
      <c r="T146" s="85"/>
      <c r="U146" s="85"/>
      <c r="V146" s="85"/>
      <c r="W146" s="85"/>
      <c r="X146" s="85"/>
      <c r="Y146" s="85"/>
    </row>
    <row r="147" spans="3:25">
      <c r="C147" s="85"/>
      <c r="D147" s="85"/>
      <c r="E147" s="85"/>
      <c r="F147" s="85"/>
      <c r="G147" s="85"/>
      <c r="H147" s="85"/>
      <c r="I147" s="85"/>
      <c r="J147" s="85"/>
      <c r="K147" s="85"/>
      <c r="L147" s="85"/>
      <c r="M147" s="85"/>
      <c r="N147" s="85"/>
      <c r="O147" s="85"/>
      <c r="P147" s="85"/>
      <c r="Q147" s="85"/>
      <c r="R147" s="85"/>
      <c r="S147" s="85"/>
      <c r="T147" s="85"/>
      <c r="U147" s="85"/>
      <c r="V147" s="85"/>
      <c r="W147" s="85"/>
      <c r="X147" s="85"/>
      <c r="Y147" s="85"/>
    </row>
    <row r="148" spans="3:25">
      <c r="C148" s="85"/>
      <c r="D148" s="85"/>
      <c r="E148" s="85"/>
      <c r="F148" s="85"/>
      <c r="G148" s="85"/>
      <c r="H148" s="85"/>
      <c r="I148" s="85"/>
      <c r="J148" s="85"/>
      <c r="K148" s="85"/>
      <c r="L148" s="85"/>
      <c r="M148" s="85"/>
      <c r="N148" s="85"/>
      <c r="O148" s="85"/>
      <c r="P148" s="85"/>
      <c r="Q148" s="85"/>
      <c r="R148" s="85"/>
      <c r="S148" s="85"/>
      <c r="T148" s="85"/>
      <c r="U148" s="85"/>
      <c r="V148" s="85"/>
      <c r="W148" s="85"/>
      <c r="X148" s="85"/>
      <c r="Y148" s="85"/>
    </row>
    <row r="149" spans="3:25">
      <c r="C149" s="85"/>
      <c r="D149" s="85"/>
      <c r="E149" s="85"/>
      <c r="F149" s="85"/>
      <c r="G149" s="85"/>
      <c r="H149" s="85"/>
      <c r="I149" s="85"/>
      <c r="J149" s="85"/>
      <c r="K149" s="85"/>
      <c r="L149" s="85"/>
      <c r="M149" s="85"/>
      <c r="N149" s="85"/>
      <c r="O149" s="85"/>
      <c r="P149" s="85"/>
      <c r="Q149" s="85"/>
      <c r="R149" s="85"/>
      <c r="S149" s="85"/>
      <c r="T149" s="85"/>
      <c r="U149" s="85"/>
      <c r="V149" s="85"/>
      <c r="W149" s="85"/>
      <c r="X149" s="85"/>
      <c r="Y149" s="85"/>
    </row>
    <row r="150" spans="3:25">
      <c r="C150" s="85"/>
      <c r="D150" s="85"/>
      <c r="E150" s="85"/>
      <c r="F150" s="85"/>
      <c r="G150" s="85"/>
      <c r="H150" s="85"/>
      <c r="I150" s="85"/>
      <c r="J150" s="85"/>
      <c r="K150" s="85"/>
      <c r="L150" s="85"/>
      <c r="M150" s="85"/>
      <c r="N150" s="85"/>
      <c r="O150" s="85"/>
      <c r="P150" s="85"/>
      <c r="Q150" s="85"/>
      <c r="R150" s="85"/>
      <c r="S150" s="85"/>
      <c r="T150" s="85"/>
      <c r="U150" s="85"/>
      <c r="V150" s="85"/>
      <c r="W150" s="85"/>
      <c r="X150" s="85"/>
      <c r="Y150" s="85"/>
    </row>
    <row r="151" spans="3:25">
      <c r="C151" s="85"/>
      <c r="D151" s="85"/>
      <c r="E151" s="85"/>
      <c r="F151" s="85"/>
      <c r="G151" s="85"/>
      <c r="H151" s="85"/>
      <c r="I151" s="85"/>
      <c r="J151" s="85"/>
      <c r="K151" s="85"/>
      <c r="L151" s="85"/>
      <c r="M151" s="85"/>
      <c r="N151" s="85"/>
      <c r="O151" s="85"/>
      <c r="P151" s="85"/>
      <c r="Q151" s="85"/>
      <c r="R151" s="85"/>
      <c r="S151" s="85"/>
      <c r="T151" s="85"/>
      <c r="U151" s="85"/>
      <c r="V151" s="85"/>
      <c r="W151" s="85"/>
      <c r="X151" s="85"/>
      <c r="Y151" s="85"/>
    </row>
    <row r="152" spans="3:25">
      <c r="C152" s="85"/>
      <c r="D152" s="85"/>
      <c r="E152" s="85"/>
      <c r="F152" s="85"/>
      <c r="G152" s="85"/>
      <c r="H152" s="85"/>
      <c r="I152" s="85"/>
      <c r="J152" s="85"/>
      <c r="K152" s="85"/>
      <c r="L152" s="85"/>
      <c r="M152" s="85"/>
      <c r="N152" s="85"/>
      <c r="O152" s="85"/>
      <c r="P152" s="85"/>
      <c r="Q152" s="85"/>
      <c r="R152" s="85"/>
      <c r="S152" s="85"/>
      <c r="T152" s="85"/>
      <c r="U152" s="85"/>
      <c r="V152" s="85"/>
      <c r="W152" s="85"/>
      <c r="X152" s="85"/>
      <c r="Y152" s="85"/>
    </row>
    <row r="153" spans="3:25">
      <c r="C153" s="85"/>
      <c r="D153" s="85"/>
      <c r="E153" s="85"/>
      <c r="F153" s="85"/>
      <c r="G153" s="85"/>
      <c r="H153" s="85"/>
      <c r="I153" s="85"/>
      <c r="J153" s="85"/>
      <c r="K153" s="85"/>
      <c r="L153" s="85"/>
      <c r="M153" s="85"/>
      <c r="N153" s="85"/>
      <c r="O153" s="85"/>
      <c r="P153" s="85"/>
      <c r="Q153" s="85"/>
      <c r="R153" s="85"/>
      <c r="S153" s="85"/>
      <c r="T153" s="85"/>
      <c r="U153" s="85"/>
      <c r="V153" s="85"/>
      <c r="W153" s="85"/>
      <c r="X153" s="85"/>
      <c r="Y153" s="85"/>
    </row>
    <row r="154" spans="3:25">
      <c r="C154" s="85"/>
      <c r="D154" s="85"/>
      <c r="E154" s="85"/>
      <c r="F154" s="85"/>
      <c r="G154" s="85"/>
      <c r="H154" s="85"/>
      <c r="I154" s="85"/>
      <c r="J154" s="85"/>
      <c r="K154" s="85"/>
      <c r="L154" s="85"/>
      <c r="M154" s="85"/>
      <c r="N154" s="85"/>
      <c r="O154" s="85"/>
      <c r="P154" s="85"/>
      <c r="Q154" s="85"/>
      <c r="R154" s="85"/>
      <c r="S154" s="85"/>
      <c r="T154" s="85"/>
      <c r="U154" s="85"/>
      <c r="V154" s="85"/>
      <c r="W154" s="85"/>
      <c r="X154" s="85"/>
      <c r="Y154" s="85"/>
    </row>
    <row r="155" spans="3:25">
      <c r="C155" s="85"/>
      <c r="D155" s="85"/>
      <c r="E155" s="85"/>
      <c r="F155" s="85"/>
      <c r="G155" s="85"/>
      <c r="H155" s="85"/>
      <c r="I155" s="85"/>
      <c r="J155" s="85"/>
      <c r="K155" s="85"/>
      <c r="L155" s="85"/>
      <c r="M155" s="85"/>
      <c r="N155" s="85"/>
      <c r="O155" s="85"/>
      <c r="P155" s="85"/>
      <c r="Q155" s="85"/>
      <c r="R155" s="85"/>
      <c r="S155" s="85"/>
      <c r="T155" s="85"/>
      <c r="U155" s="85"/>
      <c r="V155" s="85"/>
      <c r="W155" s="85"/>
      <c r="X155" s="85"/>
      <c r="Y155" s="85"/>
    </row>
    <row r="156" spans="3:25">
      <c r="C156" s="85"/>
      <c r="D156" s="85"/>
      <c r="E156" s="85"/>
      <c r="F156" s="85"/>
      <c r="G156" s="85"/>
      <c r="H156" s="85"/>
      <c r="I156" s="85"/>
      <c r="J156" s="85"/>
      <c r="K156" s="85"/>
      <c r="L156" s="85"/>
      <c r="M156" s="85"/>
      <c r="N156" s="85"/>
      <c r="O156" s="85"/>
      <c r="P156" s="85"/>
      <c r="Q156" s="85"/>
      <c r="R156" s="85"/>
      <c r="S156" s="85"/>
      <c r="T156" s="85"/>
      <c r="U156" s="85"/>
      <c r="V156" s="85"/>
      <c r="W156" s="85"/>
      <c r="X156" s="85"/>
      <c r="Y156" s="85"/>
    </row>
    <row r="157" spans="3:25">
      <c r="C157" s="85"/>
      <c r="D157" s="85"/>
      <c r="E157" s="85"/>
      <c r="F157" s="85"/>
      <c r="G157" s="85"/>
      <c r="H157" s="85"/>
      <c r="I157" s="85"/>
      <c r="J157" s="85"/>
      <c r="K157" s="85"/>
      <c r="L157" s="85"/>
      <c r="M157" s="85"/>
      <c r="N157" s="85"/>
      <c r="O157" s="85"/>
      <c r="P157" s="85"/>
      <c r="Q157" s="85"/>
      <c r="R157" s="85"/>
      <c r="S157" s="85"/>
      <c r="T157" s="85"/>
      <c r="U157" s="85"/>
      <c r="V157" s="85"/>
      <c r="W157" s="85"/>
      <c r="X157" s="85"/>
      <c r="Y157" s="85"/>
    </row>
    <row r="158" spans="3:25">
      <c r="C158" s="85"/>
      <c r="D158" s="85"/>
      <c r="E158" s="85"/>
      <c r="F158" s="85"/>
      <c r="G158" s="85"/>
      <c r="H158" s="85"/>
      <c r="I158" s="85"/>
      <c r="J158" s="85"/>
      <c r="K158" s="85"/>
      <c r="L158" s="85"/>
      <c r="M158" s="85"/>
      <c r="N158" s="85"/>
      <c r="O158" s="85"/>
      <c r="P158" s="85"/>
      <c r="Q158" s="85"/>
      <c r="R158" s="85"/>
      <c r="S158" s="85"/>
      <c r="T158" s="85"/>
      <c r="U158" s="85"/>
      <c r="V158" s="85"/>
      <c r="W158" s="85"/>
      <c r="X158" s="85"/>
      <c r="Y158" s="85"/>
    </row>
    <row r="159" spans="3:25">
      <c r="C159" s="85"/>
      <c r="D159" s="85"/>
      <c r="E159" s="85"/>
      <c r="F159" s="85"/>
      <c r="G159" s="85"/>
      <c r="H159" s="85"/>
      <c r="I159" s="85"/>
      <c r="J159" s="85"/>
      <c r="K159" s="85"/>
      <c r="L159" s="85"/>
      <c r="M159" s="85"/>
      <c r="N159" s="85"/>
      <c r="O159" s="85"/>
      <c r="P159" s="85"/>
      <c r="Q159" s="85"/>
      <c r="R159" s="85"/>
      <c r="S159" s="85"/>
      <c r="T159" s="85"/>
      <c r="U159" s="85"/>
      <c r="V159" s="85"/>
      <c r="W159" s="85"/>
      <c r="X159" s="85"/>
      <c r="Y159" s="85"/>
    </row>
    <row r="160" spans="3:25">
      <c r="C160" s="85"/>
      <c r="D160" s="85"/>
      <c r="E160" s="85"/>
      <c r="F160" s="85"/>
      <c r="G160" s="85"/>
      <c r="H160" s="85"/>
      <c r="I160" s="85"/>
      <c r="J160" s="85"/>
      <c r="K160" s="85"/>
      <c r="L160" s="85"/>
      <c r="M160" s="85"/>
      <c r="N160" s="85"/>
      <c r="O160" s="85"/>
      <c r="P160" s="85"/>
      <c r="Q160" s="85"/>
      <c r="R160" s="85"/>
      <c r="S160" s="85"/>
      <c r="T160" s="85"/>
      <c r="U160" s="85"/>
      <c r="V160" s="85"/>
      <c r="W160" s="85"/>
      <c r="X160" s="85"/>
      <c r="Y160" s="85"/>
    </row>
    <row r="161" spans="3:25">
      <c r="C161" s="85"/>
      <c r="D161" s="85"/>
      <c r="E161" s="85"/>
      <c r="F161" s="85"/>
      <c r="G161" s="85"/>
      <c r="H161" s="85"/>
      <c r="I161" s="85"/>
      <c r="J161" s="85"/>
      <c r="K161" s="85"/>
      <c r="L161" s="85"/>
      <c r="M161" s="85"/>
      <c r="N161" s="85"/>
      <c r="O161" s="85"/>
      <c r="P161" s="85"/>
      <c r="Q161" s="85"/>
      <c r="R161" s="85"/>
      <c r="S161" s="85"/>
      <c r="T161" s="85"/>
      <c r="U161" s="85"/>
      <c r="V161" s="85"/>
      <c r="W161" s="85"/>
      <c r="X161" s="85"/>
      <c r="Y161" s="85"/>
    </row>
    <row r="162" spans="3:25">
      <c r="C162" s="85"/>
      <c r="D162" s="85"/>
      <c r="E162" s="85"/>
      <c r="F162" s="85"/>
      <c r="G162" s="85"/>
      <c r="H162" s="85"/>
      <c r="I162" s="85"/>
      <c r="J162" s="85"/>
      <c r="K162" s="85"/>
      <c r="L162" s="85"/>
      <c r="M162" s="85"/>
      <c r="N162" s="85"/>
      <c r="O162" s="85"/>
      <c r="P162" s="85"/>
      <c r="Q162" s="85"/>
      <c r="R162" s="85"/>
      <c r="S162" s="85"/>
      <c r="T162" s="85"/>
      <c r="U162" s="85"/>
      <c r="V162" s="85"/>
      <c r="W162" s="85"/>
      <c r="X162" s="85"/>
      <c r="Y162" s="85"/>
    </row>
    <row r="163" spans="3:25">
      <c r="C163" s="85"/>
      <c r="D163" s="85"/>
      <c r="E163" s="85"/>
      <c r="F163" s="85"/>
      <c r="G163" s="85"/>
      <c r="H163" s="85"/>
      <c r="I163" s="85"/>
      <c r="J163" s="85"/>
      <c r="K163" s="85"/>
      <c r="L163" s="85"/>
      <c r="M163" s="85"/>
      <c r="N163" s="85"/>
      <c r="O163" s="85"/>
      <c r="P163" s="85"/>
      <c r="Q163" s="85"/>
      <c r="R163" s="85"/>
      <c r="S163" s="85"/>
      <c r="T163" s="85"/>
      <c r="U163" s="85"/>
      <c r="V163" s="85"/>
      <c r="W163" s="85"/>
      <c r="X163" s="85"/>
      <c r="Y163" s="85"/>
    </row>
    <row r="164" spans="3:25">
      <c r="C164" s="85"/>
      <c r="D164" s="85"/>
      <c r="E164" s="85"/>
      <c r="F164" s="85"/>
      <c r="G164" s="85"/>
      <c r="H164" s="85"/>
      <c r="I164" s="85"/>
      <c r="J164" s="85"/>
      <c r="K164" s="85"/>
      <c r="L164" s="85"/>
      <c r="M164" s="85"/>
      <c r="N164" s="85"/>
      <c r="O164" s="85"/>
      <c r="P164" s="85"/>
      <c r="Q164" s="85"/>
      <c r="R164" s="85"/>
      <c r="S164" s="85"/>
      <c r="T164" s="85"/>
      <c r="U164" s="85"/>
      <c r="V164" s="85"/>
      <c r="W164" s="85"/>
      <c r="X164" s="85"/>
      <c r="Y164" s="85"/>
    </row>
    <row r="165" spans="3:25">
      <c r="C165" s="85"/>
      <c r="D165" s="85"/>
      <c r="E165" s="85"/>
      <c r="F165" s="85"/>
      <c r="G165" s="85"/>
      <c r="H165" s="85"/>
      <c r="I165" s="85"/>
      <c r="J165" s="85"/>
      <c r="K165" s="85"/>
      <c r="L165" s="85"/>
      <c r="M165" s="85"/>
      <c r="N165" s="85"/>
      <c r="O165" s="85"/>
      <c r="P165" s="85"/>
      <c r="Q165" s="85"/>
      <c r="R165" s="85"/>
      <c r="S165" s="85"/>
      <c r="T165" s="85"/>
      <c r="U165" s="85"/>
      <c r="V165" s="85"/>
      <c r="W165" s="85"/>
      <c r="X165" s="85"/>
      <c r="Y165" s="85"/>
    </row>
    <row r="166" spans="3:25">
      <c r="C166" s="85"/>
      <c r="D166" s="85"/>
      <c r="E166" s="85"/>
      <c r="F166" s="85"/>
      <c r="G166" s="85"/>
      <c r="H166" s="85"/>
      <c r="I166" s="85"/>
      <c r="J166" s="85"/>
      <c r="K166" s="85"/>
      <c r="L166" s="85"/>
      <c r="M166" s="85"/>
      <c r="N166" s="85"/>
      <c r="O166" s="85"/>
      <c r="P166" s="85"/>
      <c r="Q166" s="85"/>
      <c r="R166" s="85"/>
      <c r="S166" s="85"/>
      <c r="T166" s="85"/>
      <c r="U166" s="85"/>
      <c r="V166" s="85"/>
      <c r="W166" s="85"/>
      <c r="X166" s="85"/>
      <c r="Y166" s="85"/>
    </row>
    <row r="167" spans="3:25">
      <c r="C167" s="85"/>
      <c r="D167" s="85"/>
      <c r="E167" s="85"/>
      <c r="F167" s="85"/>
      <c r="G167" s="85"/>
      <c r="H167" s="85"/>
      <c r="I167" s="85"/>
      <c r="J167" s="85"/>
      <c r="K167" s="85"/>
      <c r="L167" s="85"/>
      <c r="M167" s="85"/>
      <c r="N167" s="85"/>
      <c r="O167" s="85"/>
      <c r="P167" s="85"/>
      <c r="Q167" s="85"/>
      <c r="R167" s="85"/>
      <c r="S167" s="85"/>
      <c r="T167" s="85"/>
      <c r="U167" s="85"/>
      <c r="V167" s="85"/>
      <c r="W167" s="85"/>
      <c r="X167" s="85"/>
      <c r="Y167" s="85"/>
    </row>
    <row r="168" spans="3:25">
      <c r="C168" s="85"/>
      <c r="D168" s="85"/>
      <c r="E168" s="85"/>
      <c r="F168" s="85"/>
      <c r="G168" s="85"/>
      <c r="H168" s="85"/>
      <c r="I168" s="85"/>
      <c r="J168" s="85"/>
      <c r="K168" s="85"/>
      <c r="L168" s="85"/>
      <c r="M168" s="85"/>
      <c r="N168" s="85"/>
      <c r="O168" s="85"/>
      <c r="P168" s="85"/>
      <c r="Q168" s="85"/>
      <c r="R168" s="85"/>
      <c r="S168" s="85"/>
      <c r="T168" s="85"/>
      <c r="U168" s="85"/>
      <c r="V168" s="85"/>
      <c r="W168" s="85"/>
      <c r="X168" s="85"/>
      <c r="Y168" s="85"/>
    </row>
    <row r="169" spans="3:25">
      <c r="C169" s="85"/>
      <c r="D169" s="85"/>
      <c r="E169" s="85"/>
      <c r="F169" s="85"/>
      <c r="G169" s="85"/>
      <c r="H169" s="85"/>
      <c r="I169" s="85"/>
      <c r="J169" s="85"/>
      <c r="K169" s="85"/>
      <c r="L169" s="85"/>
      <c r="M169" s="85"/>
      <c r="N169" s="85"/>
      <c r="O169" s="85"/>
      <c r="P169" s="85"/>
      <c r="Q169" s="85"/>
      <c r="R169" s="85"/>
      <c r="S169" s="85"/>
      <c r="T169" s="85"/>
      <c r="U169" s="85"/>
      <c r="V169" s="85"/>
      <c r="W169" s="85"/>
      <c r="X169" s="85"/>
      <c r="Y169" s="85"/>
    </row>
    <row r="170" spans="3:25">
      <c r="C170" s="85"/>
      <c r="D170" s="85"/>
      <c r="E170" s="85"/>
      <c r="F170" s="85"/>
      <c r="G170" s="85"/>
      <c r="H170" s="85"/>
      <c r="I170" s="85"/>
      <c r="J170" s="85"/>
      <c r="K170" s="85"/>
      <c r="L170" s="85"/>
      <c r="M170" s="85"/>
      <c r="N170" s="85"/>
      <c r="O170" s="85"/>
      <c r="P170" s="85"/>
      <c r="Q170" s="85"/>
      <c r="R170" s="85"/>
      <c r="S170" s="85"/>
      <c r="T170" s="85"/>
      <c r="U170" s="85"/>
      <c r="V170" s="85"/>
      <c r="W170" s="85"/>
      <c r="X170" s="85"/>
      <c r="Y170" s="85"/>
    </row>
    <row r="171" spans="3:25">
      <c r="C171" s="85"/>
      <c r="D171" s="85"/>
      <c r="E171" s="85"/>
      <c r="F171" s="85"/>
      <c r="G171" s="85"/>
      <c r="H171" s="85"/>
      <c r="I171" s="85"/>
      <c r="J171" s="85"/>
      <c r="K171" s="85"/>
      <c r="L171" s="85"/>
      <c r="M171" s="85"/>
      <c r="N171" s="85"/>
      <c r="O171" s="85"/>
      <c r="P171" s="85"/>
      <c r="Q171" s="85"/>
      <c r="R171" s="85"/>
      <c r="S171" s="85"/>
      <c r="T171" s="85"/>
      <c r="U171" s="85"/>
      <c r="V171" s="85"/>
      <c r="W171" s="85"/>
      <c r="X171" s="85"/>
      <c r="Y171" s="85"/>
    </row>
    <row r="172" spans="3:25">
      <c r="C172" s="85"/>
      <c r="D172" s="85"/>
      <c r="E172" s="85"/>
      <c r="F172" s="85"/>
      <c r="G172" s="85"/>
      <c r="H172" s="85"/>
      <c r="I172" s="85"/>
      <c r="J172" s="85"/>
      <c r="K172" s="85"/>
      <c r="L172" s="85"/>
      <c r="M172" s="85"/>
      <c r="N172" s="85"/>
      <c r="O172" s="85"/>
      <c r="P172" s="85"/>
      <c r="Q172" s="85"/>
      <c r="R172" s="85"/>
      <c r="S172" s="85"/>
      <c r="T172" s="85"/>
      <c r="U172" s="85"/>
      <c r="V172" s="85"/>
      <c r="W172" s="85"/>
      <c r="X172" s="85"/>
      <c r="Y172" s="85"/>
    </row>
    <row r="173" spans="3:25">
      <c r="C173" s="85"/>
      <c r="D173" s="85"/>
      <c r="E173" s="85"/>
      <c r="F173" s="85"/>
      <c r="G173" s="85"/>
      <c r="H173" s="85"/>
      <c r="I173" s="85"/>
      <c r="J173" s="85"/>
      <c r="K173" s="85"/>
      <c r="L173" s="85"/>
      <c r="M173" s="85"/>
      <c r="N173" s="85"/>
      <c r="O173" s="85"/>
      <c r="P173" s="85"/>
      <c r="Q173" s="85"/>
      <c r="R173" s="85"/>
      <c r="S173" s="85"/>
      <c r="T173" s="85"/>
      <c r="U173" s="85"/>
      <c r="V173" s="85"/>
      <c r="W173" s="85"/>
      <c r="X173" s="85"/>
      <c r="Y173" s="85"/>
    </row>
    <row r="174" spans="3:25">
      <c r="C174" s="85"/>
      <c r="D174" s="85"/>
      <c r="E174" s="85"/>
      <c r="F174" s="85"/>
      <c r="G174" s="85"/>
      <c r="H174" s="85"/>
      <c r="I174" s="85"/>
      <c r="J174" s="85"/>
      <c r="K174" s="85"/>
      <c r="L174" s="85"/>
      <c r="M174" s="85"/>
      <c r="N174" s="85"/>
      <c r="O174" s="85"/>
      <c r="P174" s="85"/>
      <c r="Q174" s="85"/>
      <c r="R174" s="85"/>
      <c r="S174" s="85"/>
      <c r="T174" s="85"/>
      <c r="U174" s="85"/>
      <c r="V174" s="85"/>
      <c r="W174" s="85"/>
      <c r="X174" s="85"/>
      <c r="Y174" s="85"/>
    </row>
    <row r="175" spans="3:25">
      <c r="C175" s="85"/>
      <c r="D175" s="85"/>
      <c r="E175" s="85"/>
      <c r="F175" s="85"/>
      <c r="G175" s="85"/>
      <c r="H175" s="85"/>
      <c r="I175" s="85"/>
      <c r="J175" s="85"/>
      <c r="K175" s="85"/>
      <c r="L175" s="85"/>
      <c r="M175" s="85"/>
      <c r="N175" s="85"/>
      <c r="O175" s="85"/>
      <c r="P175" s="85"/>
      <c r="Q175" s="85"/>
      <c r="R175" s="85"/>
      <c r="S175" s="85"/>
      <c r="T175" s="85"/>
      <c r="U175" s="85"/>
      <c r="V175" s="85"/>
      <c r="W175" s="85"/>
      <c r="X175" s="85"/>
      <c r="Y175" s="85"/>
    </row>
    <row r="176" spans="3:25">
      <c r="C176" s="85"/>
      <c r="D176" s="85"/>
      <c r="E176" s="85"/>
      <c r="F176" s="85"/>
      <c r="G176" s="85"/>
      <c r="H176" s="85"/>
      <c r="I176" s="85"/>
      <c r="J176" s="85"/>
      <c r="K176" s="85"/>
      <c r="L176" s="85"/>
      <c r="M176" s="85"/>
      <c r="N176" s="85"/>
      <c r="O176" s="85"/>
      <c r="P176" s="85"/>
      <c r="Q176" s="85"/>
      <c r="R176" s="85"/>
      <c r="S176" s="85"/>
      <c r="T176" s="85"/>
      <c r="U176" s="85"/>
      <c r="V176" s="85"/>
      <c r="W176" s="85"/>
      <c r="X176" s="85"/>
      <c r="Y176" s="85"/>
    </row>
    <row r="177" spans="3:25">
      <c r="C177" s="85"/>
      <c r="D177" s="85"/>
      <c r="E177" s="85"/>
      <c r="F177" s="85"/>
      <c r="G177" s="85"/>
      <c r="H177" s="85"/>
      <c r="I177" s="85"/>
      <c r="J177" s="85"/>
      <c r="K177" s="85"/>
      <c r="L177" s="85"/>
      <c r="M177" s="85"/>
      <c r="N177" s="85"/>
      <c r="O177" s="85"/>
      <c r="P177" s="85"/>
      <c r="Q177" s="85"/>
      <c r="R177" s="85"/>
      <c r="S177" s="85"/>
      <c r="T177" s="85"/>
      <c r="U177" s="85"/>
      <c r="V177" s="85"/>
      <c r="W177" s="85"/>
      <c r="X177" s="85"/>
      <c r="Y177" s="85"/>
    </row>
    <row r="178" spans="3:25">
      <c r="C178" s="85"/>
      <c r="D178" s="85"/>
      <c r="E178" s="85"/>
      <c r="F178" s="85"/>
      <c r="G178" s="85"/>
      <c r="H178" s="85"/>
      <c r="I178" s="85"/>
      <c r="J178" s="85"/>
      <c r="K178" s="85"/>
      <c r="L178" s="85"/>
      <c r="M178" s="85"/>
      <c r="N178" s="85"/>
      <c r="O178" s="85"/>
      <c r="P178" s="85"/>
      <c r="Q178" s="85"/>
      <c r="R178" s="85"/>
      <c r="S178" s="85"/>
      <c r="T178" s="85"/>
      <c r="U178" s="85"/>
      <c r="V178" s="85"/>
      <c r="W178" s="85"/>
      <c r="X178" s="85"/>
      <c r="Y178" s="85"/>
    </row>
    <row r="179" spans="3:25">
      <c r="C179" s="85"/>
      <c r="D179" s="85"/>
      <c r="E179" s="85"/>
      <c r="F179" s="85"/>
      <c r="G179" s="85"/>
      <c r="H179" s="85"/>
      <c r="I179" s="85"/>
      <c r="J179" s="85"/>
      <c r="K179" s="85"/>
      <c r="L179" s="85"/>
      <c r="M179" s="85"/>
      <c r="N179" s="85"/>
      <c r="O179" s="85"/>
      <c r="P179" s="85"/>
      <c r="Q179" s="85"/>
      <c r="R179" s="85"/>
      <c r="S179" s="85"/>
      <c r="T179" s="85"/>
      <c r="U179" s="85"/>
      <c r="V179" s="85"/>
      <c r="W179" s="85"/>
      <c r="X179" s="85"/>
      <c r="Y179" s="85"/>
    </row>
    <row r="180" spans="3:25">
      <c r="C180" s="85"/>
      <c r="D180" s="85"/>
      <c r="E180" s="85"/>
      <c r="F180" s="85"/>
      <c r="G180" s="85"/>
      <c r="H180" s="85"/>
      <c r="I180" s="85"/>
      <c r="J180" s="85"/>
      <c r="K180" s="85"/>
      <c r="L180" s="85"/>
      <c r="M180" s="85"/>
      <c r="N180" s="85"/>
      <c r="O180" s="85"/>
      <c r="P180" s="85"/>
      <c r="Q180" s="85"/>
      <c r="R180" s="85"/>
      <c r="S180" s="85"/>
      <c r="T180" s="85"/>
      <c r="U180" s="85"/>
      <c r="V180" s="85"/>
      <c r="W180" s="85"/>
      <c r="X180" s="85"/>
      <c r="Y180" s="85"/>
    </row>
    <row r="181" spans="3:25">
      <c r="C181" s="85"/>
      <c r="D181" s="85"/>
      <c r="E181" s="85"/>
      <c r="F181" s="85"/>
      <c r="G181" s="85"/>
      <c r="H181" s="85"/>
      <c r="I181" s="85"/>
      <c r="J181" s="85"/>
      <c r="K181" s="85"/>
      <c r="L181" s="85"/>
      <c r="M181" s="85"/>
      <c r="N181" s="85"/>
      <c r="O181" s="85"/>
      <c r="P181" s="85"/>
      <c r="Q181" s="85"/>
      <c r="R181" s="85"/>
      <c r="S181" s="85"/>
      <c r="T181" s="85"/>
      <c r="U181" s="85"/>
      <c r="V181" s="85"/>
      <c r="W181" s="85"/>
      <c r="X181" s="85"/>
      <c r="Y181" s="85"/>
    </row>
    <row r="182" spans="3:25">
      <c r="C182" s="85"/>
      <c r="D182" s="85"/>
      <c r="E182" s="85"/>
      <c r="F182" s="85"/>
      <c r="G182" s="85"/>
      <c r="H182" s="85"/>
      <c r="I182" s="85"/>
      <c r="J182" s="85"/>
      <c r="K182" s="85"/>
      <c r="L182" s="85"/>
      <c r="M182" s="85"/>
      <c r="N182" s="85"/>
      <c r="O182" s="85"/>
      <c r="P182" s="85"/>
      <c r="Q182" s="85"/>
      <c r="R182" s="85"/>
      <c r="S182" s="85"/>
      <c r="T182" s="85"/>
      <c r="U182" s="85"/>
      <c r="V182" s="85"/>
      <c r="W182" s="85"/>
      <c r="X182" s="85"/>
      <c r="Y182" s="85"/>
    </row>
    <row r="183" spans="3:25">
      <c r="C183" s="85"/>
      <c r="D183" s="85"/>
      <c r="E183" s="85"/>
      <c r="F183" s="85"/>
      <c r="G183" s="85"/>
      <c r="H183" s="85"/>
      <c r="I183" s="85"/>
      <c r="J183" s="85"/>
      <c r="K183" s="85"/>
      <c r="L183" s="85"/>
      <c r="M183" s="85"/>
      <c r="N183" s="85"/>
      <c r="O183" s="85"/>
      <c r="P183" s="85"/>
      <c r="Q183" s="85"/>
      <c r="R183" s="85"/>
      <c r="S183" s="85"/>
      <c r="T183" s="85"/>
      <c r="U183" s="85"/>
      <c r="V183" s="85"/>
      <c r="W183" s="85"/>
      <c r="X183" s="85"/>
      <c r="Y183" s="85"/>
    </row>
    <row r="184" spans="3:25">
      <c r="C184" s="85"/>
      <c r="D184" s="85"/>
      <c r="E184" s="85"/>
      <c r="F184" s="85"/>
      <c r="G184" s="85"/>
      <c r="H184" s="85"/>
      <c r="I184" s="85"/>
      <c r="J184" s="85"/>
      <c r="K184" s="85"/>
      <c r="L184" s="85"/>
      <c r="M184" s="85"/>
      <c r="N184" s="85"/>
      <c r="O184" s="85"/>
      <c r="P184" s="85"/>
      <c r="Q184" s="85"/>
      <c r="R184" s="85"/>
      <c r="S184" s="85"/>
      <c r="T184" s="85"/>
      <c r="U184" s="85"/>
      <c r="V184" s="85"/>
      <c r="W184" s="85"/>
      <c r="X184" s="85"/>
      <c r="Y184" s="85"/>
    </row>
    <row r="185" spans="3:25">
      <c r="C185" s="85"/>
      <c r="D185" s="85"/>
      <c r="E185" s="85"/>
      <c r="F185" s="85"/>
      <c r="G185" s="85"/>
      <c r="H185" s="85"/>
      <c r="I185" s="85"/>
      <c r="J185" s="85"/>
      <c r="K185" s="85"/>
      <c r="L185" s="85"/>
      <c r="M185" s="85"/>
      <c r="N185" s="85"/>
      <c r="O185" s="85"/>
      <c r="P185" s="85"/>
      <c r="Q185" s="85"/>
      <c r="R185" s="85"/>
      <c r="S185" s="85"/>
      <c r="T185" s="85"/>
      <c r="U185" s="85"/>
      <c r="V185" s="85"/>
      <c r="W185" s="85"/>
      <c r="X185" s="85"/>
      <c r="Y185" s="85"/>
    </row>
    <row r="186" spans="3:25">
      <c r="C186" s="85"/>
      <c r="D186" s="85"/>
      <c r="E186" s="85"/>
      <c r="F186" s="85"/>
      <c r="G186" s="85"/>
      <c r="H186" s="85"/>
      <c r="I186" s="85"/>
      <c r="J186" s="85"/>
      <c r="K186" s="85"/>
      <c r="L186" s="85"/>
      <c r="M186" s="85"/>
      <c r="N186" s="85"/>
      <c r="O186" s="85"/>
      <c r="P186" s="85"/>
      <c r="Q186" s="85"/>
      <c r="R186" s="85"/>
      <c r="S186" s="85"/>
      <c r="T186" s="85"/>
      <c r="U186" s="85"/>
      <c r="V186" s="85"/>
      <c r="W186" s="85"/>
      <c r="X186" s="85"/>
      <c r="Y186" s="85"/>
    </row>
    <row r="187" spans="3:25">
      <c r="C187" s="85"/>
      <c r="D187" s="85"/>
      <c r="E187" s="85"/>
      <c r="F187" s="85"/>
      <c r="G187" s="85"/>
      <c r="H187" s="85"/>
      <c r="I187" s="85"/>
      <c r="J187" s="85"/>
      <c r="K187" s="85"/>
      <c r="L187" s="85"/>
      <c r="M187" s="85"/>
      <c r="N187" s="85"/>
      <c r="O187" s="85"/>
      <c r="P187" s="85"/>
      <c r="Q187" s="85"/>
      <c r="R187" s="85"/>
      <c r="S187" s="85"/>
      <c r="T187" s="85"/>
      <c r="U187" s="85"/>
      <c r="V187" s="85"/>
      <c r="W187" s="85"/>
      <c r="X187" s="85"/>
      <c r="Y187" s="85"/>
    </row>
    <row r="188" spans="3:25">
      <c r="C188" s="85"/>
      <c r="D188" s="85"/>
      <c r="E188" s="85"/>
      <c r="F188" s="85"/>
      <c r="G188" s="85"/>
      <c r="H188" s="85"/>
      <c r="I188" s="85"/>
      <c r="J188" s="85"/>
      <c r="K188" s="85"/>
      <c r="L188" s="85"/>
      <c r="M188" s="85"/>
      <c r="N188" s="85"/>
      <c r="O188" s="85"/>
      <c r="P188" s="85"/>
      <c r="Q188" s="85"/>
      <c r="R188" s="85"/>
      <c r="S188" s="85"/>
      <c r="T188" s="85"/>
      <c r="U188" s="85"/>
      <c r="V188" s="85"/>
      <c r="W188" s="85"/>
      <c r="X188" s="85"/>
      <c r="Y188" s="85"/>
    </row>
    <row r="189" spans="3:25">
      <c r="C189" s="85"/>
      <c r="D189" s="85"/>
      <c r="E189" s="85"/>
      <c r="F189" s="85"/>
      <c r="G189" s="85"/>
      <c r="H189" s="85"/>
      <c r="I189" s="85"/>
      <c r="J189" s="85"/>
      <c r="K189" s="85"/>
      <c r="L189" s="85"/>
      <c r="M189" s="85"/>
      <c r="N189" s="85"/>
      <c r="O189" s="85"/>
      <c r="P189" s="85"/>
      <c r="Q189" s="85"/>
      <c r="R189" s="85"/>
      <c r="S189" s="85"/>
      <c r="T189" s="85"/>
      <c r="U189" s="85"/>
      <c r="V189" s="85"/>
      <c r="W189" s="85"/>
      <c r="X189" s="85"/>
      <c r="Y189" s="85"/>
    </row>
    <row r="190" spans="3:25">
      <c r="C190" s="85"/>
      <c r="D190" s="85"/>
      <c r="E190" s="85"/>
      <c r="F190" s="85"/>
      <c r="G190" s="85"/>
      <c r="H190" s="85"/>
      <c r="I190" s="85"/>
      <c r="J190" s="85"/>
      <c r="K190" s="85"/>
      <c r="L190" s="85"/>
      <c r="M190" s="85"/>
      <c r="N190" s="85"/>
      <c r="O190" s="85"/>
      <c r="P190" s="85"/>
      <c r="Q190" s="85"/>
      <c r="R190" s="85"/>
      <c r="S190" s="85"/>
      <c r="T190" s="85"/>
      <c r="U190" s="85"/>
      <c r="V190" s="85"/>
      <c r="W190" s="85"/>
      <c r="X190" s="85"/>
      <c r="Y190" s="85"/>
    </row>
    <row r="191" spans="3:25">
      <c r="C191" s="85"/>
      <c r="D191" s="85"/>
      <c r="E191" s="85"/>
      <c r="F191" s="85"/>
      <c r="G191" s="85"/>
      <c r="H191" s="85"/>
      <c r="I191" s="85"/>
      <c r="J191" s="85"/>
      <c r="K191" s="85"/>
      <c r="L191" s="85"/>
      <c r="M191" s="85"/>
      <c r="N191" s="85"/>
      <c r="O191" s="85"/>
      <c r="P191" s="85"/>
      <c r="Q191" s="85"/>
      <c r="R191" s="85"/>
      <c r="S191" s="85"/>
      <c r="T191" s="85"/>
      <c r="U191" s="85"/>
      <c r="V191" s="85"/>
      <c r="W191" s="85"/>
      <c r="X191" s="85"/>
      <c r="Y191" s="85"/>
    </row>
    <row r="192" spans="3:25">
      <c r="C192" s="85"/>
      <c r="D192" s="85"/>
      <c r="E192" s="85"/>
      <c r="F192" s="85"/>
      <c r="G192" s="85"/>
      <c r="H192" s="85"/>
      <c r="I192" s="85"/>
      <c r="J192" s="85"/>
      <c r="K192" s="85"/>
      <c r="L192" s="85"/>
      <c r="M192" s="85"/>
      <c r="N192" s="85"/>
      <c r="O192" s="85"/>
      <c r="P192" s="85"/>
      <c r="Q192" s="85"/>
      <c r="R192" s="85"/>
      <c r="S192" s="85"/>
      <c r="T192" s="85"/>
      <c r="U192" s="85"/>
      <c r="V192" s="85"/>
      <c r="W192" s="85"/>
      <c r="X192" s="85"/>
      <c r="Y192" s="85"/>
    </row>
    <row r="193" spans="3:25">
      <c r="C193" s="85"/>
      <c r="D193" s="85"/>
      <c r="E193" s="85"/>
      <c r="F193" s="85"/>
      <c r="G193" s="85"/>
      <c r="H193" s="85"/>
      <c r="I193" s="85"/>
      <c r="J193" s="85"/>
      <c r="K193" s="85"/>
      <c r="L193" s="85"/>
      <c r="M193" s="85"/>
      <c r="N193" s="85"/>
      <c r="O193" s="85"/>
      <c r="P193" s="85"/>
      <c r="Q193" s="85"/>
      <c r="R193" s="85"/>
      <c r="S193" s="85"/>
      <c r="T193" s="85"/>
      <c r="U193" s="85"/>
      <c r="V193" s="85"/>
      <c r="W193" s="85"/>
      <c r="X193" s="85"/>
      <c r="Y193" s="85"/>
    </row>
    <row r="194" spans="3:25">
      <c r="C194" s="85"/>
      <c r="D194" s="85"/>
      <c r="E194" s="85"/>
      <c r="F194" s="85"/>
      <c r="G194" s="85"/>
      <c r="H194" s="85"/>
      <c r="I194" s="85"/>
      <c r="J194" s="85"/>
      <c r="K194" s="85"/>
      <c r="L194" s="85"/>
      <c r="M194" s="85"/>
      <c r="N194" s="85"/>
      <c r="O194" s="85"/>
      <c r="P194" s="85"/>
      <c r="Q194" s="85"/>
      <c r="R194" s="85"/>
      <c r="S194" s="85"/>
      <c r="T194" s="85"/>
      <c r="U194" s="85"/>
      <c r="V194" s="85"/>
      <c r="W194" s="85"/>
      <c r="X194" s="85"/>
      <c r="Y194" s="85"/>
    </row>
    <row r="195" spans="3:25">
      <c r="C195" s="85"/>
      <c r="D195" s="85"/>
      <c r="E195" s="85"/>
      <c r="F195" s="85"/>
      <c r="G195" s="85"/>
      <c r="H195" s="85"/>
      <c r="I195" s="85"/>
      <c r="J195" s="85"/>
      <c r="K195" s="85"/>
      <c r="L195" s="85"/>
      <c r="M195" s="85"/>
      <c r="N195" s="85"/>
      <c r="O195" s="85"/>
      <c r="P195" s="85"/>
      <c r="Q195" s="85"/>
      <c r="R195" s="85"/>
      <c r="S195" s="85"/>
      <c r="T195" s="85"/>
      <c r="U195" s="85"/>
      <c r="V195" s="85"/>
      <c r="W195" s="85"/>
      <c r="X195" s="85"/>
      <c r="Y195" s="85"/>
    </row>
    <row r="196" spans="3:25">
      <c r="C196" s="85"/>
      <c r="D196" s="85"/>
      <c r="E196" s="85"/>
      <c r="F196" s="85"/>
      <c r="G196" s="85"/>
      <c r="H196" s="85"/>
      <c r="I196" s="85"/>
      <c r="J196" s="85"/>
      <c r="K196" s="85"/>
      <c r="L196" s="85"/>
      <c r="M196" s="85"/>
      <c r="N196" s="85"/>
      <c r="O196" s="85"/>
      <c r="P196" s="85"/>
      <c r="Q196" s="85"/>
      <c r="R196" s="85"/>
      <c r="S196" s="85"/>
      <c r="T196" s="85"/>
      <c r="U196" s="85"/>
      <c r="V196" s="85"/>
      <c r="W196" s="85"/>
      <c r="X196" s="85"/>
      <c r="Y196" s="85"/>
    </row>
    <row r="197" spans="3:25">
      <c r="C197" s="85"/>
      <c r="D197" s="85"/>
      <c r="E197" s="85"/>
      <c r="F197" s="85"/>
      <c r="G197" s="85"/>
      <c r="H197" s="85"/>
      <c r="I197" s="85"/>
      <c r="J197" s="85"/>
      <c r="K197" s="85"/>
      <c r="L197" s="85"/>
      <c r="M197" s="85"/>
      <c r="N197" s="85"/>
      <c r="O197" s="85"/>
      <c r="P197" s="85"/>
      <c r="Q197" s="85"/>
      <c r="R197" s="85"/>
      <c r="S197" s="85"/>
      <c r="T197" s="85"/>
      <c r="U197" s="85"/>
      <c r="V197" s="85"/>
      <c r="W197" s="85"/>
      <c r="X197" s="85"/>
      <c r="Y197" s="85"/>
    </row>
    <row r="198" spans="3:25">
      <c r="C198" s="85"/>
      <c r="D198" s="85"/>
      <c r="E198" s="85"/>
      <c r="F198" s="85"/>
      <c r="G198" s="85"/>
      <c r="H198" s="85"/>
      <c r="I198" s="85"/>
      <c r="J198" s="85"/>
      <c r="K198" s="85"/>
      <c r="L198" s="85"/>
      <c r="M198" s="85"/>
      <c r="N198" s="85"/>
      <c r="O198" s="85"/>
      <c r="P198" s="85"/>
      <c r="Q198" s="85"/>
      <c r="R198" s="85"/>
      <c r="S198" s="85"/>
      <c r="T198" s="85"/>
      <c r="U198" s="85"/>
      <c r="V198" s="85"/>
      <c r="W198" s="85"/>
      <c r="X198" s="85"/>
      <c r="Y198" s="85"/>
    </row>
    <row r="199" spans="3:25">
      <c r="C199" s="85"/>
      <c r="D199" s="85"/>
      <c r="E199" s="85"/>
      <c r="F199" s="85"/>
      <c r="G199" s="85"/>
      <c r="H199" s="85"/>
      <c r="I199" s="85"/>
      <c r="J199" s="85"/>
      <c r="K199" s="85"/>
      <c r="L199" s="85"/>
      <c r="M199" s="85"/>
      <c r="N199" s="85"/>
      <c r="O199" s="85"/>
      <c r="P199" s="85"/>
      <c r="Q199" s="85"/>
      <c r="R199" s="85"/>
      <c r="S199" s="85"/>
      <c r="T199" s="85"/>
      <c r="U199" s="85"/>
      <c r="V199" s="85"/>
      <c r="W199" s="85"/>
      <c r="X199" s="85"/>
      <c r="Y199" s="85"/>
    </row>
    <row r="200" spans="3:25">
      <c r="C200" s="85"/>
      <c r="D200" s="85"/>
      <c r="E200" s="85"/>
      <c r="F200" s="85"/>
      <c r="G200" s="85"/>
      <c r="H200" s="85"/>
      <c r="I200" s="85"/>
      <c r="J200" s="85"/>
      <c r="K200" s="85"/>
      <c r="L200" s="85"/>
      <c r="M200" s="85"/>
      <c r="N200" s="85"/>
      <c r="O200" s="85"/>
      <c r="P200" s="85"/>
      <c r="Q200" s="85"/>
      <c r="R200" s="85"/>
      <c r="S200" s="85"/>
      <c r="T200" s="85"/>
      <c r="U200" s="85"/>
      <c r="V200" s="85"/>
      <c r="W200" s="85"/>
      <c r="X200" s="85"/>
      <c r="Y200" s="85"/>
    </row>
    <row r="201" spans="3:25">
      <c r="C201" s="85"/>
      <c r="D201" s="85"/>
      <c r="E201" s="85"/>
      <c r="F201" s="85"/>
      <c r="G201" s="85"/>
      <c r="H201" s="85"/>
      <c r="I201" s="85"/>
      <c r="J201" s="85"/>
      <c r="K201" s="85"/>
      <c r="L201" s="85"/>
      <c r="M201" s="85"/>
      <c r="N201" s="85"/>
      <c r="O201" s="85"/>
      <c r="P201" s="85"/>
      <c r="Q201" s="85"/>
      <c r="R201" s="85"/>
      <c r="S201" s="85"/>
      <c r="T201" s="85"/>
      <c r="U201" s="85"/>
      <c r="V201" s="85"/>
      <c r="W201" s="85"/>
      <c r="X201" s="85"/>
      <c r="Y201" s="85"/>
    </row>
    <row r="202" spans="3:25">
      <c r="C202" s="85"/>
      <c r="D202" s="85"/>
      <c r="E202" s="85"/>
      <c r="F202" s="85"/>
      <c r="G202" s="85"/>
      <c r="H202" s="85"/>
      <c r="I202" s="85"/>
      <c r="J202" s="85"/>
      <c r="K202" s="85"/>
      <c r="L202" s="85"/>
      <c r="M202" s="85"/>
      <c r="N202" s="85"/>
      <c r="O202" s="85"/>
      <c r="P202" s="85"/>
      <c r="Q202" s="85"/>
      <c r="R202" s="85"/>
      <c r="S202" s="85"/>
      <c r="T202" s="85"/>
      <c r="U202" s="85"/>
      <c r="V202" s="85"/>
      <c r="W202" s="85"/>
      <c r="X202" s="85"/>
      <c r="Y202" s="85"/>
    </row>
    <row r="203" spans="3:25">
      <c r="C203" s="85"/>
      <c r="D203" s="85"/>
      <c r="E203" s="85"/>
      <c r="F203" s="85"/>
      <c r="G203" s="85"/>
      <c r="H203" s="85"/>
      <c r="I203" s="85"/>
      <c r="J203" s="85"/>
      <c r="K203" s="85"/>
      <c r="L203" s="85"/>
      <c r="M203" s="85"/>
      <c r="N203" s="85"/>
      <c r="O203" s="85"/>
      <c r="P203" s="85"/>
      <c r="Q203" s="85"/>
      <c r="R203" s="85"/>
      <c r="S203" s="85"/>
      <c r="T203" s="85"/>
      <c r="U203" s="85"/>
      <c r="V203" s="85"/>
      <c r="W203" s="85"/>
      <c r="X203" s="85"/>
      <c r="Y203" s="85"/>
    </row>
    <row r="204" spans="3:25">
      <c r="C204" s="85"/>
      <c r="D204" s="85"/>
      <c r="E204" s="85"/>
      <c r="F204" s="85"/>
      <c r="G204" s="85"/>
      <c r="H204" s="85"/>
      <c r="I204" s="85"/>
      <c r="J204" s="85"/>
      <c r="K204" s="85"/>
      <c r="L204" s="85"/>
      <c r="M204" s="85"/>
      <c r="N204" s="85"/>
      <c r="O204" s="85"/>
      <c r="P204" s="85"/>
      <c r="Q204" s="85"/>
      <c r="R204" s="85"/>
      <c r="S204" s="85"/>
      <c r="T204" s="85"/>
      <c r="U204" s="85"/>
      <c r="V204" s="85"/>
      <c r="W204" s="85"/>
      <c r="X204" s="85"/>
      <c r="Y204" s="85"/>
    </row>
    <row r="205" spans="3:25">
      <c r="C205" s="85"/>
      <c r="D205" s="85"/>
      <c r="E205" s="85"/>
      <c r="F205" s="85"/>
      <c r="G205" s="85"/>
      <c r="H205" s="85"/>
      <c r="I205" s="85"/>
      <c r="J205" s="85"/>
      <c r="K205" s="85"/>
      <c r="L205" s="85"/>
      <c r="M205" s="85"/>
      <c r="N205" s="85"/>
      <c r="O205" s="85"/>
      <c r="P205" s="85"/>
      <c r="Q205" s="85"/>
      <c r="R205" s="85"/>
      <c r="S205" s="85"/>
      <c r="T205" s="85"/>
      <c r="U205" s="85"/>
      <c r="V205" s="85"/>
      <c r="W205" s="85"/>
      <c r="X205" s="85"/>
      <c r="Y205" s="85"/>
    </row>
    <row r="206" spans="3:25">
      <c r="C206" s="85"/>
      <c r="D206" s="85"/>
      <c r="E206" s="85"/>
      <c r="F206" s="85"/>
      <c r="G206" s="85"/>
      <c r="H206" s="85"/>
      <c r="I206" s="85"/>
      <c r="J206" s="85"/>
      <c r="K206" s="85"/>
      <c r="L206" s="85"/>
      <c r="M206" s="85"/>
      <c r="N206" s="85"/>
      <c r="O206" s="85"/>
      <c r="P206" s="85"/>
      <c r="Q206" s="85"/>
      <c r="R206" s="85"/>
      <c r="S206" s="85"/>
      <c r="T206" s="85"/>
      <c r="U206" s="85"/>
      <c r="V206" s="85"/>
      <c r="W206" s="85"/>
      <c r="X206" s="85"/>
      <c r="Y206" s="85"/>
    </row>
    <row r="207" spans="3:25">
      <c r="C207" s="85"/>
      <c r="D207" s="85"/>
      <c r="E207" s="85"/>
      <c r="F207" s="85"/>
      <c r="G207" s="85"/>
      <c r="H207" s="85"/>
      <c r="I207" s="85"/>
      <c r="J207" s="85"/>
      <c r="K207" s="85"/>
      <c r="L207" s="85"/>
      <c r="M207" s="85"/>
      <c r="N207" s="85"/>
      <c r="O207" s="85"/>
      <c r="P207" s="85"/>
      <c r="Q207" s="85"/>
      <c r="R207" s="85"/>
      <c r="S207" s="85"/>
      <c r="T207" s="85"/>
      <c r="U207" s="85"/>
      <c r="V207" s="85"/>
      <c r="W207" s="85"/>
      <c r="X207" s="85"/>
      <c r="Y207" s="85"/>
    </row>
    <row r="208" spans="3:25">
      <c r="C208" s="85"/>
      <c r="D208" s="85"/>
      <c r="E208" s="85"/>
      <c r="F208" s="85"/>
      <c r="G208" s="85"/>
      <c r="H208" s="85"/>
      <c r="I208" s="85"/>
      <c r="J208" s="85"/>
      <c r="K208" s="85"/>
      <c r="L208" s="85"/>
      <c r="M208" s="85"/>
      <c r="N208" s="85"/>
      <c r="O208" s="85"/>
      <c r="P208" s="85"/>
      <c r="Q208" s="85"/>
      <c r="R208" s="85"/>
      <c r="S208" s="85"/>
      <c r="T208" s="85"/>
      <c r="U208" s="85"/>
      <c r="V208" s="85"/>
      <c r="W208" s="85"/>
      <c r="X208" s="85"/>
      <c r="Y208" s="85"/>
    </row>
    <row r="209" spans="3:25">
      <c r="C209" s="85"/>
      <c r="D209" s="85"/>
      <c r="E209" s="85"/>
      <c r="F209" s="85"/>
      <c r="G209" s="85"/>
      <c r="H209" s="85"/>
      <c r="I209" s="85"/>
      <c r="J209" s="85"/>
      <c r="K209" s="85"/>
      <c r="L209" s="85"/>
      <c r="M209" s="85"/>
      <c r="N209" s="85"/>
      <c r="O209" s="85"/>
      <c r="P209" s="85"/>
      <c r="Q209" s="85"/>
      <c r="R209" s="85"/>
      <c r="S209" s="85"/>
      <c r="T209" s="85"/>
      <c r="U209" s="85"/>
      <c r="V209" s="85"/>
      <c r="W209" s="85"/>
      <c r="X209" s="85"/>
      <c r="Y209" s="85"/>
    </row>
    <row r="210" spans="3:25">
      <c r="C210" s="85"/>
      <c r="D210" s="85"/>
      <c r="E210" s="85"/>
      <c r="F210" s="85"/>
      <c r="G210" s="85"/>
      <c r="H210" s="85"/>
      <c r="I210" s="85"/>
      <c r="J210" s="85"/>
      <c r="K210" s="85"/>
      <c r="L210" s="85"/>
      <c r="M210" s="85"/>
      <c r="N210" s="85"/>
      <c r="O210" s="85"/>
      <c r="P210" s="85"/>
      <c r="Q210" s="85"/>
      <c r="R210" s="85"/>
      <c r="S210" s="85"/>
      <c r="T210" s="85"/>
      <c r="U210" s="85"/>
      <c r="V210" s="85"/>
      <c r="W210" s="85"/>
      <c r="X210" s="85"/>
      <c r="Y210" s="85"/>
    </row>
    <row r="211" spans="3:25">
      <c r="C211" s="85"/>
      <c r="D211" s="85"/>
      <c r="E211" s="85"/>
      <c r="F211" s="85"/>
      <c r="G211" s="85"/>
      <c r="H211" s="85"/>
      <c r="I211" s="85"/>
      <c r="J211" s="85"/>
      <c r="K211" s="85"/>
      <c r="L211" s="85"/>
      <c r="M211" s="85"/>
      <c r="N211" s="85"/>
      <c r="O211" s="85"/>
      <c r="P211" s="85"/>
      <c r="Q211" s="85"/>
      <c r="R211" s="85"/>
      <c r="S211" s="85"/>
      <c r="T211" s="85"/>
      <c r="U211" s="85"/>
      <c r="V211" s="85"/>
      <c r="W211" s="85"/>
      <c r="X211" s="85"/>
      <c r="Y211" s="85"/>
    </row>
    <row r="212" spans="3:25">
      <c r="C212" s="85"/>
      <c r="D212" s="85"/>
      <c r="E212" s="85"/>
      <c r="F212" s="85"/>
      <c r="G212" s="85"/>
      <c r="H212" s="85"/>
      <c r="I212" s="85"/>
      <c r="J212" s="85"/>
      <c r="K212" s="85"/>
      <c r="L212" s="85"/>
      <c r="M212" s="85"/>
      <c r="N212" s="85"/>
      <c r="O212" s="85"/>
      <c r="P212" s="85"/>
      <c r="Q212" s="85"/>
      <c r="R212" s="85"/>
      <c r="S212" s="85"/>
      <c r="T212" s="85"/>
      <c r="U212" s="85"/>
      <c r="V212" s="85"/>
      <c r="W212" s="85"/>
      <c r="X212" s="85"/>
      <c r="Y212" s="85"/>
    </row>
    <row r="213" spans="3:25">
      <c r="C213" s="85"/>
      <c r="D213" s="85"/>
      <c r="E213" s="85"/>
      <c r="F213" s="85"/>
      <c r="G213" s="85"/>
      <c r="H213" s="85"/>
      <c r="I213" s="85"/>
      <c r="J213" s="85"/>
      <c r="K213" s="85"/>
      <c r="L213" s="85"/>
      <c r="M213" s="85"/>
      <c r="N213" s="85"/>
      <c r="O213" s="85"/>
      <c r="P213" s="85"/>
      <c r="Q213" s="85"/>
      <c r="R213" s="85"/>
      <c r="S213" s="85"/>
      <c r="T213" s="85"/>
      <c r="U213" s="85"/>
      <c r="V213" s="85"/>
      <c r="W213" s="85"/>
      <c r="X213" s="85"/>
      <c r="Y213" s="85"/>
    </row>
    <row r="214" spans="3:25">
      <c r="C214" s="85"/>
      <c r="D214" s="85"/>
      <c r="E214" s="85"/>
      <c r="F214" s="85"/>
      <c r="G214" s="85"/>
      <c r="H214" s="85"/>
      <c r="I214" s="85"/>
      <c r="J214" s="85"/>
      <c r="K214" s="85"/>
      <c r="L214" s="85"/>
      <c r="M214" s="85"/>
      <c r="N214" s="85"/>
      <c r="O214" s="85"/>
      <c r="P214" s="85"/>
      <c r="Q214" s="85"/>
      <c r="R214" s="85"/>
      <c r="S214" s="85"/>
      <c r="T214" s="85"/>
      <c r="U214" s="85"/>
      <c r="V214" s="85"/>
      <c r="W214" s="85"/>
      <c r="X214" s="85"/>
      <c r="Y214" s="85"/>
    </row>
    <row r="215" spans="3:25">
      <c r="C215" s="85"/>
      <c r="D215" s="85"/>
      <c r="E215" s="85"/>
      <c r="F215" s="85"/>
      <c r="G215" s="85"/>
      <c r="H215" s="85"/>
      <c r="I215" s="85"/>
      <c r="J215" s="85"/>
      <c r="K215" s="85"/>
      <c r="L215" s="85"/>
      <c r="M215" s="85"/>
      <c r="N215" s="85"/>
      <c r="O215" s="85"/>
      <c r="P215" s="85"/>
      <c r="Q215" s="85"/>
      <c r="R215" s="85"/>
      <c r="S215" s="85"/>
      <c r="T215" s="85"/>
      <c r="U215" s="85"/>
      <c r="V215" s="85"/>
      <c r="W215" s="85"/>
      <c r="X215" s="85"/>
      <c r="Y215" s="85"/>
    </row>
    <row r="216" spans="3:25">
      <c r="C216" s="85"/>
      <c r="D216" s="85"/>
      <c r="E216" s="85"/>
      <c r="F216" s="85"/>
      <c r="G216" s="85"/>
      <c r="H216" s="85"/>
      <c r="I216" s="85"/>
      <c r="J216" s="85"/>
      <c r="K216" s="85"/>
      <c r="L216" s="85"/>
      <c r="M216" s="85"/>
      <c r="N216" s="85"/>
      <c r="O216" s="85"/>
      <c r="P216" s="85"/>
      <c r="Q216" s="85"/>
      <c r="R216" s="85"/>
      <c r="S216" s="85"/>
      <c r="T216" s="85"/>
      <c r="U216" s="85"/>
      <c r="V216" s="85"/>
      <c r="W216" s="85"/>
      <c r="X216" s="85"/>
      <c r="Y216" s="85"/>
    </row>
    <row r="217" spans="3:25">
      <c r="C217" s="85"/>
      <c r="D217" s="85"/>
      <c r="E217" s="85"/>
      <c r="F217" s="85"/>
      <c r="G217" s="85"/>
      <c r="H217" s="85"/>
      <c r="I217" s="85"/>
      <c r="J217" s="85"/>
      <c r="K217" s="85"/>
      <c r="L217" s="85"/>
      <c r="M217" s="85"/>
      <c r="N217" s="85"/>
      <c r="O217" s="85"/>
      <c r="P217" s="85"/>
      <c r="Q217" s="85"/>
      <c r="R217" s="85"/>
      <c r="S217" s="85"/>
      <c r="T217" s="85"/>
      <c r="U217" s="85"/>
      <c r="V217" s="85"/>
      <c r="W217" s="85"/>
      <c r="X217" s="85"/>
      <c r="Y217" s="85"/>
    </row>
    <row r="218" spans="3:25">
      <c r="C218" s="85"/>
      <c r="D218" s="85"/>
      <c r="E218" s="85"/>
      <c r="F218" s="85"/>
      <c r="G218" s="85"/>
      <c r="H218" s="85"/>
      <c r="I218" s="85"/>
      <c r="J218" s="85"/>
      <c r="K218" s="85"/>
      <c r="L218" s="85"/>
      <c r="M218" s="85"/>
      <c r="N218" s="85"/>
      <c r="O218" s="85"/>
      <c r="P218" s="85"/>
      <c r="Q218" s="85"/>
      <c r="R218" s="85"/>
      <c r="S218" s="85"/>
      <c r="T218" s="85"/>
      <c r="U218" s="85"/>
      <c r="V218" s="85"/>
      <c r="W218" s="85"/>
      <c r="X218" s="85"/>
      <c r="Y218" s="85"/>
    </row>
    <row r="219" spans="3:25">
      <c r="C219" s="85"/>
      <c r="D219" s="85"/>
      <c r="E219" s="85"/>
      <c r="F219" s="85"/>
      <c r="G219" s="85"/>
      <c r="H219" s="85"/>
      <c r="I219" s="85"/>
      <c r="J219" s="85"/>
      <c r="K219" s="85"/>
      <c r="L219" s="85"/>
      <c r="M219" s="85"/>
      <c r="N219" s="85"/>
      <c r="O219" s="85"/>
      <c r="P219" s="85"/>
      <c r="Q219" s="85"/>
      <c r="R219" s="85"/>
      <c r="S219" s="85"/>
      <c r="T219" s="85"/>
      <c r="U219" s="85"/>
      <c r="V219" s="85"/>
      <c r="W219" s="85"/>
      <c r="X219" s="85"/>
      <c r="Y219" s="85"/>
    </row>
    <row r="220" spans="3:25">
      <c r="C220" s="85"/>
      <c r="D220" s="85"/>
      <c r="E220" s="85"/>
      <c r="F220" s="85"/>
      <c r="G220" s="85"/>
      <c r="H220" s="85"/>
      <c r="I220" s="85"/>
      <c r="J220" s="85"/>
      <c r="K220" s="85"/>
      <c r="L220" s="85"/>
      <c r="M220" s="85"/>
      <c r="N220" s="85"/>
      <c r="O220" s="85"/>
      <c r="P220" s="85"/>
      <c r="Q220" s="85"/>
      <c r="R220" s="85"/>
      <c r="S220" s="85"/>
      <c r="T220" s="85"/>
      <c r="U220" s="85"/>
      <c r="V220" s="85"/>
      <c r="W220" s="85"/>
      <c r="X220" s="85"/>
      <c r="Y220" s="85"/>
    </row>
    <row r="221" spans="3:25">
      <c r="C221" s="85"/>
      <c r="D221" s="85"/>
      <c r="E221" s="85"/>
      <c r="F221" s="85"/>
      <c r="G221" s="85"/>
      <c r="H221" s="85"/>
      <c r="I221" s="85"/>
      <c r="J221" s="85"/>
      <c r="K221" s="85"/>
      <c r="L221" s="85"/>
      <c r="M221" s="85"/>
      <c r="N221" s="85"/>
      <c r="O221" s="85"/>
      <c r="P221" s="85"/>
      <c r="Q221" s="85"/>
      <c r="R221" s="85"/>
      <c r="S221" s="85"/>
      <c r="T221" s="85"/>
      <c r="U221" s="85"/>
      <c r="V221" s="85"/>
      <c r="W221" s="85"/>
      <c r="X221" s="85"/>
      <c r="Y221" s="85"/>
    </row>
    <row r="222" spans="3:25">
      <c r="C222" s="85"/>
      <c r="D222" s="85"/>
      <c r="E222" s="85"/>
      <c r="F222" s="85"/>
      <c r="G222" s="85"/>
      <c r="H222" s="85"/>
      <c r="I222" s="85"/>
      <c r="J222" s="85"/>
      <c r="K222" s="85"/>
      <c r="L222" s="85"/>
      <c r="M222" s="85"/>
      <c r="N222" s="85"/>
      <c r="O222" s="85"/>
      <c r="P222" s="85"/>
      <c r="Q222" s="85"/>
      <c r="R222" s="85"/>
      <c r="S222" s="85"/>
      <c r="T222" s="85"/>
      <c r="U222" s="85"/>
      <c r="V222" s="85"/>
      <c r="W222" s="85"/>
      <c r="X222" s="85"/>
      <c r="Y222" s="85"/>
    </row>
    <row r="223" spans="3:25">
      <c r="C223" s="85"/>
      <c r="D223" s="85"/>
      <c r="E223" s="85"/>
      <c r="F223" s="85"/>
      <c r="G223" s="85"/>
      <c r="H223" s="85"/>
      <c r="I223" s="85"/>
      <c r="J223" s="85"/>
      <c r="K223" s="85"/>
      <c r="L223" s="85"/>
      <c r="M223" s="85"/>
      <c r="N223" s="85"/>
      <c r="O223" s="85"/>
      <c r="P223" s="85"/>
      <c r="Q223" s="85"/>
      <c r="R223" s="85"/>
      <c r="S223" s="85"/>
      <c r="T223" s="85"/>
      <c r="U223" s="85"/>
      <c r="V223" s="85"/>
      <c r="W223" s="85"/>
      <c r="X223" s="85"/>
      <c r="Y223" s="85"/>
    </row>
    <row r="224" spans="3:25">
      <c r="C224" s="85"/>
      <c r="D224" s="85"/>
      <c r="E224" s="85"/>
      <c r="F224" s="85"/>
      <c r="G224" s="85"/>
      <c r="H224" s="85"/>
      <c r="I224" s="85"/>
      <c r="J224" s="85"/>
      <c r="K224" s="85"/>
      <c r="L224" s="85"/>
      <c r="M224" s="85"/>
      <c r="N224" s="85"/>
      <c r="O224" s="85"/>
      <c r="P224" s="85"/>
      <c r="Q224" s="85"/>
      <c r="R224" s="85"/>
      <c r="S224" s="85"/>
      <c r="T224" s="85"/>
      <c r="U224" s="85"/>
      <c r="V224" s="85"/>
      <c r="W224" s="85"/>
      <c r="X224" s="85"/>
      <c r="Y224" s="85"/>
    </row>
    <row r="225" spans="3:25">
      <c r="C225" s="85"/>
      <c r="D225" s="85"/>
      <c r="E225" s="85"/>
      <c r="F225" s="85"/>
      <c r="G225" s="85"/>
      <c r="H225" s="85"/>
      <c r="I225" s="85"/>
      <c r="J225" s="85"/>
      <c r="K225" s="85"/>
      <c r="L225" s="85"/>
      <c r="M225" s="85"/>
      <c r="N225" s="85"/>
      <c r="O225" s="85"/>
      <c r="P225" s="85"/>
      <c r="Q225" s="85"/>
      <c r="R225" s="85"/>
      <c r="S225" s="85"/>
      <c r="T225" s="85"/>
      <c r="U225" s="85"/>
      <c r="V225" s="85"/>
      <c r="W225" s="85"/>
      <c r="X225" s="85"/>
      <c r="Y225" s="85"/>
    </row>
    <row r="226" spans="3:25">
      <c r="C226" s="85"/>
      <c r="D226" s="85"/>
      <c r="E226" s="85"/>
      <c r="F226" s="85"/>
      <c r="G226" s="85"/>
      <c r="H226" s="85"/>
      <c r="I226" s="85"/>
      <c r="J226" s="85"/>
      <c r="K226" s="85"/>
      <c r="L226" s="85"/>
      <c r="M226" s="85"/>
      <c r="N226" s="85"/>
      <c r="O226" s="85"/>
      <c r="P226" s="85"/>
      <c r="Q226" s="85"/>
      <c r="R226" s="85"/>
      <c r="S226" s="85"/>
      <c r="T226" s="85"/>
      <c r="U226" s="85"/>
      <c r="V226" s="85"/>
      <c r="W226" s="85"/>
      <c r="X226" s="85"/>
      <c r="Y226" s="85"/>
    </row>
    <row r="227" spans="3:25">
      <c r="C227" s="85"/>
      <c r="D227" s="85"/>
      <c r="E227" s="85"/>
      <c r="F227" s="85"/>
      <c r="G227" s="85"/>
      <c r="H227" s="85"/>
      <c r="I227" s="85"/>
      <c r="J227" s="85"/>
      <c r="K227" s="85"/>
      <c r="L227" s="85"/>
      <c r="M227" s="85"/>
      <c r="N227" s="85"/>
      <c r="O227" s="85"/>
      <c r="P227" s="85"/>
      <c r="Q227" s="85"/>
      <c r="R227" s="85"/>
      <c r="S227" s="85"/>
      <c r="T227" s="85"/>
      <c r="U227" s="85"/>
      <c r="V227" s="85"/>
      <c r="W227" s="85"/>
      <c r="X227" s="85"/>
      <c r="Y227" s="85"/>
    </row>
    <row r="228" spans="3:25">
      <c r="C228" s="85"/>
      <c r="D228" s="85"/>
      <c r="E228" s="85"/>
      <c r="F228" s="85"/>
      <c r="G228" s="85"/>
      <c r="H228" s="85"/>
      <c r="I228" s="85"/>
      <c r="J228" s="85"/>
      <c r="K228" s="85"/>
      <c r="L228" s="85"/>
      <c r="M228" s="85"/>
      <c r="N228" s="85"/>
      <c r="O228" s="85"/>
      <c r="P228" s="85"/>
      <c r="Q228" s="85"/>
      <c r="R228" s="85"/>
      <c r="S228" s="85"/>
      <c r="T228" s="85"/>
      <c r="U228" s="85"/>
      <c r="V228" s="85"/>
      <c r="W228" s="85"/>
      <c r="X228" s="85"/>
      <c r="Y228" s="85"/>
    </row>
    <row r="229" spans="3:25">
      <c r="C229" s="85"/>
      <c r="D229" s="85"/>
      <c r="E229" s="85"/>
      <c r="F229" s="85"/>
      <c r="G229" s="85"/>
      <c r="H229" s="85"/>
      <c r="I229" s="85"/>
      <c r="J229" s="85"/>
      <c r="K229" s="85"/>
      <c r="L229" s="85"/>
      <c r="M229" s="85"/>
      <c r="N229" s="85"/>
      <c r="O229" s="85"/>
      <c r="P229" s="85"/>
      <c r="Q229" s="85"/>
      <c r="R229" s="85"/>
      <c r="S229" s="85"/>
      <c r="T229" s="85"/>
      <c r="U229" s="85"/>
      <c r="V229" s="85"/>
      <c r="W229" s="85"/>
      <c r="X229" s="85"/>
      <c r="Y229" s="85"/>
    </row>
    <row r="230" spans="3:25">
      <c r="C230" s="85"/>
      <c r="D230" s="85"/>
      <c r="E230" s="85"/>
      <c r="F230" s="85"/>
      <c r="G230" s="85"/>
      <c r="H230" s="85"/>
      <c r="I230" s="85"/>
      <c r="J230" s="85"/>
      <c r="K230" s="85"/>
      <c r="L230" s="85"/>
      <c r="M230" s="85"/>
      <c r="N230" s="85"/>
      <c r="O230" s="85"/>
      <c r="P230" s="85"/>
      <c r="Q230" s="85"/>
      <c r="R230" s="85"/>
      <c r="S230" s="85"/>
      <c r="T230" s="85"/>
      <c r="U230" s="85"/>
      <c r="V230" s="85"/>
      <c r="W230" s="85"/>
      <c r="X230" s="85"/>
      <c r="Y230" s="85"/>
    </row>
    <row r="231" spans="3:25">
      <c r="C231" s="85"/>
      <c r="D231" s="85"/>
      <c r="E231" s="85"/>
      <c r="F231" s="85"/>
      <c r="G231" s="85"/>
      <c r="H231" s="85"/>
      <c r="I231" s="85"/>
      <c r="J231" s="85"/>
      <c r="K231" s="85"/>
      <c r="L231" s="85"/>
      <c r="M231" s="85"/>
      <c r="N231" s="85"/>
      <c r="O231" s="85"/>
      <c r="P231" s="85"/>
      <c r="Q231" s="85"/>
      <c r="R231" s="85"/>
      <c r="S231" s="85"/>
      <c r="T231" s="85"/>
      <c r="U231" s="85"/>
      <c r="V231" s="85"/>
      <c r="W231" s="85"/>
      <c r="X231" s="85"/>
      <c r="Y231" s="85"/>
    </row>
    <row r="232" spans="3:25">
      <c r="C232" s="85"/>
      <c r="D232" s="85"/>
      <c r="E232" s="85"/>
      <c r="F232" s="85"/>
      <c r="G232" s="85"/>
      <c r="H232" s="85"/>
      <c r="I232" s="85"/>
      <c r="J232" s="85"/>
      <c r="K232" s="85"/>
      <c r="L232" s="85"/>
      <c r="M232" s="85"/>
      <c r="N232" s="85"/>
      <c r="O232" s="85"/>
      <c r="P232" s="85"/>
      <c r="Q232" s="85"/>
      <c r="R232" s="85"/>
      <c r="S232" s="85"/>
      <c r="T232" s="85"/>
      <c r="U232" s="85"/>
      <c r="V232" s="85"/>
      <c r="W232" s="85"/>
      <c r="X232" s="85"/>
      <c r="Y232" s="85"/>
    </row>
    <row r="233" spans="3:25">
      <c r="C233" s="85"/>
      <c r="D233" s="85"/>
      <c r="E233" s="85"/>
      <c r="F233" s="85"/>
      <c r="G233" s="85"/>
      <c r="H233" s="85"/>
      <c r="I233" s="85"/>
      <c r="J233" s="85"/>
      <c r="K233" s="85"/>
      <c r="L233" s="85"/>
      <c r="M233" s="85"/>
      <c r="N233" s="85"/>
      <c r="O233" s="85"/>
      <c r="P233" s="85"/>
      <c r="Q233" s="85"/>
      <c r="R233" s="85"/>
      <c r="S233" s="85"/>
      <c r="T233" s="85"/>
      <c r="U233" s="85"/>
      <c r="V233" s="85"/>
      <c r="W233" s="85"/>
      <c r="X233" s="85"/>
      <c r="Y233" s="85"/>
    </row>
    <row r="234" spans="3:25">
      <c r="C234" s="85"/>
      <c r="D234" s="85"/>
      <c r="E234" s="85"/>
      <c r="F234" s="85"/>
      <c r="G234" s="85"/>
      <c r="H234" s="85"/>
      <c r="I234" s="85"/>
      <c r="J234" s="85"/>
      <c r="K234" s="85"/>
      <c r="L234" s="85"/>
      <c r="M234" s="85"/>
      <c r="N234" s="85"/>
      <c r="O234" s="85"/>
      <c r="P234" s="85"/>
      <c r="Q234" s="85"/>
      <c r="R234" s="85"/>
      <c r="S234" s="85"/>
      <c r="T234" s="85"/>
      <c r="U234" s="85"/>
      <c r="V234" s="85"/>
      <c r="W234" s="85"/>
      <c r="X234" s="85"/>
      <c r="Y234" s="85"/>
    </row>
    <row r="235" spans="3:25">
      <c r="C235" s="85"/>
      <c r="D235" s="85"/>
      <c r="E235" s="85"/>
      <c r="F235" s="85"/>
      <c r="G235" s="85"/>
      <c r="H235" s="85"/>
      <c r="I235" s="85"/>
      <c r="J235" s="85"/>
      <c r="K235" s="85"/>
      <c r="L235" s="85"/>
      <c r="M235" s="85"/>
      <c r="N235" s="85"/>
      <c r="O235" s="85"/>
      <c r="P235" s="85"/>
      <c r="Q235" s="85"/>
      <c r="R235" s="85"/>
      <c r="S235" s="85"/>
      <c r="T235" s="85"/>
      <c r="U235" s="85"/>
      <c r="V235" s="85"/>
      <c r="W235" s="85"/>
      <c r="X235" s="85"/>
      <c r="Y235" s="85"/>
    </row>
    <row r="236" spans="3:25">
      <c r="C236" s="85"/>
      <c r="D236" s="85"/>
      <c r="E236" s="85"/>
      <c r="F236" s="85"/>
      <c r="G236" s="85"/>
      <c r="H236" s="85"/>
      <c r="I236" s="85"/>
      <c r="J236" s="85"/>
      <c r="K236" s="85"/>
      <c r="L236" s="85"/>
      <c r="M236" s="85"/>
      <c r="N236" s="85"/>
      <c r="O236" s="85"/>
      <c r="P236" s="85"/>
      <c r="Q236" s="85"/>
      <c r="R236" s="85"/>
      <c r="S236" s="85"/>
      <c r="T236" s="85"/>
      <c r="U236" s="85"/>
      <c r="V236" s="85"/>
      <c r="W236" s="85"/>
      <c r="X236" s="85"/>
      <c r="Y236" s="85"/>
    </row>
    <row r="237" spans="3:25">
      <c r="C237" s="85"/>
      <c r="D237" s="85"/>
      <c r="E237" s="85"/>
      <c r="F237" s="85"/>
      <c r="G237" s="85"/>
      <c r="H237" s="85"/>
      <c r="I237" s="85"/>
      <c r="J237" s="85"/>
      <c r="K237" s="85"/>
      <c r="L237" s="85"/>
      <c r="M237" s="85"/>
      <c r="N237" s="85"/>
      <c r="O237" s="85"/>
      <c r="P237" s="85"/>
      <c r="Q237" s="85"/>
      <c r="R237" s="85"/>
      <c r="S237" s="85"/>
      <c r="T237" s="85"/>
      <c r="U237" s="85"/>
      <c r="V237" s="85"/>
      <c r="W237" s="85"/>
      <c r="X237" s="85"/>
      <c r="Y237" s="85"/>
    </row>
    <row r="238" spans="3:25">
      <c r="C238" s="85"/>
      <c r="D238" s="85"/>
      <c r="E238" s="85"/>
      <c r="F238" s="85"/>
      <c r="G238" s="85"/>
      <c r="H238" s="85"/>
      <c r="I238" s="85"/>
      <c r="J238" s="85"/>
      <c r="K238" s="85"/>
      <c r="L238" s="85"/>
      <c r="M238" s="85"/>
      <c r="N238" s="85"/>
      <c r="O238" s="85"/>
      <c r="P238" s="85"/>
      <c r="Q238" s="85"/>
      <c r="R238" s="85"/>
      <c r="S238" s="85"/>
      <c r="T238" s="85"/>
      <c r="U238" s="85"/>
      <c r="V238" s="85"/>
      <c r="W238" s="85"/>
      <c r="X238" s="85"/>
      <c r="Y238" s="85"/>
    </row>
    <row r="239" spans="3:25">
      <c r="C239" s="85"/>
      <c r="D239" s="85"/>
      <c r="E239" s="85"/>
      <c r="F239" s="85"/>
      <c r="G239" s="85"/>
      <c r="H239" s="85"/>
      <c r="I239" s="85"/>
      <c r="J239" s="85"/>
      <c r="K239" s="85"/>
      <c r="L239" s="85"/>
      <c r="M239" s="85"/>
      <c r="N239" s="85"/>
      <c r="O239" s="85"/>
      <c r="P239" s="85"/>
      <c r="Q239" s="85"/>
      <c r="R239" s="85"/>
      <c r="S239" s="85"/>
      <c r="T239" s="85"/>
      <c r="U239" s="85"/>
      <c r="V239" s="85"/>
      <c r="W239" s="85"/>
      <c r="X239" s="85"/>
      <c r="Y239" s="85"/>
    </row>
    <row r="240" spans="3:25">
      <c r="C240" s="85"/>
      <c r="D240" s="85"/>
      <c r="E240" s="85"/>
      <c r="F240" s="85"/>
      <c r="G240" s="85"/>
      <c r="H240" s="85"/>
      <c r="I240" s="85"/>
      <c r="J240" s="85"/>
      <c r="K240" s="85"/>
      <c r="L240" s="85"/>
      <c r="M240" s="85"/>
      <c r="N240" s="85"/>
      <c r="O240" s="85"/>
      <c r="P240" s="85"/>
      <c r="Q240" s="85"/>
      <c r="R240" s="85"/>
      <c r="S240" s="85"/>
      <c r="T240" s="85"/>
      <c r="U240" s="85"/>
      <c r="V240" s="85"/>
      <c r="W240" s="85"/>
      <c r="X240" s="85"/>
      <c r="Y240" s="85"/>
    </row>
    <row r="241" spans="3:25">
      <c r="C241" s="85"/>
      <c r="D241" s="85"/>
      <c r="E241" s="85"/>
      <c r="F241" s="85"/>
      <c r="G241" s="85"/>
      <c r="H241" s="85"/>
      <c r="I241" s="85"/>
      <c r="J241" s="85"/>
      <c r="K241" s="85"/>
      <c r="L241" s="85"/>
      <c r="M241" s="85"/>
      <c r="N241" s="85"/>
      <c r="O241" s="85"/>
      <c r="P241" s="85"/>
      <c r="Q241" s="85"/>
      <c r="R241" s="85"/>
      <c r="S241" s="85"/>
      <c r="T241" s="85"/>
      <c r="U241" s="85"/>
      <c r="V241" s="85"/>
      <c r="W241" s="85"/>
      <c r="X241" s="85"/>
      <c r="Y241" s="85"/>
    </row>
    <row r="242" spans="3:25">
      <c r="C242" s="85"/>
      <c r="D242" s="85"/>
      <c r="E242" s="85"/>
      <c r="F242" s="85"/>
      <c r="G242" s="85"/>
      <c r="H242" s="85"/>
      <c r="I242" s="85"/>
      <c r="J242" s="85"/>
      <c r="K242" s="85"/>
      <c r="L242" s="85"/>
      <c r="M242" s="85"/>
      <c r="N242" s="85"/>
      <c r="O242" s="85"/>
      <c r="P242" s="85"/>
      <c r="Q242" s="85"/>
      <c r="R242" s="85"/>
      <c r="S242" s="85"/>
      <c r="T242" s="85"/>
      <c r="U242" s="85"/>
      <c r="V242" s="85"/>
      <c r="W242" s="85"/>
      <c r="X242" s="85"/>
      <c r="Y242" s="85"/>
    </row>
    <row r="243" spans="3:25">
      <c r="C243" s="85"/>
      <c r="D243" s="85"/>
      <c r="E243" s="85"/>
      <c r="F243" s="85"/>
      <c r="G243" s="85"/>
      <c r="H243" s="85"/>
      <c r="I243" s="85"/>
      <c r="J243" s="85"/>
      <c r="K243" s="85"/>
      <c r="L243" s="85"/>
      <c r="M243" s="85"/>
      <c r="N243" s="85"/>
      <c r="O243" s="85"/>
      <c r="P243" s="85"/>
      <c r="Q243" s="85"/>
      <c r="R243" s="85"/>
      <c r="S243" s="85"/>
      <c r="T243" s="85"/>
      <c r="U243" s="85"/>
      <c r="V243" s="85"/>
      <c r="W243" s="85"/>
      <c r="X243" s="85"/>
      <c r="Y243" s="85"/>
    </row>
    <row r="244" spans="3:25">
      <c r="C244" s="85"/>
      <c r="D244" s="85"/>
      <c r="E244" s="85"/>
      <c r="F244" s="85"/>
      <c r="G244" s="85"/>
      <c r="H244" s="85"/>
      <c r="I244" s="85"/>
      <c r="J244" s="85"/>
      <c r="K244" s="85"/>
      <c r="L244" s="85"/>
      <c r="M244" s="85"/>
      <c r="N244" s="85"/>
      <c r="O244" s="85"/>
      <c r="P244" s="85"/>
      <c r="Q244" s="85"/>
      <c r="R244" s="85"/>
      <c r="S244" s="85"/>
      <c r="T244" s="85"/>
      <c r="U244" s="85"/>
      <c r="V244" s="85"/>
      <c r="W244" s="85"/>
      <c r="X244" s="85"/>
      <c r="Y244" s="85"/>
    </row>
    <row r="245" spans="3:25">
      <c r="C245" s="85"/>
      <c r="D245" s="85"/>
      <c r="E245" s="85"/>
      <c r="F245" s="85"/>
      <c r="G245" s="85"/>
      <c r="H245" s="85"/>
      <c r="I245" s="85"/>
      <c r="J245" s="85"/>
      <c r="K245" s="85"/>
      <c r="L245" s="85"/>
      <c r="M245" s="85"/>
      <c r="N245" s="85"/>
      <c r="O245" s="85"/>
      <c r="P245" s="85"/>
      <c r="Q245" s="85"/>
      <c r="R245" s="85"/>
      <c r="S245" s="85"/>
      <c r="T245" s="85"/>
      <c r="U245" s="85"/>
      <c r="V245" s="85"/>
      <c r="W245" s="85"/>
      <c r="X245" s="85"/>
      <c r="Y245" s="85"/>
    </row>
    <row r="246" spans="3:25">
      <c r="C246" s="85"/>
      <c r="D246" s="85"/>
      <c r="E246" s="85"/>
      <c r="F246" s="85"/>
      <c r="G246" s="85"/>
      <c r="H246" s="85"/>
      <c r="I246" s="85"/>
      <c r="J246" s="85"/>
      <c r="K246" s="85"/>
      <c r="L246" s="85"/>
      <c r="M246" s="85"/>
      <c r="N246" s="85"/>
      <c r="O246" s="85"/>
      <c r="P246" s="85"/>
      <c r="Q246" s="85"/>
      <c r="R246" s="85"/>
      <c r="S246" s="85"/>
      <c r="T246" s="85"/>
      <c r="U246" s="85"/>
      <c r="V246" s="85"/>
      <c r="W246" s="85"/>
      <c r="X246" s="85"/>
      <c r="Y246" s="85"/>
    </row>
    <row r="247" spans="3:25">
      <c r="C247" s="85"/>
      <c r="D247" s="85"/>
      <c r="E247" s="85"/>
      <c r="F247" s="85"/>
      <c r="G247" s="85"/>
      <c r="H247" s="85"/>
      <c r="I247" s="85"/>
      <c r="J247" s="85"/>
      <c r="K247" s="85"/>
      <c r="L247" s="85"/>
      <c r="M247" s="85"/>
      <c r="N247" s="85"/>
      <c r="O247" s="85"/>
      <c r="P247" s="85"/>
      <c r="Q247" s="85"/>
      <c r="R247" s="85"/>
      <c r="S247" s="85"/>
      <c r="T247" s="85"/>
      <c r="U247" s="85"/>
      <c r="V247" s="85"/>
      <c r="W247" s="85"/>
      <c r="X247" s="85"/>
      <c r="Y247" s="85"/>
    </row>
    <row r="248" spans="3:25">
      <c r="C248" s="85"/>
      <c r="D248" s="85"/>
      <c r="E248" s="85"/>
      <c r="F248" s="85"/>
      <c r="G248" s="85"/>
      <c r="H248" s="85"/>
      <c r="I248" s="85"/>
      <c r="J248" s="85"/>
      <c r="K248" s="85"/>
      <c r="L248" s="85"/>
      <c r="M248" s="85"/>
      <c r="N248" s="85"/>
      <c r="O248" s="85"/>
      <c r="P248" s="85"/>
      <c r="Q248" s="85"/>
      <c r="R248" s="85"/>
      <c r="S248" s="85"/>
      <c r="T248" s="85"/>
      <c r="U248" s="85"/>
      <c r="V248" s="85"/>
      <c r="W248" s="85"/>
      <c r="X248" s="85"/>
      <c r="Y248" s="85"/>
    </row>
    <row r="249" spans="3:25">
      <c r="C249" s="85"/>
      <c r="D249" s="85"/>
      <c r="E249" s="85"/>
      <c r="F249" s="85"/>
      <c r="G249" s="85"/>
      <c r="H249" s="85"/>
      <c r="I249" s="85"/>
      <c r="J249" s="85"/>
      <c r="K249" s="85"/>
      <c r="L249" s="85"/>
      <c r="M249" s="85"/>
      <c r="N249" s="85"/>
      <c r="O249" s="85"/>
      <c r="P249" s="85"/>
      <c r="Q249" s="85"/>
      <c r="R249" s="85"/>
      <c r="S249" s="85"/>
      <c r="T249" s="85"/>
      <c r="U249" s="85"/>
      <c r="V249" s="85"/>
      <c r="W249" s="85"/>
      <c r="X249" s="85"/>
      <c r="Y249" s="85"/>
    </row>
    <row r="250" spans="3:25">
      <c r="C250" s="85"/>
      <c r="D250" s="85"/>
      <c r="E250" s="85"/>
      <c r="F250" s="85"/>
      <c r="G250" s="85"/>
      <c r="H250" s="85"/>
      <c r="I250" s="85"/>
      <c r="J250" s="85"/>
      <c r="K250" s="85"/>
      <c r="L250" s="85"/>
      <c r="M250" s="85"/>
      <c r="N250" s="85"/>
      <c r="O250" s="85"/>
      <c r="P250" s="85"/>
      <c r="Q250" s="85"/>
      <c r="R250" s="85"/>
      <c r="S250" s="85"/>
      <c r="T250" s="85"/>
      <c r="U250" s="85"/>
      <c r="V250" s="85"/>
      <c r="W250" s="85"/>
      <c r="X250" s="85"/>
      <c r="Y250" s="85"/>
    </row>
    <row r="251" spans="3:25">
      <c r="C251" s="85"/>
      <c r="D251" s="85"/>
      <c r="E251" s="85"/>
      <c r="F251" s="85"/>
      <c r="G251" s="85"/>
      <c r="H251" s="85"/>
      <c r="I251" s="85"/>
      <c r="J251" s="85"/>
      <c r="K251" s="85"/>
      <c r="L251" s="85"/>
      <c r="M251" s="85"/>
      <c r="N251" s="85"/>
      <c r="O251" s="85"/>
      <c r="P251" s="85"/>
      <c r="Q251" s="85"/>
      <c r="R251" s="85"/>
      <c r="S251" s="85"/>
      <c r="T251" s="85"/>
      <c r="U251" s="85"/>
      <c r="V251" s="85"/>
      <c r="W251" s="85"/>
      <c r="X251" s="85"/>
      <c r="Y251" s="85"/>
    </row>
    <row r="252" spans="3:25">
      <c r="C252" s="85"/>
      <c r="D252" s="85"/>
      <c r="E252" s="85"/>
      <c r="F252" s="85"/>
      <c r="G252" s="85"/>
      <c r="H252" s="85"/>
      <c r="I252" s="85"/>
      <c r="J252" s="85"/>
      <c r="K252" s="85"/>
      <c r="L252" s="85"/>
      <c r="M252" s="85"/>
      <c r="N252" s="85"/>
      <c r="O252" s="85"/>
      <c r="P252" s="85"/>
      <c r="Q252" s="85"/>
      <c r="R252" s="85"/>
      <c r="S252" s="85"/>
      <c r="T252" s="85"/>
      <c r="U252" s="85"/>
      <c r="V252" s="85"/>
      <c r="W252" s="85"/>
      <c r="X252" s="85"/>
      <c r="Y252" s="85"/>
    </row>
    <row r="253" spans="3:25">
      <c r="C253" s="85"/>
      <c r="D253" s="85"/>
      <c r="E253" s="85"/>
      <c r="F253" s="85"/>
      <c r="G253" s="85"/>
      <c r="H253" s="85"/>
      <c r="I253" s="85"/>
      <c r="J253" s="85"/>
      <c r="K253" s="85"/>
      <c r="L253" s="85"/>
      <c r="M253" s="85"/>
      <c r="N253" s="85"/>
      <c r="O253" s="85"/>
      <c r="P253" s="85"/>
      <c r="Q253" s="85"/>
      <c r="R253" s="85"/>
      <c r="S253" s="85"/>
      <c r="T253" s="85"/>
      <c r="U253" s="85"/>
      <c r="V253" s="85"/>
      <c r="W253" s="85"/>
      <c r="X253" s="85"/>
      <c r="Y253" s="85"/>
    </row>
    <row r="254" spans="3:25">
      <c r="C254" s="85"/>
      <c r="D254" s="85"/>
      <c r="E254" s="85"/>
      <c r="F254" s="85"/>
      <c r="G254" s="85"/>
      <c r="H254" s="85"/>
      <c r="I254" s="85"/>
      <c r="J254" s="85"/>
      <c r="K254" s="85"/>
      <c r="L254" s="85"/>
      <c r="M254" s="85"/>
      <c r="N254" s="85"/>
      <c r="O254" s="85"/>
      <c r="P254" s="85"/>
      <c r="Q254" s="85"/>
      <c r="R254" s="85"/>
      <c r="S254" s="85"/>
      <c r="T254" s="85"/>
      <c r="U254" s="85"/>
      <c r="V254" s="85"/>
      <c r="W254" s="85"/>
      <c r="X254" s="85"/>
      <c r="Y254" s="85"/>
    </row>
    <row r="255" spans="3:25">
      <c r="C255" s="85"/>
      <c r="D255" s="85"/>
      <c r="E255" s="85"/>
      <c r="F255" s="85"/>
      <c r="G255" s="85"/>
      <c r="H255" s="85"/>
      <c r="I255" s="85"/>
      <c r="J255" s="85"/>
      <c r="K255" s="85"/>
      <c r="L255" s="85"/>
      <c r="M255" s="85"/>
      <c r="N255" s="85"/>
      <c r="O255" s="85"/>
      <c r="P255" s="85"/>
      <c r="Q255" s="85"/>
      <c r="R255" s="85"/>
      <c r="S255" s="85"/>
      <c r="T255" s="85"/>
      <c r="U255" s="85"/>
      <c r="V255" s="85"/>
      <c r="W255" s="85"/>
      <c r="X255" s="85"/>
      <c r="Y255" s="85"/>
    </row>
    <row r="256" spans="3:25">
      <c r="C256" s="85"/>
      <c r="D256" s="85"/>
      <c r="E256" s="85"/>
      <c r="F256" s="85"/>
      <c r="G256" s="85"/>
      <c r="H256" s="85"/>
      <c r="I256" s="85"/>
      <c r="J256" s="85"/>
      <c r="K256" s="85"/>
      <c r="L256" s="85"/>
      <c r="M256" s="85"/>
      <c r="N256" s="85"/>
      <c r="O256" s="85"/>
      <c r="P256" s="85"/>
      <c r="Q256" s="85"/>
      <c r="R256" s="85"/>
      <c r="S256" s="85"/>
      <c r="T256" s="85"/>
      <c r="U256" s="85"/>
      <c r="V256" s="85"/>
      <c r="W256" s="85"/>
      <c r="X256" s="85"/>
      <c r="Y256" s="85"/>
    </row>
    <row r="257" spans="3:25">
      <c r="C257" s="85"/>
      <c r="D257" s="85"/>
      <c r="E257" s="85"/>
      <c r="F257" s="85"/>
      <c r="G257" s="85"/>
      <c r="H257" s="85"/>
      <c r="I257" s="85"/>
      <c r="J257" s="85"/>
      <c r="K257" s="85"/>
      <c r="L257" s="85"/>
      <c r="M257" s="85"/>
      <c r="N257" s="85"/>
      <c r="O257" s="85"/>
      <c r="P257" s="85"/>
      <c r="Q257" s="85"/>
      <c r="R257" s="85"/>
      <c r="S257" s="85"/>
      <c r="T257" s="85"/>
      <c r="U257" s="85"/>
      <c r="V257" s="85"/>
      <c r="W257" s="85"/>
      <c r="X257" s="85"/>
      <c r="Y257" s="85"/>
    </row>
    <row r="258" spans="3:25">
      <c r="C258" s="85"/>
      <c r="D258" s="85"/>
      <c r="E258" s="85"/>
      <c r="F258" s="85"/>
      <c r="G258" s="85"/>
      <c r="H258" s="85"/>
      <c r="I258" s="85"/>
      <c r="J258" s="85"/>
      <c r="K258" s="85"/>
      <c r="L258" s="85"/>
      <c r="M258" s="85"/>
      <c r="N258" s="85"/>
      <c r="O258" s="85"/>
      <c r="P258" s="85"/>
      <c r="Q258" s="85"/>
      <c r="R258" s="85"/>
      <c r="S258" s="85"/>
      <c r="T258" s="85"/>
      <c r="U258" s="85"/>
      <c r="V258" s="85"/>
      <c r="W258" s="85"/>
      <c r="X258" s="85"/>
      <c r="Y258" s="85"/>
    </row>
    <row r="259" spans="3:25">
      <c r="C259" s="85"/>
      <c r="D259" s="85"/>
      <c r="E259" s="85"/>
      <c r="F259" s="85"/>
      <c r="G259" s="85"/>
      <c r="H259" s="85"/>
      <c r="I259" s="85"/>
      <c r="J259" s="85"/>
      <c r="K259" s="85"/>
      <c r="L259" s="85"/>
      <c r="M259" s="85"/>
      <c r="N259" s="85"/>
      <c r="O259" s="85"/>
      <c r="P259" s="85"/>
      <c r="Q259" s="85"/>
      <c r="R259" s="85"/>
      <c r="S259" s="85"/>
      <c r="T259" s="85"/>
      <c r="U259" s="85"/>
      <c r="V259" s="85"/>
      <c r="W259" s="85"/>
      <c r="X259" s="85"/>
      <c r="Y259" s="85"/>
    </row>
    <row r="260" spans="3:25">
      <c r="C260" s="85"/>
      <c r="D260" s="85"/>
      <c r="E260" s="85"/>
      <c r="F260" s="85"/>
      <c r="G260" s="85"/>
      <c r="H260" s="85"/>
      <c r="I260" s="85"/>
      <c r="J260" s="85"/>
      <c r="K260" s="85"/>
      <c r="L260" s="85"/>
      <c r="M260" s="85"/>
      <c r="N260" s="85"/>
      <c r="O260" s="85"/>
      <c r="P260" s="85"/>
      <c r="Q260" s="85"/>
      <c r="R260" s="85"/>
      <c r="S260" s="85"/>
      <c r="T260" s="85"/>
      <c r="U260" s="85"/>
      <c r="V260" s="85"/>
      <c r="W260" s="85"/>
      <c r="X260" s="85"/>
      <c r="Y260" s="85"/>
    </row>
    <row r="261" spans="3:25">
      <c r="C261" s="85"/>
      <c r="D261" s="85"/>
      <c r="E261" s="85"/>
      <c r="F261" s="85"/>
      <c r="G261" s="85"/>
      <c r="H261" s="85"/>
      <c r="I261" s="85"/>
      <c r="J261" s="85"/>
      <c r="K261" s="85"/>
      <c r="L261" s="85"/>
      <c r="M261" s="85"/>
      <c r="N261" s="85"/>
      <c r="O261" s="85"/>
      <c r="P261" s="85"/>
      <c r="Q261" s="85"/>
      <c r="R261" s="85"/>
      <c r="S261" s="85"/>
      <c r="T261" s="85"/>
      <c r="U261" s="85"/>
      <c r="V261" s="85"/>
      <c r="W261" s="85"/>
      <c r="X261" s="85"/>
      <c r="Y261" s="85"/>
    </row>
    <row r="262" spans="3:25">
      <c r="C262" s="85"/>
      <c r="D262" s="85"/>
      <c r="E262" s="85"/>
      <c r="F262" s="85"/>
      <c r="G262" s="85"/>
      <c r="H262" s="85"/>
      <c r="I262" s="85"/>
      <c r="J262" s="85"/>
      <c r="K262" s="85"/>
      <c r="L262" s="85"/>
      <c r="M262" s="85"/>
      <c r="N262" s="85"/>
      <c r="O262" s="85"/>
      <c r="P262" s="85"/>
      <c r="Q262" s="85"/>
      <c r="R262" s="85"/>
      <c r="S262" s="85"/>
      <c r="T262" s="85"/>
      <c r="U262" s="85"/>
      <c r="V262" s="85"/>
      <c r="W262" s="85"/>
      <c r="X262" s="85"/>
      <c r="Y262" s="85"/>
    </row>
    <row r="263" spans="3:25">
      <c r="C263" s="85"/>
      <c r="D263" s="85"/>
      <c r="E263" s="85"/>
      <c r="F263" s="85"/>
      <c r="G263" s="85"/>
      <c r="H263" s="85"/>
      <c r="I263" s="85"/>
      <c r="J263" s="85"/>
      <c r="K263" s="85"/>
      <c r="L263" s="85"/>
      <c r="M263" s="85"/>
      <c r="N263" s="85"/>
      <c r="O263" s="85"/>
      <c r="P263" s="85"/>
      <c r="Q263" s="85"/>
      <c r="R263" s="85"/>
      <c r="S263" s="85"/>
      <c r="T263" s="85"/>
      <c r="U263" s="85"/>
      <c r="V263" s="85"/>
      <c r="W263" s="85"/>
      <c r="X263" s="85"/>
      <c r="Y263" s="85"/>
    </row>
    <row r="264" spans="3:25">
      <c r="C264" s="85"/>
      <c r="D264" s="85"/>
      <c r="E264" s="85"/>
      <c r="F264" s="85"/>
      <c r="G264" s="85"/>
      <c r="H264" s="85"/>
      <c r="I264" s="85"/>
      <c r="J264" s="85"/>
      <c r="K264" s="85"/>
      <c r="L264" s="85"/>
      <c r="M264" s="85"/>
      <c r="N264" s="85"/>
      <c r="O264" s="85"/>
      <c r="P264" s="85"/>
      <c r="Q264" s="85"/>
      <c r="R264" s="85"/>
      <c r="S264" s="85"/>
      <c r="T264" s="85"/>
      <c r="U264" s="85"/>
      <c r="V264" s="85"/>
      <c r="W264" s="85"/>
      <c r="X264" s="85"/>
      <c r="Y264" s="85"/>
    </row>
    <row r="265" spans="3:25">
      <c r="C265" s="85"/>
      <c r="D265" s="85"/>
      <c r="E265" s="85"/>
      <c r="F265" s="85"/>
      <c r="G265" s="85"/>
      <c r="H265" s="85"/>
      <c r="I265" s="85"/>
      <c r="J265" s="85"/>
      <c r="K265" s="85"/>
      <c r="L265" s="85"/>
      <c r="M265" s="85"/>
      <c r="N265" s="85"/>
      <c r="O265" s="85"/>
      <c r="P265" s="85"/>
      <c r="Q265" s="85"/>
      <c r="R265" s="85"/>
      <c r="S265" s="85"/>
      <c r="T265" s="85"/>
      <c r="U265" s="85"/>
      <c r="V265" s="85"/>
      <c r="W265" s="85"/>
      <c r="X265" s="85"/>
      <c r="Y265" s="85"/>
    </row>
    <row r="266" spans="3:25">
      <c r="C266" s="85"/>
      <c r="D266" s="85"/>
      <c r="E266" s="85"/>
      <c r="F266" s="85"/>
      <c r="G266" s="85"/>
      <c r="H266" s="85"/>
      <c r="I266" s="85"/>
      <c r="J266" s="85"/>
      <c r="K266" s="85"/>
      <c r="L266" s="85"/>
      <c r="M266" s="85"/>
      <c r="N266" s="85"/>
      <c r="O266" s="85"/>
      <c r="P266" s="85"/>
      <c r="Q266" s="85"/>
      <c r="R266" s="85"/>
      <c r="S266" s="85"/>
      <c r="T266" s="85"/>
      <c r="U266" s="85"/>
      <c r="V266" s="85"/>
      <c r="W266" s="85"/>
      <c r="X266" s="85"/>
      <c r="Y266" s="85"/>
    </row>
    <row r="267" spans="3:25">
      <c r="C267" s="85"/>
      <c r="D267" s="85"/>
      <c r="E267" s="85"/>
      <c r="F267" s="85"/>
      <c r="G267" s="85"/>
      <c r="H267" s="85"/>
      <c r="I267" s="85"/>
      <c r="J267" s="85"/>
      <c r="K267" s="85"/>
      <c r="L267" s="85"/>
      <c r="M267" s="85"/>
      <c r="N267" s="85"/>
      <c r="O267" s="85"/>
      <c r="P267" s="85"/>
      <c r="Q267" s="85"/>
      <c r="R267" s="85"/>
      <c r="S267" s="85"/>
      <c r="T267" s="85"/>
      <c r="U267" s="85"/>
      <c r="V267" s="85"/>
      <c r="W267" s="85"/>
      <c r="X267" s="85"/>
      <c r="Y267" s="85"/>
    </row>
    <row r="268" spans="3:25">
      <c r="C268" s="85"/>
      <c r="D268" s="85"/>
      <c r="E268" s="85"/>
      <c r="F268" s="85"/>
      <c r="G268" s="85"/>
      <c r="H268" s="85"/>
      <c r="I268" s="85"/>
      <c r="J268" s="85"/>
      <c r="K268" s="85"/>
      <c r="L268" s="85"/>
      <c r="M268" s="85"/>
      <c r="N268" s="85"/>
      <c r="O268" s="85"/>
      <c r="P268" s="85"/>
      <c r="Q268" s="85"/>
      <c r="R268" s="85"/>
      <c r="S268" s="85"/>
      <c r="T268" s="85"/>
      <c r="U268" s="85"/>
      <c r="V268" s="85"/>
      <c r="W268" s="85"/>
      <c r="X268" s="85"/>
      <c r="Y268" s="85"/>
    </row>
    <row r="269" spans="3:25">
      <c r="C269" s="85"/>
      <c r="D269" s="85"/>
      <c r="E269" s="85"/>
      <c r="F269" s="85"/>
      <c r="G269" s="85"/>
      <c r="H269" s="85"/>
      <c r="I269" s="85"/>
      <c r="J269" s="85"/>
      <c r="K269" s="85"/>
      <c r="L269" s="85"/>
      <c r="M269" s="85"/>
      <c r="N269" s="85"/>
      <c r="O269" s="85"/>
      <c r="P269" s="85"/>
      <c r="Q269" s="85"/>
      <c r="R269" s="85"/>
      <c r="S269" s="85"/>
      <c r="T269" s="85"/>
      <c r="U269" s="85"/>
      <c r="V269" s="85"/>
      <c r="W269" s="85"/>
      <c r="X269" s="85"/>
      <c r="Y269" s="85"/>
    </row>
    <row r="270" spans="3:25">
      <c r="C270" s="85"/>
      <c r="D270" s="85"/>
      <c r="E270" s="85"/>
      <c r="F270" s="85"/>
      <c r="G270" s="85"/>
      <c r="H270" s="85"/>
      <c r="I270" s="85"/>
      <c r="J270" s="85"/>
      <c r="K270" s="85"/>
      <c r="L270" s="85"/>
      <c r="M270" s="85"/>
      <c r="N270" s="85"/>
      <c r="O270" s="85"/>
      <c r="P270" s="85"/>
      <c r="Q270" s="85"/>
      <c r="R270" s="85"/>
      <c r="S270" s="85"/>
      <c r="T270" s="85"/>
      <c r="U270" s="85"/>
      <c r="V270" s="85"/>
      <c r="W270" s="85"/>
      <c r="X270" s="85"/>
      <c r="Y270" s="85"/>
    </row>
    <row r="271" spans="3:25">
      <c r="C271" s="85"/>
      <c r="D271" s="85"/>
      <c r="E271" s="85"/>
      <c r="F271" s="85"/>
      <c r="G271" s="85"/>
      <c r="H271" s="85"/>
      <c r="I271" s="85"/>
      <c r="J271" s="85"/>
      <c r="K271" s="85"/>
      <c r="L271" s="85"/>
      <c r="M271" s="85"/>
      <c r="N271" s="85"/>
      <c r="O271" s="85"/>
      <c r="P271" s="85"/>
      <c r="Q271" s="85"/>
      <c r="R271" s="85"/>
      <c r="S271" s="85"/>
      <c r="T271" s="85"/>
      <c r="U271" s="85"/>
      <c r="V271" s="85"/>
      <c r="W271" s="85"/>
      <c r="X271" s="85"/>
      <c r="Y271" s="85"/>
    </row>
    <row r="272" spans="3:25">
      <c r="C272" s="85"/>
      <c r="D272" s="85"/>
      <c r="E272" s="85"/>
      <c r="F272" s="85"/>
      <c r="G272" s="85"/>
      <c r="H272" s="85"/>
      <c r="I272" s="85"/>
      <c r="J272" s="85"/>
      <c r="K272" s="85"/>
      <c r="L272" s="85"/>
      <c r="M272" s="85"/>
      <c r="N272" s="85"/>
      <c r="O272" s="85"/>
      <c r="P272" s="85"/>
      <c r="Q272" s="85"/>
      <c r="R272" s="85"/>
      <c r="S272" s="85"/>
      <c r="T272" s="85"/>
      <c r="U272" s="85"/>
      <c r="V272" s="85"/>
      <c r="W272" s="85"/>
      <c r="X272" s="85"/>
      <c r="Y272" s="85"/>
    </row>
    <row r="273" spans="3:25">
      <c r="C273" s="85"/>
      <c r="D273" s="85"/>
      <c r="E273" s="85"/>
      <c r="F273" s="85"/>
      <c r="G273" s="85"/>
      <c r="H273" s="85"/>
      <c r="I273" s="85"/>
      <c r="J273" s="85"/>
      <c r="K273" s="85"/>
      <c r="L273" s="85"/>
      <c r="M273" s="85"/>
      <c r="N273" s="85"/>
      <c r="O273" s="85"/>
      <c r="P273" s="85"/>
      <c r="Q273" s="85"/>
      <c r="R273" s="85"/>
      <c r="S273" s="85"/>
      <c r="T273" s="85"/>
      <c r="U273" s="85"/>
      <c r="V273" s="85"/>
      <c r="W273" s="85"/>
      <c r="X273" s="85"/>
      <c r="Y273" s="85"/>
    </row>
    <row r="274" spans="3:25">
      <c r="C274" s="85"/>
      <c r="D274" s="85"/>
      <c r="E274" s="85"/>
      <c r="F274" s="85"/>
      <c r="G274" s="85"/>
      <c r="H274" s="85"/>
      <c r="I274" s="85"/>
      <c r="J274" s="85"/>
      <c r="K274" s="85"/>
      <c r="L274" s="85"/>
      <c r="M274" s="85"/>
      <c r="N274" s="85"/>
      <c r="O274" s="85"/>
      <c r="P274" s="85"/>
      <c r="Q274" s="85"/>
      <c r="R274" s="85"/>
      <c r="S274" s="85"/>
      <c r="T274" s="85"/>
      <c r="U274" s="85"/>
      <c r="V274" s="85"/>
      <c r="W274" s="85"/>
      <c r="X274" s="85"/>
      <c r="Y274" s="85"/>
    </row>
    <row r="275" spans="3:25">
      <c r="C275" s="85"/>
      <c r="D275" s="85"/>
      <c r="E275" s="85"/>
      <c r="F275" s="85"/>
      <c r="G275" s="85"/>
      <c r="H275" s="85"/>
      <c r="I275" s="85"/>
      <c r="J275" s="85"/>
      <c r="K275" s="85"/>
      <c r="L275" s="85"/>
      <c r="M275" s="85"/>
      <c r="N275" s="85"/>
      <c r="O275" s="85"/>
      <c r="P275" s="85"/>
      <c r="Q275" s="85"/>
      <c r="R275" s="85"/>
      <c r="S275" s="85"/>
      <c r="T275" s="85"/>
      <c r="U275" s="85"/>
      <c r="V275" s="85"/>
      <c r="W275" s="85"/>
      <c r="X275" s="85"/>
      <c r="Y275" s="85"/>
    </row>
    <row r="276" spans="3:25">
      <c r="C276" s="85"/>
      <c r="D276" s="85"/>
      <c r="E276" s="85"/>
      <c r="F276" s="85"/>
      <c r="G276" s="85"/>
      <c r="H276" s="85"/>
      <c r="I276" s="85"/>
      <c r="J276" s="85"/>
      <c r="K276" s="85"/>
      <c r="L276" s="85"/>
      <c r="M276" s="85"/>
      <c r="N276" s="85"/>
      <c r="O276" s="85"/>
      <c r="P276" s="85"/>
      <c r="Q276" s="85"/>
      <c r="R276" s="85"/>
      <c r="S276" s="85"/>
      <c r="T276" s="85"/>
      <c r="U276" s="85"/>
      <c r="V276" s="85"/>
      <c r="W276" s="85"/>
      <c r="X276" s="85"/>
      <c r="Y276" s="85"/>
    </row>
    <row r="277" spans="3:25">
      <c r="C277" s="85"/>
      <c r="D277" s="85"/>
      <c r="E277" s="85"/>
      <c r="F277" s="85"/>
      <c r="G277" s="85"/>
      <c r="H277" s="85"/>
      <c r="I277" s="85"/>
      <c r="J277" s="85"/>
      <c r="K277" s="85"/>
      <c r="L277" s="85"/>
      <c r="M277" s="85"/>
      <c r="N277" s="85"/>
      <c r="O277" s="85"/>
      <c r="P277" s="85"/>
      <c r="Q277" s="85"/>
      <c r="R277" s="85"/>
      <c r="S277" s="85"/>
      <c r="T277" s="85"/>
      <c r="U277" s="85"/>
      <c r="V277" s="85"/>
      <c r="W277" s="85"/>
      <c r="X277" s="85"/>
      <c r="Y277" s="85"/>
    </row>
    <row r="278" spans="3:25">
      <c r="C278" s="85"/>
      <c r="D278" s="85"/>
      <c r="E278" s="85"/>
      <c r="F278" s="85"/>
      <c r="G278" s="85"/>
      <c r="H278" s="85"/>
      <c r="I278" s="85"/>
      <c r="J278" s="85"/>
      <c r="K278" s="85"/>
      <c r="L278" s="85"/>
      <c r="M278" s="85"/>
      <c r="N278" s="85"/>
      <c r="O278" s="85"/>
      <c r="P278" s="85"/>
      <c r="Q278" s="85"/>
      <c r="R278" s="85"/>
      <c r="S278" s="85"/>
      <c r="T278" s="85"/>
      <c r="U278" s="85"/>
      <c r="V278" s="85"/>
      <c r="W278" s="85"/>
      <c r="X278" s="85"/>
      <c r="Y278" s="85"/>
    </row>
    <row r="279" spans="3:25">
      <c r="C279" s="85"/>
      <c r="D279" s="85"/>
      <c r="E279" s="85"/>
      <c r="F279" s="85"/>
      <c r="G279" s="85"/>
      <c r="H279" s="85"/>
      <c r="I279" s="85"/>
      <c r="J279" s="85"/>
      <c r="K279" s="85"/>
      <c r="L279" s="85"/>
      <c r="M279" s="85"/>
      <c r="N279" s="85"/>
      <c r="O279" s="85"/>
      <c r="P279" s="85"/>
      <c r="Q279" s="85"/>
      <c r="R279" s="85"/>
      <c r="S279" s="85"/>
      <c r="T279" s="85"/>
      <c r="U279" s="85"/>
      <c r="V279" s="85"/>
      <c r="W279" s="85"/>
      <c r="X279" s="85"/>
      <c r="Y279" s="85"/>
    </row>
    <row r="280" spans="3:25">
      <c r="C280" s="85"/>
      <c r="D280" s="85"/>
      <c r="E280" s="85"/>
      <c r="F280" s="85"/>
      <c r="G280" s="85"/>
      <c r="H280" s="85"/>
      <c r="I280" s="85"/>
      <c r="J280" s="85"/>
      <c r="K280" s="85"/>
      <c r="L280" s="85"/>
      <c r="M280" s="85"/>
      <c r="N280" s="85"/>
      <c r="O280" s="85"/>
      <c r="P280" s="85"/>
      <c r="Q280" s="85"/>
      <c r="R280" s="85"/>
      <c r="S280" s="85"/>
      <c r="T280" s="85"/>
      <c r="U280" s="85"/>
      <c r="V280" s="85"/>
      <c r="W280" s="85"/>
      <c r="X280" s="85"/>
      <c r="Y280" s="85"/>
    </row>
    <row r="281" spans="3:25">
      <c r="C281" s="85"/>
      <c r="D281" s="85"/>
      <c r="E281" s="85"/>
      <c r="F281" s="85"/>
      <c r="G281" s="85"/>
      <c r="H281" s="85"/>
      <c r="I281" s="85"/>
      <c r="J281" s="85"/>
      <c r="K281" s="85"/>
      <c r="L281" s="85"/>
      <c r="M281" s="85"/>
      <c r="N281" s="85"/>
      <c r="O281" s="85"/>
      <c r="P281" s="85"/>
      <c r="Q281" s="85"/>
      <c r="R281" s="85"/>
      <c r="S281" s="85"/>
      <c r="T281" s="85"/>
      <c r="U281" s="85"/>
      <c r="V281" s="85"/>
      <c r="W281" s="85"/>
      <c r="X281" s="85"/>
      <c r="Y281" s="85"/>
    </row>
    <row r="282" spans="3:25">
      <c r="C282" s="85"/>
      <c r="D282" s="85"/>
      <c r="E282" s="85"/>
      <c r="F282" s="85"/>
      <c r="G282" s="85"/>
      <c r="H282" s="85"/>
      <c r="I282" s="85"/>
      <c r="J282" s="85"/>
      <c r="K282" s="85"/>
      <c r="L282" s="85"/>
      <c r="M282" s="85"/>
      <c r="N282" s="85"/>
      <c r="O282" s="85"/>
      <c r="P282" s="85"/>
      <c r="Q282" s="85"/>
      <c r="R282" s="85"/>
      <c r="S282" s="85"/>
      <c r="T282" s="85"/>
      <c r="U282" s="85"/>
      <c r="V282" s="85"/>
      <c r="W282" s="85"/>
      <c r="X282" s="85"/>
      <c r="Y282" s="85"/>
    </row>
    <row r="283" spans="3:25">
      <c r="C283" s="85"/>
      <c r="D283" s="85"/>
      <c r="E283" s="85"/>
      <c r="F283" s="85"/>
      <c r="G283" s="85"/>
      <c r="H283" s="85"/>
      <c r="I283" s="85"/>
      <c r="J283" s="85"/>
      <c r="K283" s="85"/>
      <c r="L283" s="85"/>
      <c r="M283" s="85"/>
      <c r="N283" s="85"/>
      <c r="O283" s="85"/>
      <c r="P283" s="85"/>
      <c r="Q283" s="85"/>
      <c r="R283" s="85"/>
      <c r="S283" s="85"/>
      <c r="T283" s="85"/>
      <c r="U283" s="85"/>
      <c r="V283" s="85"/>
      <c r="W283" s="85"/>
      <c r="X283" s="85"/>
      <c r="Y283" s="85"/>
    </row>
    <row r="284" spans="3:25">
      <c r="C284" s="85"/>
      <c r="D284" s="85"/>
      <c r="E284" s="85"/>
      <c r="F284" s="85"/>
      <c r="G284" s="85"/>
      <c r="H284" s="85"/>
      <c r="I284" s="85"/>
      <c r="J284" s="85"/>
      <c r="K284" s="85"/>
      <c r="L284" s="85"/>
      <c r="M284" s="85"/>
      <c r="N284" s="85"/>
      <c r="O284" s="85"/>
      <c r="P284" s="85"/>
      <c r="Q284" s="85"/>
      <c r="R284" s="85"/>
      <c r="S284" s="85"/>
      <c r="T284" s="85"/>
      <c r="U284" s="85"/>
      <c r="V284" s="85"/>
      <c r="W284" s="85"/>
      <c r="X284" s="85"/>
      <c r="Y284" s="85"/>
    </row>
    <row r="285" spans="3:25">
      <c r="C285" s="85"/>
      <c r="D285" s="85"/>
      <c r="E285" s="85"/>
      <c r="F285" s="85"/>
      <c r="G285" s="85"/>
      <c r="H285" s="85"/>
      <c r="I285" s="85"/>
      <c r="J285" s="85"/>
      <c r="K285" s="85"/>
      <c r="L285" s="85"/>
      <c r="M285" s="85"/>
      <c r="N285" s="85"/>
      <c r="O285" s="85"/>
      <c r="P285" s="85"/>
      <c r="Q285" s="85"/>
      <c r="R285" s="85"/>
      <c r="S285" s="85"/>
      <c r="T285" s="85"/>
      <c r="U285" s="85"/>
      <c r="V285" s="85"/>
      <c r="W285" s="85"/>
      <c r="X285" s="85"/>
      <c r="Y285" s="85"/>
    </row>
    <row r="286" spans="3:25">
      <c r="C286" s="85"/>
      <c r="D286" s="85"/>
      <c r="E286" s="85"/>
      <c r="F286" s="85"/>
      <c r="G286" s="85"/>
      <c r="H286" s="85"/>
      <c r="I286" s="85"/>
      <c r="J286" s="85"/>
      <c r="K286" s="85"/>
      <c r="L286" s="85"/>
      <c r="M286" s="85"/>
      <c r="N286" s="85"/>
      <c r="O286" s="85"/>
      <c r="P286" s="85"/>
      <c r="Q286" s="85"/>
      <c r="R286" s="85"/>
      <c r="S286" s="85"/>
      <c r="T286" s="85"/>
      <c r="U286" s="85"/>
      <c r="V286" s="85"/>
      <c r="W286" s="85"/>
      <c r="X286" s="85"/>
      <c r="Y286" s="85"/>
    </row>
    <row r="287" spans="3:25">
      <c r="C287" s="85"/>
      <c r="D287" s="85"/>
      <c r="E287" s="85"/>
      <c r="F287" s="85"/>
      <c r="G287" s="85"/>
      <c r="H287" s="85"/>
      <c r="I287" s="85"/>
      <c r="J287" s="85"/>
      <c r="K287" s="85"/>
      <c r="L287" s="85"/>
      <c r="M287" s="85"/>
      <c r="N287" s="85"/>
      <c r="O287" s="85"/>
      <c r="P287" s="85"/>
      <c r="Q287" s="85"/>
      <c r="R287" s="85"/>
      <c r="S287" s="85"/>
      <c r="T287" s="85"/>
      <c r="U287" s="85"/>
      <c r="V287" s="85"/>
      <c r="W287" s="85"/>
      <c r="X287" s="85"/>
      <c r="Y287" s="85"/>
    </row>
    <row r="288" spans="3:25">
      <c r="C288" s="85"/>
      <c r="D288" s="85"/>
      <c r="E288" s="85"/>
      <c r="F288" s="85"/>
      <c r="G288" s="85"/>
      <c r="H288" s="85"/>
      <c r="I288" s="85"/>
      <c r="J288" s="85"/>
      <c r="K288" s="85"/>
      <c r="L288" s="85"/>
      <c r="M288" s="85"/>
      <c r="N288" s="85"/>
      <c r="O288" s="85"/>
      <c r="P288" s="85"/>
      <c r="Q288" s="85"/>
      <c r="R288" s="85"/>
      <c r="S288" s="85"/>
      <c r="T288" s="85"/>
      <c r="U288" s="85"/>
      <c r="V288" s="85"/>
      <c r="W288" s="85"/>
      <c r="X288" s="85"/>
      <c r="Y288" s="85"/>
    </row>
    <row r="289" spans="3:25">
      <c r="C289" s="85"/>
      <c r="D289" s="85"/>
      <c r="E289" s="85"/>
      <c r="F289" s="85"/>
      <c r="G289" s="85"/>
      <c r="H289" s="85"/>
      <c r="I289" s="85"/>
      <c r="J289" s="85"/>
      <c r="K289" s="85"/>
      <c r="L289" s="85"/>
      <c r="M289" s="85"/>
      <c r="N289" s="85"/>
      <c r="O289" s="85"/>
      <c r="P289" s="85"/>
      <c r="Q289" s="85"/>
      <c r="R289" s="85"/>
      <c r="S289" s="85"/>
      <c r="T289" s="85"/>
      <c r="U289" s="85"/>
      <c r="V289" s="85"/>
      <c r="W289" s="85"/>
      <c r="X289" s="85"/>
      <c r="Y289" s="85"/>
    </row>
    <row r="290" spans="3:25">
      <c r="C290" s="85"/>
      <c r="D290" s="85"/>
      <c r="E290" s="85"/>
      <c r="F290" s="85"/>
      <c r="G290" s="85"/>
      <c r="H290" s="85"/>
      <c r="I290" s="85"/>
      <c r="J290" s="85"/>
      <c r="K290" s="85"/>
      <c r="L290" s="85"/>
      <c r="M290" s="85"/>
      <c r="N290" s="85"/>
      <c r="O290" s="85"/>
      <c r="P290" s="85"/>
      <c r="Q290" s="85"/>
      <c r="R290" s="85"/>
      <c r="S290" s="85"/>
      <c r="T290" s="85"/>
      <c r="U290" s="85"/>
      <c r="V290" s="85"/>
      <c r="W290" s="85"/>
      <c r="X290" s="85"/>
      <c r="Y290" s="85"/>
    </row>
    <row r="291" spans="3:25">
      <c r="C291" s="85"/>
      <c r="D291" s="85"/>
      <c r="E291" s="85"/>
      <c r="F291" s="85"/>
      <c r="G291" s="85"/>
      <c r="H291" s="85"/>
      <c r="I291" s="85"/>
      <c r="J291" s="85"/>
      <c r="K291" s="85"/>
      <c r="L291" s="85"/>
      <c r="M291" s="85"/>
      <c r="N291" s="85"/>
      <c r="O291" s="85"/>
      <c r="P291" s="85"/>
      <c r="Q291" s="85"/>
      <c r="R291" s="85"/>
      <c r="S291" s="85"/>
      <c r="T291" s="85"/>
      <c r="U291" s="85"/>
      <c r="V291" s="85"/>
      <c r="W291" s="85"/>
      <c r="X291" s="85"/>
      <c r="Y291" s="85"/>
    </row>
    <row r="292" spans="3:25">
      <c r="C292" s="85"/>
      <c r="D292" s="85"/>
      <c r="E292" s="85"/>
      <c r="F292" s="85"/>
      <c r="G292" s="85"/>
      <c r="H292" s="85"/>
      <c r="I292" s="85"/>
      <c r="J292" s="85"/>
      <c r="K292" s="85"/>
      <c r="L292" s="85"/>
      <c r="M292" s="85"/>
      <c r="N292" s="85"/>
      <c r="O292" s="85"/>
      <c r="P292" s="85"/>
      <c r="Q292" s="85"/>
      <c r="R292" s="85"/>
      <c r="S292" s="85"/>
      <c r="T292" s="85"/>
      <c r="U292" s="85"/>
      <c r="V292" s="85"/>
      <c r="W292" s="85"/>
      <c r="X292" s="85"/>
      <c r="Y292" s="85"/>
    </row>
    <row r="293" spans="3:25">
      <c r="C293" s="85"/>
      <c r="D293" s="85"/>
      <c r="E293" s="85"/>
      <c r="F293" s="85"/>
      <c r="G293" s="85"/>
      <c r="H293" s="85"/>
      <c r="I293" s="85"/>
      <c r="J293" s="85"/>
      <c r="K293" s="85"/>
      <c r="L293" s="85"/>
      <c r="M293" s="85"/>
      <c r="N293" s="85"/>
      <c r="O293" s="85"/>
      <c r="P293" s="85"/>
      <c r="Q293" s="85"/>
      <c r="R293" s="85"/>
      <c r="S293" s="85"/>
      <c r="T293" s="85"/>
      <c r="U293" s="85"/>
      <c r="V293" s="85"/>
      <c r="W293" s="85"/>
      <c r="X293" s="85"/>
      <c r="Y293" s="85"/>
    </row>
    <row r="294" spans="3:25">
      <c r="C294" s="85"/>
      <c r="D294" s="85"/>
      <c r="E294" s="85"/>
      <c r="F294" s="85"/>
      <c r="G294" s="85"/>
      <c r="H294" s="85"/>
      <c r="I294" s="85"/>
      <c r="J294" s="85"/>
      <c r="K294" s="85"/>
      <c r="L294" s="85"/>
      <c r="M294" s="85"/>
      <c r="N294" s="85"/>
      <c r="O294" s="85"/>
      <c r="P294" s="85"/>
      <c r="Q294" s="85"/>
      <c r="R294" s="85"/>
      <c r="S294" s="85"/>
      <c r="T294" s="85"/>
      <c r="U294" s="85"/>
      <c r="V294" s="85"/>
      <c r="W294" s="85"/>
      <c r="X294" s="85"/>
      <c r="Y294" s="85"/>
    </row>
    <row r="295" spans="3:25">
      <c r="C295" s="85"/>
      <c r="D295" s="85"/>
      <c r="E295" s="85"/>
      <c r="F295" s="85"/>
      <c r="G295" s="85"/>
      <c r="H295" s="85"/>
      <c r="I295" s="85"/>
      <c r="J295" s="85"/>
      <c r="K295" s="85"/>
      <c r="L295" s="85"/>
      <c r="M295" s="85"/>
      <c r="N295" s="85"/>
      <c r="O295" s="85"/>
      <c r="P295" s="85"/>
      <c r="Q295" s="85"/>
      <c r="R295" s="85"/>
      <c r="S295" s="85"/>
      <c r="T295" s="85"/>
      <c r="U295" s="85"/>
      <c r="V295" s="85"/>
      <c r="W295" s="85"/>
      <c r="X295" s="85"/>
      <c r="Y295" s="85"/>
    </row>
    <row r="296" spans="3:25">
      <c r="C296" s="85"/>
      <c r="D296" s="85"/>
      <c r="E296" s="85"/>
      <c r="F296" s="85"/>
      <c r="G296" s="85"/>
      <c r="H296" s="85"/>
      <c r="I296" s="85"/>
      <c r="J296" s="85"/>
      <c r="K296" s="85"/>
      <c r="L296" s="85"/>
      <c r="M296" s="85"/>
      <c r="N296" s="85"/>
      <c r="O296" s="85"/>
      <c r="P296" s="85"/>
      <c r="Q296" s="85"/>
      <c r="R296" s="85"/>
      <c r="S296" s="85"/>
      <c r="T296" s="85"/>
      <c r="U296" s="85"/>
      <c r="V296" s="85"/>
      <c r="W296" s="85"/>
      <c r="X296" s="85"/>
      <c r="Y296" s="85"/>
    </row>
    <row r="297" spans="3:25">
      <c r="C297" s="85"/>
      <c r="D297" s="85"/>
      <c r="E297" s="85"/>
      <c r="F297" s="85"/>
      <c r="G297" s="85"/>
      <c r="H297" s="85"/>
      <c r="I297" s="85"/>
      <c r="J297" s="85"/>
      <c r="K297" s="85"/>
      <c r="L297" s="85"/>
      <c r="M297" s="85"/>
      <c r="N297" s="85"/>
      <c r="O297" s="85"/>
      <c r="P297" s="85"/>
      <c r="Q297" s="85"/>
      <c r="R297" s="85"/>
      <c r="S297" s="85"/>
      <c r="T297" s="85"/>
      <c r="U297" s="85"/>
      <c r="V297" s="85"/>
      <c r="W297" s="85"/>
      <c r="X297" s="85"/>
      <c r="Y297" s="85"/>
    </row>
    <row r="298" spans="3:25">
      <c r="C298" s="85"/>
      <c r="D298" s="85"/>
      <c r="E298" s="85"/>
      <c r="F298" s="85"/>
      <c r="G298" s="85"/>
      <c r="H298" s="85"/>
      <c r="I298" s="85"/>
      <c r="J298" s="85"/>
      <c r="K298" s="85"/>
      <c r="L298" s="85"/>
      <c r="M298" s="85"/>
      <c r="N298" s="85"/>
      <c r="O298" s="85"/>
      <c r="P298" s="85"/>
      <c r="Q298" s="85"/>
      <c r="R298" s="85"/>
      <c r="S298" s="85"/>
      <c r="T298" s="85"/>
      <c r="U298" s="85"/>
      <c r="V298" s="85"/>
      <c r="W298" s="85"/>
      <c r="X298" s="85"/>
      <c r="Y298" s="85"/>
    </row>
    <row r="299" spans="3:25">
      <c r="C299" s="85"/>
      <c r="D299" s="85"/>
      <c r="E299" s="85"/>
      <c r="F299" s="85"/>
      <c r="G299" s="85"/>
      <c r="H299" s="85"/>
      <c r="I299" s="85"/>
      <c r="J299" s="85"/>
      <c r="K299" s="85"/>
      <c r="L299" s="85"/>
      <c r="M299" s="85"/>
      <c r="N299" s="85"/>
      <c r="O299" s="85"/>
      <c r="P299" s="85"/>
      <c r="Q299" s="85"/>
      <c r="R299" s="85"/>
      <c r="S299" s="85"/>
      <c r="T299" s="85"/>
      <c r="U299" s="85"/>
      <c r="V299" s="85"/>
      <c r="W299" s="85"/>
      <c r="X299" s="85"/>
      <c r="Y299" s="85"/>
    </row>
    <row r="300" spans="3:25">
      <c r="C300" s="85"/>
      <c r="D300" s="85"/>
      <c r="E300" s="85"/>
      <c r="F300" s="85"/>
      <c r="G300" s="85"/>
      <c r="H300" s="85"/>
      <c r="I300" s="85"/>
      <c r="J300" s="85"/>
      <c r="K300" s="85"/>
      <c r="L300" s="85"/>
      <c r="M300" s="85"/>
      <c r="N300" s="85"/>
      <c r="O300" s="85"/>
      <c r="P300" s="85"/>
      <c r="Q300" s="85"/>
      <c r="R300" s="85"/>
    </row>
    <row r="301" spans="3:25">
      <c r="C301" s="85"/>
      <c r="D301" s="85"/>
      <c r="E301" s="85"/>
      <c r="F301" s="85"/>
      <c r="G301" s="85"/>
      <c r="H301" s="85"/>
      <c r="I301" s="85"/>
      <c r="J301" s="85"/>
      <c r="K301" s="85"/>
      <c r="L301" s="85"/>
      <c r="M301" s="85"/>
      <c r="N301" s="85"/>
      <c r="O301" s="85"/>
      <c r="P301" s="85"/>
      <c r="Q301" s="85"/>
      <c r="R301" s="85"/>
    </row>
    <row r="302" spans="3:25">
      <c r="C302" s="85"/>
      <c r="D302" s="85"/>
      <c r="E302" s="85"/>
      <c r="F302" s="85"/>
      <c r="G302" s="85"/>
      <c r="H302" s="85"/>
      <c r="I302" s="85"/>
      <c r="J302" s="85"/>
      <c r="K302" s="85"/>
      <c r="L302" s="85"/>
      <c r="M302" s="85"/>
      <c r="N302" s="85"/>
      <c r="O302" s="85"/>
      <c r="P302" s="85"/>
      <c r="Q302" s="85"/>
      <c r="R302" s="85"/>
    </row>
    <row r="303" spans="3:25">
      <c r="C303" s="85"/>
      <c r="D303" s="85"/>
      <c r="E303" s="85"/>
      <c r="F303" s="85"/>
      <c r="G303" s="85"/>
      <c r="H303" s="85"/>
      <c r="I303" s="85"/>
      <c r="J303" s="85"/>
      <c r="K303" s="85"/>
      <c r="L303" s="85"/>
      <c r="M303" s="85"/>
      <c r="N303" s="85"/>
      <c r="O303" s="85"/>
      <c r="P303" s="85"/>
      <c r="Q303" s="85"/>
      <c r="R303" s="85"/>
    </row>
    <row r="304" spans="3:25">
      <c r="C304" s="85"/>
      <c r="D304" s="85"/>
      <c r="E304" s="85"/>
      <c r="F304" s="85"/>
      <c r="G304" s="85"/>
      <c r="H304" s="85"/>
      <c r="I304" s="85"/>
      <c r="J304" s="85"/>
      <c r="K304" s="85"/>
      <c r="L304" s="85"/>
      <c r="M304" s="85"/>
      <c r="N304" s="85"/>
      <c r="O304" s="85"/>
      <c r="P304" s="85"/>
      <c r="Q304" s="85"/>
      <c r="R304" s="85"/>
    </row>
    <row r="305" spans="3:18">
      <c r="C305" s="85"/>
      <c r="D305" s="85"/>
      <c r="E305" s="85"/>
      <c r="F305" s="85"/>
      <c r="G305" s="85"/>
      <c r="H305" s="85"/>
      <c r="I305" s="85"/>
      <c r="J305" s="85"/>
      <c r="K305" s="85"/>
      <c r="L305" s="85"/>
      <c r="M305" s="85"/>
      <c r="N305" s="85"/>
      <c r="O305" s="85"/>
      <c r="P305" s="85"/>
      <c r="Q305" s="85"/>
      <c r="R305" s="85"/>
    </row>
    <row r="306" spans="3:18">
      <c r="C306" s="85"/>
      <c r="D306" s="85"/>
      <c r="E306" s="85"/>
      <c r="F306" s="85"/>
      <c r="G306" s="85"/>
      <c r="H306" s="85"/>
      <c r="I306" s="85"/>
      <c r="J306" s="85"/>
      <c r="K306" s="85"/>
      <c r="L306" s="85"/>
      <c r="M306" s="85"/>
      <c r="N306" s="85"/>
      <c r="O306" s="85"/>
      <c r="P306" s="85"/>
      <c r="Q306" s="85"/>
      <c r="R306" s="85"/>
    </row>
    <row r="307" spans="3:18">
      <c r="C307" s="85"/>
      <c r="D307" s="85"/>
      <c r="E307" s="85"/>
      <c r="F307" s="85"/>
      <c r="G307" s="85"/>
      <c r="H307" s="85"/>
      <c r="I307" s="85"/>
      <c r="J307" s="85"/>
      <c r="K307" s="85"/>
      <c r="L307" s="85"/>
      <c r="M307" s="85"/>
      <c r="N307" s="85"/>
      <c r="O307" s="85"/>
      <c r="P307" s="85"/>
      <c r="Q307" s="85"/>
      <c r="R307" s="85"/>
    </row>
  </sheetData>
  <mergeCells count="9">
    <mergeCell ref="C107:R107"/>
    <mergeCell ref="C108:R108"/>
    <mergeCell ref="C99:R99"/>
    <mergeCell ref="C101:R101"/>
    <mergeCell ref="C102:R102"/>
    <mergeCell ref="C104:R104"/>
    <mergeCell ref="C105:R105"/>
    <mergeCell ref="C106:R106"/>
    <mergeCell ref="C103:R103"/>
  </mergeCells>
  <pageMargins left="0.23" right="0.17" top="0.75" bottom="0.75" header="0.3" footer="0.3"/>
  <pageSetup scale="49" fitToHeight="0" orientation="landscape" r:id="rId1"/>
  <rowBreaks count="1" manualBreakCount="1">
    <brk id="59" max="17"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319"/>
  <sheetViews>
    <sheetView topLeftCell="A43" zoomScale="70" zoomScaleNormal="70" workbookViewId="0">
      <selection activeCell="T64" sqref="T64"/>
    </sheetView>
  </sheetViews>
  <sheetFormatPr defaultRowHeight="15"/>
  <cols>
    <col min="1" max="1" width="7.7109375" style="1" customWidth="1"/>
    <col min="2" max="2" width="1.85546875" style="1" customWidth="1"/>
    <col min="3" max="3" width="48" style="1" customWidth="1"/>
    <col min="4" max="4" width="15.7109375" style="1" bestFit="1" customWidth="1"/>
    <col min="5" max="5" width="36.85546875" style="1" customWidth="1"/>
    <col min="6" max="6" width="16.28515625" style="1" customWidth="1"/>
    <col min="7" max="7" width="17" style="1" customWidth="1"/>
    <col min="8" max="8" width="17.140625" style="1" customWidth="1"/>
    <col min="9" max="9" width="17" style="1" customWidth="1"/>
    <col min="10" max="10" width="16.7109375" style="1" customWidth="1"/>
    <col min="11" max="11" width="16.140625" style="1" customWidth="1"/>
    <col min="12" max="12" width="17.85546875" style="1" customWidth="1"/>
    <col min="13" max="13" width="14.42578125" style="1" customWidth="1"/>
    <col min="14" max="14" width="16.42578125" style="1" customWidth="1"/>
    <col min="15" max="15" width="15.42578125" style="1" customWidth="1"/>
    <col min="16" max="16" width="18.28515625" style="1" customWidth="1"/>
    <col min="17" max="17" width="16.42578125" style="1" customWidth="1"/>
    <col min="18" max="18" width="17.85546875" style="1" customWidth="1"/>
    <col min="19" max="19" width="17.140625" style="1" customWidth="1"/>
    <col min="20" max="20" width="18.42578125" style="1" customWidth="1"/>
    <col min="21" max="21" width="2.7109375" style="1" customWidth="1"/>
    <col min="22" max="23" width="9.140625" style="1"/>
    <col min="24" max="24" width="24" style="1" customWidth="1"/>
    <col min="25" max="25" width="15.28515625" style="1" customWidth="1"/>
    <col min="26" max="16384" width="9.140625" style="1"/>
  </cols>
  <sheetData>
    <row r="1" spans="1:68" ht="15.75">
      <c r="A1" s="102"/>
      <c r="R1" s="109"/>
    </row>
    <row r="2" spans="1:68" ht="15.75">
      <c r="A2" s="102"/>
      <c r="N2" s="109"/>
    </row>
    <row r="3" spans="1:68">
      <c r="N3" s="440" t="s">
        <v>534</v>
      </c>
    </row>
    <row r="4" spans="1:68" ht="15.75">
      <c r="N4" s="198" t="s">
        <v>452</v>
      </c>
    </row>
    <row r="5" spans="1:68" ht="15.75">
      <c r="C5" s="3" t="s">
        <v>1</v>
      </c>
      <c r="D5" s="3"/>
      <c r="E5" s="3"/>
      <c r="F5" s="3"/>
      <c r="G5" s="4" t="s">
        <v>2</v>
      </c>
      <c r="H5" s="3"/>
      <c r="I5" s="3"/>
      <c r="J5" s="3"/>
      <c r="K5" s="5"/>
      <c r="L5" s="311"/>
      <c r="M5" s="312"/>
      <c r="N5" s="310" t="s">
        <v>467</v>
      </c>
      <c r="S5" s="8"/>
      <c r="T5" s="9"/>
      <c r="U5" s="8"/>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row>
    <row r="6" spans="1:68" ht="15.75">
      <c r="C6" s="3"/>
      <c r="D6" s="3"/>
      <c r="E6" s="11" t="s">
        <v>3</v>
      </c>
      <c r="F6" s="11"/>
      <c r="G6" s="11" t="s">
        <v>4</v>
      </c>
      <c r="H6" s="11"/>
      <c r="I6" s="11"/>
      <c r="J6" s="11"/>
      <c r="K6" s="5"/>
      <c r="M6" s="6"/>
      <c r="N6" s="5"/>
      <c r="S6" s="8"/>
      <c r="T6" s="12"/>
      <c r="U6" s="8"/>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row>
    <row r="7" spans="1:68" ht="15.75">
      <c r="C7" s="6"/>
      <c r="D7" s="6"/>
      <c r="E7" s="6"/>
      <c r="F7" s="6"/>
      <c r="G7" s="6"/>
      <c r="H7" s="6"/>
      <c r="I7" s="6"/>
      <c r="J7" s="6"/>
      <c r="K7" s="6"/>
      <c r="M7" s="6"/>
      <c r="N7" s="6" t="s">
        <v>5</v>
      </c>
      <c r="S7" s="8"/>
      <c r="T7" s="9"/>
      <c r="U7" s="8"/>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row>
    <row r="8" spans="1:68" ht="15.75">
      <c r="A8" s="13"/>
      <c r="C8" s="6"/>
      <c r="D8" s="6"/>
      <c r="E8" s="6"/>
      <c r="F8" s="6"/>
      <c r="G8" s="14" t="s">
        <v>453</v>
      </c>
      <c r="H8" s="6"/>
      <c r="I8" s="6"/>
      <c r="J8" s="6"/>
      <c r="K8" s="6"/>
      <c r="L8" s="6"/>
      <c r="M8" s="6"/>
      <c r="N8" s="6"/>
      <c r="S8" s="8"/>
      <c r="T8" s="9"/>
      <c r="U8" s="8"/>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row>
    <row r="9" spans="1:68" ht="15.75">
      <c r="A9" s="13"/>
      <c r="C9" s="6"/>
      <c r="D9" s="6"/>
      <c r="E9" s="6"/>
      <c r="F9" s="6"/>
      <c r="G9" s="15"/>
      <c r="H9" s="6"/>
      <c r="I9" s="6"/>
      <c r="J9" s="6"/>
      <c r="K9" s="6"/>
      <c r="L9" s="6"/>
      <c r="M9" s="6"/>
      <c r="N9" s="6"/>
      <c r="S9" s="8"/>
      <c r="T9" s="9"/>
      <c r="U9" s="8"/>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row>
    <row r="10" spans="1:68" ht="15.75">
      <c r="A10" s="13"/>
      <c r="C10" s="6" t="s">
        <v>6</v>
      </c>
      <c r="D10" s="6"/>
      <c r="E10" s="6"/>
      <c r="F10" s="6"/>
      <c r="G10" s="15"/>
      <c r="H10" s="6"/>
      <c r="I10" s="6"/>
      <c r="J10" s="6"/>
      <c r="K10" s="6"/>
      <c r="L10" s="6"/>
      <c r="M10" s="6"/>
      <c r="N10" s="6"/>
      <c r="S10" s="8"/>
      <c r="T10" s="9"/>
      <c r="U10" s="8"/>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row>
    <row r="11" spans="1:68" ht="15.75">
      <c r="A11" s="13"/>
      <c r="C11" s="6" t="s">
        <v>7</v>
      </c>
      <c r="D11" s="6"/>
      <c r="E11" s="6"/>
      <c r="F11" s="6"/>
      <c r="G11" s="15"/>
      <c r="L11" s="6"/>
      <c r="M11" s="6"/>
      <c r="N11" s="6"/>
      <c r="S11" s="8"/>
      <c r="T11" s="8"/>
      <c r="U11" s="8"/>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row>
    <row r="12" spans="1:68" ht="15.75">
      <c r="A12" s="13"/>
      <c r="C12" s="6"/>
      <c r="D12" s="6"/>
      <c r="E12" s="6"/>
      <c r="F12" s="6"/>
      <c r="G12" s="6"/>
      <c r="L12" s="16"/>
      <c r="M12" s="6"/>
      <c r="N12" s="6"/>
      <c r="S12" s="8"/>
      <c r="T12" s="8"/>
      <c r="U12" s="8"/>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row>
    <row r="13" spans="1:68" ht="15.75">
      <c r="C13" s="17" t="s">
        <v>8</v>
      </c>
      <c r="D13" s="17"/>
      <c r="E13" s="17" t="s">
        <v>9</v>
      </c>
      <c r="F13" s="17"/>
      <c r="G13" s="17" t="s">
        <v>10</v>
      </c>
      <c r="L13" s="18" t="s">
        <v>11</v>
      </c>
      <c r="M13" s="11"/>
      <c r="N13" s="18"/>
      <c r="S13" s="19"/>
      <c r="T13" s="18"/>
      <c r="U13" s="2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row>
    <row r="14" spans="1:68" ht="15.75">
      <c r="C14" s="21"/>
      <c r="D14" s="21"/>
      <c r="E14" s="22" t="s">
        <v>12</v>
      </c>
      <c r="F14" s="22"/>
      <c r="G14" s="11"/>
      <c r="M14" s="11"/>
      <c r="S14" s="19"/>
      <c r="T14" s="23"/>
      <c r="U14" s="2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row>
    <row r="15" spans="1:68" ht="15.75">
      <c r="A15" s="13" t="s">
        <v>13</v>
      </c>
      <c r="C15" s="21"/>
      <c r="D15" s="21"/>
      <c r="E15" s="24" t="s">
        <v>14</v>
      </c>
      <c r="F15" s="24"/>
      <c r="G15" s="25" t="s">
        <v>15</v>
      </c>
      <c r="L15" s="25" t="s">
        <v>16</v>
      </c>
      <c r="M15" s="11"/>
      <c r="S15" s="8"/>
      <c r="T15" s="26"/>
      <c r="U15" s="2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row>
    <row r="16" spans="1:68" ht="15.75">
      <c r="A16" s="13" t="s">
        <v>17</v>
      </c>
      <c r="C16" s="27"/>
      <c r="D16" s="27"/>
      <c r="E16" s="11"/>
      <c r="F16" s="11"/>
      <c r="G16" s="11"/>
      <c r="L16" s="11"/>
      <c r="M16" s="11"/>
      <c r="N16" s="11"/>
      <c r="S16" s="8"/>
      <c r="T16" s="19"/>
      <c r="U16" s="2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row>
    <row r="17" spans="1:68" ht="15.75">
      <c r="A17" s="28"/>
      <c r="C17" s="21"/>
      <c r="D17" s="21"/>
      <c r="E17" s="11"/>
      <c r="F17" s="11"/>
      <c r="G17" s="11"/>
      <c r="L17" s="11"/>
      <c r="M17" s="11"/>
      <c r="N17" s="11"/>
      <c r="S17" s="8"/>
      <c r="T17" s="19"/>
      <c r="U17" s="2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row>
    <row r="18" spans="1:68" ht="15.75">
      <c r="A18" s="29">
        <v>1</v>
      </c>
      <c r="C18" s="21" t="s">
        <v>18</v>
      </c>
      <c r="D18" s="21"/>
      <c r="E18" s="30" t="s">
        <v>454</v>
      </c>
      <c r="F18" s="30"/>
      <c r="G18" s="31">
        <f>VLOOKUP(A18,IMPORTS!$A$5:$W$17,23,FALSE)</f>
        <v>16858393</v>
      </c>
      <c r="H18" s="179"/>
      <c r="I18" s="179"/>
      <c r="J18" s="179"/>
      <c r="K18" s="179"/>
      <c r="L18" s="179"/>
      <c r="M18" s="11"/>
      <c r="N18" s="11"/>
      <c r="S18" s="8"/>
      <c r="T18" s="19"/>
      <c r="U18" s="2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row>
    <row r="19" spans="1:68" ht="15.75">
      <c r="A19" s="29" t="s">
        <v>20</v>
      </c>
      <c r="C19" s="21" t="s">
        <v>21</v>
      </c>
      <c r="D19" s="21"/>
      <c r="E19" s="30" t="s">
        <v>455</v>
      </c>
      <c r="F19" s="30"/>
      <c r="G19" s="31">
        <f>VLOOKUP(A19,IMPORTS!$A$5:$W$17,23,FALSE)</f>
        <v>606219</v>
      </c>
      <c r="H19" s="179"/>
      <c r="I19" s="179"/>
      <c r="J19" s="179"/>
      <c r="K19" s="179"/>
      <c r="L19" s="179"/>
      <c r="M19" s="11"/>
      <c r="N19" s="11"/>
      <c r="S19" s="8"/>
      <c r="T19" s="19"/>
      <c r="U19" s="2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row>
    <row r="20" spans="1:68" ht="15.75">
      <c r="A20" s="29">
        <v>2</v>
      </c>
      <c r="C20" s="21" t="s">
        <v>22</v>
      </c>
      <c r="D20" s="21"/>
      <c r="E20" s="30" t="s">
        <v>23</v>
      </c>
      <c r="F20" s="30"/>
      <c r="G20" s="329">
        <f>+G18-G19</f>
        <v>16252174</v>
      </c>
      <c r="H20" s="179"/>
      <c r="I20" s="179"/>
      <c r="J20" s="179"/>
      <c r="K20" s="179"/>
      <c r="L20" s="179"/>
      <c r="M20" s="11"/>
      <c r="N20" s="11"/>
      <c r="S20" s="8"/>
      <c r="T20" s="19"/>
      <c r="U20" s="2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row>
    <row r="21" spans="1:68" ht="15.75">
      <c r="A21" s="29"/>
      <c r="E21" s="30"/>
      <c r="F21" s="30"/>
      <c r="G21" s="179"/>
      <c r="H21" s="179"/>
      <c r="I21" s="179"/>
      <c r="J21" s="179"/>
      <c r="K21" s="179"/>
      <c r="L21" s="179"/>
      <c r="M21" s="11"/>
      <c r="N21" s="11"/>
      <c r="S21" s="8"/>
      <c r="T21" s="19"/>
      <c r="U21" s="2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row>
    <row r="22" spans="1:68" ht="15.75">
      <c r="A22" s="29"/>
      <c r="C22" s="21" t="s">
        <v>24</v>
      </c>
      <c r="D22" s="21"/>
      <c r="E22" s="30"/>
      <c r="F22" s="30"/>
      <c r="G22" s="11"/>
      <c r="H22" s="179"/>
      <c r="I22" s="179"/>
      <c r="J22" s="179"/>
      <c r="K22" s="179"/>
      <c r="L22" s="11"/>
      <c r="M22" s="11"/>
      <c r="N22" s="11"/>
      <c r="S22" s="19"/>
      <c r="T22" s="19"/>
      <c r="U22" s="2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row>
    <row r="23" spans="1:68" ht="15.75">
      <c r="A23" s="29">
        <v>3</v>
      </c>
      <c r="C23" s="21" t="s">
        <v>25</v>
      </c>
      <c r="D23" s="21"/>
      <c r="E23" s="30" t="s">
        <v>26</v>
      </c>
      <c r="F23" s="30"/>
      <c r="G23" s="31">
        <f>VLOOKUP(A23,IMPORTS!$A$5:$W$17,23,FALSE)</f>
        <v>695146</v>
      </c>
      <c r="H23" s="179"/>
      <c r="I23" s="179"/>
      <c r="J23" s="179"/>
      <c r="K23" s="179"/>
      <c r="L23" s="179"/>
      <c r="M23" s="11"/>
      <c r="N23" s="11"/>
      <c r="S23" s="19"/>
      <c r="T23" s="19"/>
      <c r="U23" s="2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row>
    <row r="24" spans="1:68" ht="15.75">
      <c r="A24" s="29" t="s">
        <v>27</v>
      </c>
      <c r="C24" s="21" t="s">
        <v>28</v>
      </c>
      <c r="D24" s="21"/>
      <c r="E24" s="30" t="s">
        <v>456</v>
      </c>
      <c r="F24" s="30"/>
      <c r="G24" s="31">
        <f>VLOOKUP(A24,IMPORTS!$A$5:$W$17,23,FALSE)</f>
        <v>65992720</v>
      </c>
      <c r="H24" s="179"/>
      <c r="I24" s="179"/>
      <c r="J24" s="179"/>
      <c r="K24" s="179"/>
      <c r="L24" s="179"/>
      <c r="M24" s="11"/>
      <c r="N24" s="11"/>
      <c r="S24" s="19"/>
      <c r="T24" s="19"/>
      <c r="U24" s="2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row>
    <row r="25" spans="1:68" ht="15.75">
      <c r="A25" s="29" t="s">
        <v>30</v>
      </c>
      <c r="C25" s="21" t="s">
        <v>31</v>
      </c>
      <c r="D25" s="21"/>
      <c r="E25" s="30" t="s">
        <v>266</v>
      </c>
      <c r="F25" s="30"/>
      <c r="G25" s="31">
        <f>VLOOKUP(A25,IMPORTS!$A$5:$W$17,23,FALSE)</f>
        <v>0</v>
      </c>
      <c r="H25" s="179"/>
      <c r="I25" s="179"/>
      <c r="J25" s="179"/>
      <c r="K25" s="179"/>
      <c r="L25" s="179"/>
      <c r="M25" s="11"/>
      <c r="N25" s="11"/>
      <c r="S25" s="19"/>
      <c r="T25" s="19"/>
      <c r="U25" s="2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row>
    <row r="26" spans="1:68" ht="15.75">
      <c r="A26" s="29" t="s">
        <v>33</v>
      </c>
      <c r="C26" s="21" t="s">
        <v>34</v>
      </c>
      <c r="D26" s="21"/>
      <c r="E26" s="30" t="s">
        <v>267</v>
      </c>
      <c r="F26" s="30"/>
      <c r="G26" s="31">
        <f>VLOOKUP(A26,IMPORTS!$A$5:$W$17,23,FALSE)</f>
        <v>65661653</v>
      </c>
      <c r="H26" s="179"/>
      <c r="I26" s="179"/>
      <c r="J26" s="179"/>
      <c r="K26" s="179"/>
      <c r="L26" s="179"/>
      <c r="M26" s="11"/>
      <c r="N26" s="11"/>
      <c r="S26" s="19"/>
      <c r="T26" s="19"/>
      <c r="U26" s="2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row>
    <row r="27" spans="1:68" ht="15.75">
      <c r="A27" s="29" t="s">
        <v>36</v>
      </c>
      <c r="C27" s="21" t="s">
        <v>37</v>
      </c>
      <c r="D27" s="21"/>
      <c r="E27" s="30" t="s">
        <v>38</v>
      </c>
      <c r="F27" s="30"/>
      <c r="G27" s="110">
        <f>+G24-G25-G26</f>
        <v>331067</v>
      </c>
      <c r="H27" s="179"/>
      <c r="I27" s="179"/>
      <c r="J27" s="179"/>
      <c r="K27" s="179"/>
      <c r="L27" s="179"/>
      <c r="M27" s="11"/>
      <c r="N27" s="11"/>
      <c r="S27" s="19"/>
      <c r="T27" s="19"/>
      <c r="U27" s="2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row>
    <row r="28" spans="1:68" ht="15.75">
      <c r="A28" s="29"/>
      <c r="C28" s="21"/>
      <c r="D28" s="21"/>
      <c r="E28" s="30"/>
      <c r="F28" s="30"/>
      <c r="G28" s="34"/>
      <c r="H28" s="179"/>
      <c r="I28" s="179"/>
      <c r="J28" s="179"/>
      <c r="K28" s="179"/>
      <c r="L28" s="179"/>
      <c r="M28" s="11"/>
      <c r="N28" s="11"/>
      <c r="S28" s="19"/>
      <c r="T28" s="19"/>
      <c r="U28" s="2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row>
    <row r="29" spans="1:68" ht="15.75">
      <c r="A29" s="29">
        <v>4</v>
      </c>
      <c r="C29" s="21" t="s">
        <v>39</v>
      </c>
      <c r="D29" s="21"/>
      <c r="E29" s="30" t="s">
        <v>174</v>
      </c>
      <c r="F29" s="30"/>
      <c r="G29" s="38">
        <f>IF(G27=0,0,G27/G19)</f>
        <v>0.54611782210719229</v>
      </c>
      <c r="H29" s="179"/>
      <c r="I29" s="179"/>
      <c r="J29" s="179"/>
      <c r="K29" s="179"/>
      <c r="L29" s="182">
        <f>G29</f>
        <v>0.54611782210719229</v>
      </c>
      <c r="M29" s="11"/>
      <c r="N29" s="36"/>
      <c r="S29" s="40"/>
      <c r="T29" s="41"/>
      <c r="U29" s="2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row>
    <row r="30" spans="1:68" ht="15.75">
      <c r="A30" s="29"/>
      <c r="C30" s="21"/>
      <c r="D30" s="21"/>
      <c r="E30" s="30"/>
      <c r="F30" s="30"/>
      <c r="G30" s="38"/>
      <c r="H30" s="179"/>
      <c r="I30" s="179"/>
      <c r="J30" s="179"/>
      <c r="K30" s="179"/>
      <c r="L30" s="182"/>
      <c r="M30" s="11"/>
      <c r="N30" s="36"/>
      <c r="S30" s="40"/>
      <c r="T30" s="41"/>
      <c r="U30" s="2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row>
    <row r="31" spans="1:68" ht="15.75">
      <c r="A31" s="29"/>
      <c r="C31" s="21" t="s">
        <v>175</v>
      </c>
      <c r="D31" s="21"/>
      <c r="E31" s="30"/>
      <c r="F31" s="30"/>
      <c r="G31" s="38"/>
      <c r="H31" s="179"/>
      <c r="I31" s="179"/>
      <c r="J31" s="179"/>
      <c r="K31" s="179"/>
      <c r="L31" s="182"/>
      <c r="M31" s="11"/>
      <c r="N31" s="36"/>
      <c r="S31" s="40"/>
      <c r="T31" s="41"/>
      <c r="U31" s="2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row>
    <row r="32" spans="1:68" ht="15.75">
      <c r="A32" s="29" t="s">
        <v>42</v>
      </c>
      <c r="C32" s="21" t="s">
        <v>43</v>
      </c>
      <c r="D32" s="21"/>
      <c r="E32" s="30" t="s">
        <v>44</v>
      </c>
      <c r="F32" s="30"/>
      <c r="G32" s="34">
        <f>G23-G27</f>
        <v>364079</v>
      </c>
      <c r="H32" s="179"/>
      <c r="I32" s="179"/>
      <c r="J32" s="179"/>
      <c r="K32" s="179"/>
      <c r="L32" s="182"/>
      <c r="M32" s="11"/>
      <c r="N32" s="36"/>
      <c r="S32" s="40"/>
      <c r="T32" s="41"/>
      <c r="U32" s="2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row>
    <row r="33" spans="1:68" ht="15.75">
      <c r="A33" s="29" t="s">
        <v>45</v>
      </c>
      <c r="C33" s="21" t="s">
        <v>46</v>
      </c>
      <c r="D33" s="21"/>
      <c r="E33" s="30" t="s">
        <v>47</v>
      </c>
      <c r="F33" s="30"/>
      <c r="G33" s="38">
        <f>IF(G32=0,0,G32/G18)</f>
        <v>2.1596305175706841E-2</v>
      </c>
      <c r="H33" s="179"/>
      <c r="I33" s="179"/>
      <c r="J33" s="179"/>
      <c r="K33" s="179"/>
      <c r="L33" s="182">
        <f>G33</f>
        <v>2.1596305175706841E-2</v>
      </c>
      <c r="M33" s="11"/>
      <c r="N33" s="36"/>
      <c r="S33" s="40"/>
      <c r="T33" s="41"/>
      <c r="U33" s="2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row>
    <row r="34" spans="1:68" ht="15.75">
      <c r="A34" s="29"/>
      <c r="C34" s="21"/>
      <c r="D34" s="21"/>
      <c r="E34" s="30"/>
      <c r="F34" s="30"/>
      <c r="G34" s="38"/>
      <c r="H34" s="179"/>
      <c r="I34" s="179"/>
      <c r="J34" s="179"/>
      <c r="K34" s="179"/>
      <c r="L34" s="182"/>
      <c r="M34" s="11"/>
      <c r="N34" s="36"/>
      <c r="S34" s="40"/>
      <c r="T34" s="41"/>
      <c r="U34" s="2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row>
    <row r="35" spans="1:68" ht="15.75">
      <c r="A35" s="42"/>
      <c r="B35" s="10"/>
      <c r="C35" s="21" t="s">
        <v>176</v>
      </c>
      <c r="D35" s="21"/>
      <c r="E35" s="43"/>
      <c r="F35" s="43"/>
      <c r="G35" s="11"/>
      <c r="H35" s="179"/>
      <c r="I35" s="179"/>
      <c r="J35" s="179"/>
      <c r="K35" s="179"/>
      <c r="L35" s="11"/>
      <c r="M35" s="11"/>
      <c r="N35" s="36"/>
      <c r="S35" s="40"/>
      <c r="T35" s="41"/>
      <c r="U35" s="2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row>
    <row r="36" spans="1:68" ht="15.75">
      <c r="A36" s="29">
        <v>5</v>
      </c>
      <c r="B36" s="10"/>
      <c r="C36" s="21" t="s">
        <v>49</v>
      </c>
      <c r="D36" s="21"/>
      <c r="E36" s="30" t="s">
        <v>50</v>
      </c>
      <c r="F36" s="30"/>
      <c r="G36" s="31">
        <f>VLOOKUP(A36,IMPORTS!$A$5:$W$17,23,FALSE)</f>
        <v>30039</v>
      </c>
      <c r="H36" s="179"/>
      <c r="I36" s="179"/>
      <c r="J36" s="179"/>
      <c r="K36" s="179"/>
      <c r="L36" s="179"/>
      <c r="M36" s="11"/>
      <c r="N36" s="36"/>
      <c r="S36" s="40"/>
      <c r="T36" s="41"/>
      <c r="U36" s="2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row>
    <row r="37" spans="1:68" ht="15.75">
      <c r="A37" s="29">
        <v>6</v>
      </c>
      <c r="B37" s="10"/>
      <c r="C37" s="21" t="s">
        <v>52</v>
      </c>
      <c r="D37" s="21"/>
      <c r="E37" s="30" t="s">
        <v>53</v>
      </c>
      <c r="F37" s="30"/>
      <c r="G37" s="38">
        <f>IF(G36=0,0,G36/G18)</f>
        <v>1.7818424330243103E-3</v>
      </c>
      <c r="H37" s="179"/>
      <c r="I37" s="179"/>
      <c r="J37" s="179"/>
      <c r="K37" s="179"/>
      <c r="L37" s="182">
        <f>G37</f>
        <v>1.7818424330243103E-3</v>
      </c>
      <c r="M37" s="11"/>
      <c r="N37" s="36"/>
      <c r="S37" s="40"/>
      <c r="T37" s="41"/>
      <c r="U37" s="2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row>
    <row r="38" spans="1:68" ht="15.75">
      <c r="A38" s="29"/>
      <c r="C38" s="21"/>
      <c r="D38" s="21"/>
      <c r="E38" s="30"/>
      <c r="F38" s="30"/>
      <c r="G38" s="38"/>
      <c r="H38" s="179"/>
      <c r="I38" s="179"/>
      <c r="J38" s="179"/>
      <c r="K38" s="179"/>
      <c r="L38" s="182"/>
      <c r="M38" s="11"/>
      <c r="N38" s="36"/>
      <c r="S38" s="40"/>
      <c r="T38" s="41"/>
      <c r="U38" s="2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row>
    <row r="39" spans="1:68" ht="15.75">
      <c r="A39" s="29"/>
      <c r="C39" s="21" t="s">
        <v>54</v>
      </c>
      <c r="D39" s="21"/>
      <c r="E39" s="43"/>
      <c r="F39" s="43"/>
      <c r="G39" s="11"/>
      <c r="H39" s="179"/>
      <c r="I39" s="179"/>
      <c r="J39" s="179"/>
      <c r="K39" s="179"/>
      <c r="L39" s="11"/>
      <c r="M39" s="11"/>
      <c r="N39" s="11"/>
      <c r="S39" s="19"/>
      <c r="T39" s="11"/>
      <c r="U39" s="2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row>
    <row r="40" spans="1:68" ht="15.75">
      <c r="A40" s="29">
        <v>7</v>
      </c>
      <c r="C40" s="21" t="s">
        <v>55</v>
      </c>
      <c r="D40" s="21"/>
      <c r="E40" s="30" t="s">
        <v>56</v>
      </c>
      <c r="F40" s="30"/>
      <c r="G40" s="31">
        <f>VLOOKUP(A40,IMPORTS!$A$5:$W$17,23,FALSE)</f>
        <v>207578</v>
      </c>
      <c r="H40" s="179"/>
      <c r="I40" s="179"/>
      <c r="J40" s="179"/>
      <c r="K40" s="179"/>
      <c r="L40" s="179"/>
      <c r="M40" s="11"/>
      <c r="N40" s="45"/>
      <c r="S40" s="19"/>
      <c r="T40" s="46"/>
      <c r="U40" s="2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row>
    <row r="41" spans="1:68" ht="15.75">
      <c r="A41" s="29">
        <v>8</v>
      </c>
      <c r="C41" s="21" t="s">
        <v>58</v>
      </c>
      <c r="D41" s="21"/>
      <c r="E41" s="30" t="s">
        <v>59</v>
      </c>
      <c r="F41" s="30"/>
      <c r="G41" s="38">
        <f>IF(G40=0,0,G40/G18)</f>
        <v>1.231303600527049E-2</v>
      </c>
      <c r="H41" s="179"/>
      <c r="I41" s="179"/>
      <c r="J41" s="179"/>
      <c r="K41" s="179"/>
      <c r="L41" s="182">
        <f>G41</f>
        <v>1.231303600527049E-2</v>
      </c>
      <c r="M41" s="11"/>
      <c r="N41" s="36"/>
      <c r="S41" s="19"/>
      <c r="T41" s="41"/>
      <c r="U41" s="2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row>
    <row r="42" spans="1:68" ht="15.75">
      <c r="A42" s="29"/>
      <c r="C42" s="21"/>
      <c r="D42" s="21"/>
      <c r="E42" s="30"/>
      <c r="F42" s="30"/>
      <c r="G42" s="11"/>
      <c r="H42" s="179"/>
      <c r="I42" s="179"/>
      <c r="J42" s="179"/>
      <c r="K42" s="179"/>
      <c r="L42" s="11"/>
      <c r="M42" s="11"/>
      <c r="U42" s="2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row>
    <row r="43" spans="1:68" ht="15.75">
      <c r="A43" s="325">
        <v>9</v>
      </c>
      <c r="B43" s="47"/>
      <c r="C43" s="27" t="s">
        <v>61</v>
      </c>
      <c r="D43" s="27"/>
      <c r="E43" s="22" t="s">
        <v>178</v>
      </c>
      <c r="F43" s="22"/>
      <c r="G43" s="55"/>
      <c r="H43" s="179"/>
      <c r="I43" s="179"/>
      <c r="J43" s="179"/>
      <c r="K43" s="179"/>
      <c r="L43" s="48">
        <f>L33+L37+L41</f>
        <v>3.5691183614001643E-2</v>
      </c>
      <c r="M43" s="11"/>
      <c r="U43" s="2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row>
    <row r="44" spans="1:68" ht="15.75">
      <c r="A44" s="29"/>
      <c r="C44" s="21"/>
      <c r="D44" s="21"/>
      <c r="E44" s="30"/>
      <c r="F44" s="30"/>
      <c r="G44" s="11"/>
      <c r="H44" s="179"/>
      <c r="I44" s="179"/>
      <c r="J44" s="179"/>
      <c r="K44" s="179"/>
      <c r="L44" s="11"/>
      <c r="M44" s="11"/>
      <c r="N44" s="11"/>
      <c r="S44" s="19"/>
      <c r="T44" s="49"/>
      <c r="U44" s="2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row>
    <row r="45" spans="1:68" ht="15.75">
      <c r="A45" s="29"/>
      <c r="B45" s="50"/>
      <c r="C45" s="11" t="s">
        <v>63</v>
      </c>
      <c r="D45" s="11"/>
      <c r="E45" s="30"/>
      <c r="F45" s="30"/>
      <c r="G45" s="11"/>
      <c r="H45" s="179"/>
      <c r="I45" s="179"/>
      <c r="J45" s="179"/>
      <c r="K45" s="179"/>
      <c r="L45" s="11"/>
      <c r="M45" s="51"/>
      <c r="N45" s="50"/>
      <c r="U45" s="19" t="s">
        <v>3</v>
      </c>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row>
    <row r="46" spans="1:68" ht="15.75">
      <c r="A46" s="29">
        <v>10</v>
      </c>
      <c r="B46" s="50"/>
      <c r="C46" s="11" t="s">
        <v>64</v>
      </c>
      <c r="D46" s="11"/>
      <c r="E46" s="30" t="s">
        <v>65</v>
      </c>
      <c r="F46" s="30"/>
      <c r="G46" s="31">
        <f>VLOOKUP(A46,IMPORTS!$A$5:$W$17,23,FALSE)</f>
        <v>0</v>
      </c>
      <c r="H46" s="179"/>
      <c r="I46" s="179"/>
      <c r="J46" s="179"/>
      <c r="K46" s="179"/>
      <c r="L46" s="11"/>
      <c r="M46" s="51"/>
      <c r="N46" s="50"/>
      <c r="U46" s="19"/>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row>
    <row r="47" spans="1:68" ht="15.75">
      <c r="A47" s="29">
        <v>11</v>
      </c>
      <c r="B47" s="50"/>
      <c r="C47" s="11" t="s">
        <v>67</v>
      </c>
      <c r="D47" s="11"/>
      <c r="E47" s="30" t="s">
        <v>68</v>
      </c>
      <c r="F47" s="30"/>
      <c r="G47" s="38">
        <f>IF(G46=0,0,G46/G20)</f>
        <v>0</v>
      </c>
      <c r="H47" s="179"/>
      <c r="I47" s="179"/>
      <c r="J47" s="179"/>
      <c r="K47" s="179"/>
      <c r="L47" s="182">
        <f>G47</f>
        <v>0</v>
      </c>
      <c r="M47" s="51"/>
      <c r="N47" s="50"/>
      <c r="S47" s="19"/>
      <c r="T47" s="19"/>
      <c r="U47" s="19"/>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row>
    <row r="48" spans="1:68" ht="15.75">
      <c r="A48" s="29"/>
      <c r="C48" s="11"/>
      <c r="D48" s="11"/>
      <c r="E48" s="30"/>
      <c r="F48" s="30"/>
      <c r="G48" s="11"/>
      <c r="H48" s="179"/>
      <c r="I48" s="179"/>
      <c r="J48" s="179"/>
      <c r="K48" s="179"/>
      <c r="L48" s="11"/>
      <c r="M48" s="11"/>
      <c r="S48" s="8"/>
      <c r="T48" s="19"/>
      <c r="U48" s="2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row>
    <row r="49" spans="1:68" ht="15.75">
      <c r="A49" s="29"/>
      <c r="C49" s="21" t="s">
        <v>69</v>
      </c>
      <c r="D49" s="21"/>
      <c r="E49" s="52"/>
      <c r="F49" s="52"/>
      <c r="G49" s="179"/>
      <c r="H49" s="179"/>
      <c r="I49" s="179"/>
      <c r="J49" s="179"/>
      <c r="K49" s="179"/>
      <c r="L49" s="179"/>
      <c r="M49" s="11"/>
      <c r="S49" s="19"/>
      <c r="T49" s="19"/>
      <c r="U49" s="2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row>
    <row r="50" spans="1:68" ht="15.75">
      <c r="A50" s="29">
        <v>12</v>
      </c>
      <c r="C50" s="21" t="s">
        <v>70</v>
      </c>
      <c r="D50" s="21"/>
      <c r="E50" s="30" t="s">
        <v>71</v>
      </c>
      <c r="F50" s="30"/>
      <c r="G50" s="31">
        <f>VLOOKUP(A50,IMPORTS!$A$5:$W$17,23,FALSE)</f>
        <v>1107606</v>
      </c>
      <c r="H50" s="179"/>
      <c r="I50" s="179"/>
      <c r="J50" s="179"/>
      <c r="K50" s="179"/>
      <c r="L50" s="11"/>
      <c r="M50" s="11"/>
      <c r="S50" s="19"/>
      <c r="T50" s="19"/>
      <c r="U50" s="2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row>
    <row r="51" spans="1:68" ht="15.75">
      <c r="A51" s="29">
        <v>13</v>
      </c>
      <c r="B51" s="50"/>
      <c r="C51" s="11" t="s">
        <v>73</v>
      </c>
      <c r="D51" s="11"/>
      <c r="E51" s="30" t="s">
        <v>74</v>
      </c>
      <c r="F51" s="30"/>
      <c r="G51" s="53">
        <f>IF(G50=0,0,G50/G20)</f>
        <v>6.8151251641780361E-2</v>
      </c>
      <c r="H51" s="179"/>
      <c r="I51" s="179"/>
      <c r="J51" s="179"/>
      <c r="K51" s="179"/>
      <c r="L51" s="182">
        <f>G51</f>
        <v>6.8151251641780361E-2</v>
      </c>
      <c r="M51" s="11"/>
      <c r="T51" s="54"/>
      <c r="U51" s="19"/>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row>
    <row r="52" spans="1:68" ht="15.75">
      <c r="A52" s="29"/>
      <c r="C52" s="21"/>
      <c r="D52" s="21"/>
      <c r="E52" s="30"/>
      <c r="F52" s="30"/>
      <c r="G52" s="11"/>
      <c r="H52" s="179"/>
      <c r="I52" s="179"/>
      <c r="J52" s="179"/>
      <c r="K52" s="179"/>
      <c r="L52" s="11"/>
      <c r="M52" s="11"/>
      <c r="N52" s="52"/>
      <c r="S52" s="19"/>
      <c r="T52" s="19"/>
      <c r="U52" s="2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row>
    <row r="53" spans="1:68" ht="15.75">
      <c r="A53" s="325">
        <v>14</v>
      </c>
      <c r="B53" s="47"/>
      <c r="C53" s="27" t="s">
        <v>76</v>
      </c>
      <c r="D53" s="27"/>
      <c r="E53" s="22" t="s">
        <v>179</v>
      </c>
      <c r="F53" s="22"/>
      <c r="G53" s="55"/>
      <c r="H53" s="179"/>
      <c r="I53" s="179"/>
      <c r="J53" s="179"/>
      <c r="K53" s="179"/>
      <c r="L53" s="48">
        <f>L47+L51</f>
        <v>6.8151251641780361E-2</v>
      </c>
      <c r="M53" s="11"/>
      <c r="N53" s="52"/>
      <c r="S53" s="19"/>
      <c r="T53" s="19"/>
      <c r="U53" s="2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row>
    <row r="54" spans="1:68" ht="15.75">
      <c r="G54" s="179"/>
      <c r="H54" s="179"/>
      <c r="I54" s="179"/>
      <c r="J54" s="179"/>
      <c r="K54" s="179"/>
      <c r="L54" s="179"/>
      <c r="M54" s="56"/>
      <c r="N54" s="56"/>
      <c r="S54" s="19"/>
      <c r="T54" s="19"/>
      <c r="U54" s="2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row>
    <row r="55" spans="1:68" ht="15.75">
      <c r="A55" s="111">
        <v>15</v>
      </c>
      <c r="B55" s="47"/>
      <c r="C55" s="55" t="s">
        <v>458</v>
      </c>
      <c r="D55" s="97"/>
      <c r="E55" s="30" t="s">
        <v>457</v>
      </c>
      <c r="F55" s="30"/>
      <c r="G55" s="326">
        <f>VLOOKUP(A55,IMPORTS!$A$5:$W$17,23,FALSE)</f>
        <v>9.1478622971293416E-3</v>
      </c>
      <c r="H55" s="179"/>
      <c r="I55" s="179"/>
      <c r="J55" s="179"/>
      <c r="K55" s="179"/>
      <c r="L55" s="112">
        <f>G55</f>
        <v>9.1478622971293416E-3</v>
      </c>
      <c r="M55" s="56"/>
      <c r="N55" s="56"/>
      <c r="S55" s="19"/>
      <c r="T55" s="19"/>
      <c r="U55" s="2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row>
    <row r="56" spans="1:68" ht="15.75">
      <c r="A56" s="47"/>
      <c r="B56" s="47"/>
      <c r="C56" s="113"/>
      <c r="G56" s="179"/>
      <c r="H56" s="179"/>
      <c r="I56" s="179"/>
      <c r="J56" s="179"/>
      <c r="K56" s="179"/>
      <c r="L56" s="179"/>
      <c r="M56" s="56"/>
      <c r="N56" s="56"/>
      <c r="S56" s="19"/>
      <c r="T56" s="19"/>
      <c r="U56" s="2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row>
    <row r="57" spans="1:68" ht="15.75">
      <c r="M57" s="6"/>
      <c r="N57" s="6"/>
      <c r="S57" s="20"/>
      <c r="T57" s="20"/>
      <c r="U57" s="2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row>
    <row r="58" spans="1:68" ht="15.75">
      <c r="A58" s="101"/>
      <c r="B58" s="10"/>
      <c r="C58" s="42"/>
      <c r="D58" s="42"/>
      <c r="E58" s="43"/>
      <c r="F58" s="43"/>
      <c r="G58" s="43"/>
      <c r="H58" s="43"/>
      <c r="I58" s="43"/>
      <c r="J58" s="43"/>
      <c r="K58" s="11"/>
      <c r="L58" s="57"/>
      <c r="M58" s="57"/>
      <c r="N58" s="38"/>
      <c r="O58" s="57"/>
      <c r="Q58" s="11"/>
      <c r="R58" s="104"/>
      <c r="S58" s="115"/>
      <c r="T58" s="19"/>
      <c r="U58" s="19"/>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row>
    <row r="59" spans="1:68" ht="15.75">
      <c r="A59" s="101"/>
      <c r="B59" s="10"/>
      <c r="C59" s="42"/>
      <c r="D59" s="42"/>
      <c r="E59" s="43"/>
      <c r="F59" s="43"/>
      <c r="G59" s="43"/>
      <c r="H59" s="43"/>
      <c r="I59" s="43"/>
      <c r="J59" s="43"/>
      <c r="K59" s="11"/>
      <c r="L59" s="57"/>
      <c r="M59" s="57"/>
      <c r="N59" s="38"/>
      <c r="O59" s="57"/>
      <c r="Q59" s="11"/>
      <c r="R59" s="36"/>
      <c r="S59" s="115"/>
      <c r="T59" s="19"/>
      <c r="U59" s="19"/>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row>
    <row r="60" spans="1:68" ht="15.75">
      <c r="A60" s="116"/>
      <c r="B60" s="10"/>
      <c r="C60" s="42"/>
      <c r="D60" s="42"/>
      <c r="E60" s="43"/>
      <c r="F60" s="43"/>
      <c r="G60" s="43"/>
      <c r="H60" s="43"/>
      <c r="I60" s="43"/>
      <c r="J60" s="43"/>
      <c r="K60" s="11"/>
      <c r="L60" s="57"/>
      <c r="M60" s="57"/>
      <c r="N60" s="38"/>
      <c r="O60" s="57"/>
      <c r="Q60" s="11"/>
      <c r="R60" s="36"/>
      <c r="S60" s="115"/>
      <c r="T60" s="19"/>
      <c r="U60" s="19"/>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row>
    <row r="61" spans="1:68" ht="15.75">
      <c r="A61" s="13"/>
      <c r="C61" s="57"/>
      <c r="D61" s="57"/>
      <c r="E61" s="57"/>
      <c r="F61" s="57"/>
      <c r="G61" s="57"/>
      <c r="H61" s="57"/>
      <c r="I61" s="57"/>
      <c r="J61" s="57"/>
      <c r="K61" s="11"/>
      <c r="L61" s="57"/>
      <c r="M61" s="57"/>
      <c r="N61" s="57"/>
      <c r="O61" s="57"/>
      <c r="Q61" s="11"/>
      <c r="R61" s="11"/>
      <c r="S61" s="19"/>
      <c r="T61" s="19"/>
      <c r="U61" s="19" t="s">
        <v>3</v>
      </c>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row>
    <row r="62" spans="1:68" ht="15.75">
      <c r="A62" s="102"/>
      <c r="R62" s="109"/>
    </row>
    <row r="63" spans="1:68" ht="15.75">
      <c r="A63" s="102"/>
      <c r="R63" s="109"/>
    </row>
    <row r="64" spans="1:68">
      <c r="T64" s="440" t="s">
        <v>534</v>
      </c>
    </row>
    <row r="65" spans="1:70" ht="15.75">
      <c r="A65" s="13"/>
      <c r="C65" s="57"/>
      <c r="D65" s="57"/>
      <c r="E65" s="57"/>
      <c r="F65" s="57"/>
      <c r="G65" s="57"/>
      <c r="H65" s="57"/>
      <c r="I65" s="57"/>
      <c r="J65" s="57"/>
      <c r="K65" s="11"/>
      <c r="L65" s="57"/>
      <c r="M65" s="57"/>
      <c r="N65" s="57"/>
      <c r="O65" s="57"/>
      <c r="Q65" s="11"/>
      <c r="S65" s="19"/>
      <c r="T65" s="198" t="s">
        <v>452</v>
      </c>
      <c r="U65" s="2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row>
    <row r="66" spans="1:70" ht="15.75">
      <c r="A66" s="13"/>
      <c r="C66" s="21" t="str">
        <f>C5</f>
        <v>Formula Rate calculation</v>
      </c>
      <c r="D66" s="21"/>
      <c r="E66" s="57"/>
      <c r="F66" s="57"/>
      <c r="G66" s="57"/>
      <c r="H66" s="57"/>
      <c r="I66" s="57"/>
      <c r="J66" s="57"/>
      <c r="K66" s="57" t="str">
        <f>G5</f>
        <v xml:space="preserve">     Rate Formula Template</v>
      </c>
      <c r="L66" s="57"/>
      <c r="M66" s="57"/>
      <c r="N66" s="57"/>
      <c r="O66" s="57"/>
      <c r="Q66" s="11"/>
      <c r="S66" s="19"/>
      <c r="T66" s="58" t="str">
        <f>N5</f>
        <v>For the 12 months ended 12/31/2016</v>
      </c>
      <c r="U66" s="2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row>
    <row r="67" spans="1:70" ht="15.75">
      <c r="A67" s="13"/>
      <c r="C67" s="21"/>
      <c r="D67" s="21"/>
      <c r="E67" s="57"/>
      <c r="F67" s="57"/>
      <c r="G67" s="57"/>
      <c r="H67" s="57"/>
      <c r="I67" s="57"/>
      <c r="J67" s="57"/>
      <c r="K67" s="57" t="str">
        <f>G6</f>
        <v xml:space="preserve"> Utilizing Attachment O Data</v>
      </c>
      <c r="L67" s="57"/>
      <c r="M67" s="57"/>
      <c r="N67" s="57"/>
      <c r="O67" s="57"/>
      <c r="P67" s="11"/>
      <c r="Q67" s="11"/>
      <c r="S67" s="19"/>
      <c r="U67" s="2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row>
    <row r="68" spans="1:70" ht="14.25" customHeight="1">
      <c r="A68" s="13"/>
      <c r="C68" s="57"/>
      <c r="D68" s="57"/>
      <c r="E68" s="57"/>
      <c r="F68" s="57"/>
      <c r="G68" s="57"/>
      <c r="H68" s="57"/>
      <c r="I68" s="57"/>
      <c r="J68" s="57"/>
      <c r="K68" s="57"/>
      <c r="L68" s="57"/>
      <c r="M68" s="57"/>
      <c r="N68" s="57"/>
      <c r="O68" s="57"/>
      <c r="Q68" s="11"/>
      <c r="S68" s="19"/>
      <c r="T68" s="57" t="s">
        <v>78</v>
      </c>
      <c r="U68" s="2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row>
    <row r="69" spans="1:70" ht="15.75">
      <c r="A69" s="13"/>
      <c r="E69" s="57"/>
      <c r="F69" s="57"/>
      <c r="G69" s="57"/>
      <c r="H69" s="57"/>
      <c r="I69" s="57"/>
      <c r="J69" s="57"/>
      <c r="K69" s="57" t="str">
        <f>G8</f>
        <v>WPPI Energy</v>
      </c>
      <c r="L69" s="57"/>
      <c r="M69" s="57"/>
      <c r="N69" s="57"/>
      <c r="O69" s="57"/>
      <c r="P69" s="57"/>
      <c r="Q69" s="11"/>
      <c r="R69" s="11"/>
      <c r="S69" s="19"/>
      <c r="T69" s="8"/>
      <c r="U69" s="2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row>
    <row r="70" spans="1:70" ht="15.75">
      <c r="A70" s="13"/>
      <c r="E70" s="21"/>
      <c r="F70" s="21"/>
      <c r="G70" s="21"/>
      <c r="H70" s="21"/>
      <c r="I70" s="21"/>
      <c r="J70" s="21"/>
      <c r="K70" s="21"/>
      <c r="L70" s="21"/>
      <c r="M70" s="21"/>
      <c r="N70" s="21"/>
      <c r="O70" s="21"/>
      <c r="P70" s="21"/>
      <c r="Q70" s="21"/>
      <c r="R70" s="21"/>
      <c r="S70" s="19"/>
      <c r="T70" s="8"/>
      <c r="U70" s="2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row>
    <row r="71" spans="1:70" ht="15.75">
      <c r="A71" s="13"/>
      <c r="C71" s="57"/>
      <c r="D71" s="57"/>
      <c r="E71" s="27"/>
      <c r="F71" s="27"/>
      <c r="G71" s="27"/>
      <c r="H71" s="27"/>
      <c r="I71" s="27"/>
      <c r="J71" s="27"/>
      <c r="K71" s="45" t="s">
        <v>79</v>
      </c>
      <c r="L71" s="6"/>
      <c r="M71" s="6"/>
      <c r="N71" s="6"/>
      <c r="O71" s="6"/>
      <c r="P71" s="6"/>
      <c r="Q71" s="11"/>
      <c r="R71" s="11"/>
      <c r="S71" s="19"/>
      <c r="T71" s="8"/>
      <c r="U71" s="2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row>
    <row r="72" spans="1:70" ht="51">
      <c r="A72" s="13"/>
      <c r="C72" s="57"/>
      <c r="D72" s="57"/>
      <c r="E72" s="27"/>
      <c r="F72" s="27"/>
      <c r="G72" s="27"/>
      <c r="H72" s="27"/>
      <c r="I72" s="27"/>
      <c r="J72" s="27"/>
      <c r="L72" s="6"/>
      <c r="M72" s="6"/>
      <c r="N72" s="6"/>
      <c r="O72" s="6"/>
      <c r="P72" s="6"/>
      <c r="Q72" s="11"/>
      <c r="R72" s="11"/>
      <c r="S72" s="19"/>
      <c r="T72" s="8"/>
      <c r="U72" s="20"/>
      <c r="V72" s="10"/>
      <c r="W72" s="10"/>
      <c r="X72" s="264" t="s">
        <v>410</v>
      </c>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row>
    <row r="73" spans="1:70" ht="15.75">
      <c r="A73" s="13"/>
      <c r="C73" s="117">
        <v>-1</v>
      </c>
      <c r="D73" s="117">
        <v>-2</v>
      </c>
      <c r="E73" s="117">
        <v>-3</v>
      </c>
      <c r="F73" s="117">
        <v>-4</v>
      </c>
      <c r="G73" s="60" t="s">
        <v>80</v>
      </c>
      <c r="H73" s="60" t="s">
        <v>81</v>
      </c>
      <c r="I73" s="60" t="s">
        <v>82</v>
      </c>
      <c r="J73" s="117">
        <v>-8</v>
      </c>
      <c r="K73" s="117">
        <v>-9</v>
      </c>
      <c r="L73" s="117">
        <v>-10</v>
      </c>
      <c r="M73" s="117">
        <v>-11</v>
      </c>
      <c r="N73" s="117">
        <v>-12</v>
      </c>
      <c r="O73" s="117" t="s">
        <v>183</v>
      </c>
      <c r="P73" s="117" t="s">
        <v>184</v>
      </c>
      <c r="Q73" s="117">
        <v>-13</v>
      </c>
      <c r="R73" s="117">
        <v>-14</v>
      </c>
      <c r="S73" s="117">
        <v>-15</v>
      </c>
      <c r="T73" s="117">
        <v>-16</v>
      </c>
      <c r="U73" s="8"/>
      <c r="V73" s="19"/>
      <c r="W73" s="2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row>
    <row r="74" spans="1:70" ht="99.75" customHeight="1">
      <c r="A74" s="61" t="s">
        <v>92</v>
      </c>
      <c r="B74" s="62"/>
      <c r="C74" s="62" t="s">
        <v>93</v>
      </c>
      <c r="D74" s="63" t="s">
        <v>94</v>
      </c>
      <c r="E74" s="64" t="s">
        <v>186</v>
      </c>
      <c r="F74" s="63" t="s">
        <v>96</v>
      </c>
      <c r="G74" s="63" t="s">
        <v>97</v>
      </c>
      <c r="H74" s="64" t="s">
        <v>98</v>
      </c>
      <c r="I74" s="64" t="s">
        <v>99</v>
      </c>
      <c r="J74" s="64" t="s">
        <v>61</v>
      </c>
      <c r="K74" s="66" t="s">
        <v>101</v>
      </c>
      <c r="L74" s="64" t="s">
        <v>102</v>
      </c>
      <c r="M74" s="64" t="s">
        <v>76</v>
      </c>
      <c r="N74" s="66" t="s">
        <v>103</v>
      </c>
      <c r="O74" s="67" t="s">
        <v>181</v>
      </c>
      <c r="P74" s="66" t="s">
        <v>187</v>
      </c>
      <c r="Q74" s="64" t="s">
        <v>104</v>
      </c>
      <c r="R74" s="67" t="s">
        <v>105</v>
      </c>
      <c r="S74" s="68" t="s">
        <v>106</v>
      </c>
      <c r="T74" s="67" t="s">
        <v>107</v>
      </c>
      <c r="U74" s="8"/>
      <c r="V74" s="19"/>
      <c r="W74" s="20"/>
      <c r="X74" s="67" t="s">
        <v>278</v>
      </c>
      <c r="Y74" s="67" t="s">
        <v>409</v>
      </c>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row>
    <row r="75" spans="1:70" s="126" customFormat="1" ht="48" customHeight="1">
      <c r="A75" s="118"/>
      <c r="B75" s="119"/>
      <c r="C75" s="119"/>
      <c r="D75" s="119"/>
      <c r="E75" s="120" t="s">
        <v>108</v>
      </c>
      <c r="F75" s="120" t="s">
        <v>437</v>
      </c>
      <c r="G75" s="70" t="s">
        <v>109</v>
      </c>
      <c r="H75" s="71" t="s">
        <v>110</v>
      </c>
      <c r="I75" s="72" t="s">
        <v>111</v>
      </c>
      <c r="J75" s="71" t="s">
        <v>112</v>
      </c>
      <c r="K75" s="73" t="s">
        <v>113</v>
      </c>
      <c r="L75" s="71" t="s">
        <v>114</v>
      </c>
      <c r="M75" s="120" t="s">
        <v>115</v>
      </c>
      <c r="N75" s="74" t="s">
        <v>116</v>
      </c>
      <c r="O75" s="121" t="s">
        <v>459</v>
      </c>
      <c r="P75" s="121" t="s">
        <v>190</v>
      </c>
      <c r="Q75" s="120" t="s">
        <v>117</v>
      </c>
      <c r="R75" s="121" t="s">
        <v>191</v>
      </c>
      <c r="S75" s="122" t="s">
        <v>119</v>
      </c>
      <c r="T75" s="76" t="s">
        <v>120</v>
      </c>
      <c r="U75" s="123"/>
      <c r="V75" s="124"/>
      <c r="W75" s="123"/>
      <c r="X75" s="123"/>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125"/>
      <c r="AZ75" s="125"/>
      <c r="BA75" s="125"/>
      <c r="BB75" s="125"/>
      <c r="BC75" s="125"/>
      <c r="BD75" s="125"/>
      <c r="BE75" s="125"/>
      <c r="BF75" s="125"/>
      <c r="BG75" s="125"/>
      <c r="BH75" s="125"/>
      <c r="BI75" s="125"/>
      <c r="BJ75" s="125"/>
      <c r="BK75" s="125"/>
      <c r="BL75" s="125"/>
      <c r="BM75" s="125"/>
      <c r="BN75" s="125"/>
      <c r="BO75" s="125"/>
      <c r="BP75" s="125"/>
      <c r="BQ75" s="125"/>
      <c r="BR75" s="125"/>
    </row>
    <row r="76" spans="1:70" ht="15.75">
      <c r="A76" s="77"/>
      <c r="B76" s="6"/>
      <c r="C76" s="6"/>
      <c r="D76" s="6"/>
      <c r="E76" s="6"/>
      <c r="F76" s="6"/>
      <c r="G76" s="6"/>
      <c r="H76" s="6"/>
      <c r="I76" s="6"/>
      <c r="J76" s="6"/>
      <c r="K76" s="78"/>
      <c r="L76" s="6"/>
      <c r="M76" s="6"/>
      <c r="N76" s="78"/>
      <c r="O76" s="78"/>
      <c r="P76" s="78"/>
      <c r="Q76" s="6"/>
      <c r="R76" s="78"/>
      <c r="S76" s="11"/>
      <c r="T76" s="79"/>
      <c r="U76" s="8"/>
      <c r="V76" s="19"/>
      <c r="W76" s="20"/>
      <c r="X76" s="2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row>
    <row r="77" spans="1:70" ht="15.75">
      <c r="A77" s="178" t="s">
        <v>20</v>
      </c>
      <c r="B77" s="179"/>
      <c r="C77" s="179" t="s">
        <v>216</v>
      </c>
      <c r="D77" s="180">
        <v>3127</v>
      </c>
      <c r="E77" s="181">
        <v>0</v>
      </c>
      <c r="F77" s="181">
        <v>0</v>
      </c>
      <c r="G77" s="182">
        <f>$L$29</f>
        <v>0.54611782210719229</v>
      </c>
      <c r="H77" s="183">
        <f>ROUND(F77*G77,0)</f>
        <v>0</v>
      </c>
      <c r="I77" s="182">
        <f>$L$43</f>
        <v>3.5691183614001643E-2</v>
      </c>
      <c r="J77" s="191">
        <f>ROUND(E77*I77,0)</f>
        <v>0</v>
      </c>
      <c r="K77" s="185">
        <f>+H77+J77</f>
        <v>0</v>
      </c>
      <c r="L77" s="183">
        <f>+E77-F77</f>
        <v>0</v>
      </c>
      <c r="M77" s="182">
        <f>$L$53</f>
        <v>6.8151251641780361E-2</v>
      </c>
      <c r="N77" s="185">
        <f>ROUND(L77*M77,0)</f>
        <v>0</v>
      </c>
      <c r="O77" s="186">
        <f>L$55</f>
        <v>9.1478622971293416E-3</v>
      </c>
      <c r="P77" s="185">
        <f>ROUND(O77*L77,0)</f>
        <v>0</v>
      </c>
      <c r="Q77" s="187">
        <v>0</v>
      </c>
      <c r="R77" s="184">
        <f>K77+N77+P77+Q77</f>
        <v>0</v>
      </c>
      <c r="S77" s="188">
        <v>0</v>
      </c>
      <c r="T77" s="189">
        <f>R77+S77</f>
        <v>0</v>
      </c>
      <c r="U77" s="85"/>
      <c r="V77" s="85"/>
      <c r="W77" s="85"/>
      <c r="X77" s="222">
        <f>E77+Y77</f>
        <v>0</v>
      </c>
      <c r="Y77" s="222">
        <v>0</v>
      </c>
      <c r="Z77" s="85" t="s">
        <v>157</v>
      </c>
    </row>
    <row r="78" spans="1:70" ht="15.75">
      <c r="A78" s="178" t="s">
        <v>122</v>
      </c>
      <c r="B78" s="179"/>
      <c r="C78" s="179"/>
      <c r="D78" s="180"/>
      <c r="E78" s="181">
        <v>0</v>
      </c>
      <c r="F78" s="181">
        <v>0</v>
      </c>
      <c r="G78" s="182">
        <f>$L$29</f>
        <v>0.54611782210719229</v>
      </c>
      <c r="H78" s="183">
        <f t="shared" ref="H78:H79" si="0">ROUND(F78*G78,0)</f>
        <v>0</v>
      </c>
      <c r="I78" s="182">
        <f>$L$43</f>
        <v>3.5691183614001643E-2</v>
      </c>
      <c r="J78" s="191">
        <f t="shared" ref="J78:J79" si="1">ROUND(E78*I78,0)</f>
        <v>0</v>
      </c>
      <c r="K78" s="185">
        <f t="shared" ref="K78:K79" si="2">+H78+J78</f>
        <v>0</v>
      </c>
      <c r="L78" s="183">
        <v>0</v>
      </c>
      <c r="M78" s="182">
        <f>$L$53</f>
        <v>6.8151251641780361E-2</v>
      </c>
      <c r="N78" s="185">
        <f t="shared" ref="N78:N79" si="3">ROUND(L78*M78,0)</f>
        <v>0</v>
      </c>
      <c r="O78" s="186">
        <f>L$55</f>
        <v>9.1478622971293416E-3</v>
      </c>
      <c r="P78" s="185">
        <f t="shared" ref="P78:P79" si="4">ROUND(O78*L78,0)</f>
        <v>0</v>
      </c>
      <c r="Q78" s="187">
        <v>0</v>
      </c>
      <c r="R78" s="184">
        <f>K78+N78+P78+Q78</f>
        <v>0</v>
      </c>
      <c r="S78" s="188">
        <v>0</v>
      </c>
      <c r="T78" s="189">
        <f>R78+S78</f>
        <v>0</v>
      </c>
      <c r="U78" s="85"/>
      <c r="V78" s="85"/>
      <c r="W78" s="85"/>
      <c r="X78" s="221">
        <f t="shared" ref="X78:X84" si="5">+E78</f>
        <v>0</v>
      </c>
      <c r="Y78" s="222"/>
      <c r="Z78" s="85"/>
    </row>
    <row r="79" spans="1:70" ht="15.75">
      <c r="A79" s="178" t="s">
        <v>123</v>
      </c>
      <c r="B79" s="179"/>
      <c r="C79" s="179"/>
      <c r="D79" s="180"/>
      <c r="E79" s="181">
        <v>0</v>
      </c>
      <c r="F79" s="181">
        <v>0</v>
      </c>
      <c r="G79" s="182">
        <f>$L$29</f>
        <v>0.54611782210719229</v>
      </c>
      <c r="H79" s="183">
        <f t="shared" si="0"/>
        <v>0</v>
      </c>
      <c r="I79" s="182">
        <f>$L$43</f>
        <v>3.5691183614001643E-2</v>
      </c>
      <c r="J79" s="191">
        <f t="shared" si="1"/>
        <v>0</v>
      </c>
      <c r="K79" s="185">
        <f t="shared" si="2"/>
        <v>0</v>
      </c>
      <c r="L79" s="183">
        <v>0</v>
      </c>
      <c r="M79" s="182">
        <f>$L$53</f>
        <v>6.8151251641780361E-2</v>
      </c>
      <c r="N79" s="185">
        <f t="shared" si="3"/>
        <v>0</v>
      </c>
      <c r="O79" s="186">
        <f>L$55</f>
        <v>9.1478622971293416E-3</v>
      </c>
      <c r="P79" s="185">
        <f t="shared" si="4"/>
        <v>0</v>
      </c>
      <c r="Q79" s="187">
        <v>0</v>
      </c>
      <c r="R79" s="184">
        <f>K79+N79+P79+Q79</f>
        <v>0</v>
      </c>
      <c r="S79" s="190">
        <v>0</v>
      </c>
      <c r="T79" s="189">
        <f>R79+S79</f>
        <v>0</v>
      </c>
      <c r="U79" s="85"/>
      <c r="V79" s="85"/>
      <c r="W79" s="85"/>
      <c r="X79" s="221">
        <f t="shared" si="5"/>
        <v>0</v>
      </c>
      <c r="Y79" s="222"/>
      <c r="Z79" s="85"/>
    </row>
    <row r="80" spans="1:70" ht="15.75">
      <c r="A80" s="80"/>
      <c r="J80" s="54"/>
      <c r="K80" s="127"/>
      <c r="N80" s="127"/>
      <c r="O80" s="128"/>
      <c r="P80" s="129"/>
      <c r="Q80" s="54"/>
      <c r="R80" s="127"/>
      <c r="S80" s="54"/>
      <c r="T80" s="127"/>
      <c r="U80" s="85"/>
      <c r="V80" s="85"/>
      <c r="W80" s="85"/>
      <c r="X80" s="221">
        <f t="shared" si="5"/>
        <v>0</v>
      </c>
      <c r="Y80" s="222"/>
      <c r="Z80" s="85"/>
    </row>
    <row r="81" spans="1:26" ht="15.75">
      <c r="A81" s="80"/>
      <c r="K81" s="82"/>
      <c r="N81" s="127"/>
      <c r="O81" s="128"/>
      <c r="P81" s="129"/>
      <c r="Q81" s="54"/>
      <c r="R81" s="127"/>
      <c r="S81" s="54"/>
      <c r="T81" s="127"/>
      <c r="U81" s="85"/>
      <c r="V81" s="85"/>
      <c r="W81" s="85"/>
      <c r="X81" s="221">
        <f t="shared" si="5"/>
        <v>0</v>
      </c>
      <c r="Y81" s="222"/>
      <c r="Z81" s="85"/>
    </row>
    <row r="82" spans="1:26" ht="15.75">
      <c r="A82" s="80"/>
      <c r="K82" s="82"/>
      <c r="N82" s="127"/>
      <c r="O82" s="128"/>
      <c r="P82" s="129"/>
      <c r="Q82" s="54"/>
      <c r="R82" s="127"/>
      <c r="S82" s="54"/>
      <c r="T82" s="127"/>
      <c r="U82" s="85"/>
      <c r="V82" s="85"/>
      <c r="W82" s="85"/>
      <c r="X82" s="221">
        <f t="shared" si="5"/>
        <v>0</v>
      </c>
      <c r="Y82" s="222"/>
      <c r="Z82" s="85"/>
    </row>
    <row r="83" spans="1:26" ht="15.75">
      <c r="A83" s="80"/>
      <c r="K83" s="82"/>
      <c r="N83" s="127"/>
      <c r="O83" s="128"/>
      <c r="P83" s="129"/>
      <c r="Q83" s="54"/>
      <c r="R83" s="127"/>
      <c r="S83" s="54"/>
      <c r="T83" s="127"/>
      <c r="U83" s="85"/>
      <c r="V83" s="85"/>
      <c r="W83" s="85"/>
      <c r="X83" s="221">
        <f t="shared" si="5"/>
        <v>0</v>
      </c>
      <c r="Y83" s="222"/>
      <c r="Z83" s="85"/>
    </row>
    <row r="84" spans="1:26" ht="15.75">
      <c r="A84" s="80"/>
      <c r="K84" s="82"/>
      <c r="N84" s="127"/>
      <c r="O84" s="128"/>
      <c r="P84" s="129"/>
      <c r="Q84" s="54"/>
      <c r="R84" s="127"/>
      <c r="S84" s="54"/>
      <c r="T84" s="127"/>
      <c r="U84" s="85"/>
      <c r="V84" s="85"/>
      <c r="W84" s="85"/>
      <c r="X84" s="221">
        <f t="shared" si="5"/>
        <v>0</v>
      </c>
      <c r="Y84" s="222"/>
      <c r="Z84" s="85"/>
    </row>
    <row r="85" spans="1:26">
      <c r="A85" s="80"/>
      <c r="C85" s="85"/>
      <c r="D85" s="85"/>
      <c r="E85" s="85"/>
      <c r="F85" s="85"/>
      <c r="G85" s="85"/>
      <c r="H85" s="85"/>
      <c r="I85" s="85"/>
      <c r="J85" s="85"/>
      <c r="K85" s="87"/>
      <c r="L85" s="85"/>
      <c r="M85" s="85"/>
      <c r="N85" s="130"/>
      <c r="O85" s="131"/>
      <c r="P85" s="132"/>
      <c r="Q85" s="133"/>
      <c r="R85" s="130"/>
      <c r="S85" s="133"/>
      <c r="T85" s="130"/>
      <c r="U85" s="85"/>
      <c r="V85" s="85"/>
      <c r="W85" s="85"/>
      <c r="X85" s="219"/>
      <c r="Y85" s="85"/>
      <c r="Z85" s="85"/>
    </row>
    <row r="86" spans="1:26">
      <c r="A86" s="80"/>
      <c r="C86" s="85"/>
      <c r="D86" s="85"/>
      <c r="E86" s="85"/>
      <c r="F86" s="85"/>
      <c r="G86" s="85"/>
      <c r="H86" s="85"/>
      <c r="I86" s="85"/>
      <c r="J86" s="85"/>
      <c r="K86" s="87"/>
      <c r="L86" s="85"/>
      <c r="M86" s="85"/>
      <c r="N86" s="130"/>
      <c r="O86" s="131"/>
      <c r="P86" s="132"/>
      <c r="Q86" s="133"/>
      <c r="R86" s="130"/>
      <c r="S86" s="133"/>
      <c r="T86" s="130"/>
      <c r="U86" s="85"/>
      <c r="V86" s="85"/>
      <c r="W86" s="85"/>
      <c r="X86" s="219"/>
      <c r="Y86" s="85"/>
      <c r="Z86" s="85"/>
    </row>
    <row r="87" spans="1:26">
      <c r="A87" s="80"/>
      <c r="C87" s="85"/>
      <c r="D87" s="85"/>
      <c r="E87" s="85"/>
      <c r="F87" s="85"/>
      <c r="G87" s="85"/>
      <c r="H87" s="85"/>
      <c r="I87" s="85"/>
      <c r="J87" s="85"/>
      <c r="K87" s="87"/>
      <c r="L87" s="85"/>
      <c r="M87" s="85"/>
      <c r="N87" s="130"/>
      <c r="O87" s="131"/>
      <c r="P87" s="132"/>
      <c r="Q87" s="133"/>
      <c r="R87" s="130"/>
      <c r="S87" s="133"/>
      <c r="T87" s="130"/>
      <c r="U87" s="85"/>
      <c r="V87" s="85"/>
      <c r="W87" s="85"/>
      <c r="X87" s="219"/>
      <c r="Y87" s="85"/>
      <c r="Z87" s="85"/>
    </row>
    <row r="88" spans="1:26">
      <c r="A88" s="80"/>
      <c r="C88" s="85"/>
      <c r="D88" s="85"/>
      <c r="E88" s="85"/>
      <c r="F88" s="85"/>
      <c r="G88" s="85"/>
      <c r="H88" s="85"/>
      <c r="I88" s="85"/>
      <c r="J88" s="85"/>
      <c r="K88" s="87"/>
      <c r="L88" s="85"/>
      <c r="M88" s="85"/>
      <c r="N88" s="130"/>
      <c r="O88" s="131"/>
      <c r="P88" s="132"/>
      <c r="Q88" s="133"/>
      <c r="R88" s="130"/>
      <c r="S88" s="133"/>
      <c r="T88" s="130"/>
      <c r="U88" s="85"/>
      <c r="V88" s="85"/>
      <c r="W88" s="85"/>
      <c r="X88" s="219"/>
      <c r="Y88" s="85"/>
      <c r="Z88" s="85"/>
    </row>
    <row r="89" spans="1:26">
      <c r="A89" s="80"/>
      <c r="C89" s="85"/>
      <c r="D89" s="85"/>
      <c r="E89" s="85"/>
      <c r="F89" s="85"/>
      <c r="G89" s="85"/>
      <c r="H89" s="85"/>
      <c r="I89" s="85"/>
      <c r="J89" s="85"/>
      <c r="K89" s="87"/>
      <c r="L89" s="85"/>
      <c r="M89" s="85"/>
      <c r="N89" s="130"/>
      <c r="O89" s="131"/>
      <c r="P89" s="132"/>
      <c r="Q89" s="133"/>
      <c r="R89" s="130"/>
      <c r="S89" s="133"/>
      <c r="T89" s="130"/>
      <c r="U89" s="85"/>
      <c r="V89" s="85"/>
      <c r="W89" s="85"/>
      <c r="X89" s="219"/>
      <c r="Y89" s="85"/>
      <c r="Z89" s="85"/>
    </row>
    <row r="90" spans="1:26">
      <c r="A90" s="80"/>
      <c r="C90" s="85"/>
      <c r="D90" s="85"/>
      <c r="E90" s="85"/>
      <c r="F90" s="85"/>
      <c r="G90" s="85"/>
      <c r="H90" s="85"/>
      <c r="I90" s="85"/>
      <c r="J90" s="85"/>
      <c r="K90" s="87"/>
      <c r="L90" s="85"/>
      <c r="M90" s="85"/>
      <c r="N90" s="130"/>
      <c r="O90" s="131"/>
      <c r="P90" s="132"/>
      <c r="Q90" s="133"/>
      <c r="R90" s="130"/>
      <c r="S90" s="133"/>
      <c r="T90" s="130"/>
      <c r="U90" s="85"/>
      <c r="V90" s="85"/>
      <c r="W90" s="85"/>
      <c r="X90" s="219"/>
      <c r="Y90" s="85"/>
      <c r="Z90" s="85"/>
    </row>
    <row r="91" spans="1:26">
      <c r="A91" s="80"/>
      <c r="C91" s="85"/>
      <c r="D91" s="85"/>
      <c r="E91" s="85"/>
      <c r="F91" s="85"/>
      <c r="G91" s="85"/>
      <c r="H91" s="85"/>
      <c r="I91" s="85"/>
      <c r="J91" s="85"/>
      <c r="K91" s="87"/>
      <c r="L91" s="85"/>
      <c r="M91" s="85"/>
      <c r="N91" s="130"/>
      <c r="O91" s="131"/>
      <c r="P91" s="132"/>
      <c r="Q91" s="133"/>
      <c r="R91" s="130"/>
      <c r="S91" s="133"/>
      <c r="T91" s="130"/>
      <c r="U91" s="85"/>
      <c r="V91" s="85"/>
      <c r="W91" s="85"/>
      <c r="X91" s="219"/>
      <c r="Y91" s="85"/>
      <c r="Z91" s="85"/>
    </row>
    <row r="92" spans="1:26">
      <c r="A92" s="80"/>
      <c r="C92" s="85"/>
      <c r="D92" s="85"/>
      <c r="E92" s="85"/>
      <c r="F92" s="85"/>
      <c r="G92" s="85"/>
      <c r="H92" s="85"/>
      <c r="I92" s="85"/>
      <c r="J92" s="85"/>
      <c r="K92" s="87"/>
      <c r="L92" s="85"/>
      <c r="M92" s="85"/>
      <c r="N92" s="130"/>
      <c r="O92" s="131"/>
      <c r="P92" s="132"/>
      <c r="Q92" s="133"/>
      <c r="R92" s="130"/>
      <c r="S92" s="133"/>
      <c r="T92" s="130"/>
      <c r="U92" s="85"/>
      <c r="V92" s="85"/>
      <c r="W92" s="85"/>
      <c r="X92" s="219"/>
      <c r="Y92" s="85"/>
      <c r="Z92" s="85"/>
    </row>
    <row r="93" spans="1:26">
      <c r="A93" s="80"/>
      <c r="C93" s="85"/>
      <c r="D93" s="85"/>
      <c r="E93" s="85"/>
      <c r="F93" s="85"/>
      <c r="G93" s="85"/>
      <c r="H93" s="85"/>
      <c r="I93" s="85"/>
      <c r="J93" s="85"/>
      <c r="K93" s="87"/>
      <c r="L93" s="85"/>
      <c r="M93" s="85"/>
      <c r="N93" s="130"/>
      <c r="O93" s="131"/>
      <c r="P93" s="132"/>
      <c r="Q93" s="133"/>
      <c r="R93" s="130"/>
      <c r="S93" s="133"/>
      <c r="T93" s="130"/>
      <c r="U93" s="85"/>
      <c r="V93" s="85"/>
      <c r="W93" s="85"/>
      <c r="X93" s="219"/>
      <c r="Y93" s="85"/>
      <c r="Z93" s="85"/>
    </row>
    <row r="94" spans="1:26">
      <c r="A94" s="80"/>
      <c r="C94" s="85"/>
      <c r="D94" s="85"/>
      <c r="E94" s="85"/>
      <c r="F94" s="85"/>
      <c r="G94" s="85"/>
      <c r="H94" s="85"/>
      <c r="I94" s="85"/>
      <c r="J94" s="85"/>
      <c r="K94" s="87"/>
      <c r="L94" s="85"/>
      <c r="M94" s="85"/>
      <c r="N94" s="130"/>
      <c r="O94" s="131"/>
      <c r="P94" s="132"/>
      <c r="Q94" s="133"/>
      <c r="R94" s="130"/>
      <c r="S94" s="133"/>
      <c r="T94" s="130"/>
      <c r="U94" s="85"/>
      <c r="V94" s="85"/>
      <c r="W94" s="85"/>
      <c r="X94" s="219"/>
      <c r="Y94" s="85"/>
      <c r="Z94" s="85"/>
    </row>
    <row r="95" spans="1:26">
      <c r="A95" s="80"/>
      <c r="C95" s="85"/>
      <c r="D95" s="85"/>
      <c r="E95" s="85"/>
      <c r="F95" s="85"/>
      <c r="G95" s="85"/>
      <c r="H95" s="85"/>
      <c r="I95" s="85"/>
      <c r="J95" s="85"/>
      <c r="K95" s="87"/>
      <c r="L95" s="85"/>
      <c r="M95" s="85"/>
      <c r="N95" s="130"/>
      <c r="O95" s="131"/>
      <c r="P95" s="132"/>
      <c r="Q95" s="133"/>
      <c r="R95" s="130"/>
      <c r="S95" s="133"/>
      <c r="T95" s="130"/>
      <c r="U95" s="85"/>
      <c r="V95" s="85"/>
      <c r="W95" s="85"/>
      <c r="X95" s="219"/>
      <c r="Y95" s="85"/>
      <c r="Z95" s="85"/>
    </row>
    <row r="96" spans="1:26">
      <c r="A96" s="88"/>
      <c r="B96" s="89"/>
      <c r="C96" s="90"/>
      <c r="D96" s="90"/>
      <c r="E96" s="90"/>
      <c r="F96" s="90"/>
      <c r="G96" s="90"/>
      <c r="H96" s="90"/>
      <c r="I96" s="90"/>
      <c r="J96" s="90"/>
      <c r="K96" s="91"/>
      <c r="L96" s="90"/>
      <c r="M96" s="90"/>
      <c r="N96" s="134"/>
      <c r="O96" s="135"/>
      <c r="P96" s="136"/>
      <c r="Q96" s="137"/>
      <c r="R96" s="134"/>
      <c r="S96" s="137"/>
      <c r="T96" s="134"/>
      <c r="U96" s="85"/>
      <c r="V96" s="85"/>
      <c r="W96" s="85"/>
      <c r="X96" s="219"/>
      <c r="Y96" s="85"/>
      <c r="Z96" s="85"/>
    </row>
    <row r="97" spans="1:26" ht="15.75">
      <c r="A97" s="44" t="s">
        <v>124</v>
      </c>
      <c r="B97" s="50"/>
      <c r="C97" s="21" t="s">
        <v>125</v>
      </c>
      <c r="D97" s="21"/>
      <c r="E97" s="43"/>
      <c r="F97" s="43"/>
      <c r="G97" s="43"/>
      <c r="H97" s="43"/>
      <c r="I97" s="43"/>
      <c r="J97" s="43"/>
      <c r="K97" s="11"/>
      <c r="L97" s="11"/>
      <c r="M97" s="11"/>
      <c r="N97" s="11"/>
      <c r="O97" s="11"/>
      <c r="P97" s="92">
        <f>SUM(P77:P96)</f>
        <v>0</v>
      </c>
      <c r="Q97" s="11"/>
      <c r="R97" s="211">
        <f>SUM(R77:R96)</f>
        <v>0</v>
      </c>
      <c r="S97" s="211">
        <f>SUM(S77:S96)</f>
        <v>0</v>
      </c>
      <c r="T97" s="211">
        <f>ROUND(SUM(T77:T96),2)</f>
        <v>0</v>
      </c>
      <c r="U97" s="85"/>
      <c r="V97" s="85"/>
      <c r="W97" s="85"/>
      <c r="X97" s="220">
        <f>SUM(X77:X96)</f>
        <v>0</v>
      </c>
      <c r="Y97" s="220">
        <f>SUM(Y77:Y96)</f>
        <v>0</v>
      </c>
      <c r="Z97" s="85"/>
    </row>
    <row r="98" spans="1:26" ht="15.75">
      <c r="A98" s="85"/>
      <c r="B98" s="85"/>
      <c r="C98" s="85"/>
      <c r="D98" s="85"/>
      <c r="E98" s="133">
        <f>SUM(E77:E96)</f>
        <v>0</v>
      </c>
      <c r="F98" s="85"/>
      <c r="G98" s="85"/>
      <c r="H98" s="85"/>
      <c r="I98" s="85"/>
      <c r="J98" s="85"/>
      <c r="K98" s="85"/>
      <c r="L98" s="85"/>
      <c r="M98" s="85"/>
      <c r="N98" s="85"/>
      <c r="O98" s="85"/>
      <c r="P98" s="85"/>
      <c r="Q98" s="85"/>
      <c r="R98" s="85"/>
      <c r="S98" s="85"/>
      <c r="T98" s="85"/>
      <c r="U98" s="85"/>
      <c r="V98" s="85"/>
      <c r="W98" s="85"/>
      <c r="X98" s="253">
        <f>+E98-X97+Y77</f>
        <v>0</v>
      </c>
      <c r="Y98" s="253" t="s">
        <v>229</v>
      </c>
      <c r="Z98" s="85"/>
    </row>
    <row r="99" spans="1:26" ht="15.75">
      <c r="A99" s="94">
        <v>3</v>
      </c>
      <c r="B99" s="57"/>
      <c r="C99" s="57" t="s">
        <v>126</v>
      </c>
      <c r="D99" s="85"/>
      <c r="E99" s="85"/>
      <c r="F99" s="85"/>
      <c r="G99" s="85"/>
      <c r="H99" s="85"/>
      <c r="I99" s="85"/>
      <c r="J99" s="85"/>
      <c r="K99" s="85"/>
      <c r="L99" s="85"/>
      <c r="M99" s="85"/>
      <c r="N99" s="85"/>
      <c r="O99" s="85"/>
      <c r="P99" s="85"/>
      <c r="Q99" s="85"/>
      <c r="R99" s="57">
        <f>R97</f>
        <v>0</v>
      </c>
      <c r="S99" s="85"/>
      <c r="T99" s="85"/>
      <c r="U99" s="85"/>
      <c r="V99" s="85"/>
      <c r="W99" s="85"/>
      <c r="X99" s="254" t="s">
        <v>378</v>
      </c>
      <c r="Y99" s="255"/>
      <c r="Z99" s="85"/>
    </row>
    <row r="100" spans="1:26">
      <c r="A100" s="85"/>
      <c r="B100" s="85"/>
      <c r="C100" s="85"/>
      <c r="D100" s="85"/>
      <c r="E100" s="85"/>
      <c r="F100" s="85"/>
      <c r="G100" s="85"/>
      <c r="H100" s="85"/>
      <c r="I100" s="85"/>
      <c r="J100" s="85"/>
      <c r="K100" s="85"/>
      <c r="L100" s="85"/>
      <c r="M100" s="85"/>
      <c r="N100" s="85"/>
      <c r="O100" s="85"/>
      <c r="P100" s="85"/>
      <c r="Q100" s="85"/>
      <c r="R100" s="85"/>
      <c r="S100" s="85"/>
      <c r="T100" s="85"/>
      <c r="U100" s="85"/>
      <c r="V100" s="85"/>
      <c r="W100" s="85"/>
      <c r="X100" s="85"/>
      <c r="Y100" s="85"/>
    </row>
    <row r="101" spans="1:26">
      <c r="A101" s="85"/>
      <c r="B101" s="85"/>
      <c r="C101" s="85"/>
      <c r="D101" s="85"/>
      <c r="E101" s="85"/>
      <c r="F101" s="85"/>
      <c r="G101" s="85"/>
      <c r="H101" s="85"/>
      <c r="I101" s="85"/>
      <c r="J101" s="85"/>
      <c r="K101" s="85"/>
      <c r="L101" s="85"/>
      <c r="M101" s="85"/>
      <c r="N101" s="85"/>
      <c r="O101" s="85"/>
      <c r="P101" s="85"/>
      <c r="Q101" s="85"/>
      <c r="R101" s="85"/>
      <c r="S101" s="85"/>
      <c r="T101" s="85"/>
      <c r="U101" s="85"/>
      <c r="V101" s="85"/>
      <c r="W101" s="85"/>
      <c r="X101" s="85"/>
    </row>
    <row r="102" spans="1:26">
      <c r="A102" s="85" t="s">
        <v>127</v>
      </c>
      <c r="B102" s="85"/>
      <c r="C102" s="85"/>
      <c r="D102" s="85"/>
      <c r="E102" s="85"/>
      <c r="F102" s="85"/>
      <c r="G102" s="85"/>
      <c r="H102" s="85"/>
      <c r="I102" s="85"/>
      <c r="J102" s="85"/>
      <c r="K102" s="85"/>
      <c r="L102" s="85"/>
      <c r="M102" s="85"/>
      <c r="N102" s="85"/>
      <c r="O102" s="85"/>
      <c r="P102" s="85"/>
      <c r="Q102" s="85"/>
      <c r="R102" s="85"/>
      <c r="S102" s="85"/>
      <c r="T102" s="85"/>
      <c r="U102" s="85"/>
      <c r="V102" s="85"/>
      <c r="W102" s="85"/>
      <c r="X102" s="85"/>
    </row>
    <row r="103" spans="1:26" ht="15.75" thickBot="1">
      <c r="A103" s="138" t="s">
        <v>128</v>
      </c>
      <c r="B103" s="85"/>
      <c r="C103" s="85"/>
      <c r="D103" s="85"/>
      <c r="E103" s="85"/>
      <c r="F103" s="85"/>
      <c r="G103" s="85"/>
      <c r="H103" s="85"/>
      <c r="I103" s="85"/>
      <c r="J103" s="85"/>
      <c r="K103" s="85"/>
      <c r="L103" s="85"/>
      <c r="M103" s="85"/>
      <c r="N103" s="85"/>
      <c r="O103" s="85"/>
      <c r="P103" s="85"/>
      <c r="Q103" s="85"/>
      <c r="R103" s="85"/>
      <c r="S103" s="85"/>
      <c r="T103" s="85"/>
      <c r="U103" s="85"/>
      <c r="V103" s="85"/>
      <c r="W103" s="85"/>
      <c r="X103" s="85"/>
    </row>
    <row r="104" spans="1:26" ht="33" customHeight="1">
      <c r="A104" s="96" t="s">
        <v>129</v>
      </c>
      <c r="B104" s="97"/>
      <c r="C104" s="421" t="s">
        <v>460</v>
      </c>
      <c r="D104" s="421"/>
      <c r="E104" s="421"/>
      <c r="F104" s="421"/>
      <c r="G104" s="421"/>
      <c r="H104" s="421"/>
      <c r="I104" s="421"/>
      <c r="J104" s="421"/>
      <c r="K104" s="421"/>
      <c r="L104" s="421"/>
      <c r="M104" s="421"/>
      <c r="N104" s="421"/>
      <c r="O104" s="421"/>
      <c r="P104" s="421"/>
      <c r="Q104" s="421"/>
      <c r="R104" s="421"/>
      <c r="S104" s="85"/>
      <c r="T104" s="85"/>
      <c r="U104" s="85"/>
      <c r="V104" s="85"/>
      <c r="W104" s="85"/>
      <c r="X104" s="85"/>
    </row>
    <row r="105" spans="1:26" ht="15.75" customHeight="1">
      <c r="A105" s="96" t="s">
        <v>130</v>
      </c>
      <c r="B105" s="97"/>
      <c r="C105" s="421" t="s">
        <v>461</v>
      </c>
      <c r="D105" s="421"/>
      <c r="E105" s="421"/>
      <c r="F105" s="421"/>
      <c r="G105" s="421"/>
      <c r="H105" s="421"/>
      <c r="I105" s="421"/>
      <c r="J105" s="421"/>
      <c r="K105" s="421"/>
      <c r="L105" s="421"/>
      <c r="M105" s="421"/>
      <c r="N105" s="421"/>
      <c r="O105" s="421"/>
      <c r="P105" s="421"/>
      <c r="Q105" s="421"/>
      <c r="R105" s="421"/>
      <c r="S105" s="85"/>
      <c r="T105" s="85"/>
      <c r="U105" s="85"/>
      <c r="V105" s="85"/>
      <c r="W105" s="85"/>
      <c r="X105" s="85"/>
    </row>
    <row r="106" spans="1:26" ht="33" customHeight="1">
      <c r="A106" s="96" t="s">
        <v>131</v>
      </c>
      <c r="B106" s="97"/>
      <c r="C106" s="421" t="s">
        <v>462</v>
      </c>
      <c r="D106" s="421"/>
      <c r="E106" s="421"/>
      <c r="F106" s="421"/>
      <c r="G106" s="421"/>
      <c r="H106" s="421"/>
      <c r="I106" s="421"/>
      <c r="J106" s="421"/>
      <c r="K106" s="421"/>
      <c r="L106" s="421"/>
      <c r="M106" s="421"/>
      <c r="N106" s="421"/>
      <c r="O106" s="421"/>
      <c r="P106" s="421"/>
      <c r="Q106" s="421"/>
      <c r="R106" s="421"/>
      <c r="S106" s="85"/>
      <c r="T106" s="85"/>
      <c r="U106" s="85"/>
      <c r="V106" s="85"/>
      <c r="W106" s="85"/>
      <c r="X106" s="85"/>
    </row>
    <row r="107" spans="1:26" ht="15.75">
      <c r="A107" s="96" t="s">
        <v>134</v>
      </c>
      <c r="B107" s="97"/>
      <c r="C107" s="421" t="s">
        <v>135</v>
      </c>
      <c r="D107" s="421"/>
      <c r="E107" s="421"/>
      <c r="F107" s="421"/>
      <c r="G107" s="421"/>
      <c r="H107" s="421"/>
      <c r="I107" s="421"/>
      <c r="J107" s="421"/>
      <c r="K107" s="421"/>
      <c r="L107" s="421"/>
      <c r="M107" s="421"/>
      <c r="N107" s="421"/>
      <c r="O107" s="421"/>
      <c r="P107" s="421"/>
      <c r="Q107" s="421"/>
      <c r="R107" s="421"/>
      <c r="S107" s="85"/>
      <c r="T107" s="85"/>
      <c r="U107" s="85"/>
      <c r="V107" s="85"/>
      <c r="W107" s="85"/>
      <c r="X107" s="85"/>
    </row>
    <row r="108" spans="1:26" ht="31.5" customHeight="1">
      <c r="A108" s="96" t="s">
        <v>136</v>
      </c>
      <c r="B108" s="97"/>
      <c r="C108" s="421" t="s">
        <v>463</v>
      </c>
      <c r="D108" s="421"/>
      <c r="E108" s="421"/>
      <c r="F108" s="421"/>
      <c r="G108" s="421"/>
      <c r="H108" s="421"/>
      <c r="I108" s="421"/>
      <c r="J108" s="421"/>
      <c r="K108" s="421"/>
      <c r="L108" s="421"/>
      <c r="M108" s="421"/>
      <c r="N108" s="421"/>
      <c r="O108" s="421"/>
      <c r="P108" s="421"/>
      <c r="Q108" s="421"/>
      <c r="R108" s="421"/>
      <c r="S108" s="85"/>
      <c r="T108" s="85"/>
      <c r="U108" s="85"/>
      <c r="V108" s="85"/>
      <c r="W108" s="85"/>
      <c r="X108" s="85"/>
    </row>
    <row r="109" spans="1:26" ht="15.75">
      <c r="A109" s="96" t="s">
        <v>137</v>
      </c>
      <c r="B109" s="97"/>
      <c r="C109" s="434" t="s">
        <v>138</v>
      </c>
      <c r="D109" s="434"/>
      <c r="E109" s="434"/>
      <c r="F109" s="434"/>
      <c r="G109" s="434"/>
      <c r="H109" s="434"/>
      <c r="I109" s="434"/>
      <c r="J109" s="434"/>
      <c r="K109" s="434"/>
      <c r="L109" s="434"/>
      <c r="M109" s="434"/>
      <c r="N109" s="434"/>
      <c r="O109" s="434"/>
      <c r="P109" s="434"/>
      <c r="Q109" s="434"/>
      <c r="R109" s="434"/>
      <c r="S109" s="85"/>
      <c r="T109" s="85"/>
      <c r="U109" s="85"/>
      <c r="V109" s="85"/>
      <c r="W109" s="85"/>
      <c r="X109" s="85"/>
    </row>
    <row r="110" spans="1:26" ht="15.75">
      <c r="A110" s="96" t="s">
        <v>139</v>
      </c>
      <c r="B110" s="97"/>
      <c r="C110" s="434" t="s">
        <v>355</v>
      </c>
      <c r="D110" s="434"/>
      <c r="E110" s="434"/>
      <c r="F110" s="434"/>
      <c r="G110" s="434"/>
      <c r="H110" s="434"/>
      <c r="I110" s="434"/>
      <c r="J110" s="434"/>
      <c r="K110" s="434"/>
      <c r="L110" s="434"/>
      <c r="M110" s="434"/>
      <c r="N110" s="434"/>
      <c r="O110" s="434"/>
      <c r="P110" s="434"/>
      <c r="Q110" s="434"/>
      <c r="R110" s="434"/>
      <c r="S110" s="85"/>
      <c r="T110" s="85"/>
      <c r="U110" s="85"/>
      <c r="V110" s="85"/>
      <c r="W110" s="85"/>
      <c r="X110" s="85"/>
    </row>
    <row r="111" spans="1:26" ht="15.75">
      <c r="A111" s="96" t="s">
        <v>141</v>
      </c>
      <c r="B111" s="97"/>
      <c r="C111" s="434" t="s">
        <v>142</v>
      </c>
      <c r="D111" s="434"/>
      <c r="E111" s="434"/>
      <c r="F111" s="434"/>
      <c r="G111" s="434"/>
      <c r="H111" s="434"/>
      <c r="I111" s="434"/>
      <c r="J111" s="434"/>
      <c r="K111" s="434"/>
      <c r="L111" s="434"/>
      <c r="M111" s="434"/>
      <c r="N111" s="434"/>
      <c r="O111" s="434"/>
      <c r="P111" s="434"/>
      <c r="Q111" s="434"/>
      <c r="R111" s="434"/>
      <c r="S111" s="85"/>
      <c r="T111" s="85"/>
      <c r="U111" s="85"/>
      <c r="V111" s="85"/>
      <c r="W111" s="85"/>
      <c r="X111" s="85"/>
    </row>
    <row r="112" spans="1:26" ht="15.75">
      <c r="A112" s="96" t="s">
        <v>195</v>
      </c>
      <c r="B112" s="97"/>
      <c r="C112" s="307" t="s">
        <v>135</v>
      </c>
      <c r="D112" s="307"/>
      <c r="E112" s="307"/>
      <c r="F112" s="307"/>
      <c r="G112" s="307"/>
      <c r="H112" s="307"/>
      <c r="I112" s="307"/>
      <c r="J112" s="307"/>
      <c r="K112" s="307"/>
      <c r="L112" s="307"/>
      <c r="M112" s="307"/>
      <c r="N112" s="307"/>
      <c r="O112" s="307"/>
      <c r="P112" s="307"/>
      <c r="Q112" s="307"/>
      <c r="R112" s="307"/>
      <c r="S112" s="85"/>
      <c r="T112" s="85"/>
      <c r="U112" s="85"/>
      <c r="V112" s="85"/>
      <c r="W112" s="85"/>
      <c r="X112" s="85"/>
    </row>
    <row r="113" spans="1:24" ht="15.75">
      <c r="A113" s="18" t="s">
        <v>201</v>
      </c>
      <c r="B113" s="295"/>
      <c r="C113" s="171" t="s">
        <v>464</v>
      </c>
      <c r="D113" s="301"/>
      <c r="E113" s="43"/>
      <c r="F113" s="43"/>
      <c r="G113" s="43"/>
      <c r="H113" s="43"/>
      <c r="I113" s="43"/>
      <c r="J113" s="43"/>
      <c r="K113" s="11"/>
      <c r="L113" s="57"/>
      <c r="M113" s="57"/>
      <c r="N113" s="38"/>
      <c r="O113" s="57"/>
      <c r="P113" s="300"/>
      <c r="Q113" s="11"/>
      <c r="R113" s="303"/>
      <c r="S113" s="85"/>
      <c r="T113" s="85"/>
      <c r="U113" s="85"/>
      <c r="V113" s="85"/>
      <c r="W113" s="85"/>
      <c r="X113" s="85"/>
    </row>
    <row r="114" spans="1:24" ht="15.75">
      <c r="A114" s="18" t="s">
        <v>203</v>
      </c>
      <c r="B114" s="295"/>
      <c r="C114" s="57" t="s">
        <v>436</v>
      </c>
      <c r="D114" s="301"/>
      <c r="E114" s="43"/>
      <c r="F114" s="43"/>
      <c r="G114" s="43"/>
      <c r="H114" s="43"/>
      <c r="I114" s="43"/>
      <c r="J114" s="43"/>
      <c r="K114" s="11"/>
      <c r="L114" s="57"/>
      <c r="M114" s="57"/>
      <c r="N114" s="38"/>
      <c r="O114" s="57"/>
      <c r="P114" s="300"/>
      <c r="Q114" s="11"/>
      <c r="R114" s="303"/>
      <c r="S114" s="85"/>
      <c r="T114" s="85"/>
      <c r="U114" s="85"/>
      <c r="V114" s="85"/>
      <c r="W114" s="85"/>
      <c r="X114" s="85"/>
    </row>
    <row r="115" spans="1:24" ht="15.75">
      <c r="B115" s="10"/>
      <c r="C115" s="42"/>
      <c r="D115" s="42"/>
      <c r="E115" s="43"/>
      <c r="F115" s="43"/>
      <c r="G115" s="43"/>
      <c r="H115" s="43"/>
      <c r="I115" s="43"/>
      <c r="J115" s="43"/>
      <c r="K115" s="11"/>
      <c r="L115" s="57"/>
      <c r="M115" s="57"/>
      <c r="N115" s="38"/>
      <c r="O115" s="57"/>
      <c r="Q115" s="11"/>
      <c r="R115" s="114"/>
      <c r="S115" s="85"/>
      <c r="T115" s="85"/>
      <c r="U115" s="85"/>
      <c r="V115" s="85"/>
      <c r="W115" s="85"/>
      <c r="X115" s="85"/>
    </row>
    <row r="116" spans="1:24" ht="15.75">
      <c r="B116" s="10"/>
      <c r="C116" s="42"/>
      <c r="D116" s="42"/>
      <c r="E116" s="43"/>
      <c r="F116" s="43"/>
      <c r="G116" s="43"/>
      <c r="H116" s="43"/>
      <c r="I116" s="43"/>
      <c r="J116" s="43"/>
      <c r="K116" s="11"/>
      <c r="L116" s="57"/>
      <c r="M116" s="57"/>
      <c r="N116" s="38"/>
      <c r="O116" s="57"/>
      <c r="Q116" s="11"/>
      <c r="R116" s="114"/>
      <c r="S116" s="85"/>
      <c r="T116" s="85"/>
      <c r="U116" s="85"/>
      <c r="V116" s="85"/>
      <c r="W116" s="85"/>
      <c r="X116" s="85"/>
    </row>
    <row r="117" spans="1:24" ht="15.75">
      <c r="B117" s="10"/>
      <c r="C117" s="42"/>
      <c r="D117" s="42"/>
      <c r="E117" s="43"/>
      <c r="F117" s="43"/>
      <c r="G117" s="43"/>
      <c r="H117" s="43"/>
      <c r="I117" s="43"/>
      <c r="J117" s="43"/>
      <c r="K117" s="11"/>
      <c r="L117" s="57"/>
      <c r="M117" s="57"/>
      <c r="N117" s="38"/>
      <c r="O117" s="57"/>
      <c r="Q117" s="11"/>
      <c r="R117" s="114"/>
      <c r="S117" s="85"/>
      <c r="T117" s="85"/>
      <c r="U117" s="85"/>
      <c r="V117" s="85"/>
      <c r="W117" s="85"/>
      <c r="X117" s="85"/>
    </row>
    <row r="118" spans="1:24" ht="15.75">
      <c r="B118" s="10"/>
      <c r="C118" s="42"/>
      <c r="D118" s="42"/>
      <c r="E118" s="43"/>
      <c r="F118" s="43"/>
      <c r="G118" s="43"/>
      <c r="H118" s="43"/>
      <c r="I118" s="43"/>
      <c r="J118" s="43"/>
      <c r="K118" s="11"/>
      <c r="L118" s="57"/>
      <c r="M118" s="57"/>
      <c r="N118" s="38"/>
      <c r="O118" s="57"/>
      <c r="Q118" s="11"/>
      <c r="R118" s="114"/>
      <c r="S118" s="85"/>
      <c r="T118" s="85"/>
      <c r="U118" s="85"/>
      <c r="V118" s="85"/>
      <c r="W118" s="85"/>
      <c r="X118" s="85"/>
    </row>
    <row r="119" spans="1:24" ht="15.75">
      <c r="B119" s="10"/>
      <c r="C119" s="42"/>
      <c r="D119" s="42"/>
      <c r="E119" s="43"/>
      <c r="F119" s="43"/>
      <c r="G119" s="43"/>
      <c r="H119" s="43"/>
      <c r="I119" s="43"/>
      <c r="J119" s="43"/>
      <c r="K119" s="11"/>
      <c r="L119" s="57"/>
      <c r="M119" s="57"/>
      <c r="N119" s="38"/>
      <c r="O119" s="57"/>
      <c r="Q119" s="11"/>
      <c r="R119" s="114"/>
      <c r="S119" s="85"/>
      <c r="T119" s="85"/>
      <c r="U119" s="85"/>
      <c r="V119" s="85"/>
      <c r="W119" s="85"/>
      <c r="X119" s="85"/>
    </row>
    <row r="120" spans="1:24" ht="15.75">
      <c r="B120" s="10"/>
      <c r="C120" s="42"/>
      <c r="D120" s="42"/>
      <c r="E120" s="43"/>
      <c r="F120" s="43"/>
      <c r="G120" s="43"/>
      <c r="H120" s="43"/>
      <c r="I120" s="43"/>
      <c r="J120" s="43"/>
      <c r="K120" s="11"/>
      <c r="L120" s="57"/>
      <c r="M120" s="57"/>
      <c r="N120" s="38"/>
      <c r="O120" s="57"/>
      <c r="Q120" s="11"/>
      <c r="R120" s="114"/>
      <c r="S120" s="85"/>
      <c r="T120" s="85"/>
      <c r="U120" s="85"/>
      <c r="V120" s="85"/>
      <c r="W120" s="85"/>
      <c r="X120" s="85"/>
    </row>
    <row r="121" spans="1:24" ht="15.75">
      <c r="B121" s="10"/>
      <c r="C121" s="42"/>
      <c r="D121" s="42"/>
      <c r="E121" s="43"/>
      <c r="F121" s="43"/>
      <c r="G121" s="43"/>
      <c r="H121" s="43"/>
      <c r="I121" s="43"/>
      <c r="J121" s="43"/>
      <c r="K121" s="11"/>
      <c r="L121" s="57"/>
      <c r="M121" s="57"/>
      <c r="N121" s="38"/>
      <c r="O121" s="57"/>
      <c r="Q121" s="11"/>
      <c r="R121" s="114"/>
      <c r="S121" s="85"/>
      <c r="T121" s="85"/>
      <c r="U121" s="85"/>
      <c r="V121" s="85"/>
      <c r="W121" s="85"/>
      <c r="X121" s="85"/>
    </row>
    <row r="122" spans="1:24" ht="15.75">
      <c r="B122" s="10"/>
      <c r="C122" s="42"/>
      <c r="D122" s="42"/>
      <c r="E122" s="43"/>
      <c r="F122" s="43"/>
      <c r="G122" s="43"/>
      <c r="H122" s="43"/>
      <c r="I122" s="43"/>
      <c r="J122" s="43"/>
      <c r="K122" s="11"/>
      <c r="L122" s="57"/>
      <c r="M122" s="57"/>
      <c r="N122" s="38"/>
      <c r="O122" s="57"/>
      <c r="Q122" s="11"/>
      <c r="R122" s="114"/>
      <c r="S122" s="85"/>
      <c r="T122" s="85"/>
      <c r="U122" s="85"/>
      <c r="V122" s="85"/>
      <c r="W122" s="85"/>
      <c r="X122" s="85"/>
    </row>
    <row r="123" spans="1:24" ht="15.75">
      <c r="A123" s="101"/>
      <c r="B123" s="10"/>
      <c r="C123" s="42"/>
      <c r="D123" s="42"/>
      <c r="E123" s="43"/>
      <c r="F123" s="43"/>
      <c r="G123" s="43"/>
      <c r="H123" s="43"/>
      <c r="I123" s="43"/>
      <c r="J123" s="43"/>
      <c r="K123" s="11"/>
      <c r="L123" s="57"/>
      <c r="M123" s="57"/>
      <c r="N123" s="38"/>
      <c r="O123" s="57"/>
      <c r="Q123" s="11"/>
      <c r="R123" s="104"/>
      <c r="S123" s="85"/>
      <c r="T123" s="85"/>
      <c r="U123" s="85"/>
      <c r="V123" s="85"/>
      <c r="W123" s="85"/>
      <c r="X123" s="85"/>
    </row>
    <row r="124" spans="1:24" ht="15.75">
      <c r="A124" s="101"/>
      <c r="C124" s="85"/>
      <c r="D124" s="85"/>
      <c r="E124" s="85"/>
      <c r="F124" s="85"/>
      <c r="G124" s="85"/>
      <c r="H124" s="85"/>
      <c r="I124" s="85"/>
      <c r="J124" s="85"/>
      <c r="K124" s="85"/>
      <c r="L124" s="85"/>
      <c r="M124" s="85"/>
      <c r="N124" s="85"/>
      <c r="O124" s="85"/>
      <c r="P124" s="85"/>
      <c r="Q124" s="85"/>
      <c r="R124" s="85"/>
      <c r="S124" s="85"/>
      <c r="T124" s="85"/>
      <c r="U124" s="85"/>
      <c r="V124" s="85"/>
      <c r="W124" s="85"/>
      <c r="X124" s="85"/>
    </row>
    <row r="125" spans="1:24">
      <c r="C125" s="85"/>
      <c r="D125" s="85"/>
      <c r="E125" s="85"/>
      <c r="F125" s="85"/>
      <c r="G125" s="85"/>
      <c r="H125" s="85"/>
      <c r="I125" s="85"/>
      <c r="J125" s="85"/>
      <c r="K125" s="85"/>
      <c r="L125" s="85"/>
      <c r="M125" s="85"/>
      <c r="N125" s="85"/>
      <c r="O125" s="85"/>
      <c r="P125" s="85"/>
      <c r="Q125" s="85"/>
      <c r="R125" s="85"/>
      <c r="S125" s="85"/>
      <c r="T125" s="85"/>
      <c r="U125" s="85"/>
      <c r="V125" s="85"/>
      <c r="W125" s="85"/>
      <c r="X125" s="85"/>
    </row>
    <row r="126" spans="1:24">
      <c r="C126" s="85"/>
      <c r="D126" s="85"/>
      <c r="E126" s="85"/>
      <c r="F126" s="85"/>
      <c r="G126" s="85"/>
      <c r="H126" s="85"/>
      <c r="I126" s="85"/>
      <c r="J126" s="85"/>
      <c r="K126" s="85"/>
      <c r="L126" s="85"/>
      <c r="M126" s="85"/>
      <c r="N126" s="85"/>
      <c r="O126" s="85"/>
      <c r="P126" s="85"/>
      <c r="Q126" s="85"/>
      <c r="R126" s="85"/>
      <c r="S126" s="85"/>
      <c r="T126" s="85"/>
      <c r="U126" s="85"/>
      <c r="V126" s="85"/>
      <c r="W126" s="85"/>
      <c r="X126" s="85"/>
    </row>
    <row r="127" spans="1:24">
      <c r="C127" s="85"/>
      <c r="D127" s="85"/>
      <c r="E127" s="85"/>
      <c r="F127" s="85"/>
      <c r="G127" s="85"/>
      <c r="H127" s="85"/>
      <c r="I127" s="85"/>
      <c r="J127" s="85"/>
      <c r="K127" s="85"/>
      <c r="L127" s="85"/>
      <c r="M127" s="85"/>
      <c r="N127" s="85"/>
      <c r="O127" s="85"/>
      <c r="P127" s="85"/>
      <c r="Q127" s="85"/>
      <c r="R127" s="85"/>
      <c r="S127" s="85"/>
      <c r="T127" s="85"/>
      <c r="U127" s="85"/>
      <c r="V127" s="85"/>
      <c r="W127" s="85"/>
      <c r="X127" s="85"/>
    </row>
    <row r="128" spans="1:24">
      <c r="C128" s="85"/>
      <c r="D128" s="85"/>
      <c r="E128" s="85"/>
      <c r="F128" s="85"/>
      <c r="G128" s="85"/>
      <c r="H128" s="85"/>
      <c r="I128" s="85"/>
      <c r="J128" s="85"/>
      <c r="K128" s="85"/>
      <c r="L128" s="85"/>
      <c r="M128" s="85"/>
      <c r="N128" s="85"/>
      <c r="O128" s="85"/>
      <c r="P128" s="85"/>
      <c r="Q128" s="85"/>
      <c r="R128" s="85"/>
      <c r="S128" s="85"/>
      <c r="T128" s="85"/>
      <c r="U128" s="85"/>
      <c r="V128" s="85"/>
      <c r="W128" s="85"/>
      <c r="X128" s="85"/>
    </row>
    <row r="129" spans="3:24">
      <c r="C129" s="85"/>
      <c r="D129" s="85"/>
      <c r="E129" s="85"/>
      <c r="F129" s="85"/>
      <c r="G129" s="85"/>
      <c r="H129" s="85"/>
      <c r="I129" s="85"/>
      <c r="J129" s="85"/>
      <c r="K129" s="85"/>
      <c r="L129" s="85"/>
      <c r="M129" s="85"/>
      <c r="N129" s="85"/>
      <c r="O129" s="85"/>
      <c r="P129" s="85"/>
      <c r="Q129" s="85"/>
      <c r="R129" s="85"/>
      <c r="S129" s="85"/>
      <c r="T129" s="85"/>
      <c r="U129" s="85"/>
      <c r="V129" s="85"/>
      <c r="W129" s="85"/>
      <c r="X129" s="85"/>
    </row>
    <row r="130" spans="3:24">
      <c r="C130" s="85"/>
      <c r="D130" s="85"/>
      <c r="E130" s="85"/>
      <c r="F130" s="85"/>
      <c r="G130" s="85"/>
      <c r="H130" s="85"/>
      <c r="I130" s="85"/>
      <c r="J130" s="85"/>
      <c r="K130" s="85"/>
      <c r="L130" s="85"/>
      <c r="M130" s="85"/>
      <c r="N130" s="85"/>
      <c r="O130" s="85"/>
      <c r="P130" s="85"/>
      <c r="Q130" s="85"/>
      <c r="R130" s="85"/>
      <c r="S130" s="85"/>
      <c r="T130" s="85"/>
      <c r="U130" s="85"/>
      <c r="V130" s="85"/>
      <c r="W130" s="85"/>
      <c r="X130" s="85"/>
    </row>
    <row r="131" spans="3:24">
      <c r="C131" s="85"/>
      <c r="D131" s="85"/>
      <c r="E131" s="85"/>
      <c r="F131" s="85"/>
      <c r="G131" s="85"/>
      <c r="H131" s="85"/>
      <c r="I131" s="85"/>
      <c r="J131" s="85"/>
      <c r="K131" s="85"/>
      <c r="L131" s="85"/>
      <c r="M131" s="85"/>
      <c r="N131" s="85"/>
      <c r="O131" s="85"/>
      <c r="P131" s="85"/>
      <c r="Q131" s="85"/>
      <c r="R131" s="85"/>
      <c r="S131" s="85"/>
      <c r="T131" s="85"/>
      <c r="U131" s="85"/>
      <c r="V131" s="85"/>
      <c r="W131" s="85"/>
      <c r="X131" s="85"/>
    </row>
    <row r="132" spans="3:24">
      <c r="C132" s="85"/>
      <c r="D132" s="85"/>
      <c r="E132" s="85"/>
      <c r="F132" s="85"/>
      <c r="G132" s="85"/>
      <c r="H132" s="85"/>
      <c r="I132" s="85"/>
      <c r="J132" s="85"/>
      <c r="K132" s="85"/>
      <c r="L132" s="85"/>
      <c r="M132" s="85"/>
      <c r="N132" s="85"/>
      <c r="O132" s="85"/>
      <c r="P132" s="85"/>
      <c r="Q132" s="85"/>
      <c r="R132" s="85"/>
      <c r="S132" s="85"/>
      <c r="T132" s="85"/>
      <c r="U132" s="85"/>
      <c r="V132" s="85"/>
      <c r="W132" s="85"/>
      <c r="X132" s="85"/>
    </row>
    <row r="133" spans="3:24">
      <c r="C133" s="85"/>
      <c r="D133" s="85"/>
      <c r="E133" s="85"/>
      <c r="F133" s="85"/>
      <c r="G133" s="85"/>
      <c r="H133" s="85"/>
      <c r="I133" s="85"/>
      <c r="J133" s="85"/>
      <c r="K133" s="85"/>
      <c r="L133" s="85"/>
      <c r="M133" s="85"/>
      <c r="N133" s="85"/>
      <c r="O133" s="85"/>
      <c r="P133" s="85"/>
      <c r="Q133" s="85"/>
      <c r="R133" s="85"/>
      <c r="S133" s="85"/>
      <c r="T133" s="85"/>
      <c r="U133" s="85"/>
      <c r="V133" s="85"/>
      <c r="W133" s="85"/>
      <c r="X133" s="85"/>
    </row>
    <row r="134" spans="3:24">
      <c r="C134" s="85"/>
      <c r="D134" s="85"/>
      <c r="E134" s="85"/>
      <c r="F134" s="85"/>
      <c r="G134" s="85"/>
      <c r="H134" s="85"/>
      <c r="I134" s="85"/>
      <c r="J134" s="85"/>
      <c r="K134" s="85"/>
      <c r="L134" s="85"/>
      <c r="M134" s="85"/>
      <c r="N134" s="85"/>
      <c r="O134" s="85"/>
      <c r="P134" s="85"/>
      <c r="Q134" s="85"/>
      <c r="R134" s="85"/>
      <c r="S134" s="85"/>
      <c r="T134" s="85"/>
      <c r="U134" s="85"/>
      <c r="V134" s="85"/>
      <c r="W134" s="85"/>
      <c r="X134" s="85"/>
    </row>
    <row r="135" spans="3:24">
      <c r="C135" s="85"/>
      <c r="D135" s="85"/>
      <c r="E135" s="85"/>
      <c r="F135" s="85"/>
      <c r="G135" s="85"/>
      <c r="H135" s="85"/>
      <c r="I135" s="85"/>
      <c r="J135" s="85"/>
      <c r="K135" s="85"/>
      <c r="L135" s="85"/>
      <c r="M135" s="85"/>
      <c r="N135" s="85"/>
      <c r="O135" s="85"/>
      <c r="P135" s="85"/>
      <c r="Q135" s="85"/>
      <c r="R135" s="85"/>
      <c r="S135" s="85"/>
      <c r="T135" s="85"/>
      <c r="U135" s="85"/>
      <c r="V135" s="85"/>
      <c r="W135" s="85"/>
      <c r="X135" s="85"/>
    </row>
    <row r="136" spans="3:24">
      <c r="C136" s="85"/>
      <c r="D136" s="85"/>
      <c r="E136" s="85"/>
      <c r="F136" s="85"/>
      <c r="G136" s="85"/>
      <c r="H136" s="85"/>
      <c r="I136" s="85"/>
      <c r="J136" s="85"/>
      <c r="K136" s="85"/>
      <c r="L136" s="85"/>
      <c r="M136" s="85"/>
      <c r="N136" s="85"/>
      <c r="O136" s="85"/>
      <c r="P136" s="85"/>
      <c r="Q136" s="85"/>
      <c r="R136" s="85"/>
      <c r="S136" s="85"/>
      <c r="T136" s="85"/>
      <c r="U136" s="85"/>
      <c r="V136" s="85"/>
      <c r="W136" s="85"/>
      <c r="X136" s="85"/>
    </row>
    <row r="137" spans="3:24">
      <c r="C137" s="85"/>
      <c r="D137" s="85"/>
      <c r="E137" s="85"/>
      <c r="F137" s="85"/>
      <c r="G137" s="85"/>
      <c r="H137" s="85"/>
      <c r="I137" s="85"/>
      <c r="J137" s="85"/>
      <c r="K137" s="85"/>
      <c r="L137" s="85"/>
      <c r="M137" s="85"/>
      <c r="N137" s="85"/>
      <c r="O137" s="85"/>
      <c r="P137" s="85"/>
      <c r="Q137" s="85"/>
      <c r="R137" s="85"/>
      <c r="S137" s="85"/>
      <c r="T137" s="85"/>
      <c r="U137" s="85"/>
      <c r="V137" s="85"/>
      <c r="W137" s="85"/>
      <c r="X137" s="85"/>
    </row>
    <row r="138" spans="3:24">
      <c r="C138" s="85"/>
      <c r="D138" s="85"/>
      <c r="E138" s="85"/>
      <c r="F138" s="85"/>
      <c r="G138" s="85"/>
      <c r="H138" s="85"/>
      <c r="I138" s="85"/>
      <c r="J138" s="85"/>
      <c r="K138" s="85"/>
      <c r="L138" s="85"/>
      <c r="M138" s="85"/>
      <c r="N138" s="85"/>
      <c r="O138" s="85"/>
      <c r="P138" s="85"/>
      <c r="Q138" s="85"/>
      <c r="R138" s="85"/>
      <c r="S138" s="85"/>
      <c r="T138" s="85"/>
      <c r="U138" s="85"/>
      <c r="V138" s="85"/>
      <c r="W138" s="85"/>
      <c r="X138" s="85"/>
    </row>
    <row r="139" spans="3:24">
      <c r="C139" s="85"/>
      <c r="D139" s="85"/>
      <c r="E139" s="85"/>
      <c r="F139" s="85"/>
      <c r="G139" s="85"/>
      <c r="H139" s="85"/>
      <c r="I139" s="85"/>
      <c r="J139" s="85"/>
      <c r="K139" s="85"/>
      <c r="L139" s="85"/>
      <c r="M139" s="85"/>
      <c r="N139" s="85"/>
      <c r="O139" s="85"/>
      <c r="P139" s="85"/>
      <c r="Q139" s="85"/>
      <c r="R139" s="85"/>
      <c r="S139" s="85"/>
      <c r="T139" s="85"/>
      <c r="U139" s="85"/>
      <c r="V139" s="85"/>
      <c r="W139" s="85"/>
      <c r="X139" s="85"/>
    </row>
    <row r="140" spans="3:24">
      <c r="C140" s="85"/>
      <c r="D140" s="85"/>
      <c r="E140" s="85"/>
      <c r="F140" s="85"/>
      <c r="G140" s="85"/>
      <c r="H140" s="85"/>
      <c r="I140" s="85"/>
      <c r="J140" s="85"/>
      <c r="K140" s="85"/>
      <c r="L140" s="85"/>
      <c r="M140" s="85"/>
      <c r="N140" s="85"/>
      <c r="O140" s="85"/>
      <c r="P140" s="85"/>
      <c r="Q140" s="85"/>
      <c r="R140" s="85"/>
      <c r="S140" s="85"/>
      <c r="T140" s="85"/>
      <c r="U140" s="85"/>
      <c r="V140" s="85"/>
      <c r="W140" s="85"/>
      <c r="X140" s="85"/>
    </row>
    <row r="141" spans="3:24">
      <c r="C141" s="85"/>
      <c r="D141" s="85"/>
      <c r="E141" s="85"/>
      <c r="F141" s="85"/>
      <c r="G141" s="85"/>
      <c r="H141" s="85"/>
      <c r="I141" s="85"/>
      <c r="J141" s="85"/>
      <c r="K141" s="85"/>
      <c r="L141" s="85"/>
      <c r="M141" s="85"/>
      <c r="N141" s="85"/>
      <c r="O141" s="85"/>
      <c r="P141" s="85"/>
      <c r="Q141" s="85"/>
      <c r="R141" s="85"/>
      <c r="S141" s="85"/>
      <c r="T141" s="85"/>
      <c r="U141" s="85"/>
      <c r="V141" s="85"/>
      <c r="W141" s="85"/>
      <c r="X141" s="85"/>
    </row>
    <row r="142" spans="3:24">
      <c r="C142" s="85"/>
      <c r="D142" s="85"/>
      <c r="E142" s="85"/>
      <c r="F142" s="85"/>
      <c r="G142" s="85"/>
      <c r="H142" s="85"/>
      <c r="I142" s="85"/>
      <c r="J142" s="85"/>
      <c r="K142" s="85"/>
      <c r="L142" s="85"/>
      <c r="M142" s="85"/>
      <c r="N142" s="85"/>
      <c r="O142" s="85"/>
      <c r="P142" s="85"/>
      <c r="Q142" s="85"/>
      <c r="R142" s="85"/>
      <c r="S142" s="85"/>
      <c r="T142" s="85"/>
      <c r="U142" s="85"/>
      <c r="V142" s="85"/>
      <c r="W142" s="85"/>
      <c r="X142" s="85"/>
    </row>
    <row r="143" spans="3:24">
      <c r="C143" s="85"/>
      <c r="D143" s="85"/>
      <c r="E143" s="85"/>
      <c r="F143" s="85"/>
      <c r="G143" s="85"/>
      <c r="H143" s="85"/>
      <c r="I143" s="85"/>
      <c r="J143" s="85"/>
      <c r="K143" s="85"/>
      <c r="L143" s="85"/>
      <c r="M143" s="85"/>
      <c r="N143" s="85"/>
      <c r="O143" s="85"/>
      <c r="P143" s="85"/>
      <c r="Q143" s="85"/>
      <c r="R143" s="85"/>
      <c r="S143" s="85"/>
      <c r="T143" s="85"/>
      <c r="U143" s="85"/>
      <c r="V143" s="85"/>
      <c r="W143" s="85"/>
      <c r="X143" s="85"/>
    </row>
    <row r="144" spans="3:24">
      <c r="C144" s="85"/>
      <c r="D144" s="85"/>
      <c r="E144" s="85"/>
      <c r="F144" s="85"/>
      <c r="G144" s="85"/>
      <c r="H144" s="85"/>
      <c r="I144" s="85"/>
      <c r="J144" s="85"/>
      <c r="K144" s="85"/>
      <c r="L144" s="85"/>
      <c r="M144" s="85"/>
      <c r="N144" s="85"/>
      <c r="O144" s="85"/>
      <c r="P144" s="85"/>
      <c r="Q144" s="85"/>
      <c r="R144" s="85"/>
      <c r="S144" s="85"/>
      <c r="T144" s="85"/>
      <c r="U144" s="85"/>
      <c r="V144" s="85"/>
      <c r="W144" s="85"/>
      <c r="X144" s="85"/>
    </row>
    <row r="145" spans="3:24">
      <c r="C145" s="85"/>
      <c r="D145" s="85"/>
      <c r="E145" s="85"/>
      <c r="F145" s="85"/>
      <c r="G145" s="85"/>
      <c r="H145" s="85"/>
      <c r="I145" s="85"/>
      <c r="J145" s="85"/>
      <c r="K145" s="85"/>
      <c r="L145" s="85"/>
      <c r="M145" s="85"/>
      <c r="N145" s="85"/>
      <c r="O145" s="85"/>
      <c r="P145" s="85"/>
      <c r="Q145" s="85"/>
      <c r="R145" s="85"/>
      <c r="S145" s="85"/>
      <c r="T145" s="85"/>
      <c r="U145" s="85"/>
      <c r="V145" s="85"/>
      <c r="W145" s="85"/>
      <c r="X145" s="85"/>
    </row>
    <row r="146" spans="3:24">
      <c r="C146" s="85"/>
      <c r="D146" s="85"/>
      <c r="E146" s="85"/>
      <c r="F146" s="85"/>
      <c r="G146" s="85"/>
      <c r="H146" s="85"/>
      <c r="I146" s="85"/>
      <c r="J146" s="85"/>
      <c r="K146" s="85"/>
      <c r="L146" s="85"/>
      <c r="M146" s="85"/>
      <c r="N146" s="85"/>
      <c r="O146" s="85"/>
      <c r="P146" s="85"/>
      <c r="Q146" s="85"/>
      <c r="R146" s="85"/>
      <c r="S146" s="85"/>
      <c r="T146" s="85"/>
      <c r="U146" s="85"/>
      <c r="V146" s="85"/>
      <c r="W146" s="85"/>
      <c r="X146" s="85"/>
    </row>
    <row r="147" spans="3:24">
      <c r="C147" s="85"/>
      <c r="D147" s="85"/>
      <c r="E147" s="85"/>
      <c r="F147" s="85"/>
      <c r="G147" s="85"/>
      <c r="H147" s="85"/>
      <c r="I147" s="85"/>
      <c r="J147" s="85"/>
      <c r="K147" s="85"/>
      <c r="L147" s="85"/>
      <c r="M147" s="85"/>
      <c r="N147" s="85"/>
      <c r="O147" s="85"/>
      <c r="P147" s="85"/>
      <c r="Q147" s="85"/>
      <c r="R147" s="85"/>
      <c r="S147" s="85"/>
      <c r="T147" s="85"/>
      <c r="U147" s="85"/>
      <c r="V147" s="85"/>
      <c r="W147" s="85"/>
      <c r="X147" s="85"/>
    </row>
    <row r="148" spans="3:24">
      <c r="C148" s="85"/>
      <c r="D148" s="85"/>
      <c r="E148" s="85"/>
      <c r="F148" s="85"/>
      <c r="G148" s="85"/>
      <c r="H148" s="85"/>
      <c r="I148" s="85"/>
      <c r="J148" s="85"/>
      <c r="K148" s="85"/>
      <c r="L148" s="85"/>
      <c r="M148" s="85"/>
      <c r="N148" s="85"/>
      <c r="O148" s="85"/>
      <c r="P148" s="85"/>
      <c r="Q148" s="85"/>
      <c r="R148" s="85"/>
      <c r="S148" s="85"/>
      <c r="T148" s="85"/>
      <c r="U148" s="85"/>
      <c r="V148" s="85"/>
      <c r="W148" s="85"/>
      <c r="X148" s="85"/>
    </row>
    <row r="149" spans="3:24">
      <c r="C149" s="85"/>
      <c r="D149" s="85"/>
      <c r="E149" s="85"/>
      <c r="F149" s="85"/>
      <c r="G149" s="85"/>
      <c r="H149" s="85"/>
      <c r="I149" s="85"/>
      <c r="J149" s="85"/>
      <c r="K149" s="85"/>
      <c r="L149" s="85"/>
      <c r="M149" s="85"/>
      <c r="N149" s="85"/>
      <c r="O149" s="85"/>
      <c r="P149" s="85"/>
      <c r="Q149" s="85"/>
      <c r="R149" s="85"/>
      <c r="S149" s="85"/>
      <c r="T149" s="85"/>
      <c r="U149" s="85"/>
      <c r="V149" s="85"/>
      <c r="W149" s="85"/>
      <c r="X149" s="85"/>
    </row>
    <row r="150" spans="3:24">
      <c r="C150" s="85"/>
      <c r="D150" s="85"/>
      <c r="E150" s="85"/>
      <c r="F150" s="85"/>
      <c r="G150" s="85"/>
      <c r="H150" s="85"/>
      <c r="I150" s="85"/>
      <c r="J150" s="85"/>
      <c r="K150" s="85"/>
      <c r="L150" s="85"/>
      <c r="M150" s="85"/>
      <c r="N150" s="85"/>
      <c r="O150" s="85"/>
      <c r="P150" s="85"/>
      <c r="Q150" s="85"/>
      <c r="R150" s="85"/>
      <c r="S150" s="85"/>
      <c r="T150" s="85"/>
      <c r="U150" s="85"/>
      <c r="V150" s="85"/>
      <c r="W150" s="85"/>
      <c r="X150" s="85"/>
    </row>
    <row r="151" spans="3:24">
      <c r="C151" s="85"/>
      <c r="D151" s="85"/>
      <c r="E151" s="85"/>
      <c r="F151" s="85"/>
      <c r="G151" s="85"/>
      <c r="H151" s="85"/>
      <c r="I151" s="85"/>
      <c r="J151" s="85"/>
      <c r="K151" s="85"/>
      <c r="L151" s="85"/>
      <c r="M151" s="85"/>
      <c r="N151" s="85"/>
      <c r="O151" s="85"/>
      <c r="P151" s="85"/>
      <c r="Q151" s="85"/>
      <c r="R151" s="85"/>
      <c r="S151" s="85"/>
      <c r="T151" s="85"/>
      <c r="U151" s="85"/>
      <c r="V151" s="85"/>
      <c r="W151" s="85"/>
      <c r="X151" s="85"/>
    </row>
    <row r="152" spans="3:24">
      <c r="C152" s="85"/>
      <c r="D152" s="85"/>
      <c r="E152" s="85"/>
      <c r="F152" s="85"/>
      <c r="G152" s="85"/>
      <c r="H152" s="85"/>
      <c r="I152" s="85"/>
      <c r="J152" s="85"/>
      <c r="K152" s="85"/>
      <c r="L152" s="85"/>
      <c r="M152" s="85"/>
      <c r="N152" s="85"/>
      <c r="O152" s="85"/>
      <c r="P152" s="85"/>
      <c r="Q152" s="85"/>
      <c r="R152" s="85"/>
      <c r="S152" s="85"/>
      <c r="T152" s="85"/>
      <c r="U152" s="85"/>
      <c r="V152" s="85"/>
      <c r="W152" s="85"/>
      <c r="X152" s="85"/>
    </row>
    <row r="153" spans="3:24">
      <c r="C153" s="85"/>
      <c r="D153" s="85"/>
      <c r="E153" s="85"/>
      <c r="F153" s="85"/>
      <c r="G153" s="85"/>
      <c r="H153" s="85"/>
      <c r="I153" s="85"/>
      <c r="J153" s="85"/>
      <c r="K153" s="85"/>
      <c r="L153" s="85"/>
      <c r="M153" s="85"/>
      <c r="N153" s="85"/>
      <c r="O153" s="85"/>
      <c r="P153" s="85"/>
      <c r="Q153" s="85"/>
      <c r="R153" s="85"/>
      <c r="S153" s="85"/>
      <c r="T153" s="85"/>
      <c r="U153" s="85"/>
      <c r="V153" s="85"/>
      <c r="W153" s="85"/>
      <c r="X153" s="85"/>
    </row>
    <row r="154" spans="3:24">
      <c r="C154" s="85"/>
      <c r="D154" s="85"/>
      <c r="E154" s="85"/>
      <c r="F154" s="85"/>
      <c r="G154" s="85"/>
      <c r="H154" s="85"/>
      <c r="I154" s="85"/>
      <c r="J154" s="85"/>
      <c r="K154" s="85"/>
      <c r="L154" s="85"/>
      <c r="M154" s="85"/>
      <c r="N154" s="85"/>
      <c r="O154" s="85"/>
      <c r="P154" s="85"/>
      <c r="Q154" s="85"/>
      <c r="R154" s="85"/>
      <c r="S154" s="85"/>
      <c r="T154" s="85"/>
      <c r="U154" s="85"/>
      <c r="V154" s="85"/>
      <c r="W154" s="85"/>
      <c r="X154" s="85"/>
    </row>
    <row r="155" spans="3:24">
      <c r="C155" s="85"/>
      <c r="D155" s="85"/>
      <c r="E155" s="85"/>
      <c r="F155" s="85"/>
      <c r="G155" s="85"/>
      <c r="H155" s="85"/>
      <c r="I155" s="85"/>
      <c r="J155" s="85"/>
      <c r="K155" s="85"/>
      <c r="L155" s="85"/>
      <c r="M155" s="85"/>
      <c r="N155" s="85"/>
      <c r="O155" s="85"/>
      <c r="P155" s="85"/>
      <c r="Q155" s="85"/>
      <c r="R155" s="85"/>
      <c r="S155" s="85"/>
      <c r="T155" s="85"/>
      <c r="U155" s="85"/>
      <c r="V155" s="85"/>
      <c r="W155" s="85"/>
      <c r="X155" s="85"/>
    </row>
    <row r="156" spans="3:24">
      <c r="C156" s="85"/>
      <c r="D156" s="85"/>
      <c r="E156" s="85"/>
      <c r="F156" s="85"/>
      <c r="G156" s="85"/>
      <c r="H156" s="85"/>
      <c r="I156" s="85"/>
      <c r="J156" s="85"/>
      <c r="K156" s="85"/>
      <c r="L156" s="85"/>
      <c r="M156" s="85"/>
      <c r="N156" s="85"/>
      <c r="O156" s="85"/>
      <c r="P156" s="85"/>
      <c r="Q156" s="85"/>
      <c r="R156" s="85"/>
      <c r="S156" s="85"/>
      <c r="T156" s="85"/>
      <c r="U156" s="85"/>
      <c r="V156" s="85"/>
      <c r="W156" s="85"/>
      <c r="X156" s="85"/>
    </row>
    <row r="157" spans="3:24">
      <c r="C157" s="85"/>
      <c r="D157" s="85"/>
      <c r="E157" s="85"/>
      <c r="F157" s="85"/>
      <c r="G157" s="85"/>
      <c r="H157" s="85"/>
      <c r="I157" s="85"/>
      <c r="J157" s="85"/>
      <c r="K157" s="85"/>
      <c r="L157" s="85"/>
      <c r="M157" s="85"/>
      <c r="N157" s="85"/>
      <c r="O157" s="85"/>
      <c r="P157" s="85"/>
      <c r="Q157" s="85"/>
      <c r="R157" s="85"/>
      <c r="S157" s="85"/>
      <c r="T157" s="85"/>
      <c r="U157" s="85"/>
      <c r="V157" s="85"/>
      <c r="W157" s="85"/>
      <c r="X157" s="85"/>
    </row>
    <row r="158" spans="3:24">
      <c r="C158" s="85"/>
      <c r="D158" s="85"/>
      <c r="E158" s="85"/>
      <c r="F158" s="85"/>
      <c r="G158" s="85"/>
      <c r="H158" s="85"/>
      <c r="I158" s="85"/>
      <c r="J158" s="85"/>
      <c r="K158" s="85"/>
      <c r="L158" s="85"/>
      <c r="M158" s="85"/>
      <c r="N158" s="85"/>
      <c r="O158" s="85"/>
      <c r="P158" s="85"/>
      <c r="Q158" s="85"/>
      <c r="R158" s="85"/>
      <c r="S158" s="85"/>
      <c r="T158" s="85"/>
      <c r="U158" s="85"/>
      <c r="V158" s="85"/>
      <c r="W158" s="85"/>
      <c r="X158" s="85"/>
    </row>
    <row r="159" spans="3:24">
      <c r="C159" s="85"/>
      <c r="D159" s="85"/>
      <c r="E159" s="85"/>
      <c r="F159" s="85"/>
      <c r="G159" s="85"/>
      <c r="H159" s="85"/>
      <c r="I159" s="85"/>
      <c r="J159" s="85"/>
      <c r="K159" s="85"/>
      <c r="L159" s="85"/>
      <c r="M159" s="85"/>
      <c r="N159" s="85"/>
      <c r="O159" s="85"/>
      <c r="P159" s="85"/>
      <c r="Q159" s="85"/>
      <c r="R159" s="85"/>
      <c r="S159" s="85"/>
      <c r="T159" s="85"/>
      <c r="U159" s="85"/>
      <c r="V159" s="85"/>
      <c r="W159" s="85"/>
      <c r="X159" s="85"/>
    </row>
    <row r="160" spans="3:24">
      <c r="C160" s="85"/>
      <c r="D160" s="85"/>
      <c r="E160" s="85"/>
      <c r="F160" s="85"/>
      <c r="G160" s="85"/>
      <c r="H160" s="85"/>
      <c r="I160" s="85"/>
      <c r="J160" s="85"/>
      <c r="K160" s="85"/>
      <c r="L160" s="85"/>
      <c r="M160" s="85"/>
      <c r="N160" s="85"/>
      <c r="O160" s="85"/>
      <c r="P160" s="85"/>
      <c r="Q160" s="85"/>
      <c r="R160" s="85"/>
      <c r="S160" s="85"/>
      <c r="T160" s="85"/>
      <c r="U160" s="85"/>
      <c r="V160" s="85"/>
      <c r="W160" s="85"/>
      <c r="X160" s="85"/>
    </row>
    <row r="161" spans="3:24">
      <c r="C161" s="85"/>
      <c r="D161" s="85"/>
      <c r="E161" s="85"/>
      <c r="F161" s="85"/>
      <c r="G161" s="85"/>
      <c r="H161" s="85"/>
      <c r="I161" s="85"/>
      <c r="J161" s="85"/>
      <c r="K161" s="85"/>
      <c r="L161" s="85"/>
      <c r="M161" s="85"/>
      <c r="N161" s="85"/>
      <c r="O161" s="85"/>
      <c r="P161" s="85"/>
      <c r="Q161" s="85"/>
      <c r="R161" s="85"/>
      <c r="S161" s="85"/>
      <c r="T161" s="85"/>
      <c r="U161" s="85"/>
      <c r="V161" s="85"/>
      <c r="W161" s="85"/>
      <c r="X161" s="85"/>
    </row>
    <row r="162" spans="3:24">
      <c r="C162" s="85"/>
      <c r="D162" s="85"/>
      <c r="E162" s="85"/>
      <c r="F162" s="85"/>
      <c r="G162" s="85"/>
      <c r="H162" s="85"/>
      <c r="I162" s="85"/>
      <c r="J162" s="85"/>
      <c r="K162" s="85"/>
      <c r="L162" s="85"/>
      <c r="M162" s="85"/>
      <c r="N162" s="85"/>
      <c r="O162" s="85"/>
      <c r="P162" s="85"/>
      <c r="Q162" s="85"/>
      <c r="R162" s="85"/>
      <c r="S162" s="85"/>
      <c r="T162" s="85"/>
      <c r="U162" s="85"/>
      <c r="V162" s="85"/>
      <c r="W162" s="85"/>
      <c r="X162" s="85"/>
    </row>
    <row r="163" spans="3:24">
      <c r="C163" s="85"/>
      <c r="D163" s="85"/>
      <c r="E163" s="85"/>
      <c r="F163" s="85"/>
      <c r="G163" s="85"/>
      <c r="H163" s="85"/>
      <c r="I163" s="85"/>
      <c r="J163" s="85"/>
      <c r="K163" s="85"/>
      <c r="L163" s="85"/>
      <c r="M163" s="85"/>
      <c r="N163" s="85"/>
      <c r="O163" s="85"/>
      <c r="P163" s="85"/>
      <c r="Q163" s="85"/>
      <c r="R163" s="85"/>
      <c r="S163" s="85"/>
      <c r="T163" s="85"/>
      <c r="U163" s="85"/>
      <c r="V163" s="85"/>
      <c r="W163" s="85"/>
      <c r="X163" s="85"/>
    </row>
    <row r="164" spans="3:24">
      <c r="C164" s="85"/>
      <c r="D164" s="85"/>
      <c r="E164" s="85"/>
      <c r="F164" s="85"/>
      <c r="G164" s="85"/>
      <c r="H164" s="85"/>
      <c r="I164" s="85"/>
      <c r="J164" s="85"/>
      <c r="K164" s="85"/>
      <c r="L164" s="85"/>
      <c r="M164" s="85"/>
      <c r="N164" s="85"/>
      <c r="O164" s="85"/>
      <c r="P164" s="85"/>
      <c r="Q164" s="85"/>
      <c r="R164" s="85"/>
      <c r="S164" s="85"/>
      <c r="T164" s="85"/>
      <c r="U164" s="85"/>
      <c r="V164" s="85"/>
      <c r="W164" s="85"/>
      <c r="X164" s="85"/>
    </row>
    <row r="165" spans="3:24">
      <c r="C165" s="85"/>
      <c r="D165" s="85"/>
      <c r="E165" s="85"/>
      <c r="F165" s="85"/>
      <c r="G165" s="85"/>
      <c r="H165" s="85"/>
      <c r="I165" s="85"/>
      <c r="J165" s="85"/>
      <c r="K165" s="85"/>
      <c r="L165" s="85"/>
      <c r="M165" s="85"/>
      <c r="N165" s="85"/>
      <c r="O165" s="85"/>
      <c r="P165" s="85"/>
      <c r="Q165" s="85"/>
      <c r="R165" s="85"/>
      <c r="S165" s="85"/>
      <c r="T165" s="85"/>
      <c r="U165" s="85"/>
      <c r="V165" s="85"/>
      <c r="W165" s="85"/>
      <c r="X165" s="85"/>
    </row>
    <row r="166" spans="3:24">
      <c r="C166" s="85"/>
      <c r="D166" s="85"/>
      <c r="E166" s="85"/>
      <c r="F166" s="85"/>
      <c r="G166" s="85"/>
      <c r="H166" s="85"/>
      <c r="I166" s="85"/>
      <c r="J166" s="85"/>
      <c r="K166" s="85"/>
      <c r="L166" s="85"/>
      <c r="M166" s="85"/>
      <c r="N166" s="85"/>
      <c r="O166" s="85"/>
      <c r="P166" s="85"/>
      <c r="Q166" s="85"/>
      <c r="R166" s="85"/>
      <c r="S166" s="85"/>
      <c r="T166" s="85"/>
      <c r="U166" s="85"/>
      <c r="V166" s="85"/>
      <c r="W166" s="85"/>
      <c r="X166" s="85"/>
    </row>
    <row r="167" spans="3:24">
      <c r="C167" s="85"/>
      <c r="D167" s="85"/>
      <c r="E167" s="85"/>
      <c r="F167" s="85"/>
      <c r="G167" s="85"/>
      <c r="H167" s="85"/>
      <c r="I167" s="85"/>
      <c r="J167" s="85"/>
      <c r="K167" s="85"/>
      <c r="L167" s="85"/>
      <c r="M167" s="85"/>
      <c r="N167" s="85"/>
      <c r="O167" s="85"/>
      <c r="P167" s="85"/>
      <c r="Q167" s="85"/>
      <c r="R167" s="85"/>
      <c r="S167" s="85"/>
      <c r="T167" s="85"/>
      <c r="U167" s="85"/>
      <c r="V167" s="85"/>
      <c r="W167" s="85"/>
      <c r="X167" s="85"/>
    </row>
    <row r="168" spans="3:24">
      <c r="C168" s="85"/>
      <c r="D168" s="85"/>
      <c r="E168" s="85"/>
      <c r="F168" s="85"/>
      <c r="G168" s="85"/>
      <c r="H168" s="85"/>
      <c r="I168" s="85"/>
      <c r="J168" s="85"/>
      <c r="K168" s="85"/>
      <c r="L168" s="85"/>
      <c r="M168" s="85"/>
      <c r="N168" s="85"/>
      <c r="O168" s="85"/>
      <c r="P168" s="85"/>
      <c r="Q168" s="85"/>
      <c r="R168" s="85"/>
      <c r="S168" s="85"/>
      <c r="T168" s="85"/>
      <c r="U168" s="85"/>
      <c r="V168" s="85"/>
      <c r="W168" s="85"/>
      <c r="X168" s="85"/>
    </row>
    <row r="169" spans="3:24">
      <c r="C169" s="85"/>
      <c r="D169" s="85"/>
      <c r="E169" s="85"/>
      <c r="F169" s="85"/>
      <c r="G169" s="85"/>
      <c r="H169" s="85"/>
      <c r="I169" s="85"/>
      <c r="J169" s="85"/>
      <c r="K169" s="85"/>
      <c r="L169" s="85"/>
      <c r="M169" s="85"/>
      <c r="N169" s="85"/>
      <c r="O169" s="85"/>
      <c r="P169" s="85"/>
      <c r="Q169" s="85"/>
      <c r="R169" s="85"/>
      <c r="S169" s="85"/>
      <c r="T169" s="85"/>
      <c r="U169" s="85"/>
      <c r="V169" s="85"/>
      <c r="W169" s="85"/>
      <c r="X169" s="85"/>
    </row>
    <row r="170" spans="3:24">
      <c r="C170" s="85"/>
      <c r="D170" s="85"/>
      <c r="E170" s="85"/>
      <c r="F170" s="85"/>
      <c r="G170" s="85"/>
      <c r="H170" s="85"/>
      <c r="I170" s="85"/>
      <c r="J170" s="85"/>
      <c r="K170" s="85"/>
      <c r="L170" s="85"/>
      <c r="M170" s="85"/>
      <c r="N170" s="85"/>
      <c r="O170" s="85"/>
      <c r="P170" s="85"/>
      <c r="Q170" s="85"/>
      <c r="R170" s="85"/>
      <c r="S170" s="85"/>
      <c r="T170" s="85"/>
      <c r="U170" s="85"/>
      <c r="V170" s="85"/>
      <c r="W170" s="85"/>
      <c r="X170" s="85"/>
    </row>
    <row r="171" spans="3:24">
      <c r="C171" s="85"/>
      <c r="D171" s="85"/>
      <c r="E171" s="85"/>
      <c r="F171" s="85"/>
      <c r="G171" s="85"/>
      <c r="H171" s="85"/>
      <c r="I171" s="85"/>
      <c r="J171" s="85"/>
      <c r="K171" s="85"/>
      <c r="L171" s="85"/>
      <c r="M171" s="85"/>
      <c r="N171" s="85"/>
      <c r="O171" s="85"/>
      <c r="P171" s="85"/>
      <c r="Q171" s="85"/>
      <c r="R171" s="85"/>
      <c r="S171" s="85"/>
      <c r="T171" s="85"/>
      <c r="U171" s="85"/>
      <c r="V171" s="85"/>
      <c r="W171" s="85"/>
      <c r="X171" s="85"/>
    </row>
    <row r="172" spans="3:24">
      <c r="C172" s="85"/>
      <c r="D172" s="85"/>
      <c r="E172" s="85"/>
      <c r="F172" s="85"/>
      <c r="G172" s="85"/>
      <c r="H172" s="85"/>
      <c r="I172" s="85"/>
      <c r="J172" s="85"/>
      <c r="K172" s="85"/>
      <c r="L172" s="85"/>
      <c r="M172" s="85"/>
      <c r="N172" s="85"/>
      <c r="O172" s="85"/>
      <c r="P172" s="85"/>
      <c r="Q172" s="85"/>
      <c r="R172" s="85"/>
      <c r="S172" s="85"/>
      <c r="T172" s="85"/>
      <c r="U172" s="85"/>
      <c r="V172" s="85"/>
      <c r="W172" s="85"/>
      <c r="X172" s="85"/>
    </row>
    <row r="173" spans="3:24">
      <c r="C173" s="85"/>
      <c r="D173" s="85"/>
      <c r="E173" s="85"/>
      <c r="F173" s="85"/>
      <c r="G173" s="85"/>
      <c r="H173" s="85"/>
      <c r="I173" s="85"/>
      <c r="J173" s="85"/>
      <c r="K173" s="85"/>
      <c r="L173" s="85"/>
      <c r="M173" s="85"/>
      <c r="N173" s="85"/>
      <c r="O173" s="85"/>
      <c r="P173" s="85"/>
      <c r="Q173" s="85"/>
      <c r="R173" s="85"/>
      <c r="S173" s="85"/>
      <c r="T173" s="85"/>
      <c r="U173" s="85"/>
      <c r="V173" s="85"/>
      <c r="W173" s="85"/>
      <c r="X173" s="85"/>
    </row>
    <row r="174" spans="3:24">
      <c r="C174" s="85"/>
      <c r="D174" s="85"/>
      <c r="E174" s="85"/>
      <c r="F174" s="85"/>
      <c r="G174" s="85"/>
      <c r="H174" s="85"/>
      <c r="I174" s="85"/>
      <c r="J174" s="85"/>
      <c r="K174" s="85"/>
      <c r="L174" s="85"/>
      <c r="M174" s="85"/>
      <c r="N174" s="85"/>
      <c r="O174" s="85"/>
      <c r="P174" s="85"/>
      <c r="Q174" s="85"/>
      <c r="R174" s="85"/>
      <c r="S174" s="85"/>
      <c r="T174" s="85"/>
      <c r="U174" s="85"/>
      <c r="V174" s="85"/>
      <c r="W174" s="85"/>
      <c r="X174" s="85"/>
    </row>
    <row r="175" spans="3:24">
      <c r="C175" s="85"/>
      <c r="D175" s="85"/>
      <c r="E175" s="85"/>
      <c r="F175" s="85"/>
      <c r="G175" s="85"/>
      <c r="H175" s="85"/>
      <c r="I175" s="85"/>
      <c r="J175" s="85"/>
      <c r="K175" s="85"/>
      <c r="L175" s="85"/>
      <c r="M175" s="85"/>
      <c r="N175" s="85"/>
      <c r="O175" s="85"/>
      <c r="P175" s="85"/>
      <c r="Q175" s="85"/>
      <c r="R175" s="85"/>
      <c r="S175" s="85"/>
      <c r="T175" s="85"/>
      <c r="U175" s="85"/>
      <c r="V175" s="85"/>
      <c r="W175" s="85"/>
      <c r="X175" s="85"/>
    </row>
    <row r="176" spans="3:24">
      <c r="C176" s="85"/>
      <c r="D176" s="85"/>
      <c r="E176" s="85"/>
      <c r="F176" s="85"/>
      <c r="G176" s="85"/>
      <c r="H176" s="85"/>
      <c r="I176" s="85"/>
      <c r="J176" s="85"/>
      <c r="K176" s="85"/>
      <c r="L176" s="85"/>
      <c r="M176" s="85"/>
      <c r="N176" s="85"/>
      <c r="O176" s="85"/>
      <c r="P176" s="85"/>
      <c r="Q176" s="85"/>
      <c r="R176" s="85"/>
      <c r="S176" s="85"/>
      <c r="T176" s="85"/>
      <c r="U176" s="85"/>
      <c r="V176" s="85"/>
      <c r="W176" s="85"/>
      <c r="X176" s="85"/>
    </row>
    <row r="177" spans="3:24">
      <c r="C177" s="85"/>
      <c r="D177" s="85"/>
      <c r="E177" s="85"/>
      <c r="F177" s="85"/>
      <c r="G177" s="85"/>
      <c r="H177" s="85"/>
      <c r="I177" s="85"/>
      <c r="J177" s="85"/>
      <c r="K177" s="85"/>
      <c r="L177" s="85"/>
      <c r="M177" s="85"/>
      <c r="N177" s="85"/>
      <c r="O177" s="85"/>
      <c r="P177" s="85"/>
      <c r="Q177" s="85"/>
      <c r="R177" s="85"/>
      <c r="S177" s="85"/>
      <c r="T177" s="85"/>
      <c r="U177" s="85"/>
      <c r="V177" s="85"/>
      <c r="W177" s="85"/>
      <c r="X177" s="85"/>
    </row>
    <row r="178" spans="3:24">
      <c r="C178" s="85"/>
      <c r="D178" s="85"/>
      <c r="E178" s="85"/>
      <c r="F178" s="85"/>
      <c r="G178" s="85"/>
      <c r="H178" s="85"/>
      <c r="I178" s="85"/>
      <c r="J178" s="85"/>
      <c r="K178" s="85"/>
      <c r="L178" s="85"/>
      <c r="M178" s="85"/>
      <c r="N178" s="85"/>
      <c r="O178" s="85"/>
      <c r="P178" s="85"/>
      <c r="Q178" s="85"/>
      <c r="R178" s="85"/>
      <c r="S178" s="85"/>
      <c r="T178" s="85"/>
      <c r="U178" s="85"/>
      <c r="V178" s="85"/>
      <c r="W178" s="85"/>
      <c r="X178" s="85"/>
    </row>
    <row r="179" spans="3:24">
      <c r="C179" s="85"/>
      <c r="D179" s="85"/>
      <c r="E179" s="85"/>
      <c r="F179" s="85"/>
      <c r="G179" s="85"/>
      <c r="H179" s="85"/>
      <c r="I179" s="85"/>
      <c r="J179" s="85"/>
      <c r="K179" s="85"/>
      <c r="L179" s="85"/>
      <c r="M179" s="85"/>
      <c r="N179" s="85"/>
      <c r="O179" s="85"/>
      <c r="P179" s="85"/>
      <c r="Q179" s="85"/>
      <c r="R179" s="85"/>
      <c r="S179" s="85"/>
      <c r="T179" s="85"/>
      <c r="U179" s="85"/>
      <c r="V179" s="85"/>
      <c r="W179" s="85"/>
      <c r="X179" s="85"/>
    </row>
    <row r="180" spans="3:24">
      <c r="C180" s="85"/>
      <c r="D180" s="85"/>
      <c r="E180" s="85"/>
      <c r="F180" s="85"/>
      <c r="G180" s="85"/>
      <c r="H180" s="85"/>
      <c r="I180" s="85"/>
      <c r="J180" s="85"/>
      <c r="K180" s="85"/>
      <c r="L180" s="85"/>
      <c r="M180" s="85"/>
      <c r="N180" s="85"/>
      <c r="O180" s="85"/>
      <c r="P180" s="85"/>
      <c r="Q180" s="85"/>
      <c r="R180" s="85"/>
      <c r="S180" s="85"/>
      <c r="T180" s="85"/>
      <c r="U180" s="85"/>
      <c r="V180" s="85"/>
      <c r="W180" s="85"/>
      <c r="X180" s="85"/>
    </row>
    <row r="181" spans="3:24">
      <c r="C181" s="85"/>
      <c r="D181" s="85"/>
      <c r="E181" s="85"/>
      <c r="F181" s="85"/>
      <c r="G181" s="85"/>
      <c r="H181" s="85"/>
      <c r="I181" s="85"/>
      <c r="J181" s="85"/>
      <c r="K181" s="85"/>
      <c r="L181" s="85"/>
      <c r="M181" s="85"/>
      <c r="N181" s="85"/>
      <c r="O181" s="85"/>
      <c r="P181" s="85"/>
      <c r="Q181" s="85"/>
      <c r="R181" s="85"/>
      <c r="S181" s="85"/>
      <c r="T181" s="85"/>
      <c r="U181" s="85"/>
      <c r="V181" s="85"/>
      <c r="W181" s="85"/>
      <c r="X181" s="85"/>
    </row>
    <row r="182" spans="3:24">
      <c r="C182" s="85"/>
      <c r="D182" s="85"/>
      <c r="E182" s="85"/>
      <c r="F182" s="85"/>
      <c r="G182" s="85"/>
      <c r="H182" s="85"/>
      <c r="I182" s="85"/>
      <c r="J182" s="85"/>
      <c r="K182" s="85"/>
      <c r="L182" s="85"/>
      <c r="M182" s="85"/>
      <c r="N182" s="85"/>
      <c r="O182" s="85"/>
      <c r="P182" s="85"/>
      <c r="Q182" s="85"/>
      <c r="R182" s="85"/>
      <c r="S182" s="85"/>
      <c r="T182" s="85"/>
      <c r="U182" s="85"/>
      <c r="V182" s="85"/>
      <c r="W182" s="85"/>
      <c r="X182" s="85"/>
    </row>
    <row r="183" spans="3:24">
      <c r="C183" s="85"/>
      <c r="D183" s="85"/>
      <c r="E183" s="85"/>
      <c r="F183" s="85"/>
      <c r="G183" s="85"/>
      <c r="H183" s="85"/>
      <c r="I183" s="85"/>
      <c r="J183" s="85"/>
      <c r="K183" s="85"/>
      <c r="L183" s="85"/>
      <c r="M183" s="85"/>
      <c r="N183" s="85"/>
      <c r="O183" s="85"/>
      <c r="P183" s="85"/>
      <c r="Q183" s="85"/>
      <c r="R183" s="85"/>
      <c r="S183" s="85"/>
      <c r="T183" s="85"/>
      <c r="U183" s="85"/>
      <c r="V183" s="85"/>
      <c r="W183" s="85"/>
      <c r="X183" s="85"/>
    </row>
    <row r="184" spans="3:24">
      <c r="C184" s="85"/>
      <c r="D184" s="85"/>
      <c r="E184" s="85"/>
      <c r="F184" s="85"/>
      <c r="G184" s="85"/>
      <c r="H184" s="85"/>
      <c r="I184" s="85"/>
      <c r="J184" s="85"/>
      <c r="K184" s="85"/>
      <c r="L184" s="85"/>
      <c r="M184" s="85"/>
      <c r="N184" s="85"/>
      <c r="O184" s="85"/>
      <c r="P184" s="85"/>
      <c r="Q184" s="85"/>
      <c r="R184" s="85"/>
      <c r="S184" s="85"/>
      <c r="T184" s="85"/>
      <c r="U184" s="85"/>
      <c r="V184" s="85"/>
      <c r="W184" s="85"/>
      <c r="X184" s="85"/>
    </row>
    <row r="185" spans="3:24">
      <c r="C185" s="85"/>
      <c r="D185" s="85"/>
      <c r="E185" s="85"/>
      <c r="F185" s="85"/>
      <c r="G185" s="85"/>
      <c r="H185" s="85"/>
      <c r="I185" s="85"/>
      <c r="J185" s="85"/>
      <c r="K185" s="85"/>
      <c r="L185" s="85"/>
      <c r="M185" s="85"/>
      <c r="N185" s="85"/>
      <c r="O185" s="85"/>
      <c r="P185" s="85"/>
      <c r="Q185" s="85"/>
      <c r="R185" s="85"/>
      <c r="S185" s="85"/>
      <c r="T185" s="85"/>
      <c r="U185" s="85"/>
      <c r="V185" s="85"/>
      <c r="W185" s="85"/>
      <c r="X185" s="85"/>
    </row>
    <row r="186" spans="3:24">
      <c r="C186" s="85"/>
      <c r="D186" s="85"/>
      <c r="E186" s="85"/>
      <c r="F186" s="85"/>
      <c r="G186" s="85"/>
      <c r="H186" s="85"/>
      <c r="I186" s="85"/>
      <c r="J186" s="85"/>
      <c r="K186" s="85"/>
      <c r="L186" s="85"/>
      <c r="M186" s="85"/>
      <c r="N186" s="85"/>
      <c r="O186" s="85"/>
      <c r="P186" s="85"/>
      <c r="Q186" s="85"/>
      <c r="R186" s="85"/>
      <c r="S186" s="85"/>
      <c r="T186" s="85"/>
      <c r="U186" s="85"/>
      <c r="V186" s="85"/>
      <c r="W186" s="85"/>
      <c r="X186" s="85"/>
    </row>
    <row r="187" spans="3:24">
      <c r="C187" s="85"/>
      <c r="D187" s="85"/>
      <c r="E187" s="85"/>
      <c r="F187" s="85"/>
      <c r="G187" s="85"/>
      <c r="H187" s="85"/>
      <c r="I187" s="85"/>
      <c r="J187" s="85"/>
      <c r="K187" s="85"/>
      <c r="L187" s="85"/>
      <c r="M187" s="85"/>
      <c r="N187" s="85"/>
      <c r="O187" s="85"/>
      <c r="P187" s="85"/>
      <c r="Q187" s="85"/>
      <c r="R187" s="85"/>
      <c r="S187" s="85"/>
      <c r="T187" s="85"/>
      <c r="U187" s="85"/>
      <c r="V187" s="85"/>
      <c r="W187" s="85"/>
      <c r="X187" s="85"/>
    </row>
    <row r="188" spans="3:24">
      <c r="C188" s="85"/>
      <c r="D188" s="85"/>
      <c r="E188" s="85"/>
      <c r="F188" s="85"/>
      <c r="G188" s="85"/>
      <c r="H188" s="85"/>
      <c r="I188" s="85"/>
      <c r="J188" s="85"/>
      <c r="K188" s="85"/>
      <c r="L188" s="85"/>
      <c r="M188" s="85"/>
      <c r="N188" s="85"/>
      <c r="O188" s="85"/>
      <c r="P188" s="85"/>
      <c r="Q188" s="85"/>
      <c r="R188" s="85"/>
      <c r="S188" s="85"/>
      <c r="T188" s="85"/>
      <c r="U188" s="85"/>
      <c r="V188" s="85"/>
      <c r="W188" s="85"/>
      <c r="X188" s="85"/>
    </row>
    <row r="189" spans="3:24">
      <c r="C189" s="85"/>
      <c r="D189" s="85"/>
      <c r="E189" s="85"/>
      <c r="F189" s="85"/>
      <c r="G189" s="85"/>
      <c r="H189" s="85"/>
      <c r="I189" s="85"/>
      <c r="J189" s="85"/>
      <c r="K189" s="85"/>
      <c r="L189" s="85"/>
      <c r="M189" s="85"/>
      <c r="N189" s="85"/>
      <c r="O189" s="85"/>
      <c r="P189" s="85"/>
      <c r="Q189" s="85"/>
      <c r="R189" s="85"/>
      <c r="S189" s="85"/>
      <c r="T189" s="85"/>
      <c r="U189" s="85"/>
      <c r="V189" s="85"/>
      <c r="W189" s="85"/>
      <c r="X189" s="85"/>
    </row>
    <row r="190" spans="3:24">
      <c r="C190" s="85"/>
      <c r="D190" s="85"/>
      <c r="E190" s="85"/>
      <c r="F190" s="85"/>
      <c r="G190" s="85"/>
      <c r="H190" s="85"/>
      <c r="I190" s="85"/>
      <c r="J190" s="85"/>
      <c r="K190" s="85"/>
      <c r="L190" s="85"/>
      <c r="M190" s="85"/>
      <c r="N190" s="85"/>
      <c r="O190" s="85"/>
      <c r="P190" s="85"/>
      <c r="Q190" s="85"/>
      <c r="R190" s="85"/>
      <c r="S190" s="85"/>
      <c r="T190" s="85"/>
      <c r="U190" s="85"/>
      <c r="V190" s="85"/>
      <c r="W190" s="85"/>
      <c r="X190" s="85"/>
    </row>
    <row r="191" spans="3:24">
      <c r="C191" s="85"/>
      <c r="D191" s="85"/>
      <c r="E191" s="85"/>
      <c r="F191" s="85"/>
      <c r="G191" s="85"/>
      <c r="H191" s="85"/>
      <c r="I191" s="85"/>
      <c r="J191" s="85"/>
      <c r="K191" s="85"/>
      <c r="L191" s="85"/>
      <c r="M191" s="85"/>
      <c r="N191" s="85"/>
      <c r="O191" s="85"/>
      <c r="P191" s="85"/>
      <c r="Q191" s="85"/>
      <c r="R191" s="85"/>
      <c r="S191" s="85"/>
      <c r="T191" s="85"/>
      <c r="U191" s="85"/>
      <c r="V191" s="85"/>
      <c r="W191" s="85"/>
      <c r="X191" s="85"/>
    </row>
    <row r="192" spans="3:24">
      <c r="C192" s="85"/>
      <c r="D192" s="85"/>
      <c r="E192" s="85"/>
      <c r="F192" s="85"/>
      <c r="G192" s="85"/>
      <c r="H192" s="85"/>
      <c r="I192" s="85"/>
      <c r="J192" s="85"/>
      <c r="K192" s="85"/>
      <c r="L192" s="85"/>
      <c r="M192" s="85"/>
      <c r="N192" s="85"/>
      <c r="O192" s="85"/>
      <c r="P192" s="85"/>
      <c r="Q192" s="85"/>
      <c r="R192" s="85"/>
      <c r="S192" s="85"/>
      <c r="T192" s="85"/>
      <c r="U192" s="85"/>
      <c r="V192" s="85"/>
      <c r="W192" s="85"/>
      <c r="X192" s="85"/>
    </row>
    <row r="193" spans="3:24">
      <c r="C193" s="85"/>
      <c r="D193" s="85"/>
      <c r="E193" s="85"/>
      <c r="F193" s="85"/>
      <c r="G193" s="85"/>
      <c r="H193" s="85"/>
      <c r="I193" s="85"/>
      <c r="J193" s="85"/>
      <c r="K193" s="85"/>
      <c r="L193" s="85"/>
      <c r="M193" s="85"/>
      <c r="N193" s="85"/>
      <c r="O193" s="85"/>
      <c r="P193" s="85"/>
      <c r="Q193" s="85"/>
      <c r="R193" s="85"/>
      <c r="S193" s="85"/>
      <c r="T193" s="85"/>
      <c r="U193" s="85"/>
      <c r="V193" s="85"/>
      <c r="W193" s="85"/>
      <c r="X193" s="85"/>
    </row>
    <row r="194" spans="3:24">
      <c r="C194" s="85"/>
      <c r="D194" s="85"/>
      <c r="E194" s="85"/>
      <c r="F194" s="85"/>
      <c r="G194" s="85"/>
      <c r="H194" s="85"/>
      <c r="I194" s="85"/>
      <c r="J194" s="85"/>
      <c r="K194" s="85"/>
      <c r="L194" s="85"/>
      <c r="M194" s="85"/>
      <c r="N194" s="85"/>
      <c r="O194" s="85"/>
      <c r="P194" s="85"/>
      <c r="Q194" s="85"/>
      <c r="R194" s="85"/>
      <c r="S194" s="85"/>
      <c r="T194" s="85"/>
      <c r="U194" s="85"/>
      <c r="V194" s="85"/>
      <c r="W194" s="85"/>
      <c r="X194" s="85"/>
    </row>
    <row r="195" spans="3:24">
      <c r="C195" s="85"/>
      <c r="D195" s="85"/>
      <c r="E195" s="85"/>
      <c r="F195" s="85"/>
      <c r="G195" s="85"/>
      <c r="H195" s="85"/>
      <c r="I195" s="85"/>
      <c r="J195" s="85"/>
      <c r="K195" s="85"/>
      <c r="L195" s="85"/>
      <c r="M195" s="85"/>
      <c r="N195" s="85"/>
      <c r="O195" s="85"/>
      <c r="P195" s="85"/>
      <c r="Q195" s="85"/>
      <c r="R195" s="85"/>
      <c r="S195" s="85"/>
      <c r="T195" s="85"/>
      <c r="U195" s="85"/>
      <c r="V195" s="85"/>
      <c r="W195" s="85"/>
      <c r="X195" s="85"/>
    </row>
    <row r="196" spans="3:24">
      <c r="C196" s="85"/>
      <c r="D196" s="85"/>
      <c r="E196" s="85"/>
      <c r="F196" s="85"/>
      <c r="G196" s="85"/>
      <c r="H196" s="85"/>
      <c r="I196" s="85"/>
      <c r="J196" s="85"/>
      <c r="K196" s="85"/>
      <c r="L196" s="85"/>
      <c r="M196" s="85"/>
      <c r="N196" s="85"/>
      <c r="O196" s="85"/>
      <c r="P196" s="85"/>
      <c r="Q196" s="85"/>
      <c r="R196" s="85"/>
      <c r="S196" s="85"/>
      <c r="T196" s="85"/>
      <c r="U196" s="85"/>
      <c r="V196" s="85"/>
      <c r="W196" s="85"/>
      <c r="X196" s="85"/>
    </row>
    <row r="197" spans="3:24">
      <c r="C197" s="85"/>
      <c r="D197" s="85"/>
      <c r="E197" s="85"/>
      <c r="F197" s="85"/>
      <c r="G197" s="85"/>
      <c r="H197" s="85"/>
      <c r="I197" s="85"/>
      <c r="J197" s="85"/>
      <c r="K197" s="85"/>
      <c r="L197" s="85"/>
      <c r="M197" s="85"/>
      <c r="N197" s="85"/>
      <c r="O197" s="85"/>
      <c r="P197" s="85"/>
      <c r="Q197" s="85"/>
      <c r="R197" s="85"/>
      <c r="S197" s="85"/>
      <c r="T197" s="85"/>
      <c r="U197" s="85"/>
      <c r="V197" s="85"/>
      <c r="W197" s="85"/>
      <c r="X197" s="85"/>
    </row>
    <row r="198" spans="3:24">
      <c r="C198" s="85"/>
      <c r="D198" s="85"/>
      <c r="E198" s="85"/>
      <c r="F198" s="85"/>
      <c r="G198" s="85"/>
      <c r="H198" s="85"/>
      <c r="I198" s="85"/>
      <c r="J198" s="85"/>
      <c r="K198" s="85"/>
      <c r="L198" s="85"/>
      <c r="M198" s="85"/>
      <c r="N198" s="85"/>
      <c r="O198" s="85"/>
      <c r="P198" s="85"/>
      <c r="Q198" s="85"/>
      <c r="R198" s="85"/>
      <c r="S198" s="85"/>
      <c r="T198" s="85"/>
      <c r="U198" s="85"/>
      <c r="V198" s="85"/>
      <c r="W198" s="85"/>
      <c r="X198" s="85"/>
    </row>
    <row r="199" spans="3:24">
      <c r="C199" s="85"/>
      <c r="D199" s="85"/>
      <c r="E199" s="85"/>
      <c r="F199" s="85"/>
      <c r="G199" s="85"/>
      <c r="H199" s="85"/>
      <c r="I199" s="85"/>
      <c r="J199" s="85"/>
      <c r="K199" s="85"/>
      <c r="L199" s="85"/>
      <c r="M199" s="85"/>
      <c r="N199" s="85"/>
      <c r="O199" s="85"/>
      <c r="P199" s="85"/>
      <c r="Q199" s="85"/>
      <c r="R199" s="85"/>
      <c r="S199" s="85"/>
      <c r="T199" s="85"/>
      <c r="U199" s="85"/>
      <c r="V199" s="85"/>
      <c r="W199" s="85"/>
      <c r="X199" s="85"/>
    </row>
    <row r="200" spans="3:24">
      <c r="C200" s="85"/>
      <c r="D200" s="85"/>
      <c r="E200" s="85"/>
      <c r="F200" s="85"/>
      <c r="G200" s="85"/>
      <c r="H200" s="85"/>
      <c r="I200" s="85"/>
      <c r="J200" s="85"/>
      <c r="K200" s="85"/>
      <c r="L200" s="85"/>
      <c r="M200" s="85"/>
      <c r="N200" s="85"/>
      <c r="O200" s="85"/>
      <c r="P200" s="85"/>
      <c r="Q200" s="85"/>
      <c r="R200" s="85"/>
      <c r="S200" s="85"/>
      <c r="T200" s="85"/>
      <c r="U200" s="85"/>
      <c r="V200" s="85"/>
      <c r="W200" s="85"/>
      <c r="X200" s="85"/>
    </row>
    <row r="201" spans="3:24">
      <c r="C201" s="85"/>
      <c r="D201" s="85"/>
      <c r="E201" s="85"/>
      <c r="F201" s="85"/>
      <c r="G201" s="85"/>
      <c r="H201" s="85"/>
      <c r="I201" s="85"/>
      <c r="J201" s="85"/>
      <c r="K201" s="85"/>
      <c r="L201" s="85"/>
      <c r="M201" s="85"/>
      <c r="N201" s="85"/>
      <c r="O201" s="85"/>
      <c r="P201" s="85"/>
      <c r="Q201" s="85"/>
      <c r="R201" s="85"/>
      <c r="S201" s="85"/>
      <c r="T201" s="85"/>
      <c r="U201" s="85"/>
      <c r="V201" s="85"/>
      <c r="W201" s="85"/>
      <c r="X201" s="85"/>
    </row>
    <row r="202" spans="3:24">
      <c r="C202" s="85"/>
      <c r="D202" s="85"/>
      <c r="E202" s="85"/>
      <c r="F202" s="85"/>
      <c r="G202" s="85"/>
      <c r="H202" s="85"/>
      <c r="I202" s="85"/>
      <c r="J202" s="85"/>
      <c r="K202" s="85"/>
      <c r="L202" s="85"/>
      <c r="M202" s="85"/>
      <c r="N202" s="85"/>
      <c r="O202" s="85"/>
      <c r="P202" s="85"/>
      <c r="Q202" s="85"/>
      <c r="R202" s="85"/>
      <c r="S202" s="85"/>
      <c r="T202" s="85"/>
      <c r="U202" s="85"/>
      <c r="V202" s="85"/>
      <c r="W202" s="85"/>
      <c r="X202" s="85"/>
    </row>
    <row r="203" spans="3:24">
      <c r="C203" s="85"/>
      <c r="D203" s="85"/>
      <c r="E203" s="85"/>
      <c r="F203" s="85"/>
      <c r="G203" s="85"/>
      <c r="H203" s="85"/>
      <c r="I203" s="85"/>
      <c r="J203" s="85"/>
      <c r="K203" s="85"/>
      <c r="L203" s="85"/>
      <c r="M203" s="85"/>
      <c r="N203" s="85"/>
      <c r="O203" s="85"/>
      <c r="P203" s="85"/>
      <c r="Q203" s="85"/>
      <c r="R203" s="85"/>
      <c r="S203" s="85"/>
      <c r="T203" s="85"/>
      <c r="U203" s="85"/>
      <c r="V203" s="85"/>
      <c r="W203" s="85"/>
      <c r="X203" s="85"/>
    </row>
    <row r="204" spans="3:24">
      <c r="C204" s="85"/>
      <c r="D204" s="85"/>
      <c r="E204" s="85"/>
      <c r="F204" s="85"/>
      <c r="G204" s="85"/>
      <c r="H204" s="85"/>
      <c r="I204" s="85"/>
      <c r="J204" s="85"/>
      <c r="K204" s="85"/>
      <c r="L204" s="85"/>
      <c r="M204" s="85"/>
      <c r="N204" s="85"/>
      <c r="O204" s="85"/>
      <c r="P204" s="85"/>
      <c r="Q204" s="85"/>
      <c r="R204" s="85"/>
      <c r="S204" s="85"/>
      <c r="T204" s="85"/>
      <c r="U204" s="85"/>
      <c r="V204" s="85"/>
      <c r="W204" s="85"/>
      <c r="X204" s="85"/>
    </row>
    <row r="205" spans="3:24">
      <c r="C205" s="85"/>
      <c r="D205" s="85"/>
      <c r="E205" s="85"/>
      <c r="F205" s="85"/>
      <c r="G205" s="85"/>
      <c r="H205" s="85"/>
      <c r="I205" s="85"/>
      <c r="J205" s="85"/>
      <c r="K205" s="85"/>
      <c r="L205" s="85"/>
      <c r="M205" s="85"/>
      <c r="N205" s="85"/>
      <c r="O205" s="85"/>
      <c r="P205" s="85"/>
      <c r="Q205" s="85"/>
      <c r="R205" s="85"/>
      <c r="S205" s="85"/>
      <c r="T205" s="85"/>
      <c r="U205" s="85"/>
      <c r="V205" s="85"/>
      <c r="W205" s="85"/>
      <c r="X205" s="85"/>
    </row>
    <row r="206" spans="3:24">
      <c r="C206" s="85"/>
      <c r="D206" s="85"/>
      <c r="E206" s="85"/>
      <c r="F206" s="85"/>
      <c r="G206" s="85"/>
      <c r="H206" s="85"/>
      <c r="I206" s="85"/>
      <c r="J206" s="85"/>
      <c r="K206" s="85"/>
      <c r="L206" s="85"/>
      <c r="M206" s="85"/>
      <c r="N206" s="85"/>
      <c r="O206" s="85"/>
      <c r="P206" s="85"/>
      <c r="Q206" s="85"/>
      <c r="R206" s="85"/>
      <c r="S206" s="85"/>
      <c r="T206" s="85"/>
      <c r="U206" s="85"/>
      <c r="V206" s="85"/>
      <c r="W206" s="85"/>
      <c r="X206" s="85"/>
    </row>
    <row r="207" spans="3:24">
      <c r="C207" s="85"/>
      <c r="D207" s="85"/>
      <c r="E207" s="85"/>
      <c r="F207" s="85"/>
      <c r="G207" s="85"/>
      <c r="H207" s="85"/>
      <c r="I207" s="85"/>
      <c r="J207" s="85"/>
      <c r="K207" s="85"/>
      <c r="L207" s="85"/>
      <c r="M207" s="85"/>
      <c r="N207" s="85"/>
      <c r="O207" s="85"/>
      <c r="P207" s="85"/>
      <c r="Q207" s="85"/>
      <c r="R207" s="85"/>
      <c r="S207" s="85"/>
      <c r="T207" s="85"/>
      <c r="U207" s="85"/>
      <c r="V207" s="85"/>
      <c r="W207" s="85"/>
      <c r="X207" s="85"/>
    </row>
    <row r="208" spans="3:24">
      <c r="C208" s="85"/>
      <c r="D208" s="85"/>
      <c r="E208" s="85"/>
      <c r="F208" s="85"/>
      <c r="G208" s="85"/>
      <c r="H208" s="85"/>
      <c r="I208" s="85"/>
      <c r="J208" s="85"/>
      <c r="K208" s="85"/>
      <c r="L208" s="85"/>
      <c r="M208" s="85"/>
      <c r="N208" s="85"/>
      <c r="O208" s="85"/>
      <c r="P208" s="85"/>
      <c r="Q208" s="85"/>
      <c r="R208" s="85"/>
      <c r="S208" s="85"/>
      <c r="T208" s="85"/>
      <c r="U208" s="85"/>
      <c r="V208" s="85"/>
      <c r="W208" s="85"/>
      <c r="X208" s="85"/>
    </row>
    <row r="209" spans="3:24">
      <c r="C209" s="85"/>
      <c r="D209" s="85"/>
      <c r="E209" s="85"/>
      <c r="F209" s="85"/>
      <c r="G209" s="85"/>
      <c r="H209" s="85"/>
      <c r="I209" s="85"/>
      <c r="J209" s="85"/>
      <c r="K209" s="85"/>
      <c r="L209" s="85"/>
      <c r="M209" s="85"/>
      <c r="N209" s="85"/>
      <c r="O209" s="85"/>
      <c r="P209" s="85"/>
      <c r="Q209" s="85"/>
      <c r="R209" s="85"/>
      <c r="S209" s="85"/>
      <c r="T209" s="85"/>
      <c r="U209" s="85"/>
      <c r="V209" s="85"/>
      <c r="W209" s="85"/>
      <c r="X209" s="85"/>
    </row>
    <row r="210" spans="3:24">
      <c r="C210" s="85"/>
      <c r="D210" s="85"/>
      <c r="E210" s="85"/>
      <c r="F210" s="85"/>
      <c r="G210" s="85"/>
      <c r="H210" s="85"/>
      <c r="I210" s="85"/>
      <c r="J210" s="85"/>
      <c r="K210" s="85"/>
      <c r="L210" s="85"/>
      <c r="M210" s="85"/>
      <c r="N210" s="85"/>
      <c r="O210" s="85"/>
      <c r="P210" s="85"/>
      <c r="Q210" s="85"/>
      <c r="R210" s="85"/>
      <c r="S210" s="85"/>
      <c r="T210" s="85"/>
      <c r="U210" s="85"/>
      <c r="V210" s="85"/>
      <c r="W210" s="85"/>
      <c r="X210" s="85"/>
    </row>
    <row r="211" spans="3:24">
      <c r="C211" s="85"/>
      <c r="D211" s="85"/>
      <c r="E211" s="85"/>
      <c r="F211" s="85"/>
      <c r="G211" s="85"/>
      <c r="H211" s="85"/>
      <c r="I211" s="85"/>
      <c r="J211" s="85"/>
      <c r="K211" s="85"/>
      <c r="L211" s="85"/>
      <c r="M211" s="85"/>
      <c r="N211" s="85"/>
      <c r="O211" s="85"/>
      <c r="P211" s="85"/>
      <c r="Q211" s="85"/>
      <c r="R211" s="85"/>
      <c r="S211" s="85"/>
      <c r="T211" s="85"/>
      <c r="U211" s="85"/>
      <c r="V211" s="85"/>
      <c r="W211" s="85"/>
      <c r="X211" s="85"/>
    </row>
    <row r="212" spans="3:24">
      <c r="C212" s="85"/>
      <c r="D212" s="85"/>
      <c r="E212" s="85"/>
      <c r="F212" s="85"/>
      <c r="G212" s="85"/>
      <c r="H212" s="85"/>
      <c r="I212" s="85"/>
      <c r="J212" s="85"/>
      <c r="K212" s="85"/>
      <c r="L212" s="85"/>
      <c r="M212" s="85"/>
      <c r="N212" s="85"/>
      <c r="O212" s="85"/>
      <c r="P212" s="85"/>
      <c r="Q212" s="85"/>
      <c r="R212" s="85"/>
      <c r="S212" s="85"/>
      <c r="T212" s="85"/>
      <c r="U212" s="85"/>
      <c r="V212" s="85"/>
      <c r="W212" s="85"/>
      <c r="X212" s="85"/>
    </row>
    <row r="213" spans="3:24">
      <c r="C213" s="85"/>
      <c r="D213" s="85"/>
      <c r="E213" s="85"/>
      <c r="F213" s="85"/>
      <c r="G213" s="85"/>
      <c r="H213" s="85"/>
      <c r="I213" s="85"/>
      <c r="J213" s="85"/>
      <c r="K213" s="85"/>
      <c r="L213" s="85"/>
      <c r="M213" s="85"/>
      <c r="N213" s="85"/>
      <c r="O213" s="85"/>
      <c r="P213" s="85"/>
      <c r="Q213" s="85"/>
      <c r="R213" s="85"/>
      <c r="S213" s="85"/>
      <c r="T213" s="85"/>
      <c r="U213" s="85"/>
      <c r="V213" s="85"/>
      <c r="W213" s="85"/>
      <c r="X213" s="85"/>
    </row>
    <row r="214" spans="3:24">
      <c r="C214" s="85"/>
      <c r="D214" s="85"/>
      <c r="E214" s="85"/>
      <c r="F214" s="85"/>
      <c r="G214" s="85"/>
      <c r="H214" s="85"/>
      <c r="I214" s="85"/>
      <c r="J214" s="85"/>
      <c r="K214" s="85"/>
      <c r="L214" s="85"/>
      <c r="M214" s="85"/>
      <c r="N214" s="85"/>
      <c r="O214" s="85"/>
      <c r="P214" s="85"/>
      <c r="Q214" s="85"/>
      <c r="R214" s="85"/>
      <c r="S214" s="85"/>
      <c r="T214" s="85"/>
      <c r="U214" s="85"/>
      <c r="V214" s="85"/>
      <c r="W214" s="85"/>
      <c r="X214" s="85"/>
    </row>
    <row r="215" spans="3:24">
      <c r="C215" s="85"/>
      <c r="D215" s="85"/>
      <c r="E215" s="85"/>
      <c r="F215" s="85"/>
      <c r="G215" s="85"/>
      <c r="H215" s="85"/>
      <c r="I215" s="85"/>
      <c r="J215" s="85"/>
      <c r="K215" s="85"/>
      <c r="L215" s="85"/>
      <c r="M215" s="85"/>
      <c r="N215" s="85"/>
      <c r="O215" s="85"/>
      <c r="P215" s="85"/>
      <c r="Q215" s="85"/>
      <c r="R215" s="85"/>
      <c r="S215" s="85"/>
      <c r="T215" s="85"/>
      <c r="U215" s="85"/>
      <c r="V215" s="85"/>
      <c r="W215" s="85"/>
      <c r="X215" s="85"/>
    </row>
    <row r="216" spans="3:24">
      <c r="C216" s="85"/>
      <c r="D216" s="85"/>
      <c r="E216" s="85"/>
      <c r="F216" s="85"/>
      <c r="G216" s="85"/>
      <c r="H216" s="85"/>
      <c r="I216" s="85"/>
      <c r="J216" s="85"/>
      <c r="K216" s="85"/>
      <c r="L216" s="85"/>
      <c r="M216" s="85"/>
      <c r="N216" s="85"/>
      <c r="O216" s="85"/>
      <c r="P216" s="85"/>
      <c r="Q216" s="85"/>
      <c r="R216" s="85"/>
      <c r="S216" s="85"/>
      <c r="T216" s="85"/>
      <c r="U216" s="85"/>
      <c r="V216" s="85"/>
      <c r="W216" s="85"/>
      <c r="X216" s="85"/>
    </row>
    <row r="217" spans="3:24">
      <c r="C217" s="85"/>
      <c r="D217" s="85"/>
      <c r="E217" s="85"/>
      <c r="F217" s="85"/>
      <c r="G217" s="85"/>
      <c r="H217" s="85"/>
      <c r="I217" s="85"/>
      <c r="J217" s="85"/>
      <c r="K217" s="85"/>
      <c r="L217" s="85"/>
      <c r="M217" s="85"/>
      <c r="N217" s="85"/>
      <c r="O217" s="85"/>
      <c r="P217" s="85"/>
      <c r="Q217" s="85"/>
      <c r="R217" s="85"/>
      <c r="S217" s="85"/>
      <c r="T217" s="85"/>
      <c r="U217" s="85"/>
      <c r="V217" s="85"/>
      <c r="W217" s="85"/>
      <c r="X217" s="85"/>
    </row>
    <row r="218" spans="3:24">
      <c r="C218" s="85"/>
      <c r="D218" s="85"/>
      <c r="E218" s="85"/>
      <c r="F218" s="85"/>
      <c r="G218" s="85"/>
      <c r="H218" s="85"/>
      <c r="I218" s="85"/>
      <c r="J218" s="85"/>
      <c r="K218" s="85"/>
      <c r="L218" s="85"/>
      <c r="M218" s="85"/>
      <c r="N218" s="85"/>
      <c r="O218" s="85"/>
      <c r="P218" s="85"/>
      <c r="Q218" s="85"/>
      <c r="R218" s="85"/>
      <c r="S218" s="85"/>
      <c r="T218" s="85"/>
      <c r="U218" s="85"/>
      <c r="V218" s="85"/>
      <c r="W218" s="85"/>
      <c r="X218" s="85"/>
    </row>
    <row r="219" spans="3:24">
      <c r="C219" s="85"/>
      <c r="D219" s="85"/>
      <c r="E219" s="85"/>
      <c r="F219" s="85"/>
      <c r="G219" s="85"/>
      <c r="H219" s="85"/>
      <c r="I219" s="85"/>
      <c r="J219" s="85"/>
      <c r="K219" s="85"/>
      <c r="L219" s="85"/>
      <c r="M219" s="85"/>
      <c r="N219" s="85"/>
      <c r="O219" s="85"/>
      <c r="P219" s="85"/>
      <c r="Q219" s="85"/>
      <c r="R219" s="85"/>
      <c r="S219" s="85"/>
      <c r="T219" s="85"/>
      <c r="U219" s="85"/>
      <c r="V219" s="85"/>
      <c r="W219" s="85"/>
      <c r="X219" s="85"/>
    </row>
    <row r="220" spans="3:24">
      <c r="C220" s="85"/>
      <c r="D220" s="85"/>
      <c r="E220" s="85"/>
      <c r="F220" s="85"/>
      <c r="G220" s="85"/>
      <c r="H220" s="85"/>
      <c r="I220" s="85"/>
      <c r="J220" s="85"/>
      <c r="K220" s="85"/>
      <c r="L220" s="85"/>
      <c r="M220" s="85"/>
      <c r="N220" s="85"/>
      <c r="O220" s="85"/>
      <c r="P220" s="85"/>
      <c r="Q220" s="85"/>
      <c r="R220" s="85"/>
      <c r="S220" s="85"/>
      <c r="T220" s="85"/>
      <c r="U220" s="85"/>
      <c r="V220" s="85"/>
      <c r="W220" s="85"/>
      <c r="X220" s="85"/>
    </row>
    <row r="221" spans="3:24">
      <c r="C221" s="85"/>
      <c r="D221" s="85"/>
      <c r="E221" s="85"/>
      <c r="F221" s="85"/>
      <c r="G221" s="85"/>
      <c r="H221" s="85"/>
      <c r="I221" s="85"/>
      <c r="J221" s="85"/>
      <c r="K221" s="85"/>
      <c r="L221" s="85"/>
      <c r="M221" s="85"/>
      <c r="N221" s="85"/>
      <c r="O221" s="85"/>
      <c r="P221" s="85"/>
      <c r="Q221" s="85"/>
      <c r="R221" s="85"/>
      <c r="S221" s="85"/>
      <c r="T221" s="85"/>
      <c r="U221" s="85"/>
      <c r="V221" s="85"/>
      <c r="W221" s="85"/>
      <c r="X221" s="85"/>
    </row>
    <row r="222" spans="3:24">
      <c r="C222" s="85"/>
      <c r="D222" s="85"/>
      <c r="E222" s="85"/>
      <c r="F222" s="85"/>
      <c r="G222" s="85"/>
      <c r="H222" s="85"/>
      <c r="I222" s="85"/>
      <c r="J222" s="85"/>
      <c r="K222" s="85"/>
      <c r="L222" s="85"/>
      <c r="M222" s="85"/>
      <c r="N222" s="85"/>
      <c r="O222" s="85"/>
      <c r="P222" s="85"/>
      <c r="Q222" s="85"/>
      <c r="R222" s="85"/>
      <c r="S222" s="85"/>
      <c r="T222" s="85"/>
      <c r="U222" s="85"/>
      <c r="V222" s="85"/>
      <c r="W222" s="85"/>
      <c r="X222" s="85"/>
    </row>
    <row r="223" spans="3:24">
      <c r="C223" s="85"/>
      <c r="D223" s="85"/>
      <c r="E223" s="85"/>
      <c r="F223" s="85"/>
      <c r="G223" s="85"/>
      <c r="H223" s="85"/>
      <c r="I223" s="85"/>
      <c r="J223" s="85"/>
      <c r="K223" s="85"/>
      <c r="L223" s="85"/>
      <c r="M223" s="85"/>
      <c r="N223" s="85"/>
      <c r="O223" s="85"/>
      <c r="P223" s="85"/>
      <c r="Q223" s="85"/>
      <c r="R223" s="85"/>
      <c r="S223" s="85"/>
      <c r="T223" s="85"/>
      <c r="U223" s="85"/>
      <c r="V223" s="85"/>
      <c r="W223" s="85"/>
      <c r="X223" s="85"/>
    </row>
    <row r="224" spans="3:24">
      <c r="C224" s="85"/>
      <c r="D224" s="85"/>
      <c r="E224" s="85"/>
      <c r="F224" s="85"/>
      <c r="G224" s="85"/>
      <c r="H224" s="85"/>
      <c r="I224" s="85"/>
      <c r="J224" s="85"/>
      <c r="K224" s="85"/>
      <c r="L224" s="85"/>
      <c r="M224" s="85"/>
      <c r="N224" s="85"/>
      <c r="O224" s="85"/>
      <c r="P224" s="85"/>
      <c r="Q224" s="85"/>
      <c r="R224" s="85"/>
      <c r="S224" s="85"/>
      <c r="T224" s="85"/>
      <c r="U224" s="85"/>
      <c r="V224" s="85"/>
      <c r="W224" s="85"/>
      <c r="X224" s="85"/>
    </row>
    <row r="225" spans="3:24">
      <c r="C225" s="85"/>
      <c r="D225" s="85"/>
      <c r="E225" s="85"/>
      <c r="F225" s="85"/>
      <c r="G225" s="85"/>
      <c r="H225" s="85"/>
      <c r="I225" s="85"/>
      <c r="J225" s="85"/>
      <c r="K225" s="85"/>
      <c r="L225" s="85"/>
      <c r="M225" s="85"/>
      <c r="N225" s="85"/>
      <c r="O225" s="85"/>
      <c r="P225" s="85"/>
      <c r="Q225" s="85"/>
      <c r="R225" s="85"/>
      <c r="S225" s="85"/>
      <c r="T225" s="85"/>
      <c r="U225" s="85"/>
      <c r="V225" s="85"/>
      <c r="W225" s="85"/>
      <c r="X225" s="85"/>
    </row>
    <row r="226" spans="3:24">
      <c r="C226" s="85"/>
      <c r="D226" s="85"/>
      <c r="E226" s="85"/>
      <c r="F226" s="85"/>
      <c r="G226" s="85"/>
      <c r="H226" s="85"/>
      <c r="I226" s="85"/>
      <c r="J226" s="85"/>
      <c r="K226" s="85"/>
      <c r="L226" s="85"/>
      <c r="M226" s="85"/>
      <c r="N226" s="85"/>
      <c r="O226" s="85"/>
      <c r="P226" s="85"/>
      <c r="Q226" s="85"/>
      <c r="R226" s="85"/>
      <c r="S226" s="85"/>
      <c r="T226" s="85"/>
      <c r="U226" s="85"/>
      <c r="V226" s="85"/>
      <c r="W226" s="85"/>
      <c r="X226" s="85"/>
    </row>
    <row r="227" spans="3:24">
      <c r="C227" s="85"/>
      <c r="D227" s="85"/>
      <c r="E227" s="85"/>
      <c r="F227" s="85"/>
      <c r="G227" s="85"/>
      <c r="H227" s="85"/>
      <c r="I227" s="85"/>
      <c r="J227" s="85"/>
      <c r="K227" s="85"/>
      <c r="L227" s="85"/>
      <c r="M227" s="85"/>
      <c r="N227" s="85"/>
      <c r="O227" s="85"/>
      <c r="P227" s="85"/>
      <c r="Q227" s="85"/>
      <c r="R227" s="85"/>
      <c r="S227" s="85"/>
      <c r="T227" s="85"/>
      <c r="U227" s="85"/>
      <c r="V227" s="85"/>
      <c r="W227" s="85"/>
      <c r="X227" s="85"/>
    </row>
    <row r="228" spans="3:24">
      <c r="C228" s="85"/>
      <c r="D228" s="85"/>
      <c r="E228" s="85"/>
      <c r="F228" s="85"/>
      <c r="G228" s="85"/>
      <c r="H228" s="85"/>
      <c r="I228" s="85"/>
      <c r="J228" s="85"/>
      <c r="K228" s="85"/>
      <c r="L228" s="85"/>
      <c r="M228" s="85"/>
      <c r="N228" s="85"/>
      <c r="O228" s="85"/>
      <c r="P228" s="85"/>
      <c r="Q228" s="85"/>
      <c r="R228" s="85"/>
      <c r="S228" s="85"/>
      <c r="T228" s="85"/>
      <c r="U228" s="85"/>
      <c r="V228" s="85"/>
      <c r="W228" s="85"/>
      <c r="X228" s="85"/>
    </row>
    <row r="229" spans="3:24">
      <c r="C229" s="85"/>
      <c r="D229" s="85"/>
      <c r="E229" s="85"/>
      <c r="F229" s="85"/>
      <c r="G229" s="85"/>
      <c r="H229" s="85"/>
      <c r="I229" s="85"/>
      <c r="J229" s="85"/>
      <c r="K229" s="85"/>
      <c r="L229" s="85"/>
      <c r="M229" s="85"/>
      <c r="N229" s="85"/>
      <c r="O229" s="85"/>
      <c r="P229" s="85"/>
      <c r="Q229" s="85"/>
      <c r="R229" s="85"/>
      <c r="S229" s="85"/>
      <c r="T229" s="85"/>
      <c r="U229" s="85"/>
      <c r="V229" s="85"/>
      <c r="W229" s="85"/>
      <c r="X229" s="85"/>
    </row>
    <row r="230" spans="3:24">
      <c r="C230" s="85"/>
      <c r="D230" s="85"/>
      <c r="E230" s="85"/>
      <c r="F230" s="85"/>
      <c r="G230" s="85"/>
      <c r="H230" s="85"/>
      <c r="I230" s="85"/>
      <c r="J230" s="85"/>
      <c r="K230" s="85"/>
      <c r="L230" s="85"/>
      <c r="M230" s="85"/>
      <c r="N230" s="85"/>
      <c r="O230" s="85"/>
      <c r="P230" s="85"/>
      <c r="Q230" s="85"/>
      <c r="R230" s="85"/>
      <c r="S230" s="85"/>
      <c r="T230" s="85"/>
      <c r="U230" s="85"/>
      <c r="V230" s="85"/>
      <c r="W230" s="85"/>
      <c r="X230" s="85"/>
    </row>
    <row r="231" spans="3:24">
      <c r="C231" s="85"/>
      <c r="D231" s="85"/>
      <c r="E231" s="85"/>
      <c r="F231" s="85"/>
      <c r="G231" s="85"/>
      <c r="H231" s="85"/>
      <c r="I231" s="85"/>
      <c r="J231" s="85"/>
      <c r="K231" s="85"/>
      <c r="L231" s="85"/>
      <c r="M231" s="85"/>
      <c r="N231" s="85"/>
      <c r="O231" s="85"/>
      <c r="P231" s="85"/>
      <c r="Q231" s="85"/>
      <c r="R231" s="85"/>
      <c r="S231" s="85"/>
      <c r="T231" s="85"/>
      <c r="U231" s="85"/>
      <c r="V231" s="85"/>
      <c r="W231" s="85"/>
      <c r="X231" s="85"/>
    </row>
    <row r="232" spans="3:24">
      <c r="C232" s="85"/>
      <c r="D232" s="85"/>
      <c r="E232" s="85"/>
      <c r="F232" s="85"/>
      <c r="G232" s="85"/>
      <c r="H232" s="85"/>
      <c r="I232" s="85"/>
      <c r="J232" s="85"/>
      <c r="K232" s="85"/>
      <c r="L232" s="85"/>
      <c r="M232" s="85"/>
      <c r="N232" s="85"/>
      <c r="O232" s="85"/>
      <c r="P232" s="85"/>
      <c r="Q232" s="85"/>
      <c r="R232" s="85"/>
      <c r="S232" s="85"/>
      <c r="T232" s="85"/>
      <c r="U232" s="85"/>
      <c r="V232" s="85"/>
      <c r="W232" s="85"/>
      <c r="X232" s="85"/>
    </row>
    <row r="233" spans="3:24">
      <c r="C233" s="85"/>
      <c r="D233" s="85"/>
      <c r="E233" s="85"/>
      <c r="F233" s="85"/>
      <c r="G233" s="85"/>
      <c r="H233" s="85"/>
      <c r="I233" s="85"/>
      <c r="J233" s="85"/>
      <c r="K233" s="85"/>
      <c r="L233" s="85"/>
      <c r="M233" s="85"/>
      <c r="N233" s="85"/>
      <c r="O233" s="85"/>
      <c r="P233" s="85"/>
      <c r="Q233" s="85"/>
      <c r="R233" s="85"/>
      <c r="S233" s="85"/>
      <c r="T233" s="85"/>
      <c r="U233" s="85"/>
      <c r="V233" s="85"/>
      <c r="W233" s="85"/>
      <c r="X233" s="85"/>
    </row>
    <row r="234" spans="3:24">
      <c r="C234" s="85"/>
      <c r="D234" s="85"/>
      <c r="E234" s="85"/>
      <c r="F234" s="85"/>
      <c r="G234" s="85"/>
      <c r="H234" s="85"/>
      <c r="I234" s="85"/>
      <c r="J234" s="85"/>
      <c r="K234" s="85"/>
      <c r="L234" s="85"/>
      <c r="M234" s="85"/>
      <c r="N234" s="85"/>
      <c r="O234" s="85"/>
      <c r="P234" s="85"/>
      <c r="Q234" s="85"/>
      <c r="R234" s="85"/>
      <c r="S234" s="85"/>
      <c r="T234" s="85"/>
      <c r="U234" s="85"/>
      <c r="V234" s="85"/>
      <c r="W234" s="85"/>
      <c r="X234" s="85"/>
    </row>
    <row r="235" spans="3:24">
      <c r="C235" s="85"/>
      <c r="D235" s="85"/>
      <c r="E235" s="85"/>
      <c r="F235" s="85"/>
      <c r="G235" s="85"/>
      <c r="H235" s="85"/>
      <c r="I235" s="85"/>
      <c r="J235" s="85"/>
      <c r="K235" s="85"/>
      <c r="L235" s="85"/>
      <c r="M235" s="85"/>
      <c r="N235" s="85"/>
      <c r="O235" s="85"/>
      <c r="P235" s="85"/>
      <c r="Q235" s="85"/>
      <c r="R235" s="85"/>
      <c r="S235" s="85"/>
      <c r="T235" s="85"/>
      <c r="U235" s="85"/>
      <c r="V235" s="85"/>
      <c r="W235" s="85"/>
      <c r="X235" s="85"/>
    </row>
    <row r="236" spans="3:24">
      <c r="C236" s="85"/>
      <c r="D236" s="85"/>
      <c r="E236" s="85"/>
      <c r="F236" s="85"/>
      <c r="G236" s="85"/>
      <c r="H236" s="85"/>
      <c r="I236" s="85"/>
      <c r="J236" s="85"/>
      <c r="K236" s="85"/>
      <c r="L236" s="85"/>
      <c r="M236" s="85"/>
      <c r="N236" s="85"/>
      <c r="O236" s="85"/>
      <c r="P236" s="85"/>
      <c r="Q236" s="85"/>
      <c r="R236" s="85"/>
      <c r="S236" s="85"/>
      <c r="T236" s="85"/>
      <c r="U236" s="85"/>
      <c r="V236" s="85"/>
      <c r="W236" s="85"/>
      <c r="X236" s="85"/>
    </row>
    <row r="237" spans="3:24">
      <c r="C237" s="85"/>
      <c r="D237" s="85"/>
      <c r="E237" s="85"/>
      <c r="F237" s="85"/>
      <c r="G237" s="85"/>
      <c r="H237" s="85"/>
      <c r="I237" s="85"/>
      <c r="J237" s="85"/>
      <c r="K237" s="85"/>
      <c r="L237" s="85"/>
      <c r="M237" s="85"/>
      <c r="N237" s="85"/>
      <c r="O237" s="85"/>
      <c r="P237" s="85"/>
      <c r="Q237" s="85"/>
      <c r="R237" s="85"/>
      <c r="S237" s="85"/>
      <c r="T237" s="85"/>
      <c r="U237" s="85"/>
      <c r="V237" s="85"/>
      <c r="W237" s="85"/>
      <c r="X237" s="85"/>
    </row>
    <row r="238" spans="3:24">
      <c r="C238" s="85"/>
      <c r="D238" s="85"/>
      <c r="E238" s="85"/>
      <c r="F238" s="85"/>
      <c r="G238" s="85"/>
      <c r="H238" s="85"/>
      <c r="I238" s="85"/>
      <c r="J238" s="85"/>
      <c r="K238" s="85"/>
      <c r="L238" s="85"/>
      <c r="M238" s="85"/>
      <c r="N238" s="85"/>
      <c r="O238" s="85"/>
      <c r="P238" s="85"/>
      <c r="Q238" s="85"/>
      <c r="R238" s="85"/>
      <c r="S238" s="85"/>
      <c r="T238" s="85"/>
      <c r="U238" s="85"/>
      <c r="V238" s="85"/>
      <c r="W238" s="85"/>
      <c r="X238" s="85"/>
    </row>
    <row r="239" spans="3:24">
      <c r="C239" s="85"/>
      <c r="D239" s="85"/>
      <c r="E239" s="85"/>
      <c r="F239" s="85"/>
      <c r="G239" s="85"/>
      <c r="H239" s="85"/>
      <c r="I239" s="85"/>
      <c r="J239" s="85"/>
      <c r="K239" s="85"/>
      <c r="L239" s="85"/>
      <c r="M239" s="85"/>
      <c r="N239" s="85"/>
      <c r="O239" s="85"/>
      <c r="P239" s="85"/>
      <c r="Q239" s="85"/>
      <c r="R239" s="85"/>
      <c r="S239" s="85"/>
      <c r="T239" s="85"/>
      <c r="U239" s="85"/>
      <c r="V239" s="85"/>
      <c r="W239" s="85"/>
      <c r="X239" s="85"/>
    </row>
    <row r="240" spans="3:24">
      <c r="C240" s="85"/>
      <c r="D240" s="85"/>
      <c r="E240" s="85"/>
      <c r="F240" s="85"/>
      <c r="G240" s="85"/>
      <c r="H240" s="85"/>
      <c r="I240" s="85"/>
      <c r="J240" s="85"/>
      <c r="K240" s="85"/>
      <c r="L240" s="85"/>
      <c r="M240" s="85"/>
      <c r="N240" s="85"/>
      <c r="O240" s="85"/>
      <c r="P240" s="85"/>
      <c r="Q240" s="85"/>
      <c r="R240" s="85"/>
      <c r="S240" s="85"/>
      <c r="T240" s="85"/>
      <c r="U240" s="85"/>
      <c r="V240" s="85"/>
      <c r="W240" s="85"/>
      <c r="X240" s="85"/>
    </row>
    <row r="241" spans="3:24">
      <c r="C241" s="85"/>
      <c r="D241" s="85"/>
      <c r="E241" s="85"/>
      <c r="F241" s="85"/>
      <c r="G241" s="85"/>
      <c r="H241" s="85"/>
      <c r="I241" s="85"/>
      <c r="J241" s="85"/>
      <c r="K241" s="85"/>
      <c r="L241" s="85"/>
      <c r="M241" s="85"/>
      <c r="N241" s="85"/>
      <c r="O241" s="85"/>
      <c r="P241" s="85"/>
      <c r="Q241" s="85"/>
      <c r="R241" s="85"/>
      <c r="S241" s="85"/>
      <c r="T241" s="85"/>
      <c r="U241" s="85"/>
      <c r="V241" s="85"/>
      <c r="W241" s="85"/>
      <c r="X241" s="85"/>
    </row>
    <row r="242" spans="3:24">
      <c r="C242" s="85"/>
      <c r="D242" s="85"/>
      <c r="E242" s="85"/>
      <c r="F242" s="85"/>
      <c r="G242" s="85"/>
      <c r="H242" s="85"/>
      <c r="I242" s="85"/>
      <c r="J242" s="85"/>
      <c r="K242" s="85"/>
      <c r="L242" s="85"/>
      <c r="M242" s="85"/>
      <c r="N242" s="85"/>
      <c r="O242" s="85"/>
      <c r="P242" s="85"/>
      <c r="Q242" s="85"/>
      <c r="R242" s="85"/>
      <c r="S242" s="85"/>
      <c r="T242" s="85"/>
      <c r="U242" s="85"/>
      <c r="V242" s="85"/>
      <c r="W242" s="85"/>
      <c r="X242" s="85"/>
    </row>
    <row r="243" spans="3:24">
      <c r="C243" s="85"/>
      <c r="D243" s="85"/>
      <c r="E243" s="85"/>
      <c r="F243" s="85"/>
      <c r="G243" s="85"/>
      <c r="H243" s="85"/>
      <c r="I243" s="85"/>
      <c r="J243" s="85"/>
      <c r="K243" s="85"/>
      <c r="L243" s="85"/>
      <c r="M243" s="85"/>
      <c r="N243" s="85"/>
      <c r="O243" s="85"/>
      <c r="P243" s="85"/>
      <c r="Q243" s="85"/>
      <c r="R243" s="85"/>
      <c r="S243" s="85"/>
      <c r="T243" s="85"/>
      <c r="U243" s="85"/>
      <c r="V243" s="85"/>
      <c r="W243" s="85"/>
      <c r="X243" s="85"/>
    </row>
    <row r="244" spans="3:24">
      <c r="C244" s="85"/>
      <c r="D244" s="85"/>
      <c r="E244" s="85"/>
      <c r="F244" s="85"/>
      <c r="G244" s="85"/>
      <c r="H244" s="85"/>
      <c r="I244" s="85"/>
      <c r="J244" s="85"/>
      <c r="K244" s="85"/>
      <c r="L244" s="85"/>
      <c r="M244" s="85"/>
      <c r="N244" s="85"/>
      <c r="O244" s="85"/>
      <c r="P244" s="85"/>
      <c r="Q244" s="85"/>
      <c r="R244" s="85"/>
      <c r="S244" s="85"/>
      <c r="T244" s="85"/>
      <c r="U244" s="85"/>
      <c r="V244" s="85"/>
      <c r="W244" s="85"/>
      <c r="X244" s="85"/>
    </row>
    <row r="245" spans="3:24">
      <c r="C245" s="85"/>
      <c r="D245" s="85"/>
      <c r="E245" s="85"/>
      <c r="F245" s="85"/>
      <c r="G245" s="85"/>
      <c r="H245" s="85"/>
      <c r="I245" s="85"/>
      <c r="J245" s="85"/>
      <c r="K245" s="85"/>
      <c r="L245" s="85"/>
      <c r="M245" s="85"/>
      <c r="N245" s="85"/>
      <c r="O245" s="85"/>
      <c r="P245" s="85"/>
      <c r="Q245" s="85"/>
      <c r="R245" s="85"/>
      <c r="S245" s="85"/>
      <c r="T245" s="85"/>
      <c r="U245" s="85"/>
      <c r="V245" s="85"/>
      <c r="W245" s="85"/>
      <c r="X245" s="85"/>
    </row>
    <row r="246" spans="3:24">
      <c r="C246" s="85"/>
      <c r="D246" s="85"/>
      <c r="E246" s="85"/>
      <c r="F246" s="85"/>
      <c r="G246" s="85"/>
      <c r="H246" s="85"/>
      <c r="I246" s="85"/>
      <c r="J246" s="85"/>
      <c r="K246" s="85"/>
      <c r="L246" s="85"/>
      <c r="M246" s="85"/>
      <c r="N246" s="85"/>
      <c r="O246" s="85"/>
      <c r="P246" s="85"/>
      <c r="Q246" s="85"/>
      <c r="R246" s="85"/>
      <c r="S246" s="85"/>
      <c r="T246" s="85"/>
      <c r="U246" s="85"/>
      <c r="V246" s="85"/>
      <c r="W246" s="85"/>
      <c r="X246" s="85"/>
    </row>
    <row r="247" spans="3:24">
      <c r="C247" s="85"/>
      <c r="D247" s="85"/>
      <c r="E247" s="85"/>
      <c r="F247" s="85"/>
      <c r="G247" s="85"/>
      <c r="H247" s="85"/>
      <c r="I247" s="85"/>
      <c r="J247" s="85"/>
      <c r="K247" s="85"/>
      <c r="L247" s="85"/>
      <c r="M247" s="85"/>
      <c r="N247" s="85"/>
      <c r="O247" s="85"/>
      <c r="P247" s="85"/>
      <c r="Q247" s="85"/>
      <c r="R247" s="85"/>
      <c r="S247" s="85"/>
      <c r="T247" s="85"/>
      <c r="U247" s="85"/>
      <c r="V247" s="85"/>
      <c r="W247" s="85"/>
      <c r="X247" s="85"/>
    </row>
    <row r="248" spans="3:24">
      <c r="C248" s="85"/>
      <c r="D248" s="85"/>
      <c r="E248" s="85"/>
      <c r="F248" s="85"/>
      <c r="G248" s="85"/>
      <c r="H248" s="85"/>
      <c r="I248" s="85"/>
      <c r="J248" s="85"/>
      <c r="K248" s="85"/>
      <c r="L248" s="85"/>
      <c r="M248" s="85"/>
      <c r="N248" s="85"/>
      <c r="O248" s="85"/>
      <c r="P248" s="85"/>
      <c r="Q248" s="85"/>
      <c r="R248" s="85"/>
      <c r="S248" s="85"/>
      <c r="T248" s="85"/>
      <c r="U248" s="85"/>
      <c r="V248" s="85"/>
      <c r="W248" s="85"/>
      <c r="X248" s="85"/>
    </row>
    <row r="249" spans="3:24">
      <c r="C249" s="85"/>
      <c r="D249" s="85"/>
      <c r="E249" s="85"/>
      <c r="F249" s="85"/>
      <c r="G249" s="85"/>
      <c r="H249" s="85"/>
      <c r="I249" s="85"/>
      <c r="J249" s="85"/>
      <c r="K249" s="85"/>
      <c r="L249" s="85"/>
      <c r="M249" s="85"/>
      <c r="N249" s="85"/>
      <c r="O249" s="85"/>
      <c r="P249" s="85"/>
      <c r="Q249" s="85"/>
      <c r="R249" s="85"/>
      <c r="S249" s="85"/>
      <c r="T249" s="85"/>
      <c r="U249" s="85"/>
      <c r="V249" s="85"/>
      <c r="W249" s="85"/>
      <c r="X249" s="85"/>
    </row>
    <row r="250" spans="3:24">
      <c r="C250" s="85"/>
      <c r="D250" s="85"/>
      <c r="E250" s="85"/>
      <c r="F250" s="85"/>
      <c r="G250" s="85"/>
      <c r="H250" s="85"/>
      <c r="I250" s="85"/>
      <c r="J250" s="85"/>
      <c r="K250" s="85"/>
      <c r="L250" s="85"/>
      <c r="M250" s="85"/>
      <c r="N250" s="85"/>
      <c r="O250" s="85"/>
      <c r="P250" s="85"/>
      <c r="Q250" s="85"/>
      <c r="R250" s="85"/>
      <c r="S250" s="85"/>
      <c r="T250" s="85"/>
      <c r="U250" s="85"/>
      <c r="V250" s="85"/>
      <c r="W250" s="85"/>
      <c r="X250" s="85"/>
    </row>
    <row r="251" spans="3:24">
      <c r="C251" s="85"/>
      <c r="D251" s="85"/>
      <c r="E251" s="85"/>
      <c r="F251" s="85"/>
      <c r="G251" s="85"/>
      <c r="H251" s="85"/>
      <c r="I251" s="85"/>
      <c r="J251" s="85"/>
      <c r="K251" s="85"/>
      <c r="L251" s="85"/>
      <c r="M251" s="85"/>
      <c r="N251" s="85"/>
      <c r="O251" s="85"/>
      <c r="P251" s="85"/>
      <c r="Q251" s="85"/>
      <c r="R251" s="85"/>
      <c r="S251" s="85"/>
      <c r="T251" s="85"/>
      <c r="U251" s="85"/>
      <c r="V251" s="85"/>
      <c r="W251" s="85"/>
      <c r="X251" s="85"/>
    </row>
    <row r="252" spans="3:24">
      <c r="C252" s="85"/>
      <c r="D252" s="85"/>
      <c r="E252" s="85"/>
      <c r="F252" s="85"/>
      <c r="G252" s="85"/>
      <c r="H252" s="85"/>
      <c r="I252" s="85"/>
      <c r="J252" s="85"/>
      <c r="K252" s="85"/>
      <c r="L252" s="85"/>
      <c r="M252" s="85"/>
      <c r="N252" s="85"/>
      <c r="O252" s="85"/>
      <c r="P252" s="85"/>
      <c r="Q252" s="85"/>
      <c r="R252" s="85"/>
      <c r="S252" s="85"/>
      <c r="T252" s="85"/>
      <c r="U252" s="85"/>
      <c r="V252" s="85"/>
      <c r="W252" s="85"/>
      <c r="X252" s="85"/>
    </row>
    <row r="253" spans="3:24">
      <c r="C253" s="85"/>
      <c r="D253" s="85"/>
      <c r="E253" s="85"/>
      <c r="F253" s="85"/>
      <c r="G253" s="85"/>
      <c r="H253" s="85"/>
      <c r="I253" s="85"/>
      <c r="J253" s="85"/>
      <c r="K253" s="85"/>
      <c r="L253" s="85"/>
      <c r="M253" s="85"/>
      <c r="N253" s="85"/>
      <c r="O253" s="85"/>
      <c r="P253" s="85"/>
      <c r="Q253" s="85"/>
      <c r="R253" s="85"/>
      <c r="S253" s="85"/>
      <c r="T253" s="85"/>
      <c r="U253" s="85"/>
      <c r="V253" s="85"/>
      <c r="W253" s="85"/>
      <c r="X253" s="85"/>
    </row>
    <row r="254" spans="3:24">
      <c r="C254" s="85"/>
      <c r="D254" s="85"/>
      <c r="E254" s="85"/>
      <c r="F254" s="85"/>
      <c r="G254" s="85"/>
      <c r="H254" s="85"/>
      <c r="I254" s="85"/>
      <c r="J254" s="85"/>
      <c r="K254" s="85"/>
      <c r="L254" s="85"/>
      <c r="M254" s="85"/>
      <c r="N254" s="85"/>
      <c r="O254" s="85"/>
      <c r="P254" s="85"/>
      <c r="Q254" s="85"/>
      <c r="R254" s="85"/>
      <c r="S254" s="85"/>
      <c r="T254" s="85"/>
      <c r="U254" s="85"/>
      <c r="V254" s="85"/>
      <c r="W254" s="85"/>
      <c r="X254" s="85"/>
    </row>
    <row r="255" spans="3:24">
      <c r="C255" s="85"/>
      <c r="D255" s="85"/>
      <c r="E255" s="85"/>
      <c r="F255" s="85"/>
      <c r="G255" s="85"/>
      <c r="H255" s="85"/>
      <c r="I255" s="85"/>
      <c r="J255" s="85"/>
      <c r="K255" s="85"/>
      <c r="L255" s="85"/>
      <c r="M255" s="85"/>
      <c r="N255" s="85"/>
      <c r="O255" s="85"/>
      <c r="P255" s="85"/>
      <c r="Q255" s="85"/>
      <c r="R255" s="85"/>
      <c r="S255" s="85"/>
      <c r="T255" s="85"/>
      <c r="U255" s="85"/>
      <c r="V255" s="85"/>
      <c r="W255" s="85"/>
      <c r="X255" s="85"/>
    </row>
    <row r="256" spans="3:24">
      <c r="C256" s="85"/>
      <c r="D256" s="85"/>
      <c r="E256" s="85"/>
      <c r="F256" s="85"/>
      <c r="G256" s="85"/>
      <c r="H256" s="85"/>
      <c r="I256" s="85"/>
      <c r="J256" s="85"/>
      <c r="K256" s="85"/>
      <c r="L256" s="85"/>
      <c r="M256" s="85"/>
      <c r="N256" s="85"/>
      <c r="O256" s="85"/>
      <c r="P256" s="85"/>
      <c r="Q256" s="85"/>
      <c r="R256" s="85"/>
      <c r="S256" s="85"/>
      <c r="T256" s="85"/>
      <c r="U256" s="85"/>
      <c r="V256" s="85"/>
      <c r="W256" s="85"/>
      <c r="X256" s="85"/>
    </row>
    <row r="257" spans="3:24">
      <c r="C257" s="85"/>
      <c r="D257" s="85"/>
      <c r="E257" s="85"/>
      <c r="F257" s="85"/>
      <c r="G257" s="85"/>
      <c r="H257" s="85"/>
      <c r="I257" s="85"/>
      <c r="J257" s="85"/>
      <c r="K257" s="85"/>
      <c r="L257" s="85"/>
      <c r="M257" s="85"/>
      <c r="N257" s="85"/>
      <c r="O257" s="85"/>
      <c r="P257" s="85"/>
      <c r="Q257" s="85"/>
      <c r="R257" s="85"/>
      <c r="S257" s="85"/>
      <c r="T257" s="85"/>
      <c r="U257" s="85"/>
      <c r="V257" s="85"/>
      <c r="W257" s="85"/>
      <c r="X257" s="85"/>
    </row>
    <row r="258" spans="3:24">
      <c r="C258" s="85"/>
      <c r="D258" s="85"/>
      <c r="E258" s="85"/>
      <c r="F258" s="85"/>
      <c r="G258" s="85"/>
      <c r="H258" s="85"/>
      <c r="I258" s="85"/>
      <c r="J258" s="85"/>
      <c r="K258" s="85"/>
      <c r="L258" s="85"/>
      <c r="M258" s="85"/>
      <c r="N258" s="85"/>
      <c r="O258" s="85"/>
      <c r="P258" s="85"/>
      <c r="Q258" s="85"/>
      <c r="R258" s="85"/>
      <c r="S258" s="85"/>
      <c r="T258" s="85"/>
      <c r="U258" s="85"/>
      <c r="V258" s="85"/>
      <c r="W258" s="85"/>
      <c r="X258" s="85"/>
    </row>
    <row r="259" spans="3:24">
      <c r="C259" s="85"/>
      <c r="D259" s="85"/>
      <c r="E259" s="85"/>
      <c r="F259" s="85"/>
      <c r="G259" s="85"/>
      <c r="H259" s="85"/>
      <c r="I259" s="85"/>
      <c r="J259" s="85"/>
      <c r="K259" s="85"/>
      <c r="L259" s="85"/>
      <c r="M259" s="85"/>
      <c r="N259" s="85"/>
      <c r="O259" s="85"/>
      <c r="P259" s="85"/>
      <c r="Q259" s="85"/>
      <c r="R259" s="85"/>
      <c r="S259" s="85"/>
      <c r="T259" s="85"/>
      <c r="U259" s="85"/>
      <c r="V259" s="85"/>
      <c r="W259" s="85"/>
      <c r="X259" s="85"/>
    </row>
    <row r="260" spans="3:24">
      <c r="C260" s="85"/>
      <c r="D260" s="85"/>
      <c r="E260" s="85"/>
      <c r="F260" s="85"/>
      <c r="G260" s="85"/>
      <c r="H260" s="85"/>
      <c r="I260" s="85"/>
      <c r="J260" s="85"/>
      <c r="K260" s="85"/>
      <c r="L260" s="85"/>
      <c r="M260" s="85"/>
      <c r="N260" s="85"/>
      <c r="O260" s="85"/>
      <c r="P260" s="85"/>
      <c r="Q260" s="85"/>
      <c r="R260" s="85"/>
      <c r="S260" s="85"/>
      <c r="T260" s="85"/>
      <c r="U260" s="85"/>
      <c r="V260" s="85"/>
      <c r="W260" s="85"/>
      <c r="X260" s="85"/>
    </row>
    <row r="261" spans="3:24">
      <c r="C261" s="85"/>
      <c r="D261" s="85"/>
      <c r="E261" s="85"/>
      <c r="F261" s="85"/>
      <c r="G261" s="85"/>
      <c r="H261" s="85"/>
      <c r="I261" s="85"/>
      <c r="J261" s="85"/>
      <c r="K261" s="85"/>
      <c r="L261" s="85"/>
      <c r="M261" s="85"/>
      <c r="N261" s="85"/>
      <c r="O261" s="85"/>
      <c r="P261" s="85"/>
      <c r="Q261" s="85"/>
      <c r="R261" s="85"/>
      <c r="S261" s="85"/>
      <c r="T261" s="85"/>
      <c r="U261" s="85"/>
      <c r="V261" s="85"/>
      <c r="W261" s="85"/>
      <c r="X261" s="85"/>
    </row>
    <row r="262" spans="3:24">
      <c r="C262" s="85"/>
      <c r="D262" s="85"/>
      <c r="E262" s="85"/>
      <c r="F262" s="85"/>
      <c r="G262" s="85"/>
      <c r="H262" s="85"/>
      <c r="I262" s="85"/>
      <c r="J262" s="85"/>
      <c r="K262" s="85"/>
      <c r="L262" s="85"/>
      <c r="M262" s="85"/>
      <c r="N262" s="85"/>
      <c r="O262" s="85"/>
      <c r="P262" s="85"/>
      <c r="Q262" s="85"/>
      <c r="R262" s="85"/>
      <c r="S262" s="85"/>
      <c r="T262" s="85"/>
      <c r="U262" s="85"/>
      <c r="V262" s="85"/>
      <c r="W262" s="85"/>
      <c r="X262" s="85"/>
    </row>
    <row r="263" spans="3:24">
      <c r="C263" s="85"/>
      <c r="D263" s="85"/>
      <c r="E263" s="85"/>
      <c r="F263" s="85"/>
      <c r="G263" s="85"/>
      <c r="H263" s="85"/>
      <c r="I263" s="85"/>
      <c r="J263" s="85"/>
      <c r="K263" s="85"/>
      <c r="L263" s="85"/>
      <c r="M263" s="85"/>
      <c r="N263" s="85"/>
      <c r="O263" s="85"/>
      <c r="P263" s="85"/>
      <c r="Q263" s="85"/>
      <c r="R263" s="85"/>
      <c r="S263" s="85"/>
      <c r="T263" s="85"/>
      <c r="U263" s="85"/>
      <c r="V263" s="85"/>
      <c r="W263" s="85"/>
      <c r="X263" s="85"/>
    </row>
    <row r="264" spans="3:24">
      <c r="C264" s="85"/>
      <c r="D264" s="85"/>
      <c r="E264" s="85"/>
      <c r="F264" s="85"/>
      <c r="G264" s="85"/>
      <c r="H264" s="85"/>
      <c r="I264" s="85"/>
      <c r="J264" s="85"/>
      <c r="K264" s="85"/>
      <c r="L264" s="85"/>
      <c r="M264" s="85"/>
      <c r="N264" s="85"/>
      <c r="O264" s="85"/>
      <c r="P264" s="85"/>
      <c r="Q264" s="85"/>
      <c r="R264" s="85"/>
      <c r="S264" s="85"/>
      <c r="T264" s="85"/>
      <c r="U264" s="85"/>
      <c r="V264" s="85"/>
      <c r="W264" s="85"/>
      <c r="X264" s="85"/>
    </row>
    <row r="265" spans="3:24">
      <c r="C265" s="85"/>
      <c r="D265" s="85"/>
      <c r="E265" s="85"/>
      <c r="F265" s="85"/>
      <c r="G265" s="85"/>
      <c r="H265" s="85"/>
      <c r="I265" s="85"/>
      <c r="J265" s="85"/>
      <c r="K265" s="85"/>
      <c r="L265" s="85"/>
      <c r="M265" s="85"/>
      <c r="N265" s="85"/>
      <c r="O265" s="85"/>
      <c r="P265" s="85"/>
      <c r="Q265" s="85"/>
      <c r="R265" s="85"/>
      <c r="S265" s="85"/>
      <c r="T265" s="85"/>
      <c r="U265" s="85"/>
      <c r="V265" s="85"/>
      <c r="W265" s="85"/>
      <c r="X265" s="85"/>
    </row>
    <row r="266" spans="3:24">
      <c r="C266" s="85"/>
      <c r="D266" s="85"/>
      <c r="E266" s="85"/>
      <c r="F266" s="85"/>
      <c r="G266" s="85"/>
      <c r="H266" s="85"/>
      <c r="I266" s="85"/>
      <c r="J266" s="85"/>
      <c r="K266" s="85"/>
      <c r="L266" s="85"/>
      <c r="M266" s="85"/>
      <c r="N266" s="85"/>
      <c r="O266" s="85"/>
      <c r="P266" s="85"/>
      <c r="Q266" s="85"/>
      <c r="R266" s="85"/>
      <c r="S266" s="85"/>
      <c r="T266" s="85"/>
      <c r="U266" s="85"/>
      <c r="V266" s="85"/>
      <c r="W266" s="85"/>
      <c r="X266" s="85"/>
    </row>
    <row r="267" spans="3:24">
      <c r="C267" s="85"/>
      <c r="D267" s="85"/>
      <c r="E267" s="85"/>
      <c r="F267" s="85"/>
      <c r="G267" s="85"/>
      <c r="H267" s="85"/>
      <c r="I267" s="85"/>
      <c r="J267" s="85"/>
      <c r="K267" s="85"/>
      <c r="L267" s="85"/>
      <c r="M267" s="85"/>
      <c r="N267" s="85"/>
      <c r="O267" s="85"/>
      <c r="P267" s="85"/>
      <c r="Q267" s="85"/>
      <c r="R267" s="85"/>
      <c r="S267" s="85"/>
      <c r="T267" s="85"/>
      <c r="U267" s="85"/>
      <c r="V267" s="85"/>
      <c r="W267" s="85"/>
      <c r="X267" s="85"/>
    </row>
    <row r="268" spans="3:24">
      <c r="C268" s="85"/>
      <c r="D268" s="85"/>
      <c r="E268" s="85"/>
      <c r="F268" s="85"/>
      <c r="G268" s="85"/>
      <c r="H268" s="85"/>
      <c r="I268" s="85"/>
      <c r="J268" s="85"/>
      <c r="K268" s="85"/>
      <c r="L268" s="85"/>
      <c r="M268" s="85"/>
      <c r="N268" s="85"/>
      <c r="O268" s="85"/>
      <c r="P268" s="85"/>
      <c r="Q268" s="85"/>
      <c r="R268" s="85"/>
      <c r="S268" s="85"/>
      <c r="T268" s="85"/>
      <c r="U268" s="85"/>
      <c r="V268" s="85"/>
      <c r="W268" s="85"/>
      <c r="X268" s="85"/>
    </row>
    <row r="269" spans="3:24">
      <c r="C269" s="85"/>
      <c r="D269" s="85"/>
      <c r="E269" s="85"/>
      <c r="F269" s="85"/>
      <c r="G269" s="85"/>
      <c r="H269" s="85"/>
      <c r="I269" s="85"/>
      <c r="J269" s="85"/>
      <c r="K269" s="85"/>
      <c r="L269" s="85"/>
      <c r="M269" s="85"/>
      <c r="N269" s="85"/>
      <c r="O269" s="85"/>
      <c r="P269" s="85"/>
      <c r="Q269" s="85"/>
      <c r="R269" s="85"/>
      <c r="S269" s="85"/>
      <c r="T269" s="85"/>
      <c r="U269" s="85"/>
      <c r="V269" s="85"/>
      <c r="W269" s="85"/>
      <c r="X269" s="85"/>
    </row>
    <row r="270" spans="3:24">
      <c r="C270" s="85"/>
      <c r="D270" s="85"/>
      <c r="E270" s="85"/>
      <c r="F270" s="85"/>
      <c r="G270" s="85"/>
      <c r="H270" s="85"/>
      <c r="I270" s="85"/>
      <c r="J270" s="85"/>
      <c r="K270" s="85"/>
      <c r="L270" s="85"/>
      <c r="M270" s="85"/>
      <c r="N270" s="85"/>
      <c r="O270" s="85"/>
      <c r="P270" s="85"/>
      <c r="Q270" s="85"/>
      <c r="R270" s="85"/>
      <c r="S270" s="85"/>
      <c r="T270" s="85"/>
      <c r="U270" s="85"/>
      <c r="V270" s="85"/>
      <c r="W270" s="85"/>
      <c r="X270" s="85"/>
    </row>
    <row r="271" spans="3:24">
      <c r="C271" s="85"/>
      <c r="D271" s="85"/>
      <c r="E271" s="85"/>
      <c r="F271" s="85"/>
      <c r="G271" s="85"/>
      <c r="H271" s="85"/>
      <c r="I271" s="85"/>
      <c r="J271" s="85"/>
      <c r="K271" s="85"/>
      <c r="L271" s="85"/>
      <c r="M271" s="85"/>
      <c r="N271" s="85"/>
      <c r="O271" s="85"/>
      <c r="P271" s="85"/>
      <c r="Q271" s="85"/>
      <c r="R271" s="85"/>
      <c r="S271" s="85"/>
      <c r="T271" s="85"/>
      <c r="U271" s="85"/>
      <c r="V271" s="85"/>
      <c r="W271" s="85"/>
      <c r="X271" s="85"/>
    </row>
    <row r="272" spans="3:24">
      <c r="C272" s="85"/>
      <c r="D272" s="85"/>
      <c r="E272" s="85"/>
      <c r="F272" s="85"/>
      <c r="G272" s="85"/>
      <c r="H272" s="85"/>
      <c r="I272" s="85"/>
      <c r="J272" s="85"/>
      <c r="K272" s="85"/>
      <c r="L272" s="85"/>
      <c r="M272" s="85"/>
      <c r="N272" s="85"/>
      <c r="O272" s="85"/>
      <c r="P272" s="85"/>
      <c r="Q272" s="85"/>
      <c r="R272" s="85"/>
      <c r="S272" s="85"/>
      <c r="T272" s="85"/>
      <c r="U272" s="85"/>
      <c r="V272" s="85"/>
      <c r="W272" s="85"/>
      <c r="X272" s="85"/>
    </row>
    <row r="273" spans="3:24">
      <c r="C273" s="85"/>
      <c r="D273" s="85"/>
      <c r="E273" s="85"/>
      <c r="F273" s="85"/>
      <c r="G273" s="85"/>
      <c r="H273" s="85"/>
      <c r="I273" s="85"/>
      <c r="J273" s="85"/>
      <c r="K273" s="85"/>
      <c r="L273" s="85"/>
      <c r="M273" s="85"/>
      <c r="N273" s="85"/>
      <c r="O273" s="85"/>
      <c r="P273" s="85"/>
      <c r="Q273" s="85"/>
      <c r="R273" s="85"/>
      <c r="S273" s="85"/>
      <c r="T273" s="85"/>
      <c r="U273" s="85"/>
      <c r="V273" s="85"/>
      <c r="W273" s="85"/>
      <c r="X273" s="85"/>
    </row>
    <row r="274" spans="3:24">
      <c r="C274" s="85"/>
      <c r="D274" s="85"/>
      <c r="E274" s="85"/>
      <c r="F274" s="85"/>
      <c r="G274" s="85"/>
      <c r="H274" s="85"/>
      <c r="I274" s="85"/>
      <c r="J274" s="85"/>
      <c r="K274" s="85"/>
      <c r="L274" s="85"/>
      <c r="M274" s="85"/>
      <c r="N274" s="85"/>
      <c r="O274" s="85"/>
      <c r="P274" s="85"/>
      <c r="Q274" s="85"/>
      <c r="R274" s="85"/>
      <c r="S274" s="85"/>
      <c r="T274" s="85"/>
      <c r="U274" s="85"/>
      <c r="V274" s="85"/>
      <c r="W274" s="85"/>
      <c r="X274" s="85"/>
    </row>
    <row r="275" spans="3:24">
      <c r="C275" s="85"/>
      <c r="D275" s="85"/>
      <c r="E275" s="85"/>
      <c r="F275" s="85"/>
      <c r="G275" s="85"/>
      <c r="H275" s="85"/>
      <c r="I275" s="85"/>
      <c r="J275" s="85"/>
      <c r="K275" s="85"/>
      <c r="L275" s="85"/>
      <c r="M275" s="85"/>
      <c r="N275" s="85"/>
      <c r="O275" s="85"/>
      <c r="P275" s="85"/>
      <c r="Q275" s="85"/>
      <c r="R275" s="85"/>
      <c r="S275" s="85"/>
      <c r="T275" s="85"/>
      <c r="U275" s="85"/>
      <c r="V275" s="85"/>
      <c r="W275" s="85"/>
      <c r="X275" s="85"/>
    </row>
    <row r="276" spans="3:24">
      <c r="C276" s="85"/>
      <c r="D276" s="85"/>
      <c r="E276" s="85"/>
      <c r="F276" s="85"/>
      <c r="G276" s="85"/>
      <c r="H276" s="85"/>
      <c r="I276" s="85"/>
      <c r="J276" s="85"/>
      <c r="K276" s="85"/>
      <c r="L276" s="85"/>
      <c r="M276" s="85"/>
      <c r="N276" s="85"/>
      <c r="O276" s="85"/>
      <c r="P276" s="85"/>
      <c r="Q276" s="85"/>
      <c r="R276" s="85"/>
      <c r="S276" s="85"/>
      <c r="T276" s="85"/>
      <c r="U276" s="85"/>
      <c r="V276" s="85"/>
      <c r="W276" s="85"/>
      <c r="X276" s="85"/>
    </row>
    <row r="277" spans="3:24">
      <c r="C277" s="85"/>
      <c r="D277" s="85"/>
      <c r="E277" s="85"/>
      <c r="F277" s="85"/>
      <c r="G277" s="85"/>
      <c r="H277" s="85"/>
      <c r="I277" s="85"/>
      <c r="J277" s="85"/>
      <c r="K277" s="85"/>
      <c r="L277" s="85"/>
      <c r="M277" s="85"/>
      <c r="N277" s="85"/>
      <c r="O277" s="85"/>
      <c r="P277" s="85"/>
      <c r="Q277" s="85"/>
      <c r="R277" s="85"/>
      <c r="S277" s="85"/>
      <c r="T277" s="85"/>
      <c r="U277" s="85"/>
      <c r="V277" s="85"/>
      <c r="W277" s="85"/>
      <c r="X277" s="85"/>
    </row>
    <row r="278" spans="3:24">
      <c r="C278" s="85"/>
      <c r="D278" s="85"/>
      <c r="E278" s="85"/>
      <c r="F278" s="85"/>
      <c r="G278" s="85"/>
      <c r="H278" s="85"/>
      <c r="I278" s="85"/>
      <c r="J278" s="85"/>
      <c r="K278" s="85"/>
      <c r="L278" s="85"/>
      <c r="M278" s="85"/>
      <c r="N278" s="85"/>
      <c r="O278" s="85"/>
      <c r="P278" s="85"/>
      <c r="Q278" s="85"/>
      <c r="R278" s="85"/>
      <c r="S278" s="85"/>
      <c r="T278" s="85"/>
      <c r="U278" s="85"/>
      <c r="V278" s="85"/>
      <c r="W278" s="85"/>
      <c r="X278" s="85"/>
    </row>
    <row r="279" spans="3:24">
      <c r="C279" s="85"/>
      <c r="D279" s="85"/>
      <c r="E279" s="85"/>
      <c r="F279" s="85"/>
      <c r="G279" s="85"/>
      <c r="H279" s="85"/>
      <c r="I279" s="85"/>
      <c r="J279" s="85"/>
      <c r="K279" s="85"/>
      <c r="L279" s="85"/>
      <c r="M279" s="85"/>
      <c r="N279" s="85"/>
      <c r="O279" s="85"/>
      <c r="P279" s="85"/>
      <c r="Q279" s="85"/>
      <c r="R279" s="85"/>
      <c r="S279" s="85"/>
      <c r="T279" s="85"/>
      <c r="U279" s="85"/>
      <c r="V279" s="85"/>
      <c r="W279" s="85"/>
      <c r="X279" s="85"/>
    </row>
    <row r="280" spans="3:24">
      <c r="C280" s="85"/>
      <c r="D280" s="85"/>
      <c r="E280" s="85"/>
      <c r="F280" s="85"/>
      <c r="G280" s="85"/>
      <c r="H280" s="85"/>
      <c r="I280" s="85"/>
      <c r="J280" s="85"/>
      <c r="K280" s="85"/>
      <c r="L280" s="85"/>
      <c r="M280" s="85"/>
      <c r="N280" s="85"/>
      <c r="O280" s="85"/>
      <c r="P280" s="85"/>
      <c r="Q280" s="85"/>
      <c r="R280" s="85"/>
      <c r="S280" s="85"/>
      <c r="T280" s="85"/>
      <c r="U280" s="85"/>
      <c r="V280" s="85"/>
      <c r="W280" s="85"/>
      <c r="X280" s="85"/>
    </row>
    <row r="281" spans="3:24">
      <c r="C281" s="85"/>
      <c r="D281" s="85"/>
      <c r="E281" s="85"/>
      <c r="F281" s="85"/>
      <c r="G281" s="85"/>
      <c r="H281" s="85"/>
      <c r="I281" s="85"/>
      <c r="J281" s="85"/>
      <c r="K281" s="85"/>
      <c r="L281" s="85"/>
      <c r="M281" s="85"/>
      <c r="N281" s="85"/>
      <c r="O281" s="85"/>
      <c r="P281" s="85"/>
      <c r="Q281" s="85"/>
      <c r="R281" s="85"/>
      <c r="S281" s="85"/>
      <c r="T281" s="85"/>
      <c r="U281" s="85"/>
      <c r="V281" s="85"/>
      <c r="W281" s="85"/>
      <c r="X281" s="85"/>
    </row>
    <row r="282" spans="3:24">
      <c r="C282" s="85"/>
      <c r="D282" s="85"/>
      <c r="E282" s="85"/>
      <c r="F282" s="85"/>
      <c r="G282" s="85"/>
      <c r="H282" s="85"/>
      <c r="I282" s="85"/>
      <c r="J282" s="85"/>
      <c r="K282" s="85"/>
      <c r="L282" s="85"/>
      <c r="M282" s="85"/>
      <c r="N282" s="85"/>
      <c r="O282" s="85"/>
      <c r="P282" s="85"/>
      <c r="Q282" s="85"/>
      <c r="R282" s="85"/>
      <c r="S282" s="85"/>
      <c r="T282" s="85"/>
      <c r="U282" s="85"/>
      <c r="V282" s="85"/>
      <c r="W282" s="85"/>
      <c r="X282" s="85"/>
    </row>
    <row r="283" spans="3:24">
      <c r="C283" s="85"/>
      <c r="D283" s="85"/>
      <c r="E283" s="85"/>
      <c r="F283" s="85"/>
      <c r="G283" s="85"/>
      <c r="H283" s="85"/>
      <c r="I283" s="85"/>
      <c r="J283" s="85"/>
      <c r="K283" s="85"/>
      <c r="L283" s="85"/>
      <c r="M283" s="85"/>
      <c r="N283" s="85"/>
      <c r="O283" s="85"/>
      <c r="P283" s="85"/>
      <c r="Q283" s="85"/>
      <c r="R283" s="85"/>
      <c r="S283" s="85"/>
      <c r="T283" s="85"/>
      <c r="U283" s="85"/>
      <c r="V283" s="85"/>
      <c r="W283" s="85"/>
      <c r="X283" s="85"/>
    </row>
    <row r="284" spans="3:24">
      <c r="C284" s="85"/>
      <c r="D284" s="85"/>
      <c r="E284" s="85"/>
      <c r="F284" s="85"/>
      <c r="G284" s="85"/>
      <c r="H284" s="85"/>
      <c r="I284" s="85"/>
      <c r="J284" s="85"/>
      <c r="K284" s="85"/>
      <c r="L284" s="85"/>
      <c r="M284" s="85"/>
      <c r="N284" s="85"/>
      <c r="O284" s="85"/>
      <c r="P284" s="85"/>
      <c r="Q284" s="85"/>
      <c r="R284" s="85"/>
      <c r="S284" s="85"/>
      <c r="T284" s="85"/>
      <c r="U284" s="85"/>
      <c r="V284" s="85"/>
      <c r="W284" s="85"/>
      <c r="X284" s="85"/>
    </row>
    <row r="285" spans="3:24">
      <c r="C285" s="85"/>
      <c r="D285" s="85"/>
      <c r="E285" s="85"/>
      <c r="F285" s="85"/>
      <c r="G285" s="85"/>
      <c r="H285" s="85"/>
      <c r="I285" s="85"/>
      <c r="J285" s="85"/>
      <c r="K285" s="85"/>
      <c r="L285" s="85"/>
      <c r="M285" s="85"/>
      <c r="N285" s="85"/>
      <c r="O285" s="85"/>
      <c r="P285" s="85"/>
      <c r="Q285" s="85"/>
      <c r="R285" s="85"/>
      <c r="S285" s="85"/>
      <c r="T285" s="85"/>
      <c r="U285" s="85"/>
      <c r="V285" s="85"/>
      <c r="W285" s="85"/>
      <c r="X285" s="85"/>
    </row>
    <row r="286" spans="3:24">
      <c r="C286" s="85"/>
      <c r="D286" s="85"/>
      <c r="E286" s="85"/>
      <c r="F286" s="85"/>
      <c r="G286" s="85"/>
      <c r="H286" s="85"/>
      <c r="I286" s="85"/>
      <c r="J286" s="85"/>
      <c r="K286" s="85"/>
      <c r="L286" s="85"/>
      <c r="M286" s="85"/>
      <c r="N286" s="85"/>
      <c r="O286" s="85"/>
      <c r="P286" s="85"/>
      <c r="Q286" s="85"/>
      <c r="R286" s="85"/>
      <c r="S286" s="85"/>
      <c r="T286" s="85"/>
      <c r="U286" s="85"/>
      <c r="V286" s="85"/>
      <c r="W286" s="85"/>
      <c r="X286" s="85"/>
    </row>
    <row r="287" spans="3:24">
      <c r="C287" s="85"/>
      <c r="D287" s="85"/>
      <c r="E287" s="85"/>
      <c r="F287" s="85"/>
      <c r="G287" s="85"/>
      <c r="H287" s="85"/>
      <c r="I287" s="85"/>
      <c r="J287" s="85"/>
      <c r="K287" s="85"/>
      <c r="L287" s="85"/>
      <c r="M287" s="85"/>
      <c r="N287" s="85"/>
      <c r="O287" s="85"/>
      <c r="P287" s="85"/>
      <c r="Q287" s="85"/>
      <c r="R287" s="85"/>
      <c r="S287" s="85"/>
      <c r="T287" s="85"/>
      <c r="U287" s="85"/>
      <c r="V287" s="85"/>
      <c r="W287" s="85"/>
      <c r="X287" s="85"/>
    </row>
    <row r="288" spans="3:24">
      <c r="C288" s="85"/>
      <c r="D288" s="85"/>
      <c r="E288" s="85"/>
      <c r="F288" s="85"/>
      <c r="G288" s="85"/>
      <c r="H288" s="85"/>
      <c r="I288" s="85"/>
      <c r="J288" s="85"/>
      <c r="K288" s="85"/>
      <c r="L288" s="85"/>
      <c r="M288" s="85"/>
      <c r="N288" s="85"/>
      <c r="O288" s="85"/>
      <c r="P288" s="85"/>
      <c r="Q288" s="85"/>
      <c r="R288" s="85"/>
      <c r="S288" s="85"/>
      <c r="T288" s="85"/>
      <c r="U288" s="85"/>
      <c r="V288" s="85"/>
      <c r="W288" s="85"/>
      <c r="X288" s="85"/>
    </row>
    <row r="289" spans="3:24">
      <c r="C289" s="85"/>
      <c r="D289" s="85"/>
      <c r="E289" s="85"/>
      <c r="F289" s="85"/>
      <c r="G289" s="85"/>
      <c r="H289" s="85"/>
      <c r="I289" s="85"/>
      <c r="J289" s="85"/>
      <c r="K289" s="85"/>
      <c r="L289" s="85"/>
      <c r="M289" s="85"/>
      <c r="N289" s="85"/>
      <c r="O289" s="85"/>
      <c r="P289" s="85"/>
      <c r="Q289" s="85"/>
      <c r="R289" s="85"/>
      <c r="S289" s="85"/>
      <c r="T289" s="85"/>
      <c r="U289" s="85"/>
      <c r="V289" s="85"/>
      <c r="W289" s="85"/>
      <c r="X289" s="85"/>
    </row>
    <row r="290" spans="3:24">
      <c r="C290" s="85"/>
      <c r="D290" s="85"/>
      <c r="E290" s="85"/>
      <c r="F290" s="85"/>
      <c r="G290" s="85"/>
      <c r="H290" s="85"/>
      <c r="I290" s="85"/>
      <c r="J290" s="85"/>
      <c r="K290" s="85"/>
      <c r="L290" s="85"/>
      <c r="M290" s="85"/>
      <c r="N290" s="85"/>
      <c r="O290" s="85"/>
      <c r="P290" s="85"/>
      <c r="Q290" s="85"/>
      <c r="R290" s="85"/>
      <c r="S290" s="85"/>
      <c r="T290" s="85"/>
      <c r="U290" s="85"/>
      <c r="V290" s="85"/>
      <c r="W290" s="85"/>
      <c r="X290" s="85"/>
    </row>
    <row r="291" spans="3:24">
      <c r="C291" s="85"/>
      <c r="D291" s="85"/>
      <c r="E291" s="85"/>
      <c r="F291" s="85"/>
      <c r="G291" s="85"/>
      <c r="H291" s="85"/>
      <c r="I291" s="85"/>
      <c r="J291" s="85"/>
      <c r="K291" s="85"/>
      <c r="L291" s="85"/>
      <c r="M291" s="85"/>
      <c r="N291" s="85"/>
      <c r="O291" s="85"/>
      <c r="P291" s="85"/>
      <c r="Q291" s="85"/>
      <c r="R291" s="85"/>
      <c r="S291" s="85"/>
      <c r="T291" s="85"/>
      <c r="U291" s="85"/>
      <c r="V291" s="85"/>
      <c r="W291" s="85"/>
      <c r="X291" s="85"/>
    </row>
    <row r="292" spans="3:24">
      <c r="C292" s="85"/>
      <c r="D292" s="85"/>
      <c r="E292" s="85"/>
      <c r="F292" s="85"/>
      <c r="G292" s="85"/>
      <c r="H292" s="85"/>
      <c r="I292" s="85"/>
      <c r="J292" s="85"/>
      <c r="K292" s="85"/>
      <c r="L292" s="85"/>
      <c r="M292" s="85"/>
      <c r="N292" s="85"/>
      <c r="O292" s="85"/>
      <c r="P292" s="85"/>
      <c r="Q292" s="85"/>
      <c r="R292" s="85"/>
      <c r="S292" s="85"/>
      <c r="T292" s="85"/>
      <c r="U292" s="85"/>
      <c r="V292" s="85"/>
      <c r="W292" s="85"/>
      <c r="X292" s="85"/>
    </row>
    <row r="293" spans="3:24">
      <c r="C293" s="85"/>
      <c r="D293" s="85"/>
      <c r="E293" s="85"/>
      <c r="F293" s="85"/>
      <c r="G293" s="85"/>
      <c r="H293" s="85"/>
      <c r="I293" s="85"/>
      <c r="J293" s="85"/>
      <c r="K293" s="85"/>
      <c r="L293" s="85"/>
      <c r="M293" s="85"/>
      <c r="N293" s="85"/>
      <c r="O293" s="85"/>
      <c r="P293" s="85"/>
      <c r="Q293" s="85"/>
      <c r="R293" s="85"/>
      <c r="S293" s="85"/>
      <c r="T293" s="85"/>
      <c r="U293" s="85"/>
      <c r="V293" s="85"/>
      <c r="W293" s="85"/>
      <c r="X293" s="85"/>
    </row>
    <row r="294" spans="3:24">
      <c r="C294" s="85"/>
      <c r="D294" s="85"/>
      <c r="E294" s="85"/>
      <c r="F294" s="85"/>
      <c r="G294" s="85"/>
      <c r="H294" s="85"/>
      <c r="I294" s="85"/>
      <c r="J294" s="85"/>
      <c r="K294" s="85"/>
      <c r="L294" s="85"/>
      <c r="M294" s="85"/>
      <c r="N294" s="85"/>
      <c r="O294" s="85"/>
      <c r="P294" s="85"/>
      <c r="Q294" s="85"/>
      <c r="R294" s="85"/>
      <c r="S294" s="85"/>
      <c r="T294" s="85"/>
      <c r="U294" s="85"/>
      <c r="V294" s="85"/>
      <c r="W294" s="85"/>
      <c r="X294" s="85"/>
    </row>
    <row r="295" spans="3:24">
      <c r="C295" s="85"/>
      <c r="D295" s="85"/>
      <c r="E295" s="85"/>
      <c r="F295" s="85"/>
      <c r="G295" s="85"/>
      <c r="H295" s="85"/>
      <c r="I295" s="85"/>
      <c r="J295" s="85"/>
      <c r="K295" s="85"/>
      <c r="L295" s="85"/>
      <c r="M295" s="85"/>
      <c r="N295" s="85"/>
      <c r="O295" s="85"/>
      <c r="P295" s="85"/>
      <c r="Q295" s="85"/>
      <c r="R295" s="85"/>
      <c r="S295" s="85"/>
      <c r="T295" s="85"/>
      <c r="U295" s="85"/>
      <c r="V295" s="85"/>
      <c r="W295" s="85"/>
      <c r="X295" s="85"/>
    </row>
    <row r="296" spans="3:24">
      <c r="C296" s="85"/>
      <c r="D296" s="85"/>
      <c r="E296" s="85"/>
      <c r="F296" s="85"/>
      <c r="G296" s="85"/>
      <c r="H296" s="85"/>
      <c r="I296" s="85"/>
      <c r="J296" s="85"/>
      <c r="K296" s="85"/>
      <c r="L296" s="85"/>
      <c r="M296" s="85"/>
      <c r="N296" s="85"/>
      <c r="O296" s="85"/>
      <c r="P296" s="85"/>
      <c r="Q296" s="85"/>
      <c r="R296" s="85"/>
      <c r="S296" s="85"/>
      <c r="T296" s="85"/>
      <c r="U296" s="85"/>
      <c r="V296" s="85"/>
      <c r="W296" s="85"/>
      <c r="X296" s="85"/>
    </row>
    <row r="297" spans="3:24">
      <c r="C297" s="85"/>
      <c r="D297" s="85"/>
      <c r="E297" s="85"/>
      <c r="F297" s="85"/>
      <c r="G297" s="85"/>
      <c r="H297" s="85"/>
      <c r="I297" s="85"/>
      <c r="J297" s="85"/>
      <c r="K297" s="85"/>
      <c r="L297" s="85"/>
      <c r="M297" s="85"/>
      <c r="N297" s="85"/>
      <c r="O297" s="85"/>
      <c r="P297" s="85"/>
      <c r="Q297" s="85"/>
      <c r="R297" s="85"/>
      <c r="S297" s="85"/>
      <c r="T297" s="85"/>
      <c r="U297" s="85"/>
      <c r="V297" s="85"/>
      <c r="W297" s="85"/>
      <c r="X297" s="85"/>
    </row>
    <row r="298" spans="3:24">
      <c r="C298" s="85"/>
      <c r="D298" s="85"/>
      <c r="E298" s="85"/>
      <c r="F298" s="85"/>
      <c r="G298" s="85"/>
      <c r="H298" s="85"/>
      <c r="I298" s="85"/>
      <c r="J298" s="85"/>
      <c r="K298" s="85"/>
      <c r="L298" s="85"/>
      <c r="M298" s="85"/>
      <c r="N298" s="85"/>
      <c r="O298" s="85"/>
      <c r="P298" s="85"/>
      <c r="Q298" s="85"/>
      <c r="R298" s="85"/>
      <c r="S298" s="85"/>
      <c r="T298" s="85"/>
      <c r="U298" s="85"/>
      <c r="V298" s="85"/>
      <c r="W298" s="85"/>
      <c r="X298" s="85"/>
    </row>
    <row r="299" spans="3:24">
      <c r="C299" s="85"/>
      <c r="D299" s="85"/>
      <c r="E299" s="85"/>
      <c r="F299" s="85"/>
      <c r="G299" s="85"/>
      <c r="H299" s="85"/>
      <c r="I299" s="85"/>
      <c r="J299" s="85"/>
      <c r="K299" s="85"/>
      <c r="L299" s="85"/>
      <c r="M299" s="85"/>
      <c r="N299" s="85"/>
      <c r="O299" s="85"/>
      <c r="P299" s="85"/>
      <c r="Q299" s="85"/>
      <c r="R299" s="85"/>
      <c r="S299" s="85"/>
      <c r="T299" s="85"/>
      <c r="U299" s="85"/>
      <c r="V299" s="85"/>
      <c r="W299" s="85"/>
      <c r="X299" s="85"/>
    </row>
    <row r="300" spans="3:24">
      <c r="C300" s="85"/>
      <c r="D300" s="85"/>
      <c r="E300" s="85"/>
      <c r="F300" s="85"/>
      <c r="G300" s="85"/>
      <c r="H300" s="85"/>
      <c r="I300" s="85"/>
      <c r="J300" s="85"/>
      <c r="K300" s="85"/>
      <c r="L300" s="85"/>
      <c r="M300" s="85"/>
      <c r="N300" s="85"/>
      <c r="O300" s="85"/>
      <c r="P300" s="85"/>
      <c r="Q300" s="85"/>
      <c r="R300" s="85"/>
      <c r="S300" s="85"/>
      <c r="T300" s="85"/>
      <c r="U300" s="85"/>
      <c r="V300" s="85"/>
      <c r="W300" s="85"/>
      <c r="X300" s="85"/>
    </row>
    <row r="301" spans="3:24">
      <c r="C301" s="85"/>
      <c r="D301" s="85"/>
      <c r="E301" s="85"/>
      <c r="F301" s="85"/>
      <c r="G301" s="85"/>
      <c r="H301" s="85"/>
      <c r="I301" s="85"/>
      <c r="J301" s="85"/>
      <c r="K301" s="85"/>
      <c r="L301" s="85"/>
      <c r="M301" s="85"/>
      <c r="N301" s="85"/>
      <c r="O301" s="85"/>
      <c r="P301" s="85"/>
      <c r="Q301" s="85"/>
      <c r="R301" s="85"/>
      <c r="S301" s="85"/>
      <c r="T301" s="85"/>
      <c r="U301" s="85"/>
      <c r="V301" s="85"/>
      <c r="W301" s="85"/>
      <c r="X301" s="85"/>
    </row>
    <row r="302" spans="3:24">
      <c r="C302" s="85"/>
      <c r="D302" s="85"/>
      <c r="E302" s="85"/>
      <c r="F302" s="85"/>
      <c r="G302" s="85"/>
      <c r="H302" s="85"/>
      <c r="I302" s="85"/>
      <c r="J302" s="85"/>
      <c r="K302" s="85"/>
      <c r="L302" s="85"/>
      <c r="M302" s="85"/>
      <c r="N302" s="85"/>
      <c r="O302" s="85"/>
      <c r="P302" s="85"/>
      <c r="Q302" s="85"/>
      <c r="R302" s="85"/>
      <c r="S302" s="85"/>
      <c r="T302" s="85"/>
      <c r="U302" s="85"/>
      <c r="V302" s="85"/>
      <c r="W302" s="85"/>
      <c r="X302" s="85"/>
    </row>
    <row r="303" spans="3:24">
      <c r="C303" s="85"/>
      <c r="D303" s="85"/>
      <c r="E303" s="85"/>
      <c r="F303" s="85"/>
      <c r="G303" s="85"/>
      <c r="H303" s="85"/>
      <c r="I303" s="85"/>
      <c r="J303" s="85"/>
      <c r="K303" s="85"/>
      <c r="L303" s="85"/>
      <c r="M303" s="85"/>
      <c r="N303" s="85"/>
      <c r="O303" s="85"/>
      <c r="P303" s="85"/>
      <c r="Q303" s="85"/>
      <c r="R303" s="85"/>
      <c r="S303" s="85"/>
      <c r="T303" s="85"/>
      <c r="U303" s="85"/>
      <c r="V303" s="85"/>
      <c r="W303" s="85"/>
      <c r="X303" s="85"/>
    </row>
    <row r="304" spans="3:24">
      <c r="C304" s="85"/>
      <c r="D304" s="85"/>
      <c r="E304" s="85"/>
      <c r="F304" s="85"/>
      <c r="G304" s="85"/>
      <c r="H304" s="85"/>
      <c r="I304" s="85"/>
      <c r="J304" s="85"/>
      <c r="K304" s="85"/>
      <c r="L304" s="85"/>
      <c r="M304" s="85"/>
      <c r="N304" s="85"/>
      <c r="O304" s="85"/>
      <c r="P304" s="85"/>
      <c r="Q304" s="85"/>
      <c r="R304" s="85"/>
      <c r="S304" s="85"/>
      <c r="T304" s="85"/>
      <c r="U304" s="85"/>
      <c r="V304" s="85"/>
      <c r="W304" s="85"/>
      <c r="X304" s="85"/>
    </row>
    <row r="305" spans="3:24">
      <c r="C305" s="85"/>
      <c r="D305" s="85"/>
      <c r="E305" s="85"/>
      <c r="F305" s="85"/>
      <c r="G305" s="85"/>
      <c r="H305" s="85"/>
      <c r="I305" s="85"/>
      <c r="J305" s="85"/>
      <c r="K305" s="85"/>
      <c r="L305" s="85"/>
      <c r="M305" s="85"/>
      <c r="N305" s="85"/>
      <c r="O305" s="85"/>
      <c r="P305" s="85"/>
      <c r="Q305" s="85"/>
      <c r="R305" s="85"/>
      <c r="S305" s="85"/>
      <c r="T305" s="85"/>
      <c r="U305" s="85"/>
      <c r="V305" s="85"/>
      <c r="W305" s="85"/>
      <c r="X305" s="85"/>
    </row>
    <row r="306" spans="3:24">
      <c r="C306" s="85"/>
      <c r="D306" s="85"/>
      <c r="E306" s="85"/>
      <c r="F306" s="85"/>
      <c r="G306" s="85"/>
      <c r="H306" s="85"/>
      <c r="I306" s="85"/>
      <c r="J306" s="85"/>
      <c r="K306" s="85"/>
      <c r="L306" s="85"/>
      <c r="M306" s="85"/>
      <c r="N306" s="85"/>
      <c r="O306" s="85"/>
      <c r="P306" s="85"/>
      <c r="Q306" s="85"/>
      <c r="R306" s="85"/>
      <c r="S306" s="85"/>
      <c r="T306" s="85"/>
      <c r="U306" s="85"/>
      <c r="V306" s="85"/>
      <c r="W306" s="85"/>
      <c r="X306" s="85"/>
    </row>
    <row r="307" spans="3:24">
      <c r="C307" s="85"/>
      <c r="D307" s="85"/>
      <c r="E307" s="85"/>
      <c r="F307" s="85"/>
      <c r="G307" s="85"/>
      <c r="H307" s="85"/>
      <c r="I307" s="85"/>
      <c r="J307" s="85"/>
      <c r="K307" s="85"/>
      <c r="L307" s="85"/>
      <c r="M307" s="85"/>
      <c r="N307" s="85"/>
      <c r="O307" s="85"/>
      <c r="P307" s="85"/>
      <c r="Q307" s="85"/>
      <c r="R307" s="85"/>
      <c r="S307" s="85"/>
      <c r="T307" s="85"/>
      <c r="U307" s="85"/>
      <c r="V307" s="85"/>
      <c r="W307" s="85"/>
      <c r="X307" s="85"/>
    </row>
    <row r="308" spans="3:24">
      <c r="C308" s="85"/>
      <c r="D308" s="85"/>
      <c r="E308" s="85"/>
      <c r="F308" s="85"/>
      <c r="G308" s="85"/>
      <c r="H308" s="85"/>
      <c r="I308" s="85"/>
      <c r="J308" s="85"/>
      <c r="K308" s="85"/>
      <c r="L308" s="85"/>
      <c r="M308" s="85"/>
      <c r="N308" s="85"/>
      <c r="O308" s="85"/>
      <c r="P308" s="85"/>
      <c r="Q308" s="85"/>
      <c r="R308" s="85"/>
      <c r="S308" s="85"/>
      <c r="T308" s="85"/>
      <c r="U308" s="85"/>
      <c r="V308" s="85"/>
      <c r="W308" s="85"/>
      <c r="X308" s="85"/>
    </row>
    <row r="309" spans="3:24">
      <c r="C309" s="85"/>
      <c r="D309" s="85"/>
      <c r="E309" s="85"/>
      <c r="F309" s="85"/>
      <c r="G309" s="85"/>
      <c r="H309" s="85"/>
      <c r="I309" s="85"/>
      <c r="J309" s="85"/>
      <c r="K309" s="85"/>
      <c r="L309" s="85"/>
      <c r="M309" s="85"/>
      <c r="N309" s="85"/>
      <c r="O309" s="85"/>
      <c r="P309" s="85"/>
      <c r="Q309" s="85"/>
      <c r="R309" s="85"/>
      <c r="S309" s="85"/>
      <c r="T309" s="85"/>
      <c r="U309" s="85"/>
      <c r="V309" s="85"/>
      <c r="W309" s="85"/>
      <c r="X309" s="85"/>
    </row>
    <row r="310" spans="3:24">
      <c r="C310" s="85"/>
      <c r="D310" s="85"/>
      <c r="E310" s="85"/>
      <c r="F310" s="85"/>
      <c r="G310" s="85"/>
      <c r="H310" s="85"/>
      <c r="I310" s="85"/>
      <c r="J310" s="85"/>
      <c r="K310" s="85"/>
      <c r="L310" s="85"/>
      <c r="M310" s="85"/>
      <c r="N310" s="85"/>
      <c r="O310" s="85"/>
      <c r="P310" s="85"/>
      <c r="Q310" s="85"/>
      <c r="R310" s="85"/>
      <c r="S310" s="85"/>
      <c r="T310" s="85"/>
      <c r="U310" s="85"/>
      <c r="V310" s="85"/>
      <c r="W310" s="85"/>
      <c r="X310" s="85"/>
    </row>
    <row r="311" spans="3:24">
      <c r="C311" s="85"/>
      <c r="D311" s="85"/>
      <c r="E311" s="85"/>
      <c r="F311" s="85"/>
      <c r="G311" s="85"/>
      <c r="H311" s="85"/>
      <c r="I311" s="85"/>
      <c r="J311" s="85"/>
      <c r="K311" s="85"/>
      <c r="L311" s="85"/>
      <c r="M311" s="85"/>
      <c r="N311" s="85"/>
      <c r="O311" s="85"/>
      <c r="P311" s="85"/>
      <c r="Q311" s="85"/>
      <c r="R311" s="85"/>
      <c r="S311" s="85"/>
      <c r="T311" s="85"/>
      <c r="U311" s="85"/>
      <c r="V311" s="85"/>
      <c r="W311" s="85"/>
      <c r="X311" s="85"/>
    </row>
    <row r="312" spans="3:24">
      <c r="C312" s="85"/>
      <c r="D312" s="85"/>
      <c r="E312" s="85"/>
      <c r="F312" s="85"/>
      <c r="G312" s="85"/>
      <c r="H312" s="85"/>
      <c r="I312" s="85"/>
      <c r="J312" s="85"/>
      <c r="K312" s="85"/>
      <c r="L312" s="85"/>
      <c r="M312" s="85"/>
      <c r="N312" s="85"/>
      <c r="O312" s="85"/>
      <c r="P312" s="85"/>
      <c r="Q312" s="85"/>
      <c r="R312" s="85"/>
    </row>
    <row r="313" spans="3:24">
      <c r="C313" s="85"/>
      <c r="D313" s="85"/>
      <c r="E313" s="85"/>
      <c r="F313" s="85"/>
      <c r="G313" s="85"/>
      <c r="H313" s="85"/>
      <c r="I313" s="85"/>
      <c r="J313" s="85"/>
      <c r="K313" s="85"/>
      <c r="L313" s="85"/>
      <c r="M313" s="85"/>
      <c r="N313" s="85"/>
      <c r="O313" s="85"/>
      <c r="P313" s="85"/>
      <c r="Q313" s="85"/>
      <c r="R313" s="85"/>
    </row>
    <row r="314" spans="3:24">
      <c r="C314" s="85"/>
      <c r="D314" s="85"/>
      <c r="E314" s="85"/>
      <c r="F314" s="85"/>
      <c r="G314" s="85"/>
      <c r="H314" s="85"/>
      <c r="I314" s="85"/>
      <c r="J314" s="85"/>
      <c r="K314" s="85"/>
      <c r="L314" s="85"/>
      <c r="M314" s="85"/>
      <c r="N314" s="85"/>
      <c r="O314" s="85"/>
      <c r="P314" s="85"/>
      <c r="Q314" s="85"/>
      <c r="R314" s="85"/>
    </row>
    <row r="315" spans="3:24">
      <c r="C315" s="85"/>
      <c r="D315" s="85"/>
      <c r="E315" s="85"/>
      <c r="F315" s="85"/>
      <c r="G315" s="85"/>
      <c r="H315" s="85"/>
      <c r="I315" s="85"/>
      <c r="J315" s="85"/>
      <c r="K315" s="85"/>
      <c r="L315" s="85"/>
      <c r="M315" s="85"/>
      <c r="N315" s="85"/>
      <c r="O315" s="85"/>
      <c r="P315" s="85"/>
      <c r="Q315" s="85"/>
      <c r="R315" s="85"/>
    </row>
    <row r="316" spans="3:24">
      <c r="C316" s="85"/>
      <c r="D316" s="85"/>
      <c r="E316" s="85"/>
      <c r="F316" s="85"/>
      <c r="G316" s="85"/>
      <c r="H316" s="85"/>
      <c r="I316" s="85"/>
      <c r="J316" s="85"/>
      <c r="K316" s="85"/>
      <c r="L316" s="85"/>
      <c r="M316" s="85"/>
      <c r="N316" s="85"/>
      <c r="O316" s="85"/>
      <c r="P316" s="85"/>
      <c r="Q316" s="85"/>
      <c r="R316" s="85"/>
    </row>
    <row r="317" spans="3:24">
      <c r="C317" s="85"/>
      <c r="D317" s="85"/>
      <c r="E317" s="85"/>
      <c r="F317" s="85"/>
      <c r="G317" s="85"/>
      <c r="H317" s="85"/>
      <c r="I317" s="85"/>
      <c r="J317" s="85"/>
      <c r="K317" s="85"/>
      <c r="L317" s="85"/>
      <c r="M317" s="85"/>
      <c r="N317" s="85"/>
      <c r="O317" s="85"/>
      <c r="P317" s="85"/>
      <c r="Q317" s="85"/>
      <c r="R317" s="85"/>
    </row>
    <row r="318" spans="3:24">
      <c r="C318" s="85"/>
      <c r="D318" s="85"/>
      <c r="E318" s="85"/>
      <c r="F318" s="85"/>
      <c r="G318" s="85"/>
      <c r="H318" s="85"/>
      <c r="I318" s="85"/>
      <c r="J318" s="85"/>
      <c r="K318" s="85"/>
      <c r="L318" s="85"/>
      <c r="M318" s="85"/>
      <c r="N318" s="85"/>
      <c r="O318" s="85"/>
      <c r="P318" s="85"/>
      <c r="Q318" s="85"/>
      <c r="R318" s="85"/>
    </row>
    <row r="319" spans="3:24">
      <c r="C319" s="85"/>
      <c r="D319" s="85"/>
      <c r="E319" s="85"/>
      <c r="F319" s="85"/>
      <c r="G319" s="85"/>
      <c r="H319" s="85"/>
      <c r="I319" s="85"/>
      <c r="J319" s="85"/>
      <c r="K319" s="85"/>
      <c r="L319" s="85"/>
      <c r="M319" s="85"/>
      <c r="N319" s="85"/>
      <c r="O319" s="85"/>
      <c r="P319" s="85"/>
      <c r="Q319" s="85"/>
      <c r="R319" s="85"/>
    </row>
  </sheetData>
  <mergeCells count="8">
    <mergeCell ref="C110:R110"/>
    <mergeCell ref="C111:R111"/>
    <mergeCell ref="C104:R104"/>
    <mergeCell ref="C105:R105"/>
    <mergeCell ref="C106:R106"/>
    <mergeCell ref="C107:R107"/>
    <mergeCell ref="C108:R108"/>
    <mergeCell ref="C109:R109"/>
  </mergeCells>
  <printOptions horizontalCentered="1"/>
  <pageMargins left="0.2" right="0.2" top="0.75" bottom="0.75" header="0.3" footer="0.3"/>
  <pageSetup scale="35" orientation="landscape" r:id="rId1"/>
  <rowBreaks count="1" manualBreakCount="1">
    <brk id="62"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307"/>
  <sheetViews>
    <sheetView topLeftCell="A28" zoomScale="70" zoomScaleNormal="70" workbookViewId="0">
      <selection activeCell="R59" sqref="R59"/>
    </sheetView>
  </sheetViews>
  <sheetFormatPr defaultRowHeight="15"/>
  <cols>
    <col min="1" max="1" width="7.7109375" style="1" customWidth="1"/>
    <col min="2" max="2" width="1.85546875" style="1" customWidth="1"/>
    <col min="3" max="3" width="13.5703125" style="1" customWidth="1"/>
    <col min="4" max="4" width="13.140625" style="1" customWidth="1"/>
    <col min="5" max="5" width="16.140625" style="1" customWidth="1"/>
    <col min="6" max="6" width="16.5703125" style="1" customWidth="1"/>
    <col min="7" max="7" width="17.42578125" style="1" customWidth="1"/>
    <col min="8" max="8" width="18.5703125" style="1" customWidth="1"/>
    <col min="9" max="9" width="15.85546875" style="1" customWidth="1"/>
    <col min="10" max="10" width="18.140625" style="1" customWidth="1"/>
    <col min="11" max="11" width="15.7109375" style="1" customWidth="1"/>
    <col min="12" max="12" width="15.85546875" style="1" customWidth="1"/>
    <col min="13" max="13" width="16.28515625" style="1" customWidth="1"/>
    <col min="14" max="14" width="16.42578125" style="1" customWidth="1"/>
    <col min="15" max="15" width="16" style="1" customWidth="1"/>
    <col min="16" max="16" width="20.5703125" style="1" customWidth="1"/>
    <col min="17" max="17" width="15.85546875" style="1" customWidth="1"/>
    <col min="18" max="18" width="17.85546875" style="1" customWidth="1"/>
    <col min="19" max="19" width="2.42578125" style="1" customWidth="1"/>
    <col min="20" max="20" width="16.7109375" style="1" customWidth="1"/>
    <col min="21" max="21" width="9.140625" style="1"/>
    <col min="22" max="22" width="24.42578125" style="1" bestFit="1" customWidth="1"/>
    <col min="23" max="16384" width="9.140625" style="1"/>
  </cols>
  <sheetData>
    <row r="1" spans="1:69">
      <c r="R1" s="2"/>
    </row>
    <row r="2" spans="1:69">
      <c r="R2" s="2"/>
    </row>
    <row r="3" spans="1:69">
      <c r="R3" s="440" t="s">
        <v>534</v>
      </c>
    </row>
    <row r="4" spans="1:69" ht="15.75">
      <c r="R4" s="198" t="s">
        <v>0</v>
      </c>
    </row>
    <row r="5" spans="1:69" ht="15.75">
      <c r="C5" s="3" t="s">
        <v>1</v>
      </c>
      <c r="D5" s="3"/>
      <c r="E5" s="3"/>
      <c r="F5" s="3"/>
      <c r="G5" s="3"/>
      <c r="H5" s="3"/>
      <c r="I5" s="3"/>
      <c r="J5" s="4" t="s">
        <v>2</v>
      </c>
      <c r="K5" s="4"/>
      <c r="L5" s="3"/>
      <c r="M5" s="3"/>
      <c r="N5" s="3"/>
      <c r="O5" s="5"/>
      <c r="P5" s="311"/>
      <c r="Q5" s="312"/>
      <c r="R5" s="310" t="s">
        <v>470</v>
      </c>
      <c r="S5" s="8"/>
      <c r="T5" s="9"/>
      <c r="U5" s="9"/>
      <c r="V5" s="8"/>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row>
    <row r="6" spans="1:69" ht="15.75">
      <c r="C6" s="3"/>
      <c r="D6" s="3"/>
      <c r="E6" s="3"/>
      <c r="F6" s="3"/>
      <c r="G6" s="3"/>
      <c r="H6" s="11" t="s">
        <v>3</v>
      </c>
      <c r="I6" s="11"/>
      <c r="J6" s="11" t="s">
        <v>4</v>
      </c>
      <c r="K6" s="11"/>
      <c r="L6" s="11"/>
      <c r="M6" s="11"/>
      <c r="N6" s="11"/>
      <c r="O6" s="5"/>
      <c r="Q6" s="6"/>
      <c r="R6" s="5"/>
      <c r="S6" s="8"/>
      <c r="T6" s="12"/>
      <c r="U6" s="9"/>
      <c r="V6" s="8"/>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row>
    <row r="7" spans="1:69" ht="15.75">
      <c r="C7" s="6"/>
      <c r="D7" s="6"/>
      <c r="E7" s="6"/>
      <c r="F7" s="6"/>
      <c r="G7" s="6"/>
      <c r="H7" s="6"/>
      <c r="I7" s="6"/>
      <c r="J7" s="6"/>
      <c r="K7" s="6"/>
      <c r="L7" s="6"/>
      <c r="M7" s="6"/>
      <c r="N7" s="6"/>
      <c r="O7" s="6"/>
      <c r="Q7" s="6"/>
      <c r="R7" s="6" t="s">
        <v>5</v>
      </c>
      <c r="S7" s="8"/>
      <c r="T7" s="9"/>
      <c r="U7" s="9"/>
      <c r="V7" s="8"/>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row>
    <row r="8" spans="1:69" ht="15.75">
      <c r="A8" s="13"/>
      <c r="C8" s="6"/>
      <c r="D8" s="6"/>
      <c r="E8" s="6"/>
      <c r="F8" s="6"/>
      <c r="G8" s="6"/>
      <c r="H8" s="6"/>
      <c r="I8" s="6"/>
      <c r="J8" s="14" t="s">
        <v>471</v>
      </c>
      <c r="K8" s="14"/>
      <c r="L8" s="6"/>
      <c r="M8" s="6"/>
      <c r="N8" s="6"/>
      <c r="O8" s="6"/>
      <c r="P8" s="6"/>
      <c r="Q8" s="6"/>
      <c r="R8" s="6"/>
      <c r="S8" s="8"/>
      <c r="T8" s="9"/>
      <c r="U8" s="9"/>
      <c r="V8" s="8"/>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row>
    <row r="9" spans="1:69" ht="15.75">
      <c r="A9" s="13"/>
      <c r="C9" s="6"/>
      <c r="D9" s="6"/>
      <c r="E9" s="6"/>
      <c r="F9" s="6"/>
      <c r="G9" s="6"/>
      <c r="H9" s="6"/>
      <c r="I9" s="6"/>
      <c r="J9" s="15"/>
      <c r="K9" s="15"/>
      <c r="L9" s="6"/>
      <c r="M9" s="6"/>
      <c r="N9" s="6"/>
      <c r="O9" s="6"/>
      <c r="P9" s="6"/>
      <c r="Q9" s="6"/>
      <c r="R9" s="6"/>
      <c r="S9" s="8"/>
      <c r="T9" s="9"/>
      <c r="U9" s="9"/>
      <c r="V9" s="8"/>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row>
    <row r="10" spans="1:69" ht="15.75">
      <c r="A10" s="13"/>
      <c r="C10" s="6" t="s">
        <v>6</v>
      </c>
      <c r="D10" s="6"/>
      <c r="E10" s="6"/>
      <c r="F10" s="6"/>
      <c r="G10" s="6"/>
      <c r="H10" s="6"/>
      <c r="I10" s="6"/>
      <c r="J10" s="15"/>
      <c r="K10" s="15"/>
      <c r="L10" s="6"/>
      <c r="M10" s="6"/>
      <c r="N10" s="6"/>
      <c r="O10" s="6"/>
      <c r="P10" s="6"/>
      <c r="Q10" s="6"/>
      <c r="R10" s="6"/>
      <c r="S10" s="8"/>
      <c r="T10" s="9"/>
      <c r="U10" s="9"/>
      <c r="V10" s="8"/>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row>
    <row r="11" spans="1:69" ht="15.75">
      <c r="A11" s="13"/>
      <c r="C11" s="6" t="s">
        <v>7</v>
      </c>
      <c r="D11" s="6"/>
      <c r="E11" s="6"/>
      <c r="F11" s="6"/>
      <c r="G11" s="6"/>
      <c r="H11" s="6"/>
      <c r="I11" s="6"/>
      <c r="J11" s="15"/>
      <c r="K11" s="15"/>
      <c r="P11" s="6"/>
      <c r="Q11" s="6"/>
      <c r="R11" s="6"/>
      <c r="S11" s="8"/>
      <c r="T11" s="8"/>
      <c r="U11" s="8"/>
      <c r="V11" s="8"/>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row>
    <row r="12" spans="1:69" ht="15.75">
      <c r="A12" s="13"/>
      <c r="C12" s="6"/>
      <c r="D12" s="6"/>
      <c r="E12" s="6"/>
      <c r="F12" s="6"/>
      <c r="G12" s="6"/>
      <c r="H12" s="6"/>
      <c r="I12" s="6"/>
      <c r="J12" s="6"/>
      <c r="K12" s="6"/>
      <c r="P12" s="16"/>
      <c r="Q12" s="6"/>
      <c r="R12" s="6"/>
      <c r="S12" s="8"/>
      <c r="T12" s="8"/>
      <c r="U12" s="8"/>
      <c r="V12" s="8"/>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row>
    <row r="13" spans="1:69" ht="15.75">
      <c r="C13" s="17" t="s">
        <v>8</v>
      </c>
      <c r="D13" s="17"/>
      <c r="E13" s="17"/>
      <c r="F13" s="17"/>
      <c r="G13" s="17"/>
      <c r="H13" s="17" t="s">
        <v>9</v>
      </c>
      <c r="I13" s="17"/>
      <c r="J13" s="17" t="s">
        <v>10</v>
      </c>
      <c r="K13" s="17"/>
      <c r="L13" s="18" t="s">
        <v>11</v>
      </c>
      <c r="Q13" s="11"/>
      <c r="R13" s="18"/>
      <c r="S13" s="19"/>
      <c r="T13" s="18"/>
      <c r="U13" s="19"/>
      <c r="V13" s="2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row>
    <row r="14" spans="1:69" ht="15.75">
      <c r="C14" s="21"/>
      <c r="D14" s="21"/>
      <c r="E14" s="21"/>
      <c r="F14" s="21"/>
      <c r="G14" s="21"/>
      <c r="H14" s="22" t="s">
        <v>12</v>
      </c>
      <c r="I14" s="22"/>
      <c r="J14" s="11"/>
      <c r="K14" s="11"/>
      <c r="Q14" s="11"/>
      <c r="S14" s="19"/>
      <c r="T14" s="23"/>
      <c r="U14" s="23"/>
      <c r="V14" s="2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row>
    <row r="15" spans="1:69" ht="15.75">
      <c r="A15" s="13" t="s">
        <v>13</v>
      </c>
      <c r="C15" s="21"/>
      <c r="D15" s="21"/>
      <c r="E15" s="21"/>
      <c r="F15" s="21"/>
      <c r="G15" s="21"/>
      <c r="H15" s="24" t="s">
        <v>14</v>
      </c>
      <c r="I15" s="24"/>
      <c r="J15" s="25" t="s">
        <v>15</v>
      </c>
      <c r="K15" s="25"/>
      <c r="L15" s="25" t="s">
        <v>16</v>
      </c>
      <c r="Q15" s="11"/>
      <c r="S15" s="8"/>
      <c r="T15" s="26"/>
      <c r="U15" s="23"/>
      <c r="V15" s="2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row>
    <row r="16" spans="1:69" ht="15.75">
      <c r="A16" s="13" t="s">
        <v>17</v>
      </c>
      <c r="C16" s="27"/>
      <c r="D16" s="27"/>
      <c r="E16" s="27"/>
      <c r="F16" s="27"/>
      <c r="G16" s="27"/>
      <c r="H16" s="11"/>
      <c r="I16" s="11"/>
      <c r="J16" s="11"/>
      <c r="K16" s="11"/>
      <c r="L16" s="11"/>
      <c r="Q16" s="11"/>
      <c r="R16" s="11"/>
      <c r="S16" s="8"/>
      <c r="T16" s="19"/>
      <c r="U16" s="19"/>
      <c r="V16" s="2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row>
    <row r="17" spans="1:69" ht="15.75">
      <c r="A17" s="28"/>
      <c r="C17" s="21"/>
      <c r="D17" s="21"/>
      <c r="E17" s="21"/>
      <c r="F17" s="21"/>
      <c r="G17" s="21"/>
      <c r="H17" s="11"/>
      <c r="I17" s="11"/>
      <c r="J17" s="11"/>
      <c r="K17" s="11"/>
      <c r="L17" s="11"/>
      <c r="Q17" s="11"/>
      <c r="R17" s="11"/>
      <c r="S17" s="8"/>
      <c r="T17" s="19"/>
      <c r="U17" s="19"/>
      <c r="V17" s="2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row>
    <row r="18" spans="1:69" ht="15.75">
      <c r="A18" s="29">
        <v>1</v>
      </c>
      <c r="C18" s="21" t="s">
        <v>18</v>
      </c>
      <c r="D18" s="21"/>
      <c r="E18" s="21"/>
      <c r="F18" s="21"/>
      <c r="G18" s="21"/>
      <c r="H18" s="30" t="s">
        <v>19</v>
      </c>
      <c r="I18" s="30"/>
      <c r="J18" s="31">
        <f>VLOOKUP(A18,IMPORTS!$A$5:$W$17,22,FALSE)</f>
        <v>180370431</v>
      </c>
      <c r="K18" s="11"/>
      <c r="L18" s="179"/>
      <c r="Q18" s="11"/>
      <c r="R18" s="11"/>
      <c r="S18" s="8"/>
      <c r="T18" s="19"/>
      <c r="U18" s="19"/>
      <c r="V18" s="2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row>
    <row r="19" spans="1:69" ht="15.75">
      <c r="A19" s="29" t="s">
        <v>20</v>
      </c>
      <c r="C19" s="21" t="s">
        <v>21</v>
      </c>
      <c r="D19" s="21"/>
      <c r="E19" s="21"/>
      <c r="F19" s="21"/>
      <c r="G19" s="21"/>
      <c r="H19" s="30" t="s">
        <v>440</v>
      </c>
      <c r="I19" s="30"/>
      <c r="J19" s="32">
        <f>VLOOKUP(A19,IMPORTS!$A$5:$W$17,22,FALSE)</f>
        <v>0</v>
      </c>
      <c r="K19" s="33"/>
      <c r="L19" s="179"/>
      <c r="Q19" s="11"/>
      <c r="R19" s="11"/>
      <c r="S19" s="8"/>
      <c r="T19" s="19"/>
      <c r="U19" s="19"/>
      <c r="V19" s="2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row>
    <row r="20" spans="1:69" ht="15.75">
      <c r="A20" s="29">
        <v>2</v>
      </c>
      <c r="C20" s="21" t="s">
        <v>22</v>
      </c>
      <c r="D20" s="21"/>
      <c r="E20" s="21"/>
      <c r="F20" s="21"/>
      <c r="G20" s="21"/>
      <c r="H20" s="30" t="s">
        <v>23</v>
      </c>
      <c r="I20" s="30"/>
      <c r="J20" s="34">
        <f>J18-J19</f>
        <v>180370431</v>
      </c>
      <c r="K20" s="35"/>
      <c r="L20" s="179"/>
      <c r="Q20" s="11"/>
      <c r="R20" s="11"/>
      <c r="S20" s="8"/>
      <c r="T20" s="19"/>
      <c r="U20" s="19"/>
      <c r="V20" s="2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row>
    <row r="21" spans="1:69" ht="15.75">
      <c r="A21" s="29"/>
      <c r="H21" s="30"/>
      <c r="I21" s="30"/>
      <c r="J21" s="179"/>
      <c r="K21" s="179"/>
      <c r="L21" s="179"/>
      <c r="Q21" s="11"/>
      <c r="R21" s="11"/>
      <c r="S21" s="8"/>
      <c r="T21" s="19"/>
      <c r="U21" s="19"/>
      <c r="V21" s="2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row>
    <row r="22" spans="1:69" ht="15.75">
      <c r="A22" s="29"/>
      <c r="C22" s="21" t="s">
        <v>24</v>
      </c>
      <c r="D22" s="21"/>
      <c r="E22" s="21"/>
      <c r="F22" s="21"/>
      <c r="G22" s="21"/>
      <c r="H22" s="30"/>
      <c r="I22" s="30"/>
      <c r="J22" s="11"/>
      <c r="K22" s="11"/>
      <c r="L22" s="11"/>
      <c r="Q22" s="11"/>
      <c r="R22" s="11"/>
      <c r="S22" s="19"/>
      <c r="T22" s="19"/>
      <c r="U22" s="19"/>
      <c r="V22" s="2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row>
    <row r="23" spans="1:69" ht="15.75">
      <c r="A23" s="29">
        <v>3</v>
      </c>
      <c r="C23" s="21" t="s">
        <v>25</v>
      </c>
      <c r="D23" s="21"/>
      <c r="E23" s="21"/>
      <c r="F23" s="21"/>
      <c r="G23" s="21"/>
      <c r="H23" s="30" t="s">
        <v>26</v>
      </c>
      <c r="I23" s="30"/>
      <c r="J23" s="31">
        <f>VLOOKUP(A23,IMPORTS!$A$5:$W$17,22,FALSE)</f>
        <v>6724588</v>
      </c>
      <c r="K23" s="11"/>
      <c r="L23" s="179"/>
      <c r="Q23" s="11"/>
      <c r="R23" s="11"/>
      <c r="S23" s="19"/>
      <c r="T23" s="19"/>
      <c r="U23" s="19"/>
      <c r="V23" s="2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row>
    <row r="24" spans="1:69" ht="15.75">
      <c r="A24" s="29" t="s">
        <v>27</v>
      </c>
      <c r="C24" s="21" t="s">
        <v>28</v>
      </c>
      <c r="D24" s="21"/>
      <c r="E24" s="21"/>
      <c r="F24" s="21"/>
      <c r="G24" s="21"/>
      <c r="H24" s="30" t="s">
        <v>29</v>
      </c>
      <c r="I24" s="30"/>
      <c r="J24" s="31">
        <f>VLOOKUP(A24,IMPORTS!$A$5:$W$17,22,FALSE)</f>
        <v>24437457</v>
      </c>
      <c r="K24" s="11"/>
      <c r="L24" s="179"/>
      <c r="Q24" s="11"/>
      <c r="R24" s="11"/>
      <c r="S24" s="19"/>
      <c r="T24" s="19"/>
      <c r="U24" s="19"/>
      <c r="V24" s="2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row>
    <row r="25" spans="1:69" ht="15.75">
      <c r="A25" s="29" t="s">
        <v>30</v>
      </c>
      <c r="C25" s="21" t="s">
        <v>31</v>
      </c>
      <c r="D25" s="21"/>
      <c r="E25" s="21"/>
      <c r="F25" s="21"/>
      <c r="G25" s="21"/>
      <c r="H25" s="30" t="s">
        <v>32</v>
      </c>
      <c r="I25" s="30"/>
      <c r="J25" s="31">
        <f>VLOOKUP(A25,IMPORTS!$A$5:$W$17,22,FALSE)</f>
        <v>0</v>
      </c>
      <c r="K25" s="11"/>
      <c r="L25" s="179"/>
      <c r="Q25" s="11"/>
      <c r="R25" s="11"/>
      <c r="S25" s="19"/>
      <c r="T25" s="19"/>
      <c r="U25" s="19"/>
      <c r="V25" s="2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row>
    <row r="26" spans="1:69" ht="15.75">
      <c r="A26" s="29" t="s">
        <v>33</v>
      </c>
      <c r="C26" s="21" t="s">
        <v>34</v>
      </c>
      <c r="D26" s="21"/>
      <c r="E26" s="21"/>
      <c r="F26" s="21"/>
      <c r="G26" s="21"/>
      <c r="H26" s="30" t="s">
        <v>35</v>
      </c>
      <c r="I26" s="30"/>
      <c r="J26" s="32">
        <f>VLOOKUP(A26,IMPORTS!$A$5:$W$17,22,FALSE)</f>
        <v>20914177</v>
      </c>
      <c r="K26" s="33"/>
      <c r="L26" s="179"/>
      <c r="Q26" s="11"/>
      <c r="R26" s="11"/>
      <c r="S26" s="19"/>
      <c r="T26" s="19"/>
      <c r="U26" s="19"/>
      <c r="V26" s="2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row>
    <row r="27" spans="1:69" ht="15.75">
      <c r="A27" s="29" t="s">
        <v>36</v>
      </c>
      <c r="C27" s="21" t="s">
        <v>37</v>
      </c>
      <c r="D27" s="21"/>
      <c r="E27" s="21"/>
      <c r="F27" s="21"/>
      <c r="G27" s="21"/>
      <c r="H27" s="30" t="s">
        <v>38</v>
      </c>
      <c r="I27" s="30"/>
      <c r="J27" s="34">
        <f>J24-(J25+J26)</f>
        <v>3523280</v>
      </c>
      <c r="K27" s="11"/>
      <c r="L27" s="179"/>
      <c r="Q27" s="11"/>
      <c r="R27" s="11"/>
      <c r="S27" s="19"/>
      <c r="T27" s="19"/>
      <c r="U27" s="19"/>
      <c r="V27" s="2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row>
    <row r="28" spans="1:69" ht="15.75">
      <c r="A28" s="29"/>
      <c r="C28" s="21"/>
      <c r="D28" s="21"/>
      <c r="E28" s="21"/>
      <c r="F28" s="21"/>
      <c r="G28" s="21"/>
      <c r="H28" s="30"/>
      <c r="I28" s="30"/>
      <c r="J28" s="11"/>
      <c r="K28" s="11"/>
      <c r="L28" s="179"/>
      <c r="Q28" s="11"/>
      <c r="R28" s="11"/>
      <c r="S28" s="19"/>
      <c r="T28" s="19"/>
      <c r="U28" s="19"/>
      <c r="V28" s="2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row>
    <row r="29" spans="1:69" ht="15.75">
      <c r="A29" s="29">
        <v>4</v>
      </c>
      <c r="C29" s="27" t="s">
        <v>39</v>
      </c>
      <c r="D29" s="27"/>
      <c r="E29" s="27"/>
      <c r="F29" s="27"/>
      <c r="G29" s="21"/>
      <c r="H29" s="30" t="s">
        <v>40</v>
      </c>
      <c r="I29" s="30"/>
      <c r="J29" s="36" t="e">
        <f>IF(J27=0,0,J27/J19)</f>
        <v>#DIV/0!</v>
      </c>
      <c r="K29" s="36"/>
      <c r="L29" s="37" t="e">
        <f>J29</f>
        <v>#DIV/0!</v>
      </c>
      <c r="Q29" s="11"/>
      <c r="R29" s="11"/>
      <c r="S29" s="19"/>
      <c r="T29" s="19"/>
      <c r="U29" s="19"/>
      <c r="V29" s="2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row>
    <row r="30" spans="1:69" ht="15.75">
      <c r="A30" s="29"/>
      <c r="C30" s="21"/>
      <c r="D30" s="21"/>
      <c r="E30" s="21"/>
      <c r="F30" s="21"/>
      <c r="G30" s="21"/>
      <c r="H30" s="30"/>
      <c r="I30" s="30"/>
      <c r="J30" s="11"/>
      <c r="K30" s="11"/>
      <c r="L30" s="179"/>
      <c r="Q30" s="11"/>
      <c r="R30" s="11"/>
      <c r="S30" s="19"/>
      <c r="T30" s="19"/>
      <c r="U30" s="19"/>
      <c r="V30" s="2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row>
    <row r="31" spans="1:69" ht="15.75">
      <c r="A31" s="29"/>
      <c r="C31" s="21"/>
      <c r="D31" s="21"/>
      <c r="E31" s="21"/>
      <c r="F31" s="21"/>
      <c r="G31" s="21"/>
      <c r="H31" s="30"/>
      <c r="I31" s="30"/>
      <c r="J31" s="11"/>
      <c r="K31" s="11"/>
      <c r="L31" s="179"/>
      <c r="Q31" s="11"/>
      <c r="R31" s="11"/>
      <c r="S31" s="19"/>
      <c r="T31" s="19"/>
      <c r="U31" s="19"/>
      <c r="V31" s="2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row>
    <row r="32" spans="1:69" ht="15.75">
      <c r="A32" s="29"/>
      <c r="C32" s="21" t="s">
        <v>41</v>
      </c>
      <c r="D32" s="21"/>
      <c r="E32" s="21"/>
      <c r="F32" s="21"/>
      <c r="G32" s="21"/>
      <c r="H32" s="30"/>
      <c r="I32" s="30"/>
      <c r="J32" s="38"/>
      <c r="K32" s="38"/>
      <c r="L32" s="182"/>
      <c r="Q32" s="11"/>
      <c r="R32" s="36"/>
      <c r="S32" s="40"/>
      <c r="T32" s="41"/>
      <c r="U32" s="19"/>
      <c r="V32" s="2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row>
    <row r="33" spans="1:69" ht="15.75">
      <c r="A33" s="29" t="s">
        <v>42</v>
      </c>
      <c r="C33" s="21" t="s">
        <v>43</v>
      </c>
      <c r="D33" s="21"/>
      <c r="E33" s="21"/>
      <c r="F33" s="21"/>
      <c r="G33" s="21"/>
      <c r="H33" s="30" t="s">
        <v>44</v>
      </c>
      <c r="I33" s="30"/>
      <c r="J33" s="34">
        <f>J23-J27</f>
        <v>3201308</v>
      </c>
      <c r="K33" s="38"/>
      <c r="L33" s="182"/>
      <c r="Q33" s="11"/>
      <c r="R33" s="36"/>
      <c r="S33" s="40"/>
      <c r="T33" s="41"/>
      <c r="U33" s="19"/>
      <c r="V33" s="2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row>
    <row r="34" spans="1:69" ht="15.75">
      <c r="A34" s="29" t="s">
        <v>45</v>
      </c>
      <c r="C34" s="21" t="s">
        <v>46</v>
      </c>
      <c r="D34" s="21"/>
      <c r="E34" s="21"/>
      <c r="F34" s="21"/>
      <c r="G34" s="21"/>
      <c r="H34" s="30" t="s">
        <v>47</v>
      </c>
      <c r="I34" s="30"/>
      <c r="J34" s="38">
        <f>IF(J33=0,0,J33/J18)</f>
        <v>1.7748518880015315E-2</v>
      </c>
      <c r="K34" s="38"/>
      <c r="L34" s="182">
        <f>J34</f>
        <v>1.7748518880015315E-2</v>
      </c>
      <c r="Q34" s="11"/>
      <c r="R34" s="36"/>
      <c r="S34" s="40"/>
      <c r="T34" s="41"/>
      <c r="U34" s="19"/>
      <c r="V34" s="2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row>
    <row r="35" spans="1:69" ht="15.75">
      <c r="A35" s="29"/>
      <c r="C35" s="21"/>
      <c r="D35" s="21"/>
      <c r="E35" s="21"/>
      <c r="F35" s="21"/>
      <c r="G35" s="21"/>
      <c r="H35" s="30"/>
      <c r="I35" s="30"/>
      <c r="J35" s="38"/>
      <c r="K35" s="38"/>
      <c r="L35" s="182"/>
      <c r="Q35" s="11"/>
      <c r="R35" s="36"/>
      <c r="S35" s="40"/>
      <c r="T35" s="41"/>
      <c r="U35" s="19"/>
      <c r="V35" s="2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row>
    <row r="36" spans="1:69" ht="15.75">
      <c r="A36" s="42"/>
      <c r="B36" s="10"/>
      <c r="C36" s="21" t="s">
        <v>48</v>
      </c>
      <c r="D36" s="21"/>
      <c r="E36" s="21"/>
      <c r="F36" s="21"/>
      <c r="G36" s="21"/>
      <c r="H36" s="43"/>
      <c r="I36" s="43"/>
      <c r="J36" s="11"/>
      <c r="K36" s="11"/>
      <c r="L36" s="11"/>
      <c r="N36" s="10"/>
      <c r="O36" s="10"/>
      <c r="Q36" s="11"/>
      <c r="R36" s="36"/>
      <c r="S36" s="40"/>
      <c r="T36" s="41"/>
      <c r="U36" s="19"/>
      <c r="V36" s="2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row>
    <row r="37" spans="1:69" ht="15.75">
      <c r="A37" s="29">
        <v>5</v>
      </c>
      <c r="B37" s="10"/>
      <c r="C37" s="21" t="s">
        <v>49</v>
      </c>
      <c r="D37" s="21"/>
      <c r="E37" s="21"/>
      <c r="F37" s="21"/>
      <c r="G37" s="21"/>
      <c r="H37" s="30" t="s">
        <v>50</v>
      </c>
      <c r="I37" s="30"/>
      <c r="J37" s="31">
        <f>VLOOKUP(A37,IMPORTS!$A$5:$W$17,22,FALSE)</f>
        <v>0</v>
      </c>
      <c r="K37" s="11"/>
      <c r="L37" s="179"/>
      <c r="N37" s="10"/>
      <c r="O37" s="10"/>
      <c r="Q37" s="11"/>
      <c r="R37" s="36"/>
      <c r="S37" s="40"/>
      <c r="T37" s="41"/>
      <c r="U37" s="19"/>
      <c r="V37" s="2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row>
    <row r="38" spans="1:69" ht="15.75">
      <c r="A38" s="29">
        <v>6</v>
      </c>
      <c r="B38" s="10"/>
      <c r="C38" s="21" t="s">
        <v>52</v>
      </c>
      <c r="D38" s="21"/>
      <c r="E38" s="21"/>
      <c r="F38" s="21"/>
      <c r="G38" s="21"/>
      <c r="H38" s="30" t="s">
        <v>53</v>
      </c>
      <c r="I38" s="30"/>
      <c r="J38" s="38">
        <f>IF(J37=0,0,J37/J18)</f>
        <v>0</v>
      </c>
      <c r="K38" s="38"/>
      <c r="L38" s="182">
        <f>J38</f>
        <v>0</v>
      </c>
      <c r="N38" s="10"/>
      <c r="O38" s="10"/>
      <c r="Q38" s="11"/>
      <c r="R38" s="36"/>
      <c r="S38" s="40"/>
      <c r="T38" s="41"/>
      <c r="U38" s="19"/>
      <c r="V38" s="2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row>
    <row r="39" spans="1:69" ht="15.75">
      <c r="A39" s="29"/>
      <c r="C39" s="21"/>
      <c r="D39" s="21"/>
      <c r="E39" s="21"/>
      <c r="F39" s="21"/>
      <c r="G39" s="21"/>
      <c r="H39" s="30"/>
      <c r="I39" s="30"/>
      <c r="J39" s="38"/>
      <c r="K39" s="38"/>
      <c r="L39" s="182"/>
      <c r="Q39" s="11"/>
      <c r="R39" s="36"/>
      <c r="S39" s="40"/>
      <c r="T39" s="41"/>
      <c r="U39" s="19"/>
      <c r="V39" s="2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row>
    <row r="40" spans="1:69" ht="15.75">
      <c r="A40" s="29"/>
      <c r="C40" s="21" t="s">
        <v>54</v>
      </c>
      <c r="D40" s="21"/>
      <c r="E40" s="21"/>
      <c r="F40" s="21"/>
      <c r="G40" s="21"/>
      <c r="H40" s="43"/>
      <c r="I40" s="43"/>
      <c r="J40" s="11"/>
      <c r="K40" s="11"/>
      <c r="L40" s="11"/>
      <c r="Q40" s="11"/>
      <c r="R40" s="11"/>
      <c r="S40" s="19"/>
      <c r="T40" s="11"/>
      <c r="U40" s="19"/>
      <c r="V40" s="2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row>
    <row r="41" spans="1:69" ht="15.75">
      <c r="A41" s="29">
        <v>7</v>
      </c>
      <c r="C41" s="21" t="s">
        <v>55</v>
      </c>
      <c r="D41" s="21"/>
      <c r="E41" s="21"/>
      <c r="F41" s="21"/>
      <c r="G41" s="21"/>
      <c r="H41" s="30" t="s">
        <v>56</v>
      </c>
      <c r="I41" s="30"/>
      <c r="J41" s="31">
        <f>VLOOKUP(A41,IMPORTS!$A$5:$W$17,22,FALSE)</f>
        <v>2122087</v>
      </c>
      <c r="K41" s="11"/>
      <c r="L41" s="179"/>
      <c r="Q41" s="11"/>
      <c r="R41" s="45"/>
      <c r="S41" s="19"/>
      <c r="T41" s="46"/>
      <c r="U41" s="23"/>
      <c r="V41" s="2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row>
    <row r="42" spans="1:69" ht="15.75">
      <c r="A42" s="29">
        <v>8</v>
      </c>
      <c r="C42" s="21" t="s">
        <v>58</v>
      </c>
      <c r="D42" s="21"/>
      <c r="E42" s="21"/>
      <c r="F42" s="21"/>
      <c r="G42" s="21"/>
      <c r="H42" s="30" t="s">
        <v>59</v>
      </c>
      <c r="I42" s="30"/>
      <c r="J42" s="38">
        <f>IF(J41=0,0,J41/J18)</f>
        <v>1.1765160110971848E-2</v>
      </c>
      <c r="K42" s="38"/>
      <c r="L42" s="182">
        <f>J42</f>
        <v>1.1765160110971848E-2</v>
      </c>
      <c r="Q42" s="11"/>
      <c r="R42" s="36"/>
      <c r="S42" s="19"/>
      <c r="T42" s="41"/>
      <c r="U42" s="23"/>
      <c r="V42" s="2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row>
    <row r="43" spans="1:69" ht="15.75">
      <c r="A43" s="29"/>
      <c r="C43" s="21"/>
      <c r="D43" s="21"/>
      <c r="E43" s="21"/>
      <c r="F43" s="21"/>
      <c r="G43" s="21"/>
      <c r="H43" s="30"/>
      <c r="I43" s="30"/>
      <c r="J43" s="11"/>
      <c r="K43" s="11"/>
      <c r="L43" s="11"/>
      <c r="Q43" s="11"/>
      <c r="U43" s="19"/>
      <c r="V43" s="2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row>
    <row r="44" spans="1:69" ht="15.75">
      <c r="A44" s="325">
        <v>9</v>
      </c>
      <c r="B44" s="47"/>
      <c r="C44" s="27" t="s">
        <v>61</v>
      </c>
      <c r="D44" s="27"/>
      <c r="E44" s="27"/>
      <c r="F44" s="27"/>
      <c r="G44" s="27"/>
      <c r="H44" s="22" t="s">
        <v>62</v>
      </c>
      <c r="I44" s="22"/>
      <c r="J44" s="48">
        <f>J34+J38+J42</f>
        <v>2.9513678990987162E-2</v>
      </c>
      <c r="K44" s="48"/>
      <c r="L44" s="48">
        <f>L34+L38+L42</f>
        <v>2.9513678990987162E-2</v>
      </c>
      <c r="Q44" s="11"/>
      <c r="U44" s="19"/>
      <c r="V44" s="2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row>
    <row r="45" spans="1:69" ht="15.75">
      <c r="A45" s="29"/>
      <c r="C45" s="21"/>
      <c r="D45" s="21"/>
      <c r="E45" s="21"/>
      <c r="F45" s="21"/>
      <c r="G45" s="21"/>
      <c r="H45" s="30"/>
      <c r="I45" s="30"/>
      <c r="J45" s="11"/>
      <c r="K45" s="11"/>
      <c r="L45" s="11"/>
      <c r="Q45" s="11"/>
      <c r="R45" s="11"/>
      <c r="S45" s="19"/>
      <c r="T45" s="49"/>
      <c r="U45" s="19"/>
      <c r="V45" s="2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row>
    <row r="46" spans="1:69" ht="15.75">
      <c r="A46" s="29"/>
      <c r="B46" s="50"/>
      <c r="C46" s="11" t="s">
        <v>63</v>
      </c>
      <c r="D46" s="11"/>
      <c r="E46" s="11"/>
      <c r="F46" s="11"/>
      <c r="G46" s="11"/>
      <c r="H46" s="30"/>
      <c r="I46" s="30"/>
      <c r="J46" s="11"/>
      <c r="K46" s="11"/>
      <c r="L46" s="11"/>
      <c r="Q46" s="51"/>
      <c r="R46" s="50"/>
      <c r="U46" s="23"/>
      <c r="V46" s="19" t="s">
        <v>3</v>
      </c>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row>
    <row r="47" spans="1:69" ht="15.75">
      <c r="A47" s="29">
        <v>10</v>
      </c>
      <c r="B47" s="50"/>
      <c r="C47" s="11" t="s">
        <v>64</v>
      </c>
      <c r="D47" s="11"/>
      <c r="E47" s="11"/>
      <c r="F47" s="11"/>
      <c r="G47" s="11"/>
      <c r="H47" s="30" t="s">
        <v>65</v>
      </c>
      <c r="I47" s="30"/>
      <c r="J47" s="31">
        <f>VLOOKUP(A47,IMPORTS!$A$5:$W$17,22,FALSE)</f>
        <v>0</v>
      </c>
      <c r="K47" s="11"/>
      <c r="L47" s="11"/>
      <c r="Q47" s="51"/>
      <c r="R47" s="50"/>
      <c r="U47" s="23"/>
      <c r="V47" s="19"/>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row>
    <row r="48" spans="1:69" ht="15.75">
      <c r="A48" s="29">
        <v>11</v>
      </c>
      <c r="B48" s="50"/>
      <c r="C48" s="11" t="s">
        <v>67</v>
      </c>
      <c r="D48" s="11"/>
      <c r="E48" s="11"/>
      <c r="F48" s="11"/>
      <c r="G48" s="11"/>
      <c r="H48" s="30" t="s">
        <v>68</v>
      </c>
      <c r="I48" s="30"/>
      <c r="J48" s="38">
        <f>IF(J47=0,0,J47/J20)</f>
        <v>0</v>
      </c>
      <c r="K48" s="38"/>
      <c r="L48" s="182">
        <f>J48</f>
        <v>0</v>
      </c>
      <c r="Q48" s="51"/>
      <c r="R48" s="50"/>
      <c r="S48" s="19"/>
      <c r="T48" s="19"/>
      <c r="U48" s="23"/>
      <c r="V48" s="19"/>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row>
    <row r="49" spans="1:69" ht="15.75">
      <c r="A49" s="29"/>
      <c r="C49" s="11"/>
      <c r="D49" s="11"/>
      <c r="E49" s="11"/>
      <c r="F49" s="11"/>
      <c r="G49" s="11"/>
      <c r="H49" s="30"/>
      <c r="I49" s="30"/>
      <c r="J49" s="11"/>
      <c r="K49" s="11"/>
      <c r="L49" s="11"/>
      <c r="Q49" s="11"/>
      <c r="S49" s="8"/>
      <c r="T49" s="19"/>
      <c r="U49" s="8"/>
      <c r="V49" s="2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row>
    <row r="50" spans="1:69" ht="15.75">
      <c r="A50" s="29"/>
      <c r="C50" s="21" t="s">
        <v>69</v>
      </c>
      <c r="D50" s="21"/>
      <c r="E50" s="21"/>
      <c r="F50" s="21"/>
      <c r="G50" s="21"/>
      <c r="H50" s="52"/>
      <c r="I50" s="52"/>
      <c r="J50" s="179"/>
      <c r="K50" s="179"/>
      <c r="L50" s="179"/>
      <c r="Q50" s="11"/>
      <c r="S50" s="19"/>
      <c r="T50" s="19"/>
      <c r="U50" s="19"/>
      <c r="V50" s="2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row>
    <row r="51" spans="1:69" ht="15.75">
      <c r="A51" s="29">
        <v>12</v>
      </c>
      <c r="C51" s="21" t="s">
        <v>70</v>
      </c>
      <c r="D51" s="21"/>
      <c r="E51" s="21"/>
      <c r="F51" s="21"/>
      <c r="G51" s="21"/>
      <c r="H51" s="30" t="s">
        <v>71</v>
      </c>
      <c r="I51" s="30"/>
      <c r="J51" s="31">
        <f>VLOOKUP(A51,IMPORTS!$A$5:$W$17,22,FALSE)</f>
        <v>29091556</v>
      </c>
      <c r="K51" s="11"/>
      <c r="L51" s="11"/>
      <c r="Q51" s="11"/>
      <c r="S51" s="19"/>
      <c r="T51" s="19"/>
      <c r="U51" s="19"/>
      <c r="V51" s="2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row>
    <row r="52" spans="1:69" ht="15.75">
      <c r="A52" s="29">
        <v>13</v>
      </c>
      <c r="B52" s="50"/>
      <c r="C52" s="11" t="s">
        <v>73</v>
      </c>
      <c r="D52" s="11"/>
      <c r="E52" s="11"/>
      <c r="F52" s="11"/>
      <c r="G52" s="11"/>
      <c r="H52" s="30" t="s">
        <v>74</v>
      </c>
      <c r="I52" s="30"/>
      <c r="J52" s="53">
        <f>IF(J51=0,0,J51/J20)</f>
        <v>0.16128783325909998</v>
      </c>
      <c r="K52" s="53"/>
      <c r="L52" s="182">
        <f>J52</f>
        <v>0.16128783325909998</v>
      </c>
      <c r="Q52" s="11"/>
      <c r="T52" s="54"/>
      <c r="U52" s="23"/>
      <c r="V52" s="19"/>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row>
    <row r="53" spans="1:69" ht="15.75">
      <c r="A53" s="29"/>
      <c r="C53" s="21"/>
      <c r="D53" s="21"/>
      <c r="E53" s="21"/>
      <c r="F53" s="21"/>
      <c r="G53" s="21"/>
      <c r="H53" s="30"/>
      <c r="I53" s="30"/>
      <c r="J53" s="11"/>
      <c r="K53" s="11"/>
      <c r="L53" s="11"/>
      <c r="Q53" s="11"/>
      <c r="R53" s="52"/>
      <c r="S53" s="19"/>
      <c r="T53" s="19"/>
      <c r="U53" s="19"/>
      <c r="V53" s="2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row>
    <row r="54" spans="1:69" ht="15.75">
      <c r="A54" s="325">
        <v>14</v>
      </c>
      <c r="B54" s="47"/>
      <c r="C54" s="27" t="s">
        <v>76</v>
      </c>
      <c r="D54" s="27"/>
      <c r="E54" s="27"/>
      <c r="F54" s="27"/>
      <c r="G54" s="27"/>
      <c r="H54" s="22" t="s">
        <v>77</v>
      </c>
      <c r="I54" s="22"/>
      <c r="J54" s="55"/>
      <c r="K54" s="55"/>
      <c r="L54" s="48">
        <f>L48+L52</f>
        <v>0.16128783325909998</v>
      </c>
      <c r="Q54" s="11"/>
      <c r="R54" s="52"/>
      <c r="S54" s="19"/>
      <c r="T54" s="19"/>
      <c r="U54" s="19"/>
      <c r="V54" s="2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row>
    <row r="55" spans="1:69" ht="15.75">
      <c r="J55" s="179"/>
      <c r="K55" s="179"/>
      <c r="L55" s="179"/>
      <c r="Q55" s="56"/>
      <c r="R55" s="56"/>
      <c r="S55" s="19"/>
      <c r="T55" s="19"/>
      <c r="U55" s="19"/>
      <c r="V55" s="2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row>
    <row r="56" spans="1:69" ht="15.75">
      <c r="A56" s="13"/>
      <c r="C56" s="57"/>
      <c r="D56" s="57"/>
      <c r="E56" s="57"/>
      <c r="F56" s="57"/>
      <c r="G56" s="57"/>
      <c r="H56" s="57"/>
      <c r="I56" s="57"/>
      <c r="J56" s="11"/>
      <c r="K56" s="11"/>
      <c r="L56" s="57"/>
      <c r="M56" s="57"/>
      <c r="N56" s="57"/>
      <c r="O56" s="57"/>
      <c r="Q56" s="11"/>
      <c r="R56" s="11"/>
      <c r="S56" s="19"/>
      <c r="T56" s="19"/>
      <c r="U56" s="23"/>
      <c r="V56" s="19" t="s">
        <v>3</v>
      </c>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row>
    <row r="57" spans="1:69">
      <c r="R57" s="2"/>
    </row>
    <row r="58" spans="1:69">
      <c r="R58" s="2"/>
    </row>
    <row r="59" spans="1:69">
      <c r="R59" s="440" t="s">
        <v>534</v>
      </c>
    </row>
    <row r="60" spans="1:69" ht="15.75">
      <c r="A60" s="13"/>
      <c r="C60" s="57"/>
      <c r="D60" s="57"/>
      <c r="E60" s="57"/>
      <c r="F60" s="57"/>
      <c r="G60" s="57"/>
      <c r="H60" s="57"/>
      <c r="I60" s="57"/>
      <c r="J60" s="11"/>
      <c r="K60" s="11"/>
      <c r="L60" s="57"/>
      <c r="M60" s="57"/>
      <c r="N60" s="57"/>
      <c r="O60" s="57"/>
      <c r="Q60" s="11"/>
      <c r="R60" s="198" t="s">
        <v>0</v>
      </c>
      <c r="S60" s="19"/>
      <c r="T60" s="8"/>
      <c r="U60" s="19"/>
      <c r="V60" s="2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row>
    <row r="61" spans="1:69" ht="15.75">
      <c r="A61" s="13"/>
      <c r="C61" s="21" t="str">
        <f>C5</f>
        <v>Formula Rate calculation</v>
      </c>
      <c r="D61" s="21"/>
      <c r="E61" s="21"/>
      <c r="F61" s="21"/>
      <c r="G61" s="21"/>
      <c r="H61" s="57"/>
      <c r="I61" s="57"/>
      <c r="J61" s="57" t="str">
        <f>J5</f>
        <v xml:space="preserve">     Rate Formula Template</v>
      </c>
      <c r="K61" s="57"/>
      <c r="L61" s="57"/>
      <c r="M61" s="57"/>
      <c r="N61" s="57"/>
      <c r="O61" s="57"/>
      <c r="Q61" s="11"/>
      <c r="R61" s="58" t="str">
        <f>R5</f>
        <v>For  the 12 months ended 12/31/</v>
      </c>
      <c r="S61" s="19"/>
      <c r="T61" s="8"/>
      <c r="U61" s="19"/>
      <c r="V61" s="2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row>
    <row r="62" spans="1:69" ht="15.75">
      <c r="A62" s="13"/>
      <c r="C62" s="21"/>
      <c r="D62" s="21"/>
      <c r="E62" s="21"/>
      <c r="F62" s="21"/>
      <c r="G62" s="21"/>
      <c r="H62" s="57"/>
      <c r="I62" s="57"/>
      <c r="J62" s="57" t="str">
        <f>J6</f>
        <v xml:space="preserve"> Utilizing Attachment O Data</v>
      </c>
      <c r="K62" s="57"/>
      <c r="L62" s="57"/>
      <c r="M62" s="57"/>
      <c r="N62" s="57"/>
      <c r="O62" s="57"/>
      <c r="P62" s="11"/>
      <c r="Q62" s="11"/>
      <c r="S62" s="19"/>
      <c r="T62" s="8"/>
      <c r="U62" s="19"/>
      <c r="V62" s="2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row>
    <row r="63" spans="1:69" ht="14.25" customHeight="1">
      <c r="A63" s="13"/>
      <c r="C63" s="57"/>
      <c r="D63" s="57"/>
      <c r="E63" s="57"/>
      <c r="F63" s="57"/>
      <c r="G63" s="57"/>
      <c r="H63" s="57"/>
      <c r="I63" s="57"/>
      <c r="J63" s="57"/>
      <c r="K63" s="57"/>
      <c r="L63" s="57"/>
      <c r="M63" s="57"/>
      <c r="N63" s="57"/>
      <c r="O63" s="57"/>
      <c r="Q63" s="11"/>
      <c r="R63" s="57" t="s">
        <v>78</v>
      </c>
      <c r="S63" s="19"/>
      <c r="T63" s="8"/>
      <c r="U63" s="19"/>
      <c r="V63" s="2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row>
    <row r="64" spans="1:69" ht="15.75">
      <c r="A64" s="13"/>
      <c r="H64" s="57"/>
      <c r="I64" s="57"/>
      <c r="J64" s="43" t="str">
        <f>J8</f>
        <v>Southern Minnesota Municipal Power Agency</v>
      </c>
      <c r="K64" s="57"/>
      <c r="L64" s="57"/>
      <c r="M64" s="57"/>
      <c r="N64" s="57"/>
      <c r="O64" s="57"/>
      <c r="P64" s="57"/>
      <c r="Q64" s="11"/>
      <c r="R64" s="11"/>
      <c r="S64" s="19"/>
      <c r="T64" s="8"/>
      <c r="U64" s="19"/>
      <c r="V64" s="2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row>
    <row r="65" spans="1:69" ht="15.75">
      <c r="A65" s="13"/>
      <c r="H65" s="21"/>
      <c r="I65" s="21"/>
      <c r="J65" s="21"/>
      <c r="K65" s="21"/>
      <c r="L65" s="21"/>
      <c r="M65" s="21"/>
      <c r="N65" s="21"/>
      <c r="O65" s="21"/>
      <c r="P65" s="21"/>
      <c r="Q65" s="21"/>
      <c r="R65" s="21"/>
      <c r="S65" s="19"/>
      <c r="T65" s="8"/>
      <c r="U65" s="19"/>
      <c r="V65" s="2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row>
    <row r="66" spans="1:69" ht="15.75">
      <c r="A66" s="13"/>
      <c r="C66" s="57"/>
      <c r="D66" s="57"/>
      <c r="E66" s="57"/>
      <c r="F66" s="57"/>
      <c r="G66" s="57"/>
      <c r="H66" s="27" t="s">
        <v>79</v>
      </c>
      <c r="I66" s="27"/>
      <c r="L66" s="6"/>
      <c r="M66" s="6"/>
      <c r="N66" s="6"/>
      <c r="O66" s="6"/>
      <c r="P66" s="6"/>
      <c r="Q66" s="11"/>
      <c r="R66" s="11"/>
      <c r="S66" s="19"/>
      <c r="T66" s="8"/>
      <c r="U66" s="19"/>
      <c r="V66" s="2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row>
    <row r="67" spans="1:69" ht="51">
      <c r="A67" s="13"/>
      <c r="C67" s="57"/>
      <c r="D67" s="57"/>
      <c r="E67" s="57"/>
      <c r="F67" s="57"/>
      <c r="G67" s="57"/>
      <c r="H67" s="27"/>
      <c r="I67" s="27"/>
      <c r="L67" s="6"/>
      <c r="M67" s="6"/>
      <c r="N67" s="6"/>
      <c r="O67" s="6"/>
      <c r="P67" s="6"/>
      <c r="Q67" s="11"/>
      <c r="R67" s="11"/>
      <c r="S67" s="19"/>
      <c r="T67" s="8"/>
      <c r="U67" s="19"/>
      <c r="V67" s="264" t="s">
        <v>410</v>
      </c>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row>
    <row r="68" spans="1:69" ht="15.75">
      <c r="A68" s="59"/>
      <c r="C68" s="60" t="s">
        <v>8</v>
      </c>
      <c r="D68" s="60" t="s">
        <v>9</v>
      </c>
      <c r="E68" s="60" t="s">
        <v>10</v>
      </c>
      <c r="F68" s="60" t="s">
        <v>11</v>
      </c>
      <c r="G68" s="60" t="s">
        <v>80</v>
      </c>
      <c r="H68" s="60" t="s">
        <v>81</v>
      </c>
      <c r="I68" s="60" t="s">
        <v>82</v>
      </c>
      <c r="J68" s="60" t="s">
        <v>83</v>
      </c>
      <c r="K68" s="60" t="s">
        <v>84</v>
      </c>
      <c r="L68" s="60" t="s">
        <v>85</v>
      </c>
      <c r="M68" s="60" t="s">
        <v>86</v>
      </c>
      <c r="N68" s="60" t="s">
        <v>87</v>
      </c>
      <c r="O68" s="60" t="s">
        <v>88</v>
      </c>
      <c r="P68" s="60" t="s">
        <v>89</v>
      </c>
      <c r="Q68" s="60" t="s">
        <v>90</v>
      </c>
      <c r="R68" s="60" t="s">
        <v>91</v>
      </c>
      <c r="S68" s="19"/>
      <c r="T68" s="8"/>
      <c r="U68" s="19"/>
      <c r="V68" s="2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row>
    <row r="69" spans="1:69" ht="65.25" customHeight="1">
      <c r="A69" s="61" t="s">
        <v>92</v>
      </c>
      <c r="B69" s="62"/>
      <c r="C69" s="63" t="s">
        <v>93</v>
      </c>
      <c r="D69" s="63" t="s">
        <v>94</v>
      </c>
      <c r="E69" s="63" t="s">
        <v>95</v>
      </c>
      <c r="F69" s="63" t="s">
        <v>96</v>
      </c>
      <c r="G69" s="63" t="s">
        <v>97</v>
      </c>
      <c r="H69" s="64" t="s">
        <v>98</v>
      </c>
      <c r="I69" s="64" t="s">
        <v>99</v>
      </c>
      <c r="J69" s="65" t="s">
        <v>100</v>
      </c>
      <c r="K69" s="66" t="s">
        <v>101</v>
      </c>
      <c r="L69" s="64" t="s">
        <v>102</v>
      </c>
      <c r="M69" s="64" t="s">
        <v>76</v>
      </c>
      <c r="N69" s="66" t="s">
        <v>103</v>
      </c>
      <c r="O69" s="64" t="s">
        <v>104</v>
      </c>
      <c r="P69" s="67" t="s">
        <v>105</v>
      </c>
      <c r="Q69" s="68" t="s">
        <v>106</v>
      </c>
      <c r="R69" s="67" t="s">
        <v>107</v>
      </c>
      <c r="S69" s="40"/>
      <c r="T69" s="8"/>
      <c r="U69" s="19"/>
      <c r="V69" s="67" t="s">
        <v>278</v>
      </c>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row>
    <row r="70" spans="1:69" ht="46.5" customHeight="1">
      <c r="A70" s="69"/>
      <c r="B70" s="70"/>
      <c r="C70" s="70"/>
      <c r="D70" s="70"/>
      <c r="E70" s="71" t="s">
        <v>108</v>
      </c>
      <c r="F70" s="71" t="s">
        <v>437</v>
      </c>
      <c r="G70" s="70" t="s">
        <v>109</v>
      </c>
      <c r="H70" s="71" t="s">
        <v>110</v>
      </c>
      <c r="I70" s="72" t="s">
        <v>111</v>
      </c>
      <c r="J70" s="71" t="s">
        <v>112</v>
      </c>
      <c r="K70" s="73" t="s">
        <v>113</v>
      </c>
      <c r="L70" s="71" t="s">
        <v>114</v>
      </c>
      <c r="M70" s="72" t="s">
        <v>115</v>
      </c>
      <c r="N70" s="74" t="s">
        <v>116</v>
      </c>
      <c r="O70" s="72" t="s">
        <v>117</v>
      </c>
      <c r="P70" s="74" t="s">
        <v>118</v>
      </c>
      <c r="Q70" s="75" t="s">
        <v>119</v>
      </c>
      <c r="R70" s="76" t="s">
        <v>120</v>
      </c>
      <c r="S70" s="19"/>
      <c r="T70" s="8"/>
      <c r="U70" s="19"/>
      <c r="V70" s="123"/>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row>
    <row r="71" spans="1:69" ht="15.75">
      <c r="A71" s="77" t="s">
        <v>121</v>
      </c>
      <c r="B71" s="6"/>
      <c r="C71" s="6"/>
      <c r="D71" s="6"/>
      <c r="E71" s="6"/>
      <c r="F71" s="6"/>
      <c r="G71" s="6"/>
      <c r="H71" s="6"/>
      <c r="I71" s="6"/>
      <c r="J71" s="6"/>
      <c r="K71" s="78"/>
      <c r="L71" s="6"/>
      <c r="M71" s="6"/>
      <c r="N71" s="78"/>
      <c r="O71" s="6"/>
      <c r="P71" s="78"/>
      <c r="Q71" s="11"/>
      <c r="R71" s="79"/>
      <c r="S71" s="19"/>
      <c r="T71" s="8"/>
      <c r="U71" s="19"/>
      <c r="V71" s="2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row>
    <row r="72" spans="1:69" ht="15.75">
      <c r="A72" s="178" t="s">
        <v>20</v>
      </c>
      <c r="B72" s="179"/>
      <c r="C72" s="179" t="s">
        <v>216</v>
      </c>
      <c r="D72" s="192">
        <v>3127</v>
      </c>
      <c r="E72" s="181">
        <v>0</v>
      </c>
      <c r="F72" s="181">
        <v>0</v>
      </c>
      <c r="G72" s="182" t="e">
        <f>$L$29</f>
        <v>#DIV/0!</v>
      </c>
      <c r="H72" s="183" t="e">
        <f>F72*G72</f>
        <v>#DIV/0!</v>
      </c>
      <c r="I72" s="182">
        <f>$L$44</f>
        <v>2.9513678990987162E-2</v>
      </c>
      <c r="J72" s="179">
        <f>ROUND(E72*I72,0)</f>
        <v>0</v>
      </c>
      <c r="K72" s="184" t="e">
        <f>H72+J72</f>
        <v>#DIV/0!</v>
      </c>
      <c r="L72" s="183">
        <f>E72-F72</f>
        <v>0</v>
      </c>
      <c r="M72" s="182">
        <f>$L$54</f>
        <v>0.16128783325909998</v>
      </c>
      <c r="N72" s="193">
        <f>ROUND(L72*M72,0)</f>
        <v>0</v>
      </c>
      <c r="O72" s="181">
        <v>0</v>
      </c>
      <c r="P72" s="194" t="e">
        <f>K72+N72+O72</f>
        <v>#DIV/0!</v>
      </c>
      <c r="Q72" s="195">
        <v>0</v>
      </c>
      <c r="R72" s="196" t="e">
        <f>P72+Q72</f>
        <v>#DIV/0!</v>
      </c>
      <c r="S72" s="85"/>
      <c r="T72" s="85"/>
      <c r="U72" s="85"/>
      <c r="V72" s="221">
        <f>+E72</f>
        <v>0</v>
      </c>
      <c r="W72" s="85"/>
      <c r="X72" s="85"/>
      <c r="Y72" s="85"/>
    </row>
    <row r="73" spans="1:69" ht="15.75">
      <c r="A73" s="178" t="s">
        <v>122</v>
      </c>
      <c r="B73" s="179"/>
      <c r="C73" s="179"/>
      <c r="D73" s="192"/>
      <c r="E73" s="181">
        <v>0</v>
      </c>
      <c r="F73" s="181">
        <v>0</v>
      </c>
      <c r="G73" s="182" t="e">
        <f t="shared" ref="G73:G74" si="0">$L$29</f>
        <v>#DIV/0!</v>
      </c>
      <c r="H73" s="183" t="e">
        <f>F73*G73</f>
        <v>#DIV/0!</v>
      </c>
      <c r="I73" s="182">
        <f t="shared" ref="I73:I74" si="1">$L$44</f>
        <v>2.9513678990987162E-2</v>
      </c>
      <c r="J73" s="179">
        <f t="shared" ref="J73:J74" si="2">ROUND(E73*I73,0)</f>
        <v>0</v>
      </c>
      <c r="K73" s="184" t="e">
        <f>H73+J73</f>
        <v>#DIV/0!</v>
      </c>
      <c r="L73" s="183">
        <f>E73-F73</f>
        <v>0</v>
      </c>
      <c r="M73" s="182">
        <f t="shared" ref="M73:M74" si="3">$L$54</f>
        <v>0.16128783325909998</v>
      </c>
      <c r="N73" s="193">
        <f t="shared" ref="N73:N74" si="4">ROUND(L73*M73,0)</f>
        <v>0</v>
      </c>
      <c r="O73" s="181">
        <v>0</v>
      </c>
      <c r="P73" s="194" t="e">
        <f>K73+N73+O73</f>
        <v>#DIV/0!</v>
      </c>
      <c r="Q73" s="195">
        <v>0</v>
      </c>
      <c r="R73" s="196" t="e">
        <f>P73+Q73</f>
        <v>#DIV/0!</v>
      </c>
      <c r="S73" s="85"/>
      <c r="T73" s="85"/>
      <c r="U73" s="85"/>
      <c r="V73" s="221">
        <f t="shared" ref="V73:V79" si="5">+E73</f>
        <v>0</v>
      </c>
      <c r="W73" s="85"/>
      <c r="X73" s="85"/>
      <c r="Y73" s="85"/>
    </row>
    <row r="74" spans="1:69" ht="15.75">
      <c r="A74" s="178" t="s">
        <v>123</v>
      </c>
      <c r="B74" s="179"/>
      <c r="C74" s="179"/>
      <c r="D74" s="192"/>
      <c r="E74" s="181">
        <v>0</v>
      </c>
      <c r="F74" s="181">
        <v>0</v>
      </c>
      <c r="G74" s="182" t="e">
        <f t="shared" si="0"/>
        <v>#DIV/0!</v>
      </c>
      <c r="H74" s="183" t="e">
        <f>F74*G74</f>
        <v>#DIV/0!</v>
      </c>
      <c r="I74" s="182">
        <f t="shared" si="1"/>
        <v>2.9513678990987162E-2</v>
      </c>
      <c r="J74" s="179">
        <f t="shared" si="2"/>
        <v>0</v>
      </c>
      <c r="K74" s="184" t="e">
        <f>H74+J74</f>
        <v>#DIV/0!</v>
      </c>
      <c r="L74" s="183">
        <f>E74-F74</f>
        <v>0</v>
      </c>
      <c r="M74" s="182">
        <f t="shared" si="3"/>
        <v>0.16128783325909998</v>
      </c>
      <c r="N74" s="193">
        <f t="shared" si="4"/>
        <v>0</v>
      </c>
      <c r="O74" s="181">
        <v>0</v>
      </c>
      <c r="P74" s="194" t="e">
        <f>K74+N74+O74</f>
        <v>#DIV/0!</v>
      </c>
      <c r="Q74" s="197">
        <v>0</v>
      </c>
      <c r="R74" s="196" t="e">
        <f>P74+Q74</f>
        <v>#DIV/0!</v>
      </c>
      <c r="S74" s="85"/>
      <c r="T74" s="85"/>
      <c r="U74" s="85"/>
      <c r="V74" s="221">
        <f t="shared" si="5"/>
        <v>0</v>
      </c>
      <c r="W74" s="85"/>
      <c r="X74" s="85"/>
      <c r="Y74" s="85"/>
    </row>
    <row r="75" spans="1:69" ht="15.75">
      <c r="A75" s="80"/>
      <c r="D75" s="81"/>
      <c r="K75" s="82"/>
      <c r="N75" s="82"/>
      <c r="P75" s="82"/>
      <c r="R75" s="82"/>
      <c r="S75" s="85"/>
      <c r="T75" s="85"/>
      <c r="U75" s="85"/>
      <c r="V75" s="221">
        <f t="shared" si="5"/>
        <v>0</v>
      </c>
      <c r="W75" s="85"/>
      <c r="X75" s="85"/>
      <c r="Y75" s="85"/>
    </row>
    <row r="76" spans="1:69" ht="15.75">
      <c r="A76" s="80"/>
      <c r="D76" s="81"/>
      <c r="K76" s="82"/>
      <c r="N76" s="82"/>
      <c r="P76" s="82"/>
      <c r="R76" s="82"/>
      <c r="S76" s="85"/>
      <c r="T76" s="85"/>
      <c r="U76" s="85"/>
      <c r="V76" s="221">
        <f t="shared" si="5"/>
        <v>0</v>
      </c>
      <c r="W76" s="85"/>
      <c r="X76" s="85"/>
      <c r="Y76" s="85"/>
    </row>
    <row r="77" spans="1:69" ht="15.75">
      <c r="A77" s="80"/>
      <c r="D77" s="81"/>
      <c r="K77" s="82"/>
      <c r="N77" s="82"/>
      <c r="P77" s="82"/>
      <c r="R77" s="82"/>
      <c r="S77" s="85"/>
      <c r="T77" s="85"/>
      <c r="U77" s="85"/>
      <c r="V77" s="221">
        <f t="shared" si="5"/>
        <v>0</v>
      </c>
      <c r="W77" s="85"/>
      <c r="X77" s="85"/>
      <c r="Y77" s="85"/>
    </row>
    <row r="78" spans="1:69" ht="15.75">
      <c r="A78" s="80"/>
      <c r="D78" s="81"/>
      <c r="K78" s="82"/>
      <c r="N78" s="82"/>
      <c r="P78" s="82"/>
      <c r="R78" s="82"/>
      <c r="S78" s="85"/>
      <c r="T78" s="85"/>
      <c r="U78" s="85"/>
      <c r="V78" s="221">
        <f t="shared" si="5"/>
        <v>0</v>
      </c>
      <c r="W78" s="85"/>
      <c r="X78" s="85"/>
      <c r="Y78" s="85"/>
    </row>
    <row r="79" spans="1:69" ht="15.75">
      <c r="A79" s="80"/>
      <c r="D79" s="81"/>
      <c r="K79" s="82"/>
      <c r="N79" s="82"/>
      <c r="P79" s="82"/>
      <c r="R79" s="82"/>
      <c r="S79" s="85"/>
      <c r="T79" s="85"/>
      <c r="U79" s="85"/>
      <c r="V79" s="221">
        <f t="shared" si="5"/>
        <v>0</v>
      </c>
      <c r="W79" s="85"/>
      <c r="X79" s="85"/>
      <c r="Y79" s="85"/>
    </row>
    <row r="80" spans="1:69">
      <c r="A80" s="80"/>
      <c r="C80" s="85"/>
      <c r="D80" s="86"/>
      <c r="E80" s="85"/>
      <c r="F80" s="85"/>
      <c r="G80" s="85"/>
      <c r="H80" s="85"/>
      <c r="I80" s="85"/>
      <c r="J80" s="85"/>
      <c r="K80" s="87"/>
      <c r="L80" s="85"/>
      <c r="M80" s="85"/>
      <c r="N80" s="87"/>
      <c r="O80" s="85"/>
      <c r="P80" s="87"/>
      <c r="Q80" s="85"/>
      <c r="R80" s="87"/>
      <c r="S80" s="85"/>
      <c r="T80" s="85"/>
      <c r="U80" s="85"/>
      <c r="V80" s="219"/>
      <c r="W80" s="85"/>
      <c r="X80" s="85"/>
      <c r="Y80" s="85"/>
    </row>
    <row r="81" spans="1:25">
      <c r="A81" s="80"/>
      <c r="C81" s="85"/>
      <c r="D81" s="86"/>
      <c r="E81" s="85"/>
      <c r="F81" s="85"/>
      <c r="G81" s="85"/>
      <c r="H81" s="85"/>
      <c r="I81" s="85"/>
      <c r="J81" s="85"/>
      <c r="K81" s="87"/>
      <c r="L81" s="85"/>
      <c r="M81" s="85"/>
      <c r="N81" s="87"/>
      <c r="O81" s="85"/>
      <c r="P81" s="87"/>
      <c r="Q81" s="85"/>
      <c r="R81" s="87"/>
      <c r="S81" s="85"/>
      <c r="T81" s="85"/>
      <c r="U81" s="85"/>
      <c r="V81" s="219"/>
      <c r="W81" s="85"/>
      <c r="X81" s="85"/>
      <c r="Y81" s="85"/>
    </row>
    <row r="82" spans="1:25">
      <c r="A82" s="80"/>
      <c r="C82" s="85"/>
      <c r="D82" s="86"/>
      <c r="E82" s="85"/>
      <c r="F82" s="85"/>
      <c r="G82" s="85"/>
      <c r="H82" s="85"/>
      <c r="I82" s="85"/>
      <c r="J82" s="85"/>
      <c r="K82" s="87"/>
      <c r="L82" s="85"/>
      <c r="M82" s="85"/>
      <c r="N82" s="87"/>
      <c r="O82" s="85"/>
      <c r="P82" s="87"/>
      <c r="Q82" s="85"/>
      <c r="R82" s="87"/>
      <c r="S82" s="85"/>
      <c r="T82" s="85"/>
      <c r="U82" s="85"/>
      <c r="V82" s="219"/>
      <c r="W82" s="85"/>
      <c r="X82" s="85"/>
      <c r="Y82" s="85"/>
    </row>
    <row r="83" spans="1:25">
      <c r="A83" s="80"/>
      <c r="C83" s="85"/>
      <c r="D83" s="86"/>
      <c r="E83" s="85"/>
      <c r="F83" s="85"/>
      <c r="G83" s="85"/>
      <c r="H83" s="85"/>
      <c r="I83" s="85"/>
      <c r="J83" s="85"/>
      <c r="K83" s="87"/>
      <c r="L83" s="85"/>
      <c r="M83" s="85"/>
      <c r="N83" s="87"/>
      <c r="O83" s="85"/>
      <c r="P83" s="87"/>
      <c r="Q83" s="85"/>
      <c r="R83" s="87"/>
      <c r="S83" s="85"/>
      <c r="T83" s="85"/>
      <c r="U83" s="85"/>
      <c r="V83" s="219"/>
      <c r="W83" s="85"/>
      <c r="X83" s="85"/>
      <c r="Y83" s="85"/>
    </row>
    <row r="84" spans="1:25">
      <c r="A84" s="80"/>
      <c r="C84" s="85"/>
      <c r="D84" s="86"/>
      <c r="E84" s="85"/>
      <c r="F84" s="85"/>
      <c r="G84" s="85"/>
      <c r="H84" s="85"/>
      <c r="I84" s="85"/>
      <c r="J84" s="85"/>
      <c r="K84" s="87"/>
      <c r="L84" s="85"/>
      <c r="M84" s="85"/>
      <c r="N84" s="87"/>
      <c r="O84" s="85"/>
      <c r="P84" s="87"/>
      <c r="Q84" s="85"/>
      <c r="R84" s="87"/>
      <c r="S84" s="85"/>
      <c r="T84" s="85"/>
      <c r="U84" s="85"/>
      <c r="V84" s="219"/>
      <c r="W84" s="85"/>
      <c r="X84" s="85"/>
      <c r="Y84" s="85"/>
    </row>
    <row r="85" spans="1:25">
      <c r="A85" s="80"/>
      <c r="C85" s="85"/>
      <c r="D85" s="86"/>
      <c r="E85" s="85"/>
      <c r="F85" s="85"/>
      <c r="G85" s="85"/>
      <c r="H85" s="85"/>
      <c r="I85" s="85"/>
      <c r="J85" s="85"/>
      <c r="K85" s="87"/>
      <c r="L85" s="85"/>
      <c r="M85" s="85"/>
      <c r="N85" s="87"/>
      <c r="O85" s="85"/>
      <c r="P85" s="87"/>
      <c r="Q85" s="85"/>
      <c r="R85" s="87"/>
      <c r="S85" s="85"/>
      <c r="T85" s="85"/>
      <c r="U85" s="85"/>
      <c r="V85" s="219"/>
      <c r="W85" s="85"/>
      <c r="X85" s="85"/>
      <c r="Y85" s="85"/>
    </row>
    <row r="86" spans="1:25">
      <c r="A86" s="80"/>
      <c r="C86" s="85"/>
      <c r="D86" s="86"/>
      <c r="E86" s="85"/>
      <c r="F86" s="85"/>
      <c r="G86" s="85"/>
      <c r="H86" s="85"/>
      <c r="I86" s="85"/>
      <c r="J86" s="85"/>
      <c r="K86" s="87"/>
      <c r="L86" s="85"/>
      <c r="M86" s="85"/>
      <c r="N86" s="87"/>
      <c r="O86" s="85"/>
      <c r="P86" s="87"/>
      <c r="Q86" s="85"/>
      <c r="R86" s="87"/>
      <c r="S86" s="85"/>
      <c r="T86" s="85"/>
      <c r="U86" s="85"/>
      <c r="V86" s="219"/>
      <c r="W86" s="85"/>
      <c r="X86" s="85"/>
      <c r="Y86" s="85"/>
    </row>
    <row r="87" spans="1:25">
      <c r="A87" s="80"/>
      <c r="C87" s="85"/>
      <c r="D87" s="86"/>
      <c r="E87" s="85"/>
      <c r="F87" s="85"/>
      <c r="G87" s="85"/>
      <c r="H87" s="85"/>
      <c r="I87" s="85"/>
      <c r="J87" s="85"/>
      <c r="K87" s="87"/>
      <c r="L87" s="85"/>
      <c r="M87" s="85"/>
      <c r="N87" s="87"/>
      <c r="O87" s="85"/>
      <c r="P87" s="87"/>
      <c r="Q87" s="85"/>
      <c r="R87" s="87"/>
      <c r="S87" s="85"/>
      <c r="T87" s="85"/>
      <c r="U87" s="85"/>
      <c r="V87" s="219"/>
      <c r="W87" s="85"/>
      <c r="X87" s="85"/>
      <c r="Y87" s="85"/>
    </row>
    <row r="88" spans="1:25">
      <c r="A88" s="80"/>
      <c r="C88" s="85"/>
      <c r="D88" s="86"/>
      <c r="E88" s="85"/>
      <c r="F88" s="85"/>
      <c r="G88" s="85"/>
      <c r="H88" s="85"/>
      <c r="I88" s="85"/>
      <c r="J88" s="85"/>
      <c r="K88" s="87"/>
      <c r="L88" s="85"/>
      <c r="M88" s="85"/>
      <c r="N88" s="87"/>
      <c r="O88" s="85"/>
      <c r="P88" s="87"/>
      <c r="Q88" s="85"/>
      <c r="R88" s="87"/>
      <c r="S88" s="85"/>
      <c r="T88" s="85"/>
      <c r="U88" s="85"/>
      <c r="V88" s="219"/>
      <c r="W88" s="85"/>
      <c r="X88" s="85"/>
      <c r="Y88" s="85"/>
    </row>
    <row r="89" spans="1:25">
      <c r="A89" s="80"/>
      <c r="C89" s="85"/>
      <c r="D89" s="86"/>
      <c r="E89" s="85"/>
      <c r="F89" s="85"/>
      <c r="G89" s="85"/>
      <c r="H89" s="85"/>
      <c r="I89" s="85"/>
      <c r="J89" s="85"/>
      <c r="K89" s="87"/>
      <c r="L89" s="85"/>
      <c r="M89" s="85"/>
      <c r="N89" s="87"/>
      <c r="O89" s="85"/>
      <c r="P89" s="87"/>
      <c r="Q89" s="85"/>
      <c r="R89" s="87"/>
      <c r="S89" s="85"/>
      <c r="T89" s="85"/>
      <c r="U89" s="85"/>
      <c r="V89" s="219"/>
      <c r="W89" s="85"/>
      <c r="X89" s="85"/>
      <c r="Y89" s="85"/>
    </row>
    <row r="90" spans="1:25">
      <c r="A90" s="80"/>
      <c r="C90" s="85"/>
      <c r="D90" s="86"/>
      <c r="E90" s="85"/>
      <c r="F90" s="85"/>
      <c r="G90" s="85"/>
      <c r="H90" s="85"/>
      <c r="I90" s="85"/>
      <c r="J90" s="85"/>
      <c r="K90" s="87"/>
      <c r="L90" s="85"/>
      <c r="M90" s="85"/>
      <c r="N90" s="87"/>
      <c r="O90" s="85"/>
      <c r="P90" s="87"/>
      <c r="Q90" s="85"/>
      <c r="R90" s="87"/>
      <c r="S90" s="85"/>
      <c r="T90" s="85"/>
      <c r="U90" s="85"/>
      <c r="V90" s="219"/>
      <c r="W90" s="85"/>
      <c r="X90" s="85"/>
      <c r="Y90" s="85"/>
    </row>
    <row r="91" spans="1:25">
      <c r="A91" s="88"/>
      <c r="B91" s="89"/>
      <c r="C91" s="90"/>
      <c r="D91" s="90"/>
      <c r="E91" s="90"/>
      <c r="F91" s="90"/>
      <c r="G91" s="90"/>
      <c r="H91" s="90"/>
      <c r="I91" s="90"/>
      <c r="J91" s="90"/>
      <c r="K91" s="91"/>
      <c r="L91" s="90"/>
      <c r="M91" s="90"/>
      <c r="N91" s="91"/>
      <c r="O91" s="90"/>
      <c r="P91" s="91"/>
      <c r="Q91" s="90"/>
      <c r="R91" s="91"/>
      <c r="S91" s="85"/>
      <c r="T91" s="85"/>
      <c r="U91" s="85"/>
      <c r="V91" s="219"/>
      <c r="W91" s="85"/>
      <c r="X91" s="85"/>
      <c r="Y91" s="85"/>
    </row>
    <row r="92" spans="1:25" ht="15.75">
      <c r="A92" s="18" t="s">
        <v>124</v>
      </c>
      <c r="B92" s="50"/>
      <c r="C92" s="21" t="s">
        <v>125</v>
      </c>
      <c r="D92" s="21"/>
      <c r="E92" s="21"/>
      <c r="F92" s="21"/>
      <c r="G92" s="21"/>
      <c r="H92" s="43"/>
      <c r="I92" s="43"/>
      <c r="J92" s="11"/>
      <c r="K92" s="11"/>
      <c r="L92" s="11"/>
      <c r="M92" s="11"/>
      <c r="N92" s="11"/>
      <c r="O92" s="11"/>
      <c r="P92" s="92" t="e">
        <f>SUM(P72:P91)</f>
        <v>#DIV/0!</v>
      </c>
      <c r="Q92" s="92">
        <f>SUM(Q72:Q91)</f>
        <v>0</v>
      </c>
      <c r="R92" s="92" t="e">
        <f>ROUND(SUM(R72:R91),2)</f>
        <v>#DIV/0!</v>
      </c>
      <c r="S92" s="85"/>
      <c r="T92" s="85"/>
      <c r="U92" s="85"/>
      <c r="V92" s="220">
        <f>SUM(V72:V91)</f>
        <v>0</v>
      </c>
      <c r="W92" s="85"/>
      <c r="X92" s="85"/>
      <c r="Y92" s="85"/>
    </row>
    <row r="93" spans="1:25">
      <c r="A93" s="93"/>
      <c r="B93" s="85"/>
      <c r="C93" s="85"/>
      <c r="D93" s="85"/>
      <c r="E93" s="133">
        <f>SUM(E72:E90)</f>
        <v>0</v>
      </c>
      <c r="F93" s="85"/>
      <c r="G93" s="85"/>
      <c r="H93" s="85"/>
      <c r="I93" s="85"/>
      <c r="J93" s="85"/>
      <c r="K93" s="85"/>
      <c r="L93" s="85"/>
      <c r="M93" s="85"/>
      <c r="N93" s="85"/>
      <c r="O93" s="85"/>
      <c r="P93" s="85"/>
      <c r="Q93" s="85"/>
      <c r="R93" s="85"/>
      <c r="S93" s="85"/>
      <c r="T93" s="85"/>
      <c r="U93" s="85"/>
      <c r="V93" s="85"/>
      <c r="W93" s="85"/>
      <c r="X93" s="85"/>
      <c r="Y93" s="85"/>
    </row>
    <row r="94" spans="1:25" ht="15.75">
      <c r="A94" s="94">
        <v>3</v>
      </c>
      <c r="B94" s="85"/>
      <c r="C94" s="57" t="s">
        <v>126</v>
      </c>
      <c r="D94" s="57"/>
      <c r="E94" s="57"/>
      <c r="F94" s="57"/>
      <c r="G94" s="85"/>
      <c r="H94" s="85"/>
      <c r="I94" s="85"/>
      <c r="J94" s="85"/>
      <c r="K94" s="85"/>
      <c r="L94" s="85"/>
      <c r="M94" s="85"/>
      <c r="N94" s="85"/>
      <c r="O94" s="85"/>
      <c r="P94" s="92" t="e">
        <f>P92</f>
        <v>#DIV/0!</v>
      </c>
      <c r="Q94" s="85"/>
      <c r="R94" s="85"/>
      <c r="S94" s="85"/>
      <c r="T94" s="85"/>
      <c r="U94" s="85"/>
      <c r="V94" s="85"/>
      <c r="W94" s="85"/>
      <c r="X94" s="85"/>
      <c r="Y94" s="85"/>
    </row>
    <row r="95" spans="1:25">
      <c r="A95" s="85"/>
      <c r="B95" s="85"/>
      <c r="C95" s="85"/>
      <c r="D95" s="85"/>
      <c r="E95" s="85"/>
      <c r="F95" s="85"/>
      <c r="G95" s="85"/>
      <c r="H95" s="85"/>
      <c r="I95" s="85"/>
      <c r="J95" s="85"/>
      <c r="K95" s="85"/>
      <c r="L95" s="85"/>
      <c r="M95" s="85"/>
      <c r="N95" s="85"/>
      <c r="O95" s="85"/>
      <c r="P95" s="85"/>
      <c r="Q95" s="85"/>
      <c r="R95" s="85"/>
      <c r="S95" s="85"/>
      <c r="T95" s="85"/>
      <c r="U95" s="85"/>
      <c r="V95" s="85"/>
      <c r="W95" s="85"/>
      <c r="X95" s="85"/>
      <c r="Y95" s="85"/>
    </row>
    <row r="96" spans="1:25">
      <c r="A96" s="85"/>
      <c r="B96" s="85"/>
      <c r="C96" s="85"/>
      <c r="D96" s="85"/>
      <c r="E96" s="85"/>
      <c r="F96" s="85"/>
      <c r="G96" s="85"/>
      <c r="H96" s="85"/>
      <c r="I96" s="85"/>
      <c r="J96" s="85"/>
      <c r="K96" s="85"/>
      <c r="L96" s="85"/>
      <c r="M96" s="85"/>
      <c r="N96" s="85"/>
      <c r="O96" s="85"/>
      <c r="P96" s="85"/>
      <c r="Q96" s="85"/>
      <c r="R96" s="85"/>
      <c r="S96" s="85"/>
      <c r="T96" s="85"/>
      <c r="U96" s="85"/>
      <c r="V96" s="85"/>
      <c r="W96" s="85"/>
      <c r="X96" s="85"/>
      <c r="Y96" s="85"/>
    </row>
    <row r="97" spans="1:25" ht="15.75">
      <c r="A97" s="57" t="s">
        <v>127</v>
      </c>
      <c r="B97" s="85"/>
      <c r="C97" s="85"/>
      <c r="D97" s="85"/>
      <c r="E97" s="85"/>
      <c r="F97" s="85"/>
      <c r="G97" s="85"/>
      <c r="H97" s="85"/>
      <c r="I97" s="85"/>
      <c r="J97" s="85"/>
      <c r="K97" s="85"/>
      <c r="L97" s="85"/>
      <c r="M97" s="85"/>
      <c r="N97" s="85"/>
      <c r="O97" s="85"/>
      <c r="P97" s="85"/>
      <c r="Q97" s="85"/>
      <c r="R97" s="85"/>
      <c r="S97" s="85"/>
      <c r="T97" s="85"/>
      <c r="U97" s="85"/>
      <c r="V97" s="85"/>
      <c r="W97" s="85"/>
      <c r="X97" s="85"/>
      <c r="Y97" s="85"/>
    </row>
    <row r="98" spans="1:25" ht="16.5" thickBot="1">
      <c r="A98" s="95" t="s">
        <v>128</v>
      </c>
      <c r="B98" s="85"/>
      <c r="C98" s="85"/>
      <c r="D98" s="85"/>
      <c r="E98" s="85"/>
      <c r="F98" s="85"/>
      <c r="G98" s="85"/>
      <c r="H98" s="85"/>
      <c r="I98" s="85"/>
      <c r="J98" s="85"/>
      <c r="K98" s="85"/>
      <c r="L98" s="85"/>
      <c r="M98" s="85"/>
      <c r="N98" s="85"/>
      <c r="O98" s="85"/>
      <c r="P98" s="85"/>
      <c r="Q98" s="85"/>
      <c r="R98" s="85"/>
      <c r="S98" s="85"/>
      <c r="T98" s="85"/>
      <c r="U98" s="85"/>
      <c r="V98" s="85"/>
      <c r="W98" s="85"/>
      <c r="X98" s="85"/>
      <c r="Y98" s="85"/>
    </row>
    <row r="99" spans="1:25" ht="15.75" customHeight="1">
      <c r="A99" s="96" t="s">
        <v>129</v>
      </c>
      <c r="B99" s="97"/>
      <c r="C99" s="421" t="s">
        <v>442</v>
      </c>
      <c r="D99" s="421"/>
      <c r="E99" s="421"/>
      <c r="F99" s="421"/>
      <c r="G99" s="421"/>
      <c r="H99" s="421"/>
      <c r="I99" s="421"/>
      <c r="J99" s="421"/>
      <c r="K99" s="421"/>
      <c r="L99" s="421"/>
      <c r="M99" s="421"/>
      <c r="N99" s="421"/>
      <c r="O99" s="421"/>
      <c r="P99" s="421"/>
      <c r="Q99" s="421"/>
      <c r="R99" s="421"/>
      <c r="S99" s="85"/>
      <c r="T99" s="85"/>
      <c r="U99" s="85"/>
      <c r="V99" s="85"/>
      <c r="W99" s="85"/>
      <c r="X99" s="85"/>
      <c r="Y99" s="85"/>
    </row>
    <row r="100" spans="1:25" ht="15.75">
      <c r="A100" s="96"/>
      <c r="B100" s="97"/>
      <c r="C100" s="302" t="s">
        <v>433</v>
      </c>
      <c r="D100" s="316"/>
      <c r="E100" s="316"/>
      <c r="F100" s="316"/>
      <c r="G100" s="316"/>
      <c r="H100" s="316"/>
      <c r="I100" s="316"/>
      <c r="J100" s="316"/>
      <c r="K100" s="316"/>
      <c r="L100" s="316"/>
      <c r="M100" s="316"/>
      <c r="N100" s="316"/>
      <c r="O100" s="316"/>
      <c r="P100" s="316"/>
      <c r="Q100" s="316"/>
      <c r="R100" s="316"/>
      <c r="S100" s="85"/>
      <c r="T100" s="85"/>
      <c r="U100" s="85"/>
      <c r="V100" s="85"/>
      <c r="W100" s="85"/>
      <c r="X100" s="85"/>
      <c r="Y100" s="85"/>
    </row>
    <row r="101" spans="1:25" ht="15.75" customHeight="1">
      <c r="A101" s="96" t="s">
        <v>130</v>
      </c>
      <c r="B101" s="97"/>
      <c r="C101" s="421" t="s">
        <v>213</v>
      </c>
      <c r="D101" s="421"/>
      <c r="E101" s="421"/>
      <c r="F101" s="421"/>
      <c r="G101" s="421"/>
      <c r="H101" s="421"/>
      <c r="I101" s="421"/>
      <c r="J101" s="421"/>
      <c r="K101" s="421"/>
      <c r="L101" s="421"/>
      <c r="M101" s="421"/>
      <c r="N101" s="421"/>
      <c r="O101" s="421"/>
      <c r="P101" s="421"/>
      <c r="Q101" s="421"/>
      <c r="R101" s="421"/>
      <c r="S101" s="85"/>
      <c r="T101" s="85"/>
      <c r="U101" s="85"/>
      <c r="V101" s="85"/>
      <c r="W101" s="85"/>
      <c r="X101" s="85"/>
      <c r="Y101" s="85"/>
    </row>
    <row r="102" spans="1:25" ht="15.75" customHeight="1">
      <c r="A102" s="96" t="s">
        <v>131</v>
      </c>
      <c r="B102" s="97"/>
      <c r="C102" s="424" t="s">
        <v>132</v>
      </c>
      <c r="D102" s="424"/>
      <c r="E102" s="424"/>
      <c r="F102" s="424"/>
      <c r="G102" s="424"/>
      <c r="H102" s="424"/>
      <c r="I102" s="424"/>
      <c r="J102" s="424"/>
      <c r="K102" s="424"/>
      <c r="L102" s="424"/>
      <c r="M102" s="424"/>
      <c r="N102" s="424"/>
      <c r="O102" s="424"/>
      <c r="P102" s="424"/>
      <c r="Q102" s="424"/>
      <c r="R102" s="424"/>
      <c r="S102" s="85"/>
      <c r="T102" s="85"/>
      <c r="U102" s="85"/>
      <c r="V102" s="85"/>
      <c r="W102" s="85"/>
      <c r="X102" s="85"/>
      <c r="Y102" s="85"/>
    </row>
    <row r="103" spans="1:25" ht="15.75" customHeight="1">
      <c r="A103" s="96"/>
      <c r="B103" s="97"/>
      <c r="C103" s="169" t="s">
        <v>133</v>
      </c>
      <c r="D103" s="317"/>
      <c r="E103" s="317"/>
      <c r="F103" s="317"/>
      <c r="G103" s="317"/>
      <c r="H103" s="317"/>
      <c r="I103" s="317"/>
      <c r="J103" s="317"/>
      <c r="K103" s="317"/>
      <c r="L103" s="317"/>
      <c r="M103" s="317"/>
      <c r="N103" s="317"/>
      <c r="O103" s="317"/>
      <c r="P103" s="317"/>
      <c r="Q103" s="317"/>
      <c r="R103" s="317"/>
      <c r="S103" s="85"/>
      <c r="T103" s="85"/>
      <c r="U103" s="85"/>
      <c r="V103" s="85"/>
      <c r="W103" s="85"/>
      <c r="X103" s="85"/>
      <c r="Y103" s="85"/>
    </row>
    <row r="104" spans="1:25" ht="15.75" customHeight="1">
      <c r="A104" s="96" t="s">
        <v>134</v>
      </c>
      <c r="B104" s="97"/>
      <c r="C104" s="424" t="s">
        <v>135</v>
      </c>
      <c r="D104" s="424"/>
      <c r="E104" s="424"/>
      <c r="F104" s="424"/>
      <c r="G104" s="424"/>
      <c r="H104" s="424"/>
      <c r="I104" s="424"/>
      <c r="J104" s="424"/>
      <c r="K104" s="424"/>
      <c r="L104" s="424"/>
      <c r="M104" s="424"/>
      <c r="N104" s="424"/>
      <c r="O104" s="424"/>
      <c r="P104" s="424"/>
      <c r="Q104" s="424"/>
      <c r="R104" s="424"/>
      <c r="S104" s="85"/>
      <c r="T104" s="85"/>
      <c r="U104" s="85"/>
      <c r="V104" s="85"/>
      <c r="W104" s="85"/>
      <c r="X104" s="85"/>
      <c r="Y104" s="85"/>
    </row>
    <row r="105" spans="1:25" ht="15.75" customHeight="1">
      <c r="A105" s="98" t="s">
        <v>136</v>
      </c>
      <c r="B105" s="97"/>
      <c r="C105" s="420" t="s">
        <v>441</v>
      </c>
      <c r="D105" s="420"/>
      <c r="E105" s="420"/>
      <c r="F105" s="420"/>
      <c r="G105" s="420"/>
      <c r="H105" s="420"/>
      <c r="I105" s="420"/>
      <c r="J105" s="420"/>
      <c r="K105" s="420"/>
      <c r="L105" s="420"/>
      <c r="M105" s="420"/>
      <c r="N105" s="420"/>
      <c r="O105" s="420"/>
      <c r="P105" s="420"/>
      <c r="Q105" s="420"/>
      <c r="R105" s="420"/>
      <c r="S105" s="85"/>
      <c r="T105" s="85"/>
      <c r="U105" s="85"/>
      <c r="V105" s="85"/>
      <c r="W105" s="85"/>
      <c r="X105" s="85"/>
      <c r="Y105" s="85"/>
    </row>
    <row r="106" spans="1:25" ht="15.75" customHeight="1">
      <c r="A106" s="98" t="s">
        <v>137</v>
      </c>
      <c r="B106" s="97"/>
      <c r="C106" s="420" t="s">
        <v>138</v>
      </c>
      <c r="D106" s="420"/>
      <c r="E106" s="420"/>
      <c r="F106" s="420"/>
      <c r="G106" s="420"/>
      <c r="H106" s="420"/>
      <c r="I106" s="420"/>
      <c r="J106" s="420"/>
      <c r="K106" s="420"/>
      <c r="L106" s="420"/>
      <c r="M106" s="420"/>
      <c r="N106" s="420"/>
      <c r="O106" s="420"/>
      <c r="P106" s="420"/>
      <c r="Q106" s="420"/>
      <c r="R106" s="420"/>
      <c r="S106" s="85"/>
      <c r="T106" s="85"/>
      <c r="U106" s="85"/>
      <c r="V106" s="85"/>
      <c r="W106" s="85"/>
      <c r="X106" s="85"/>
      <c r="Y106" s="85"/>
    </row>
    <row r="107" spans="1:25" ht="15.75" customHeight="1">
      <c r="A107" s="98" t="s">
        <v>139</v>
      </c>
      <c r="B107" s="97"/>
      <c r="C107" s="420" t="s">
        <v>355</v>
      </c>
      <c r="D107" s="420"/>
      <c r="E107" s="420"/>
      <c r="F107" s="420"/>
      <c r="G107" s="420"/>
      <c r="H107" s="420"/>
      <c r="I107" s="420"/>
      <c r="J107" s="420"/>
      <c r="K107" s="420"/>
      <c r="L107" s="420"/>
      <c r="M107" s="420"/>
      <c r="N107" s="420"/>
      <c r="O107" s="420"/>
      <c r="P107" s="420"/>
      <c r="Q107" s="420"/>
      <c r="R107" s="420"/>
      <c r="S107" s="85"/>
      <c r="T107" s="85"/>
      <c r="U107" s="85"/>
      <c r="V107" s="85"/>
      <c r="W107" s="85"/>
      <c r="X107" s="85"/>
      <c r="Y107" s="85"/>
    </row>
    <row r="108" spans="1:25" ht="15.75" customHeight="1">
      <c r="A108" s="98" t="s">
        <v>141</v>
      </c>
      <c r="B108" s="10"/>
      <c r="C108" s="420" t="s">
        <v>142</v>
      </c>
      <c r="D108" s="420"/>
      <c r="E108" s="420"/>
      <c r="F108" s="420"/>
      <c r="G108" s="420"/>
      <c r="H108" s="420"/>
      <c r="I108" s="420"/>
      <c r="J108" s="420"/>
      <c r="K108" s="420"/>
      <c r="L108" s="420"/>
      <c r="M108" s="420"/>
      <c r="N108" s="420"/>
      <c r="O108" s="420"/>
      <c r="P108" s="420"/>
      <c r="Q108" s="420"/>
      <c r="R108" s="420"/>
      <c r="S108" s="85"/>
      <c r="T108" s="85"/>
      <c r="U108" s="85"/>
      <c r="V108" s="85"/>
      <c r="W108" s="85"/>
      <c r="X108" s="85"/>
      <c r="Y108" s="85"/>
    </row>
    <row r="109" spans="1:25" ht="15.75">
      <c r="A109" s="43" t="s">
        <v>195</v>
      </c>
      <c r="B109" s="57"/>
      <c r="C109" s="57" t="s">
        <v>434</v>
      </c>
      <c r="D109" s="300"/>
      <c r="E109" s="85"/>
      <c r="F109" s="85"/>
      <c r="G109" s="85"/>
      <c r="H109" s="85"/>
      <c r="I109" s="85"/>
      <c r="J109" s="85"/>
      <c r="K109" s="85"/>
      <c r="L109" s="85"/>
      <c r="M109" s="85"/>
      <c r="N109" s="85"/>
      <c r="O109" s="85"/>
      <c r="P109" s="85"/>
      <c r="Q109" s="85"/>
      <c r="R109" s="85"/>
      <c r="S109" s="85"/>
      <c r="T109" s="85"/>
      <c r="U109" s="85"/>
      <c r="V109" s="85"/>
      <c r="W109" s="85"/>
      <c r="X109" s="85"/>
      <c r="Y109" s="85"/>
    </row>
    <row r="110" spans="1:25" ht="15.75">
      <c r="A110" s="43" t="s">
        <v>201</v>
      </c>
      <c r="B110" s="295"/>
      <c r="C110" s="171" t="s">
        <v>435</v>
      </c>
      <c r="D110" s="103"/>
      <c r="E110" s="103"/>
      <c r="F110" s="103"/>
      <c r="G110" s="301"/>
      <c r="H110" s="43"/>
      <c r="I110" s="43"/>
      <c r="J110" s="11"/>
      <c r="K110" s="11"/>
      <c r="L110" s="57"/>
      <c r="M110" s="57"/>
      <c r="N110" s="38"/>
      <c r="O110" s="57"/>
      <c r="P110" s="300"/>
      <c r="Q110" s="11"/>
      <c r="R110" s="104"/>
      <c r="S110" s="85"/>
      <c r="T110" s="85"/>
      <c r="U110" s="85"/>
      <c r="V110" s="85"/>
      <c r="W110" s="85"/>
      <c r="X110" s="85"/>
      <c r="Y110" s="85"/>
    </row>
    <row r="111" spans="1:25" ht="15.75">
      <c r="A111" s="43" t="s">
        <v>203</v>
      </c>
      <c r="B111" s="295"/>
      <c r="C111" s="57" t="s">
        <v>436</v>
      </c>
      <c r="D111" s="103"/>
      <c r="E111" s="103"/>
      <c r="F111" s="103"/>
      <c r="G111" s="301"/>
      <c r="H111" s="43"/>
      <c r="I111" s="43"/>
      <c r="J111" s="11"/>
      <c r="K111" s="11"/>
      <c r="L111" s="57"/>
      <c r="M111" s="57"/>
      <c r="N111" s="38"/>
      <c r="O111" s="57"/>
      <c r="P111" s="300"/>
      <c r="Q111" s="11"/>
      <c r="R111" s="36"/>
      <c r="S111" s="85"/>
      <c r="T111" s="85"/>
      <c r="U111" s="85"/>
      <c r="V111" s="85"/>
      <c r="W111" s="85"/>
      <c r="X111" s="85"/>
      <c r="Y111" s="85"/>
    </row>
    <row r="112" spans="1:25">
      <c r="C112" s="85"/>
      <c r="D112" s="85"/>
      <c r="E112" s="85"/>
      <c r="F112" s="85"/>
      <c r="G112" s="85"/>
      <c r="H112" s="85"/>
      <c r="I112" s="85"/>
      <c r="J112" s="85"/>
      <c r="K112" s="85"/>
      <c r="L112" s="85"/>
      <c r="M112" s="85"/>
      <c r="N112" s="85"/>
      <c r="O112" s="85"/>
      <c r="P112" s="85"/>
      <c r="Q112" s="85"/>
      <c r="R112" s="85"/>
      <c r="S112" s="85"/>
      <c r="T112" s="85"/>
      <c r="U112" s="85"/>
      <c r="V112" s="85"/>
      <c r="W112" s="85"/>
      <c r="X112" s="85"/>
      <c r="Y112" s="85"/>
    </row>
    <row r="113" spans="3:25">
      <c r="C113" s="85"/>
      <c r="D113" s="85"/>
      <c r="E113" s="85"/>
      <c r="F113" s="85"/>
      <c r="G113" s="85"/>
      <c r="H113" s="85"/>
      <c r="I113" s="85"/>
      <c r="J113" s="85"/>
      <c r="K113" s="85"/>
      <c r="L113" s="85"/>
      <c r="M113" s="85"/>
      <c r="N113" s="85"/>
      <c r="O113" s="85"/>
      <c r="P113" s="85"/>
      <c r="Q113" s="85"/>
      <c r="R113" s="85"/>
      <c r="S113" s="85"/>
      <c r="T113" s="85"/>
      <c r="U113" s="85"/>
      <c r="V113" s="85"/>
      <c r="W113" s="85"/>
      <c r="X113" s="85"/>
      <c r="Y113" s="85"/>
    </row>
    <row r="114" spans="3:25">
      <c r="C114" s="85"/>
      <c r="D114" s="85"/>
      <c r="E114" s="85"/>
      <c r="F114" s="85"/>
      <c r="G114" s="85"/>
      <c r="H114" s="85"/>
      <c r="I114" s="85"/>
      <c r="J114" s="85"/>
      <c r="K114" s="85"/>
      <c r="L114" s="85"/>
      <c r="M114" s="85"/>
      <c r="N114" s="85"/>
      <c r="O114" s="85"/>
      <c r="P114" s="85"/>
      <c r="Q114" s="85"/>
      <c r="R114" s="85"/>
      <c r="S114" s="85"/>
      <c r="T114" s="85"/>
      <c r="U114" s="85"/>
      <c r="V114" s="85"/>
      <c r="W114" s="85"/>
      <c r="X114" s="85"/>
      <c r="Y114" s="85"/>
    </row>
    <row r="115" spans="3:25">
      <c r="C115" s="85"/>
      <c r="D115" s="85"/>
      <c r="E115" s="85"/>
      <c r="F115" s="85"/>
      <c r="G115" s="85"/>
      <c r="H115" s="85"/>
      <c r="I115" s="85"/>
      <c r="J115" s="85"/>
      <c r="K115" s="85"/>
      <c r="L115" s="85"/>
      <c r="M115" s="85"/>
      <c r="N115" s="85"/>
      <c r="O115" s="85"/>
      <c r="P115" s="85"/>
      <c r="Q115" s="85"/>
      <c r="R115" s="85"/>
      <c r="S115" s="85"/>
      <c r="T115" s="85"/>
      <c r="U115" s="85"/>
      <c r="V115" s="85"/>
      <c r="W115" s="85"/>
      <c r="X115" s="85"/>
      <c r="Y115" s="85"/>
    </row>
    <row r="116" spans="3:25">
      <c r="C116" s="85"/>
      <c r="D116" s="85"/>
      <c r="E116" s="85"/>
      <c r="F116" s="85"/>
      <c r="G116" s="85"/>
      <c r="H116" s="85"/>
      <c r="I116" s="85"/>
      <c r="J116" s="85"/>
      <c r="K116" s="85"/>
      <c r="L116" s="85"/>
      <c r="M116" s="85"/>
      <c r="N116" s="85"/>
      <c r="O116" s="85"/>
      <c r="P116" s="85"/>
      <c r="Q116" s="85"/>
      <c r="R116" s="85"/>
      <c r="S116" s="85"/>
      <c r="T116" s="85"/>
      <c r="U116" s="85"/>
      <c r="V116" s="85"/>
      <c r="W116" s="85"/>
      <c r="X116" s="85"/>
      <c r="Y116" s="85"/>
    </row>
    <row r="117" spans="3:25">
      <c r="C117" s="85"/>
      <c r="D117" s="85"/>
      <c r="E117" s="85"/>
      <c r="F117" s="85"/>
      <c r="G117" s="85"/>
      <c r="H117" s="85"/>
      <c r="I117" s="85"/>
      <c r="J117" s="85"/>
      <c r="K117" s="85"/>
      <c r="L117" s="85"/>
      <c r="M117" s="85"/>
      <c r="N117" s="85"/>
      <c r="O117" s="85"/>
      <c r="P117" s="85"/>
      <c r="Q117" s="85"/>
      <c r="R117" s="85"/>
      <c r="S117" s="85"/>
      <c r="T117" s="85"/>
      <c r="U117" s="85"/>
      <c r="V117" s="85"/>
      <c r="W117" s="85"/>
      <c r="X117" s="85"/>
      <c r="Y117" s="85"/>
    </row>
    <row r="118" spans="3:25">
      <c r="C118" s="85"/>
      <c r="D118" s="85"/>
      <c r="E118" s="85"/>
      <c r="F118" s="85"/>
      <c r="G118" s="85"/>
      <c r="H118" s="85"/>
      <c r="I118" s="85"/>
      <c r="J118" s="85"/>
      <c r="K118" s="85"/>
      <c r="L118" s="85"/>
      <c r="M118" s="85"/>
      <c r="N118" s="85"/>
      <c r="O118" s="85"/>
      <c r="P118" s="85"/>
      <c r="Q118" s="85"/>
      <c r="R118" s="85"/>
      <c r="S118" s="85"/>
      <c r="T118" s="85"/>
      <c r="U118" s="85"/>
      <c r="V118" s="85"/>
      <c r="W118" s="85"/>
      <c r="X118" s="85"/>
      <c r="Y118" s="85"/>
    </row>
    <row r="119" spans="3:25">
      <c r="C119" s="85"/>
      <c r="D119" s="85"/>
      <c r="E119" s="85"/>
      <c r="F119" s="85"/>
      <c r="G119" s="85"/>
      <c r="H119" s="85"/>
      <c r="I119" s="85"/>
      <c r="J119" s="85"/>
      <c r="K119" s="85"/>
      <c r="L119" s="85"/>
      <c r="M119" s="85"/>
      <c r="N119" s="85"/>
      <c r="O119" s="85"/>
      <c r="P119" s="85"/>
      <c r="Q119" s="85"/>
      <c r="R119" s="85"/>
      <c r="S119" s="85"/>
      <c r="T119" s="85"/>
      <c r="U119" s="85"/>
      <c r="V119" s="85"/>
      <c r="W119" s="85"/>
      <c r="X119" s="85"/>
      <c r="Y119" s="85"/>
    </row>
    <row r="120" spans="3:25">
      <c r="C120" s="85"/>
      <c r="D120" s="85"/>
      <c r="E120" s="85"/>
      <c r="F120" s="85"/>
      <c r="G120" s="85"/>
      <c r="H120" s="85"/>
      <c r="I120" s="85"/>
      <c r="J120" s="85"/>
      <c r="K120" s="85"/>
      <c r="L120" s="85"/>
      <c r="M120" s="85"/>
      <c r="N120" s="85"/>
      <c r="O120" s="85"/>
      <c r="P120" s="85"/>
      <c r="Q120" s="85"/>
      <c r="R120" s="85"/>
      <c r="S120" s="85"/>
      <c r="T120" s="85"/>
      <c r="U120" s="85"/>
      <c r="V120" s="85"/>
      <c r="W120" s="85"/>
      <c r="X120" s="85"/>
      <c r="Y120" s="85"/>
    </row>
    <row r="121" spans="3:25">
      <c r="C121" s="85"/>
      <c r="D121" s="85"/>
      <c r="E121" s="85"/>
      <c r="F121" s="85"/>
      <c r="G121" s="85"/>
      <c r="H121" s="85"/>
      <c r="I121" s="85"/>
      <c r="J121" s="85"/>
      <c r="K121" s="85"/>
      <c r="L121" s="85"/>
      <c r="M121" s="85"/>
      <c r="N121" s="85"/>
      <c r="O121" s="85"/>
      <c r="P121" s="85"/>
      <c r="Q121" s="85"/>
      <c r="R121" s="85"/>
      <c r="S121" s="85"/>
      <c r="T121" s="85"/>
      <c r="U121" s="85"/>
      <c r="V121" s="85"/>
      <c r="W121" s="85"/>
      <c r="X121" s="85"/>
      <c r="Y121" s="85"/>
    </row>
    <row r="122" spans="3:25">
      <c r="C122" s="85"/>
      <c r="D122" s="85"/>
      <c r="E122" s="85"/>
      <c r="F122" s="85"/>
      <c r="G122" s="85"/>
      <c r="H122" s="85"/>
      <c r="I122" s="85"/>
      <c r="J122" s="85"/>
      <c r="K122" s="85"/>
      <c r="L122" s="85"/>
      <c r="M122" s="85"/>
      <c r="N122" s="85"/>
      <c r="O122" s="85"/>
      <c r="P122" s="85"/>
      <c r="Q122" s="85"/>
      <c r="R122" s="85"/>
      <c r="S122" s="85"/>
      <c r="T122" s="85"/>
      <c r="U122" s="85"/>
      <c r="V122" s="85"/>
      <c r="W122" s="85"/>
      <c r="X122" s="85"/>
      <c r="Y122" s="85"/>
    </row>
    <row r="123" spans="3:25">
      <c r="C123" s="85"/>
      <c r="D123" s="85"/>
      <c r="E123" s="85"/>
      <c r="F123" s="85"/>
      <c r="G123" s="85"/>
      <c r="H123" s="85"/>
      <c r="I123" s="85"/>
      <c r="J123" s="85"/>
      <c r="K123" s="85"/>
      <c r="L123" s="85"/>
      <c r="M123" s="85"/>
      <c r="N123" s="85"/>
      <c r="O123" s="85"/>
      <c r="P123" s="85"/>
      <c r="Q123" s="85"/>
      <c r="R123" s="85"/>
      <c r="S123" s="85"/>
      <c r="T123" s="85"/>
      <c r="U123" s="85"/>
      <c r="V123" s="85"/>
      <c r="W123" s="85"/>
      <c r="X123" s="85"/>
      <c r="Y123" s="85"/>
    </row>
    <row r="124" spans="3:25">
      <c r="C124" s="85"/>
      <c r="D124" s="85"/>
      <c r="E124" s="85"/>
      <c r="F124" s="85"/>
      <c r="G124" s="85"/>
      <c r="H124" s="85"/>
      <c r="I124" s="85"/>
      <c r="J124" s="85"/>
      <c r="K124" s="85"/>
      <c r="L124" s="85"/>
      <c r="M124" s="85"/>
      <c r="N124" s="85"/>
      <c r="O124" s="85"/>
      <c r="P124" s="85"/>
      <c r="Q124" s="85"/>
      <c r="R124" s="85"/>
      <c r="S124" s="85"/>
      <c r="T124" s="85"/>
      <c r="U124" s="85"/>
      <c r="V124" s="85"/>
      <c r="W124" s="85"/>
      <c r="X124" s="85"/>
      <c r="Y124" s="85"/>
    </row>
    <row r="125" spans="3:25">
      <c r="C125" s="85"/>
      <c r="D125" s="85"/>
      <c r="E125" s="85"/>
      <c r="F125" s="85"/>
      <c r="G125" s="85"/>
      <c r="H125" s="85"/>
      <c r="I125" s="85"/>
      <c r="J125" s="85"/>
      <c r="K125" s="85"/>
      <c r="L125" s="85"/>
      <c r="M125" s="85"/>
      <c r="N125" s="85"/>
      <c r="O125" s="85"/>
      <c r="P125" s="85"/>
      <c r="Q125" s="85"/>
      <c r="R125" s="85"/>
      <c r="S125" s="85"/>
      <c r="T125" s="85"/>
      <c r="U125" s="85"/>
      <c r="V125" s="85"/>
      <c r="W125" s="85"/>
      <c r="X125" s="85"/>
      <c r="Y125" s="85"/>
    </row>
    <row r="126" spans="3:25">
      <c r="C126" s="85"/>
      <c r="D126" s="85"/>
      <c r="E126" s="85"/>
      <c r="F126" s="85"/>
      <c r="G126" s="85"/>
      <c r="H126" s="85"/>
      <c r="I126" s="85"/>
      <c r="J126" s="85"/>
      <c r="K126" s="85"/>
      <c r="L126" s="85"/>
      <c r="M126" s="85"/>
      <c r="N126" s="85"/>
      <c r="O126" s="85"/>
      <c r="P126" s="85"/>
      <c r="Q126" s="85"/>
      <c r="R126" s="85"/>
      <c r="S126" s="85"/>
      <c r="T126" s="85"/>
      <c r="U126" s="85"/>
      <c r="V126" s="85"/>
      <c r="W126" s="85"/>
      <c r="X126" s="85"/>
      <c r="Y126" s="85"/>
    </row>
    <row r="127" spans="3:25">
      <c r="C127" s="85"/>
      <c r="D127" s="85"/>
      <c r="E127" s="85"/>
      <c r="F127" s="85"/>
      <c r="G127" s="85"/>
      <c r="H127" s="85"/>
      <c r="I127" s="85"/>
      <c r="J127" s="85"/>
      <c r="K127" s="85"/>
      <c r="L127" s="85"/>
      <c r="M127" s="85"/>
      <c r="N127" s="85"/>
      <c r="O127" s="85"/>
      <c r="P127" s="85"/>
      <c r="Q127" s="85"/>
      <c r="R127" s="85"/>
      <c r="S127" s="85"/>
      <c r="T127" s="85"/>
      <c r="U127" s="85"/>
      <c r="V127" s="85"/>
      <c r="W127" s="85"/>
      <c r="X127" s="85"/>
      <c r="Y127" s="85"/>
    </row>
    <row r="128" spans="3:25">
      <c r="C128" s="85"/>
      <c r="D128" s="85"/>
      <c r="E128" s="85"/>
      <c r="F128" s="85"/>
      <c r="G128" s="85"/>
      <c r="H128" s="85"/>
      <c r="I128" s="85"/>
      <c r="J128" s="85"/>
      <c r="K128" s="85"/>
      <c r="L128" s="85"/>
      <c r="M128" s="85"/>
      <c r="N128" s="85"/>
      <c r="O128" s="85"/>
      <c r="P128" s="85"/>
      <c r="Q128" s="85"/>
      <c r="R128" s="85"/>
      <c r="S128" s="85"/>
      <c r="T128" s="85"/>
      <c r="U128" s="85"/>
      <c r="V128" s="85"/>
      <c r="W128" s="85"/>
      <c r="X128" s="85"/>
      <c r="Y128" s="85"/>
    </row>
    <row r="129" spans="3:25">
      <c r="C129" s="85"/>
      <c r="D129" s="85"/>
      <c r="E129" s="85"/>
      <c r="F129" s="85"/>
      <c r="G129" s="85"/>
      <c r="H129" s="85"/>
      <c r="I129" s="85"/>
      <c r="J129" s="85"/>
      <c r="K129" s="85"/>
      <c r="L129" s="85"/>
      <c r="M129" s="85"/>
      <c r="N129" s="85"/>
      <c r="O129" s="85"/>
      <c r="P129" s="85"/>
      <c r="Q129" s="85"/>
      <c r="R129" s="85"/>
      <c r="S129" s="85"/>
      <c r="T129" s="85"/>
      <c r="U129" s="85"/>
      <c r="V129" s="85"/>
      <c r="W129" s="85"/>
      <c r="X129" s="85"/>
      <c r="Y129" s="85"/>
    </row>
    <row r="130" spans="3:25">
      <c r="C130" s="85"/>
      <c r="D130" s="85"/>
      <c r="E130" s="85"/>
      <c r="F130" s="85"/>
      <c r="G130" s="85"/>
      <c r="H130" s="85"/>
      <c r="I130" s="85"/>
      <c r="J130" s="85"/>
      <c r="K130" s="85"/>
      <c r="L130" s="85"/>
      <c r="M130" s="85"/>
      <c r="N130" s="85"/>
      <c r="O130" s="85"/>
      <c r="P130" s="85"/>
      <c r="Q130" s="85"/>
      <c r="R130" s="85"/>
      <c r="S130" s="85"/>
      <c r="T130" s="85"/>
      <c r="U130" s="85"/>
      <c r="V130" s="85"/>
      <c r="W130" s="85"/>
      <c r="X130" s="85"/>
      <c r="Y130" s="85"/>
    </row>
    <row r="131" spans="3:25">
      <c r="C131" s="85"/>
      <c r="D131" s="85"/>
      <c r="E131" s="85"/>
      <c r="F131" s="85"/>
      <c r="G131" s="85"/>
      <c r="H131" s="85"/>
      <c r="I131" s="85"/>
      <c r="J131" s="85"/>
      <c r="K131" s="85"/>
      <c r="L131" s="85"/>
      <c r="M131" s="85"/>
      <c r="N131" s="85"/>
      <c r="O131" s="85"/>
      <c r="P131" s="85"/>
      <c r="Q131" s="85"/>
      <c r="R131" s="85"/>
      <c r="S131" s="85"/>
      <c r="T131" s="85"/>
      <c r="U131" s="85"/>
      <c r="V131" s="85"/>
      <c r="W131" s="85"/>
      <c r="X131" s="85"/>
      <c r="Y131" s="85"/>
    </row>
    <row r="132" spans="3:25">
      <c r="C132" s="85"/>
      <c r="D132" s="85"/>
      <c r="E132" s="85"/>
      <c r="F132" s="85"/>
      <c r="G132" s="85"/>
      <c r="H132" s="85"/>
      <c r="I132" s="85"/>
      <c r="J132" s="85"/>
      <c r="K132" s="85"/>
      <c r="L132" s="85"/>
      <c r="M132" s="85"/>
      <c r="N132" s="85"/>
      <c r="O132" s="85"/>
      <c r="P132" s="85"/>
      <c r="Q132" s="85"/>
      <c r="R132" s="85"/>
      <c r="S132" s="85"/>
      <c r="T132" s="85"/>
      <c r="U132" s="85"/>
      <c r="V132" s="85"/>
      <c r="W132" s="85"/>
      <c r="X132" s="85"/>
      <c r="Y132" s="85"/>
    </row>
    <row r="133" spans="3:25">
      <c r="C133" s="85"/>
      <c r="D133" s="85"/>
      <c r="E133" s="85"/>
      <c r="F133" s="85"/>
      <c r="G133" s="85"/>
      <c r="H133" s="85"/>
      <c r="I133" s="85"/>
      <c r="J133" s="85"/>
      <c r="K133" s="85"/>
      <c r="L133" s="85"/>
      <c r="M133" s="85"/>
      <c r="N133" s="85"/>
      <c r="O133" s="85"/>
      <c r="P133" s="85"/>
      <c r="Q133" s="85"/>
      <c r="R133" s="85"/>
      <c r="S133" s="85"/>
      <c r="T133" s="85"/>
      <c r="U133" s="85"/>
      <c r="V133" s="85"/>
      <c r="W133" s="85"/>
      <c r="X133" s="85"/>
      <c r="Y133" s="85"/>
    </row>
    <row r="134" spans="3:25">
      <c r="C134" s="85"/>
      <c r="D134" s="85"/>
      <c r="E134" s="85"/>
      <c r="F134" s="85"/>
      <c r="G134" s="85"/>
      <c r="H134" s="85"/>
      <c r="I134" s="85"/>
      <c r="J134" s="85"/>
      <c r="K134" s="85"/>
      <c r="L134" s="85"/>
      <c r="M134" s="85"/>
      <c r="N134" s="85"/>
      <c r="O134" s="85"/>
      <c r="P134" s="85"/>
      <c r="Q134" s="85"/>
      <c r="R134" s="85"/>
      <c r="S134" s="85"/>
      <c r="T134" s="85"/>
      <c r="U134" s="85"/>
      <c r="V134" s="85"/>
      <c r="W134" s="85"/>
      <c r="X134" s="85"/>
      <c r="Y134" s="85"/>
    </row>
    <row r="135" spans="3:25">
      <c r="C135" s="85"/>
      <c r="D135" s="85"/>
      <c r="E135" s="85"/>
      <c r="F135" s="85"/>
      <c r="G135" s="85"/>
      <c r="H135" s="85"/>
      <c r="I135" s="85"/>
      <c r="J135" s="85"/>
      <c r="K135" s="85"/>
      <c r="L135" s="85"/>
      <c r="M135" s="85"/>
      <c r="N135" s="85"/>
      <c r="O135" s="85"/>
      <c r="P135" s="85"/>
      <c r="Q135" s="85"/>
      <c r="R135" s="85"/>
      <c r="S135" s="85"/>
      <c r="T135" s="85"/>
      <c r="U135" s="85"/>
      <c r="V135" s="85"/>
      <c r="W135" s="85"/>
      <c r="X135" s="85"/>
      <c r="Y135" s="85"/>
    </row>
    <row r="136" spans="3:25">
      <c r="C136" s="85"/>
      <c r="D136" s="85"/>
      <c r="E136" s="85"/>
      <c r="F136" s="85"/>
      <c r="G136" s="85"/>
      <c r="H136" s="85"/>
      <c r="I136" s="85"/>
      <c r="J136" s="85"/>
      <c r="K136" s="85"/>
      <c r="L136" s="85"/>
      <c r="M136" s="85"/>
      <c r="N136" s="85"/>
      <c r="O136" s="85"/>
      <c r="P136" s="85"/>
      <c r="Q136" s="85"/>
      <c r="R136" s="85"/>
      <c r="S136" s="85"/>
      <c r="T136" s="85"/>
      <c r="U136" s="85"/>
      <c r="V136" s="85"/>
      <c r="W136" s="85"/>
      <c r="X136" s="85"/>
      <c r="Y136" s="85"/>
    </row>
    <row r="137" spans="3:25">
      <c r="C137" s="85"/>
      <c r="D137" s="85"/>
      <c r="E137" s="85"/>
      <c r="F137" s="85"/>
      <c r="G137" s="85"/>
      <c r="H137" s="85"/>
      <c r="I137" s="85"/>
      <c r="J137" s="85"/>
      <c r="K137" s="85"/>
      <c r="L137" s="85"/>
      <c r="M137" s="85"/>
      <c r="N137" s="85"/>
      <c r="O137" s="85"/>
      <c r="P137" s="85"/>
      <c r="Q137" s="85"/>
      <c r="R137" s="85"/>
      <c r="S137" s="85"/>
      <c r="T137" s="85"/>
      <c r="U137" s="85"/>
      <c r="V137" s="85"/>
      <c r="W137" s="85"/>
      <c r="X137" s="85"/>
      <c r="Y137" s="85"/>
    </row>
    <row r="138" spans="3:25">
      <c r="C138" s="85"/>
      <c r="D138" s="85"/>
      <c r="E138" s="85"/>
      <c r="F138" s="85"/>
      <c r="G138" s="85"/>
      <c r="H138" s="85"/>
      <c r="I138" s="85"/>
      <c r="J138" s="85"/>
      <c r="K138" s="85"/>
      <c r="L138" s="85"/>
      <c r="M138" s="85"/>
      <c r="N138" s="85"/>
      <c r="O138" s="85"/>
      <c r="P138" s="85"/>
      <c r="Q138" s="85"/>
      <c r="R138" s="85"/>
      <c r="S138" s="85"/>
      <c r="T138" s="85"/>
      <c r="U138" s="85"/>
      <c r="V138" s="85"/>
      <c r="W138" s="85"/>
      <c r="X138" s="85"/>
      <c r="Y138" s="85"/>
    </row>
    <row r="139" spans="3:25">
      <c r="C139" s="85"/>
      <c r="D139" s="85"/>
      <c r="E139" s="85"/>
      <c r="F139" s="85"/>
      <c r="G139" s="85"/>
      <c r="H139" s="85"/>
      <c r="I139" s="85"/>
      <c r="J139" s="85"/>
      <c r="K139" s="85"/>
      <c r="L139" s="85"/>
      <c r="M139" s="85"/>
      <c r="N139" s="85"/>
      <c r="O139" s="85"/>
      <c r="P139" s="85"/>
      <c r="Q139" s="85"/>
      <c r="R139" s="85"/>
      <c r="S139" s="85"/>
      <c r="T139" s="85"/>
      <c r="U139" s="85"/>
      <c r="V139" s="85"/>
      <c r="W139" s="85"/>
      <c r="X139" s="85"/>
      <c r="Y139" s="85"/>
    </row>
    <row r="140" spans="3:25">
      <c r="C140" s="85"/>
      <c r="D140" s="85"/>
      <c r="E140" s="85"/>
      <c r="F140" s="85"/>
      <c r="G140" s="85"/>
      <c r="H140" s="85"/>
      <c r="I140" s="85"/>
      <c r="J140" s="85"/>
      <c r="K140" s="85"/>
      <c r="L140" s="85"/>
      <c r="M140" s="85"/>
      <c r="N140" s="85"/>
      <c r="O140" s="85"/>
      <c r="P140" s="85"/>
      <c r="Q140" s="85"/>
      <c r="R140" s="85"/>
      <c r="S140" s="85"/>
      <c r="T140" s="85"/>
      <c r="U140" s="85"/>
      <c r="V140" s="85"/>
      <c r="W140" s="85"/>
      <c r="X140" s="85"/>
      <c r="Y140" s="85"/>
    </row>
    <row r="141" spans="3:25">
      <c r="C141" s="85"/>
      <c r="D141" s="85"/>
      <c r="E141" s="85"/>
      <c r="F141" s="85"/>
      <c r="G141" s="85"/>
      <c r="H141" s="85"/>
      <c r="I141" s="85"/>
      <c r="J141" s="85"/>
      <c r="K141" s="85"/>
      <c r="L141" s="85"/>
      <c r="M141" s="85"/>
      <c r="N141" s="85"/>
      <c r="O141" s="85"/>
      <c r="P141" s="85"/>
      <c r="Q141" s="85"/>
      <c r="R141" s="85"/>
      <c r="S141" s="85"/>
      <c r="T141" s="85"/>
      <c r="U141" s="85"/>
      <c r="V141" s="85"/>
      <c r="W141" s="85"/>
      <c r="X141" s="85"/>
      <c r="Y141" s="85"/>
    </row>
    <row r="142" spans="3:25">
      <c r="C142" s="85"/>
      <c r="D142" s="85"/>
      <c r="E142" s="85"/>
      <c r="F142" s="85"/>
      <c r="G142" s="85"/>
      <c r="H142" s="85"/>
      <c r="I142" s="85"/>
      <c r="J142" s="85"/>
      <c r="K142" s="85"/>
      <c r="L142" s="85"/>
      <c r="M142" s="85"/>
      <c r="N142" s="85"/>
      <c r="O142" s="85"/>
      <c r="P142" s="85"/>
      <c r="Q142" s="85"/>
      <c r="R142" s="85"/>
      <c r="S142" s="85"/>
      <c r="T142" s="85"/>
      <c r="U142" s="85"/>
      <c r="V142" s="85"/>
      <c r="W142" s="85"/>
      <c r="X142" s="85"/>
      <c r="Y142" s="85"/>
    </row>
    <row r="143" spans="3:25">
      <c r="C143" s="85"/>
      <c r="D143" s="85"/>
      <c r="E143" s="85"/>
      <c r="F143" s="85"/>
      <c r="G143" s="85"/>
      <c r="H143" s="85"/>
      <c r="I143" s="85"/>
      <c r="J143" s="85"/>
      <c r="K143" s="85"/>
      <c r="L143" s="85"/>
      <c r="M143" s="85"/>
      <c r="N143" s="85"/>
      <c r="O143" s="85"/>
      <c r="P143" s="85"/>
      <c r="Q143" s="85"/>
      <c r="R143" s="85"/>
      <c r="S143" s="85"/>
      <c r="T143" s="85"/>
      <c r="U143" s="85"/>
      <c r="V143" s="85"/>
      <c r="W143" s="85"/>
      <c r="X143" s="85"/>
      <c r="Y143" s="85"/>
    </row>
    <row r="144" spans="3:25">
      <c r="C144" s="85"/>
      <c r="D144" s="85"/>
      <c r="E144" s="85"/>
      <c r="F144" s="85"/>
      <c r="G144" s="85"/>
      <c r="H144" s="85"/>
      <c r="I144" s="85"/>
      <c r="J144" s="85"/>
      <c r="K144" s="85"/>
      <c r="L144" s="85"/>
      <c r="M144" s="85"/>
      <c r="N144" s="85"/>
      <c r="O144" s="85"/>
      <c r="P144" s="85"/>
      <c r="Q144" s="85"/>
      <c r="R144" s="85"/>
      <c r="S144" s="85"/>
      <c r="T144" s="85"/>
      <c r="U144" s="85"/>
      <c r="V144" s="85"/>
      <c r="W144" s="85"/>
      <c r="X144" s="85"/>
      <c r="Y144" s="85"/>
    </row>
    <row r="145" spans="3:25">
      <c r="C145" s="85"/>
      <c r="D145" s="85"/>
      <c r="E145" s="85"/>
      <c r="F145" s="85"/>
      <c r="G145" s="85"/>
      <c r="H145" s="85"/>
      <c r="I145" s="85"/>
      <c r="J145" s="85"/>
      <c r="K145" s="85"/>
      <c r="L145" s="85"/>
      <c r="M145" s="85"/>
      <c r="N145" s="85"/>
      <c r="O145" s="85"/>
      <c r="P145" s="85"/>
      <c r="Q145" s="85"/>
      <c r="R145" s="85"/>
      <c r="S145" s="85"/>
      <c r="T145" s="85"/>
      <c r="U145" s="85"/>
      <c r="V145" s="85"/>
      <c r="W145" s="85"/>
      <c r="X145" s="85"/>
      <c r="Y145" s="85"/>
    </row>
    <row r="146" spans="3:25">
      <c r="C146" s="85"/>
      <c r="D146" s="85"/>
      <c r="E146" s="85"/>
      <c r="F146" s="85"/>
      <c r="G146" s="85"/>
      <c r="H146" s="85"/>
      <c r="I146" s="85"/>
      <c r="J146" s="85"/>
      <c r="K146" s="85"/>
      <c r="L146" s="85"/>
      <c r="M146" s="85"/>
      <c r="N146" s="85"/>
      <c r="O146" s="85"/>
      <c r="P146" s="85"/>
      <c r="Q146" s="85"/>
      <c r="R146" s="85"/>
      <c r="S146" s="85"/>
      <c r="T146" s="85"/>
      <c r="U146" s="85"/>
      <c r="V146" s="85"/>
      <c r="W146" s="85"/>
      <c r="X146" s="85"/>
      <c r="Y146" s="85"/>
    </row>
    <row r="147" spans="3:25">
      <c r="C147" s="85"/>
      <c r="D147" s="85"/>
      <c r="E147" s="85"/>
      <c r="F147" s="85"/>
      <c r="G147" s="85"/>
      <c r="H147" s="85"/>
      <c r="I147" s="85"/>
      <c r="J147" s="85"/>
      <c r="K147" s="85"/>
      <c r="L147" s="85"/>
      <c r="M147" s="85"/>
      <c r="N147" s="85"/>
      <c r="O147" s="85"/>
      <c r="P147" s="85"/>
      <c r="Q147" s="85"/>
      <c r="R147" s="85"/>
      <c r="S147" s="85"/>
      <c r="T147" s="85"/>
      <c r="U147" s="85"/>
      <c r="V147" s="85"/>
      <c r="W147" s="85"/>
      <c r="X147" s="85"/>
      <c r="Y147" s="85"/>
    </row>
    <row r="148" spans="3:25">
      <c r="C148" s="85"/>
      <c r="D148" s="85"/>
      <c r="E148" s="85"/>
      <c r="F148" s="85"/>
      <c r="G148" s="85"/>
      <c r="H148" s="85"/>
      <c r="I148" s="85"/>
      <c r="J148" s="85"/>
      <c r="K148" s="85"/>
      <c r="L148" s="85"/>
      <c r="M148" s="85"/>
      <c r="N148" s="85"/>
      <c r="O148" s="85"/>
      <c r="P148" s="85"/>
      <c r="Q148" s="85"/>
      <c r="R148" s="85"/>
      <c r="S148" s="85"/>
      <c r="T148" s="85"/>
      <c r="U148" s="85"/>
      <c r="V148" s="85"/>
      <c r="W148" s="85"/>
      <c r="X148" s="85"/>
      <c r="Y148" s="85"/>
    </row>
    <row r="149" spans="3:25">
      <c r="C149" s="85"/>
      <c r="D149" s="85"/>
      <c r="E149" s="85"/>
      <c r="F149" s="85"/>
      <c r="G149" s="85"/>
      <c r="H149" s="85"/>
      <c r="I149" s="85"/>
      <c r="J149" s="85"/>
      <c r="K149" s="85"/>
      <c r="L149" s="85"/>
      <c r="M149" s="85"/>
      <c r="N149" s="85"/>
      <c r="O149" s="85"/>
      <c r="P149" s="85"/>
      <c r="Q149" s="85"/>
      <c r="R149" s="85"/>
      <c r="S149" s="85"/>
      <c r="T149" s="85"/>
      <c r="U149" s="85"/>
      <c r="V149" s="85"/>
      <c r="W149" s="85"/>
      <c r="X149" s="85"/>
      <c r="Y149" s="85"/>
    </row>
    <row r="150" spans="3:25">
      <c r="C150" s="85"/>
      <c r="D150" s="85"/>
      <c r="E150" s="85"/>
      <c r="F150" s="85"/>
      <c r="G150" s="85"/>
      <c r="H150" s="85"/>
      <c r="I150" s="85"/>
      <c r="J150" s="85"/>
      <c r="K150" s="85"/>
      <c r="L150" s="85"/>
      <c r="M150" s="85"/>
      <c r="N150" s="85"/>
      <c r="O150" s="85"/>
      <c r="P150" s="85"/>
      <c r="Q150" s="85"/>
      <c r="R150" s="85"/>
      <c r="S150" s="85"/>
      <c r="T150" s="85"/>
      <c r="U150" s="85"/>
      <c r="V150" s="85"/>
      <c r="W150" s="85"/>
      <c r="X150" s="85"/>
      <c r="Y150" s="85"/>
    </row>
    <row r="151" spans="3:25">
      <c r="C151" s="85"/>
      <c r="D151" s="85"/>
      <c r="E151" s="85"/>
      <c r="F151" s="85"/>
      <c r="G151" s="85"/>
      <c r="H151" s="85"/>
      <c r="I151" s="85"/>
      <c r="J151" s="85"/>
      <c r="K151" s="85"/>
      <c r="L151" s="85"/>
      <c r="M151" s="85"/>
      <c r="N151" s="85"/>
      <c r="O151" s="85"/>
      <c r="P151" s="85"/>
      <c r="Q151" s="85"/>
      <c r="R151" s="85"/>
      <c r="S151" s="85"/>
      <c r="T151" s="85"/>
      <c r="U151" s="85"/>
      <c r="V151" s="85"/>
      <c r="W151" s="85"/>
      <c r="X151" s="85"/>
      <c r="Y151" s="85"/>
    </row>
    <row r="152" spans="3:25">
      <c r="C152" s="85"/>
      <c r="D152" s="85"/>
      <c r="E152" s="85"/>
      <c r="F152" s="85"/>
      <c r="G152" s="85"/>
      <c r="H152" s="85"/>
      <c r="I152" s="85"/>
      <c r="J152" s="85"/>
      <c r="K152" s="85"/>
      <c r="L152" s="85"/>
      <c r="M152" s="85"/>
      <c r="N152" s="85"/>
      <c r="O152" s="85"/>
      <c r="P152" s="85"/>
      <c r="Q152" s="85"/>
      <c r="R152" s="85"/>
      <c r="S152" s="85"/>
      <c r="T152" s="85"/>
      <c r="U152" s="85"/>
      <c r="V152" s="85"/>
      <c r="W152" s="85"/>
      <c r="X152" s="85"/>
      <c r="Y152" s="85"/>
    </row>
    <row r="153" spans="3:25">
      <c r="C153" s="85"/>
      <c r="D153" s="85"/>
      <c r="E153" s="85"/>
      <c r="F153" s="85"/>
      <c r="G153" s="85"/>
      <c r="H153" s="85"/>
      <c r="I153" s="85"/>
      <c r="J153" s="85"/>
      <c r="K153" s="85"/>
      <c r="L153" s="85"/>
      <c r="M153" s="85"/>
      <c r="N153" s="85"/>
      <c r="O153" s="85"/>
      <c r="P153" s="85"/>
      <c r="Q153" s="85"/>
      <c r="R153" s="85"/>
      <c r="S153" s="85"/>
      <c r="T153" s="85"/>
      <c r="U153" s="85"/>
      <c r="V153" s="85"/>
      <c r="W153" s="85"/>
      <c r="X153" s="85"/>
      <c r="Y153" s="85"/>
    </row>
    <row r="154" spans="3:25">
      <c r="C154" s="85"/>
      <c r="D154" s="85"/>
      <c r="E154" s="85"/>
      <c r="F154" s="85"/>
      <c r="G154" s="85"/>
      <c r="H154" s="85"/>
      <c r="I154" s="85"/>
      <c r="J154" s="85"/>
      <c r="K154" s="85"/>
      <c r="L154" s="85"/>
      <c r="M154" s="85"/>
      <c r="N154" s="85"/>
      <c r="O154" s="85"/>
      <c r="P154" s="85"/>
      <c r="Q154" s="85"/>
      <c r="R154" s="85"/>
      <c r="S154" s="85"/>
      <c r="T154" s="85"/>
      <c r="U154" s="85"/>
      <c r="V154" s="85"/>
      <c r="W154" s="85"/>
      <c r="X154" s="85"/>
      <c r="Y154" s="85"/>
    </row>
    <row r="155" spans="3:25">
      <c r="C155" s="85"/>
      <c r="D155" s="85"/>
      <c r="E155" s="85"/>
      <c r="F155" s="85"/>
      <c r="G155" s="85"/>
      <c r="H155" s="85"/>
      <c r="I155" s="85"/>
      <c r="J155" s="85"/>
      <c r="K155" s="85"/>
      <c r="L155" s="85"/>
      <c r="M155" s="85"/>
      <c r="N155" s="85"/>
      <c r="O155" s="85"/>
      <c r="P155" s="85"/>
      <c r="Q155" s="85"/>
      <c r="R155" s="85"/>
      <c r="S155" s="85"/>
      <c r="T155" s="85"/>
      <c r="U155" s="85"/>
      <c r="V155" s="85"/>
      <c r="W155" s="85"/>
      <c r="X155" s="85"/>
      <c r="Y155" s="85"/>
    </row>
    <row r="156" spans="3:25">
      <c r="C156" s="85"/>
      <c r="D156" s="85"/>
      <c r="E156" s="85"/>
      <c r="F156" s="85"/>
      <c r="G156" s="85"/>
      <c r="H156" s="85"/>
      <c r="I156" s="85"/>
      <c r="J156" s="85"/>
      <c r="K156" s="85"/>
      <c r="L156" s="85"/>
      <c r="M156" s="85"/>
      <c r="N156" s="85"/>
      <c r="O156" s="85"/>
      <c r="P156" s="85"/>
      <c r="Q156" s="85"/>
      <c r="R156" s="85"/>
      <c r="S156" s="85"/>
      <c r="T156" s="85"/>
      <c r="U156" s="85"/>
      <c r="V156" s="85"/>
      <c r="W156" s="85"/>
      <c r="X156" s="85"/>
      <c r="Y156" s="85"/>
    </row>
    <row r="157" spans="3:25">
      <c r="C157" s="85"/>
      <c r="D157" s="85"/>
      <c r="E157" s="85"/>
      <c r="F157" s="85"/>
      <c r="G157" s="85"/>
      <c r="H157" s="85"/>
      <c r="I157" s="85"/>
      <c r="J157" s="85"/>
      <c r="K157" s="85"/>
      <c r="L157" s="85"/>
      <c r="M157" s="85"/>
      <c r="N157" s="85"/>
      <c r="O157" s="85"/>
      <c r="P157" s="85"/>
      <c r="Q157" s="85"/>
      <c r="R157" s="85"/>
      <c r="S157" s="85"/>
      <c r="T157" s="85"/>
      <c r="U157" s="85"/>
      <c r="V157" s="85"/>
      <c r="W157" s="85"/>
      <c r="X157" s="85"/>
      <c r="Y157" s="85"/>
    </row>
    <row r="158" spans="3:25">
      <c r="C158" s="85"/>
      <c r="D158" s="85"/>
      <c r="E158" s="85"/>
      <c r="F158" s="85"/>
      <c r="G158" s="85"/>
      <c r="H158" s="85"/>
      <c r="I158" s="85"/>
      <c r="J158" s="85"/>
      <c r="K158" s="85"/>
      <c r="L158" s="85"/>
      <c r="M158" s="85"/>
      <c r="N158" s="85"/>
      <c r="O158" s="85"/>
      <c r="P158" s="85"/>
      <c r="Q158" s="85"/>
      <c r="R158" s="85"/>
      <c r="S158" s="85"/>
      <c r="T158" s="85"/>
      <c r="U158" s="85"/>
      <c r="V158" s="85"/>
      <c r="W158" s="85"/>
      <c r="X158" s="85"/>
      <c r="Y158" s="85"/>
    </row>
    <row r="159" spans="3:25">
      <c r="C159" s="85"/>
      <c r="D159" s="85"/>
      <c r="E159" s="85"/>
      <c r="F159" s="85"/>
      <c r="G159" s="85"/>
      <c r="H159" s="85"/>
      <c r="I159" s="85"/>
      <c r="J159" s="85"/>
      <c r="K159" s="85"/>
      <c r="L159" s="85"/>
      <c r="M159" s="85"/>
      <c r="N159" s="85"/>
      <c r="O159" s="85"/>
      <c r="P159" s="85"/>
      <c r="Q159" s="85"/>
      <c r="R159" s="85"/>
      <c r="S159" s="85"/>
      <c r="T159" s="85"/>
      <c r="U159" s="85"/>
      <c r="V159" s="85"/>
      <c r="W159" s="85"/>
      <c r="X159" s="85"/>
      <c r="Y159" s="85"/>
    </row>
    <row r="160" spans="3:25">
      <c r="C160" s="85"/>
      <c r="D160" s="85"/>
      <c r="E160" s="85"/>
      <c r="F160" s="85"/>
      <c r="G160" s="85"/>
      <c r="H160" s="85"/>
      <c r="I160" s="85"/>
      <c r="J160" s="85"/>
      <c r="K160" s="85"/>
      <c r="L160" s="85"/>
      <c r="M160" s="85"/>
      <c r="N160" s="85"/>
      <c r="O160" s="85"/>
      <c r="P160" s="85"/>
      <c r="Q160" s="85"/>
      <c r="R160" s="85"/>
      <c r="S160" s="85"/>
      <c r="T160" s="85"/>
      <c r="U160" s="85"/>
      <c r="V160" s="85"/>
      <c r="W160" s="85"/>
      <c r="X160" s="85"/>
      <c r="Y160" s="85"/>
    </row>
    <row r="161" spans="3:25">
      <c r="C161" s="85"/>
      <c r="D161" s="85"/>
      <c r="E161" s="85"/>
      <c r="F161" s="85"/>
      <c r="G161" s="85"/>
      <c r="H161" s="85"/>
      <c r="I161" s="85"/>
      <c r="J161" s="85"/>
      <c r="K161" s="85"/>
      <c r="L161" s="85"/>
      <c r="M161" s="85"/>
      <c r="N161" s="85"/>
      <c r="O161" s="85"/>
      <c r="P161" s="85"/>
      <c r="Q161" s="85"/>
      <c r="R161" s="85"/>
      <c r="S161" s="85"/>
      <c r="T161" s="85"/>
      <c r="U161" s="85"/>
      <c r="V161" s="85"/>
      <c r="W161" s="85"/>
      <c r="X161" s="85"/>
      <c r="Y161" s="85"/>
    </row>
    <row r="162" spans="3:25">
      <c r="C162" s="85"/>
      <c r="D162" s="85"/>
      <c r="E162" s="85"/>
      <c r="F162" s="85"/>
      <c r="G162" s="85"/>
      <c r="H162" s="85"/>
      <c r="I162" s="85"/>
      <c r="J162" s="85"/>
      <c r="K162" s="85"/>
      <c r="L162" s="85"/>
      <c r="M162" s="85"/>
      <c r="N162" s="85"/>
      <c r="O162" s="85"/>
      <c r="P162" s="85"/>
      <c r="Q162" s="85"/>
      <c r="R162" s="85"/>
      <c r="S162" s="85"/>
      <c r="T162" s="85"/>
      <c r="U162" s="85"/>
      <c r="V162" s="85"/>
      <c r="W162" s="85"/>
      <c r="X162" s="85"/>
      <c r="Y162" s="85"/>
    </row>
    <row r="163" spans="3:25">
      <c r="C163" s="85"/>
      <c r="D163" s="85"/>
      <c r="E163" s="85"/>
      <c r="F163" s="85"/>
      <c r="G163" s="85"/>
      <c r="H163" s="85"/>
      <c r="I163" s="85"/>
      <c r="J163" s="85"/>
      <c r="K163" s="85"/>
      <c r="L163" s="85"/>
      <c r="M163" s="85"/>
      <c r="N163" s="85"/>
      <c r="O163" s="85"/>
      <c r="P163" s="85"/>
      <c r="Q163" s="85"/>
      <c r="R163" s="85"/>
      <c r="S163" s="85"/>
      <c r="T163" s="85"/>
      <c r="U163" s="85"/>
      <c r="V163" s="85"/>
      <c r="W163" s="85"/>
      <c r="X163" s="85"/>
      <c r="Y163" s="85"/>
    </row>
    <row r="164" spans="3:25">
      <c r="C164" s="85"/>
      <c r="D164" s="85"/>
      <c r="E164" s="85"/>
      <c r="F164" s="85"/>
      <c r="G164" s="85"/>
      <c r="H164" s="85"/>
      <c r="I164" s="85"/>
      <c r="J164" s="85"/>
      <c r="K164" s="85"/>
      <c r="L164" s="85"/>
      <c r="M164" s="85"/>
      <c r="N164" s="85"/>
      <c r="O164" s="85"/>
      <c r="P164" s="85"/>
      <c r="Q164" s="85"/>
      <c r="R164" s="85"/>
      <c r="S164" s="85"/>
      <c r="T164" s="85"/>
      <c r="U164" s="85"/>
      <c r="V164" s="85"/>
      <c r="W164" s="85"/>
      <c r="X164" s="85"/>
      <c r="Y164" s="85"/>
    </row>
    <row r="165" spans="3:25">
      <c r="C165" s="85"/>
      <c r="D165" s="85"/>
      <c r="E165" s="85"/>
      <c r="F165" s="85"/>
      <c r="G165" s="85"/>
      <c r="H165" s="85"/>
      <c r="I165" s="85"/>
      <c r="J165" s="85"/>
      <c r="K165" s="85"/>
      <c r="L165" s="85"/>
      <c r="M165" s="85"/>
      <c r="N165" s="85"/>
      <c r="O165" s="85"/>
      <c r="P165" s="85"/>
      <c r="Q165" s="85"/>
      <c r="R165" s="85"/>
      <c r="S165" s="85"/>
      <c r="T165" s="85"/>
      <c r="U165" s="85"/>
      <c r="V165" s="85"/>
      <c r="W165" s="85"/>
      <c r="X165" s="85"/>
      <c r="Y165" s="85"/>
    </row>
    <row r="166" spans="3:25">
      <c r="C166" s="85"/>
      <c r="D166" s="85"/>
      <c r="E166" s="85"/>
      <c r="F166" s="85"/>
      <c r="G166" s="85"/>
      <c r="H166" s="85"/>
      <c r="I166" s="85"/>
      <c r="J166" s="85"/>
      <c r="K166" s="85"/>
      <c r="L166" s="85"/>
      <c r="M166" s="85"/>
      <c r="N166" s="85"/>
      <c r="O166" s="85"/>
      <c r="P166" s="85"/>
      <c r="Q166" s="85"/>
      <c r="R166" s="85"/>
      <c r="S166" s="85"/>
      <c r="T166" s="85"/>
      <c r="U166" s="85"/>
      <c r="V166" s="85"/>
      <c r="W166" s="85"/>
      <c r="X166" s="85"/>
      <c r="Y166" s="85"/>
    </row>
    <row r="167" spans="3:25">
      <c r="C167" s="85"/>
      <c r="D167" s="85"/>
      <c r="E167" s="85"/>
      <c r="F167" s="85"/>
      <c r="G167" s="85"/>
      <c r="H167" s="85"/>
      <c r="I167" s="85"/>
      <c r="J167" s="85"/>
      <c r="K167" s="85"/>
      <c r="L167" s="85"/>
      <c r="M167" s="85"/>
      <c r="N167" s="85"/>
      <c r="O167" s="85"/>
      <c r="P167" s="85"/>
      <c r="Q167" s="85"/>
      <c r="R167" s="85"/>
      <c r="S167" s="85"/>
      <c r="T167" s="85"/>
      <c r="U167" s="85"/>
      <c r="V167" s="85"/>
      <c r="W167" s="85"/>
      <c r="X167" s="85"/>
      <c r="Y167" s="85"/>
    </row>
    <row r="168" spans="3:25">
      <c r="C168" s="85"/>
      <c r="D168" s="85"/>
      <c r="E168" s="85"/>
      <c r="F168" s="85"/>
      <c r="G168" s="85"/>
      <c r="H168" s="85"/>
      <c r="I168" s="85"/>
      <c r="J168" s="85"/>
      <c r="K168" s="85"/>
      <c r="L168" s="85"/>
      <c r="M168" s="85"/>
      <c r="N168" s="85"/>
      <c r="O168" s="85"/>
      <c r="P168" s="85"/>
      <c r="Q168" s="85"/>
      <c r="R168" s="85"/>
      <c r="S168" s="85"/>
      <c r="T168" s="85"/>
      <c r="U168" s="85"/>
      <c r="V168" s="85"/>
      <c r="W168" s="85"/>
      <c r="X168" s="85"/>
      <c r="Y168" s="85"/>
    </row>
    <row r="169" spans="3:25">
      <c r="C169" s="85"/>
      <c r="D169" s="85"/>
      <c r="E169" s="85"/>
      <c r="F169" s="85"/>
      <c r="G169" s="85"/>
      <c r="H169" s="85"/>
      <c r="I169" s="85"/>
      <c r="J169" s="85"/>
      <c r="K169" s="85"/>
      <c r="L169" s="85"/>
      <c r="M169" s="85"/>
      <c r="N169" s="85"/>
      <c r="O169" s="85"/>
      <c r="P169" s="85"/>
      <c r="Q169" s="85"/>
      <c r="R169" s="85"/>
      <c r="S169" s="85"/>
      <c r="T169" s="85"/>
      <c r="U169" s="85"/>
      <c r="V169" s="85"/>
      <c r="W169" s="85"/>
      <c r="X169" s="85"/>
      <c r="Y169" s="85"/>
    </row>
    <row r="170" spans="3:25">
      <c r="C170" s="85"/>
      <c r="D170" s="85"/>
      <c r="E170" s="85"/>
      <c r="F170" s="85"/>
      <c r="G170" s="85"/>
      <c r="H170" s="85"/>
      <c r="I170" s="85"/>
      <c r="J170" s="85"/>
      <c r="K170" s="85"/>
      <c r="L170" s="85"/>
      <c r="M170" s="85"/>
      <c r="N170" s="85"/>
      <c r="O170" s="85"/>
      <c r="P170" s="85"/>
      <c r="Q170" s="85"/>
      <c r="R170" s="85"/>
      <c r="S170" s="85"/>
      <c r="T170" s="85"/>
      <c r="U170" s="85"/>
      <c r="V170" s="85"/>
      <c r="W170" s="85"/>
      <c r="X170" s="85"/>
      <c r="Y170" s="85"/>
    </row>
    <row r="171" spans="3:25">
      <c r="C171" s="85"/>
      <c r="D171" s="85"/>
      <c r="E171" s="85"/>
      <c r="F171" s="85"/>
      <c r="G171" s="85"/>
      <c r="H171" s="85"/>
      <c r="I171" s="85"/>
      <c r="J171" s="85"/>
      <c r="K171" s="85"/>
      <c r="L171" s="85"/>
      <c r="M171" s="85"/>
      <c r="N171" s="85"/>
      <c r="O171" s="85"/>
      <c r="P171" s="85"/>
      <c r="Q171" s="85"/>
      <c r="R171" s="85"/>
      <c r="S171" s="85"/>
      <c r="T171" s="85"/>
      <c r="U171" s="85"/>
      <c r="V171" s="85"/>
      <c r="W171" s="85"/>
      <c r="X171" s="85"/>
      <c r="Y171" s="85"/>
    </row>
    <row r="172" spans="3:25">
      <c r="C172" s="85"/>
      <c r="D172" s="85"/>
      <c r="E172" s="85"/>
      <c r="F172" s="85"/>
      <c r="G172" s="85"/>
      <c r="H172" s="85"/>
      <c r="I172" s="85"/>
      <c r="J172" s="85"/>
      <c r="K172" s="85"/>
      <c r="L172" s="85"/>
      <c r="M172" s="85"/>
      <c r="N172" s="85"/>
      <c r="O172" s="85"/>
      <c r="P172" s="85"/>
      <c r="Q172" s="85"/>
      <c r="R172" s="85"/>
      <c r="S172" s="85"/>
      <c r="T172" s="85"/>
      <c r="U172" s="85"/>
      <c r="V172" s="85"/>
      <c r="W172" s="85"/>
      <c r="X172" s="85"/>
      <c r="Y172" s="85"/>
    </row>
    <row r="173" spans="3:25">
      <c r="C173" s="85"/>
      <c r="D173" s="85"/>
      <c r="E173" s="85"/>
      <c r="F173" s="85"/>
      <c r="G173" s="85"/>
      <c r="H173" s="85"/>
      <c r="I173" s="85"/>
      <c r="J173" s="85"/>
      <c r="K173" s="85"/>
      <c r="L173" s="85"/>
      <c r="M173" s="85"/>
      <c r="N173" s="85"/>
      <c r="O173" s="85"/>
      <c r="P173" s="85"/>
      <c r="Q173" s="85"/>
      <c r="R173" s="85"/>
      <c r="S173" s="85"/>
      <c r="T173" s="85"/>
      <c r="U173" s="85"/>
      <c r="V173" s="85"/>
      <c r="W173" s="85"/>
      <c r="X173" s="85"/>
      <c r="Y173" s="85"/>
    </row>
    <row r="174" spans="3:25">
      <c r="C174" s="85"/>
      <c r="D174" s="85"/>
      <c r="E174" s="85"/>
      <c r="F174" s="85"/>
      <c r="G174" s="85"/>
      <c r="H174" s="85"/>
      <c r="I174" s="85"/>
      <c r="J174" s="85"/>
      <c r="K174" s="85"/>
      <c r="L174" s="85"/>
      <c r="M174" s="85"/>
      <c r="N174" s="85"/>
      <c r="O174" s="85"/>
      <c r="P174" s="85"/>
      <c r="Q174" s="85"/>
      <c r="R174" s="85"/>
      <c r="S174" s="85"/>
      <c r="T174" s="85"/>
      <c r="U174" s="85"/>
      <c r="V174" s="85"/>
      <c r="W174" s="85"/>
      <c r="X174" s="85"/>
      <c r="Y174" s="85"/>
    </row>
    <row r="175" spans="3:25">
      <c r="C175" s="85"/>
      <c r="D175" s="85"/>
      <c r="E175" s="85"/>
      <c r="F175" s="85"/>
      <c r="G175" s="85"/>
      <c r="H175" s="85"/>
      <c r="I175" s="85"/>
      <c r="J175" s="85"/>
      <c r="K175" s="85"/>
      <c r="L175" s="85"/>
      <c r="M175" s="85"/>
      <c r="N175" s="85"/>
      <c r="O175" s="85"/>
      <c r="P175" s="85"/>
      <c r="Q175" s="85"/>
      <c r="R175" s="85"/>
      <c r="S175" s="85"/>
      <c r="T175" s="85"/>
      <c r="U175" s="85"/>
      <c r="V175" s="85"/>
      <c r="W175" s="85"/>
      <c r="X175" s="85"/>
      <c r="Y175" s="85"/>
    </row>
    <row r="176" spans="3:25">
      <c r="C176" s="85"/>
      <c r="D176" s="85"/>
      <c r="E176" s="85"/>
      <c r="F176" s="85"/>
      <c r="G176" s="85"/>
      <c r="H176" s="85"/>
      <c r="I176" s="85"/>
      <c r="J176" s="85"/>
      <c r="K176" s="85"/>
      <c r="L176" s="85"/>
      <c r="M176" s="85"/>
      <c r="N176" s="85"/>
      <c r="O176" s="85"/>
      <c r="P176" s="85"/>
      <c r="Q176" s="85"/>
      <c r="R176" s="85"/>
      <c r="S176" s="85"/>
      <c r="T176" s="85"/>
      <c r="U176" s="85"/>
      <c r="V176" s="85"/>
      <c r="W176" s="85"/>
      <c r="X176" s="85"/>
      <c r="Y176" s="85"/>
    </row>
    <row r="177" spans="3:25">
      <c r="C177" s="85"/>
      <c r="D177" s="85"/>
      <c r="E177" s="85"/>
      <c r="F177" s="85"/>
      <c r="G177" s="85"/>
      <c r="H177" s="85"/>
      <c r="I177" s="85"/>
      <c r="J177" s="85"/>
      <c r="K177" s="85"/>
      <c r="L177" s="85"/>
      <c r="M177" s="85"/>
      <c r="N177" s="85"/>
      <c r="O177" s="85"/>
      <c r="P177" s="85"/>
      <c r="Q177" s="85"/>
      <c r="R177" s="85"/>
      <c r="S177" s="85"/>
      <c r="T177" s="85"/>
      <c r="U177" s="85"/>
      <c r="V177" s="85"/>
      <c r="W177" s="85"/>
      <c r="X177" s="85"/>
      <c r="Y177" s="85"/>
    </row>
    <row r="178" spans="3:25">
      <c r="C178" s="85"/>
      <c r="D178" s="85"/>
      <c r="E178" s="85"/>
      <c r="F178" s="85"/>
      <c r="G178" s="85"/>
      <c r="H178" s="85"/>
      <c r="I178" s="85"/>
      <c r="J178" s="85"/>
      <c r="K178" s="85"/>
      <c r="L178" s="85"/>
      <c r="M178" s="85"/>
      <c r="N178" s="85"/>
      <c r="O178" s="85"/>
      <c r="P178" s="85"/>
      <c r="Q178" s="85"/>
      <c r="R178" s="85"/>
      <c r="S178" s="85"/>
      <c r="T178" s="85"/>
      <c r="U178" s="85"/>
      <c r="V178" s="85"/>
      <c r="W178" s="85"/>
      <c r="X178" s="85"/>
      <c r="Y178" s="85"/>
    </row>
    <row r="179" spans="3:25">
      <c r="C179" s="85"/>
      <c r="D179" s="85"/>
      <c r="E179" s="85"/>
      <c r="F179" s="85"/>
      <c r="G179" s="85"/>
      <c r="H179" s="85"/>
      <c r="I179" s="85"/>
      <c r="J179" s="85"/>
      <c r="K179" s="85"/>
      <c r="L179" s="85"/>
      <c r="M179" s="85"/>
      <c r="N179" s="85"/>
      <c r="O179" s="85"/>
      <c r="P179" s="85"/>
      <c r="Q179" s="85"/>
      <c r="R179" s="85"/>
      <c r="S179" s="85"/>
      <c r="T179" s="85"/>
      <c r="U179" s="85"/>
      <c r="V179" s="85"/>
      <c r="W179" s="85"/>
      <c r="X179" s="85"/>
      <c r="Y179" s="85"/>
    </row>
    <row r="180" spans="3:25">
      <c r="C180" s="85"/>
      <c r="D180" s="85"/>
      <c r="E180" s="85"/>
      <c r="F180" s="85"/>
      <c r="G180" s="85"/>
      <c r="H180" s="85"/>
      <c r="I180" s="85"/>
      <c r="J180" s="85"/>
      <c r="K180" s="85"/>
      <c r="L180" s="85"/>
      <c r="M180" s="85"/>
      <c r="N180" s="85"/>
      <c r="O180" s="85"/>
      <c r="P180" s="85"/>
      <c r="Q180" s="85"/>
      <c r="R180" s="85"/>
      <c r="S180" s="85"/>
      <c r="T180" s="85"/>
      <c r="U180" s="85"/>
      <c r="V180" s="85"/>
      <c r="W180" s="85"/>
      <c r="X180" s="85"/>
      <c r="Y180" s="85"/>
    </row>
    <row r="181" spans="3:25">
      <c r="C181" s="85"/>
      <c r="D181" s="85"/>
      <c r="E181" s="85"/>
      <c r="F181" s="85"/>
      <c r="G181" s="85"/>
      <c r="H181" s="85"/>
      <c r="I181" s="85"/>
      <c r="J181" s="85"/>
      <c r="K181" s="85"/>
      <c r="L181" s="85"/>
      <c r="M181" s="85"/>
      <c r="N181" s="85"/>
      <c r="O181" s="85"/>
      <c r="P181" s="85"/>
      <c r="Q181" s="85"/>
      <c r="R181" s="85"/>
      <c r="S181" s="85"/>
      <c r="T181" s="85"/>
      <c r="U181" s="85"/>
      <c r="V181" s="85"/>
      <c r="W181" s="85"/>
      <c r="X181" s="85"/>
      <c r="Y181" s="85"/>
    </row>
    <row r="182" spans="3:25">
      <c r="C182" s="85"/>
      <c r="D182" s="85"/>
      <c r="E182" s="85"/>
      <c r="F182" s="85"/>
      <c r="G182" s="85"/>
      <c r="H182" s="85"/>
      <c r="I182" s="85"/>
      <c r="J182" s="85"/>
      <c r="K182" s="85"/>
      <c r="L182" s="85"/>
      <c r="M182" s="85"/>
      <c r="N182" s="85"/>
      <c r="O182" s="85"/>
      <c r="P182" s="85"/>
      <c r="Q182" s="85"/>
      <c r="R182" s="85"/>
      <c r="S182" s="85"/>
      <c r="T182" s="85"/>
      <c r="U182" s="85"/>
      <c r="V182" s="85"/>
      <c r="W182" s="85"/>
      <c r="X182" s="85"/>
      <c r="Y182" s="85"/>
    </row>
    <row r="183" spans="3:25">
      <c r="C183" s="85"/>
      <c r="D183" s="85"/>
      <c r="E183" s="85"/>
      <c r="F183" s="85"/>
      <c r="G183" s="85"/>
      <c r="H183" s="85"/>
      <c r="I183" s="85"/>
      <c r="J183" s="85"/>
      <c r="K183" s="85"/>
      <c r="L183" s="85"/>
      <c r="M183" s="85"/>
      <c r="N183" s="85"/>
      <c r="O183" s="85"/>
      <c r="P183" s="85"/>
      <c r="Q183" s="85"/>
      <c r="R183" s="85"/>
      <c r="S183" s="85"/>
      <c r="T183" s="85"/>
      <c r="U183" s="85"/>
      <c r="V183" s="85"/>
      <c r="W183" s="85"/>
      <c r="X183" s="85"/>
      <c r="Y183" s="85"/>
    </row>
    <row r="184" spans="3:25">
      <c r="C184" s="85"/>
      <c r="D184" s="85"/>
      <c r="E184" s="85"/>
      <c r="F184" s="85"/>
      <c r="G184" s="85"/>
      <c r="H184" s="85"/>
      <c r="I184" s="85"/>
      <c r="J184" s="85"/>
      <c r="K184" s="85"/>
      <c r="L184" s="85"/>
      <c r="M184" s="85"/>
      <c r="N184" s="85"/>
      <c r="O184" s="85"/>
      <c r="P184" s="85"/>
      <c r="Q184" s="85"/>
      <c r="R184" s="85"/>
      <c r="S184" s="85"/>
      <c r="T184" s="85"/>
      <c r="U184" s="85"/>
      <c r="V184" s="85"/>
      <c r="W184" s="85"/>
      <c r="X184" s="85"/>
      <c r="Y184" s="85"/>
    </row>
    <row r="185" spans="3:25">
      <c r="C185" s="85"/>
      <c r="D185" s="85"/>
      <c r="E185" s="85"/>
      <c r="F185" s="85"/>
      <c r="G185" s="85"/>
      <c r="H185" s="85"/>
      <c r="I185" s="85"/>
      <c r="J185" s="85"/>
      <c r="K185" s="85"/>
      <c r="L185" s="85"/>
      <c r="M185" s="85"/>
      <c r="N185" s="85"/>
      <c r="O185" s="85"/>
      <c r="P185" s="85"/>
      <c r="Q185" s="85"/>
      <c r="R185" s="85"/>
      <c r="S185" s="85"/>
      <c r="T185" s="85"/>
      <c r="U185" s="85"/>
      <c r="V185" s="85"/>
      <c r="W185" s="85"/>
      <c r="X185" s="85"/>
      <c r="Y185" s="85"/>
    </row>
    <row r="186" spans="3:25">
      <c r="C186" s="85"/>
      <c r="D186" s="85"/>
      <c r="E186" s="85"/>
      <c r="F186" s="85"/>
      <c r="G186" s="85"/>
      <c r="H186" s="85"/>
      <c r="I186" s="85"/>
      <c r="J186" s="85"/>
      <c r="K186" s="85"/>
      <c r="L186" s="85"/>
      <c r="M186" s="85"/>
      <c r="N186" s="85"/>
      <c r="O186" s="85"/>
      <c r="P186" s="85"/>
      <c r="Q186" s="85"/>
      <c r="R186" s="85"/>
      <c r="S186" s="85"/>
      <c r="T186" s="85"/>
      <c r="U186" s="85"/>
      <c r="V186" s="85"/>
      <c r="W186" s="85"/>
      <c r="X186" s="85"/>
      <c r="Y186" s="85"/>
    </row>
    <row r="187" spans="3:25">
      <c r="C187" s="85"/>
      <c r="D187" s="85"/>
      <c r="E187" s="85"/>
      <c r="F187" s="85"/>
      <c r="G187" s="85"/>
      <c r="H187" s="85"/>
      <c r="I187" s="85"/>
      <c r="J187" s="85"/>
      <c r="K187" s="85"/>
      <c r="L187" s="85"/>
      <c r="M187" s="85"/>
      <c r="N187" s="85"/>
      <c r="O187" s="85"/>
      <c r="P187" s="85"/>
      <c r="Q187" s="85"/>
      <c r="R187" s="85"/>
      <c r="S187" s="85"/>
      <c r="T187" s="85"/>
      <c r="U187" s="85"/>
      <c r="V187" s="85"/>
      <c r="W187" s="85"/>
      <c r="X187" s="85"/>
      <c r="Y187" s="85"/>
    </row>
    <row r="188" spans="3:25">
      <c r="C188" s="85"/>
      <c r="D188" s="85"/>
      <c r="E188" s="85"/>
      <c r="F188" s="85"/>
      <c r="G188" s="85"/>
      <c r="H188" s="85"/>
      <c r="I188" s="85"/>
      <c r="J188" s="85"/>
      <c r="K188" s="85"/>
      <c r="L188" s="85"/>
      <c r="M188" s="85"/>
      <c r="N188" s="85"/>
      <c r="O188" s="85"/>
      <c r="P188" s="85"/>
      <c r="Q188" s="85"/>
      <c r="R188" s="85"/>
      <c r="S188" s="85"/>
      <c r="T188" s="85"/>
      <c r="U188" s="85"/>
      <c r="V188" s="85"/>
      <c r="W188" s="85"/>
      <c r="X188" s="85"/>
      <c r="Y188" s="85"/>
    </row>
    <row r="189" spans="3:25">
      <c r="C189" s="85"/>
      <c r="D189" s="85"/>
      <c r="E189" s="85"/>
      <c r="F189" s="85"/>
      <c r="G189" s="85"/>
      <c r="H189" s="85"/>
      <c r="I189" s="85"/>
      <c r="J189" s="85"/>
      <c r="K189" s="85"/>
      <c r="L189" s="85"/>
      <c r="M189" s="85"/>
      <c r="N189" s="85"/>
      <c r="O189" s="85"/>
      <c r="P189" s="85"/>
      <c r="Q189" s="85"/>
      <c r="R189" s="85"/>
      <c r="S189" s="85"/>
      <c r="T189" s="85"/>
      <c r="U189" s="85"/>
      <c r="V189" s="85"/>
      <c r="W189" s="85"/>
      <c r="X189" s="85"/>
      <c r="Y189" s="85"/>
    </row>
    <row r="190" spans="3:25">
      <c r="C190" s="85"/>
      <c r="D190" s="85"/>
      <c r="E190" s="85"/>
      <c r="F190" s="85"/>
      <c r="G190" s="85"/>
      <c r="H190" s="85"/>
      <c r="I190" s="85"/>
      <c r="J190" s="85"/>
      <c r="K190" s="85"/>
      <c r="L190" s="85"/>
      <c r="M190" s="85"/>
      <c r="N190" s="85"/>
      <c r="O190" s="85"/>
      <c r="P190" s="85"/>
      <c r="Q190" s="85"/>
      <c r="R190" s="85"/>
      <c r="S190" s="85"/>
      <c r="T190" s="85"/>
      <c r="U190" s="85"/>
      <c r="V190" s="85"/>
      <c r="W190" s="85"/>
      <c r="X190" s="85"/>
      <c r="Y190" s="85"/>
    </row>
    <row r="191" spans="3:25">
      <c r="C191" s="85"/>
      <c r="D191" s="85"/>
      <c r="E191" s="85"/>
      <c r="F191" s="85"/>
      <c r="G191" s="85"/>
      <c r="H191" s="85"/>
      <c r="I191" s="85"/>
      <c r="J191" s="85"/>
      <c r="K191" s="85"/>
      <c r="L191" s="85"/>
      <c r="M191" s="85"/>
      <c r="N191" s="85"/>
      <c r="O191" s="85"/>
      <c r="P191" s="85"/>
      <c r="Q191" s="85"/>
      <c r="R191" s="85"/>
      <c r="S191" s="85"/>
      <c r="T191" s="85"/>
      <c r="U191" s="85"/>
      <c r="V191" s="85"/>
      <c r="W191" s="85"/>
      <c r="X191" s="85"/>
      <c r="Y191" s="85"/>
    </row>
    <row r="192" spans="3:25">
      <c r="C192" s="85"/>
      <c r="D192" s="85"/>
      <c r="E192" s="85"/>
      <c r="F192" s="85"/>
      <c r="G192" s="85"/>
      <c r="H192" s="85"/>
      <c r="I192" s="85"/>
      <c r="J192" s="85"/>
      <c r="K192" s="85"/>
      <c r="L192" s="85"/>
      <c r="M192" s="85"/>
      <c r="N192" s="85"/>
      <c r="O192" s="85"/>
      <c r="P192" s="85"/>
      <c r="Q192" s="85"/>
      <c r="R192" s="85"/>
      <c r="S192" s="85"/>
      <c r="T192" s="85"/>
      <c r="U192" s="85"/>
      <c r="V192" s="85"/>
      <c r="W192" s="85"/>
      <c r="X192" s="85"/>
      <c r="Y192" s="85"/>
    </row>
    <row r="193" spans="3:25">
      <c r="C193" s="85"/>
      <c r="D193" s="85"/>
      <c r="E193" s="85"/>
      <c r="F193" s="85"/>
      <c r="G193" s="85"/>
      <c r="H193" s="85"/>
      <c r="I193" s="85"/>
      <c r="J193" s="85"/>
      <c r="K193" s="85"/>
      <c r="L193" s="85"/>
      <c r="M193" s="85"/>
      <c r="N193" s="85"/>
      <c r="O193" s="85"/>
      <c r="P193" s="85"/>
      <c r="Q193" s="85"/>
      <c r="R193" s="85"/>
      <c r="S193" s="85"/>
      <c r="T193" s="85"/>
      <c r="U193" s="85"/>
      <c r="V193" s="85"/>
      <c r="W193" s="85"/>
      <c r="X193" s="85"/>
      <c r="Y193" s="85"/>
    </row>
    <row r="194" spans="3:25">
      <c r="C194" s="85"/>
      <c r="D194" s="85"/>
      <c r="E194" s="85"/>
      <c r="F194" s="85"/>
      <c r="G194" s="85"/>
      <c r="H194" s="85"/>
      <c r="I194" s="85"/>
      <c r="J194" s="85"/>
      <c r="K194" s="85"/>
      <c r="L194" s="85"/>
      <c r="M194" s="85"/>
      <c r="N194" s="85"/>
      <c r="O194" s="85"/>
      <c r="P194" s="85"/>
      <c r="Q194" s="85"/>
      <c r="R194" s="85"/>
      <c r="S194" s="85"/>
      <c r="T194" s="85"/>
      <c r="U194" s="85"/>
      <c r="V194" s="85"/>
      <c r="W194" s="85"/>
      <c r="X194" s="85"/>
      <c r="Y194" s="85"/>
    </row>
    <row r="195" spans="3:25">
      <c r="C195" s="85"/>
      <c r="D195" s="85"/>
      <c r="E195" s="85"/>
      <c r="F195" s="85"/>
      <c r="G195" s="85"/>
      <c r="H195" s="85"/>
      <c r="I195" s="85"/>
      <c r="J195" s="85"/>
      <c r="K195" s="85"/>
      <c r="L195" s="85"/>
      <c r="M195" s="85"/>
      <c r="N195" s="85"/>
      <c r="O195" s="85"/>
      <c r="P195" s="85"/>
      <c r="Q195" s="85"/>
      <c r="R195" s="85"/>
      <c r="S195" s="85"/>
      <c r="T195" s="85"/>
      <c r="U195" s="85"/>
      <c r="V195" s="85"/>
      <c r="W195" s="85"/>
      <c r="X195" s="85"/>
      <c r="Y195" s="85"/>
    </row>
    <row r="196" spans="3:25">
      <c r="C196" s="85"/>
      <c r="D196" s="85"/>
      <c r="E196" s="85"/>
      <c r="F196" s="85"/>
      <c r="G196" s="85"/>
      <c r="H196" s="85"/>
      <c r="I196" s="85"/>
      <c r="J196" s="85"/>
      <c r="K196" s="85"/>
      <c r="L196" s="85"/>
      <c r="M196" s="85"/>
      <c r="N196" s="85"/>
      <c r="O196" s="85"/>
      <c r="P196" s="85"/>
      <c r="Q196" s="85"/>
      <c r="R196" s="85"/>
      <c r="S196" s="85"/>
      <c r="T196" s="85"/>
      <c r="U196" s="85"/>
      <c r="V196" s="85"/>
      <c r="W196" s="85"/>
      <c r="X196" s="85"/>
      <c r="Y196" s="85"/>
    </row>
    <row r="197" spans="3:25">
      <c r="C197" s="85"/>
      <c r="D197" s="85"/>
      <c r="E197" s="85"/>
      <c r="F197" s="85"/>
      <c r="G197" s="85"/>
      <c r="H197" s="85"/>
      <c r="I197" s="85"/>
      <c r="J197" s="85"/>
      <c r="K197" s="85"/>
      <c r="L197" s="85"/>
      <c r="M197" s="85"/>
      <c r="N197" s="85"/>
      <c r="O197" s="85"/>
      <c r="P197" s="85"/>
      <c r="Q197" s="85"/>
      <c r="R197" s="85"/>
      <c r="S197" s="85"/>
      <c r="T197" s="85"/>
      <c r="U197" s="85"/>
      <c r="V197" s="85"/>
      <c r="W197" s="85"/>
      <c r="X197" s="85"/>
      <c r="Y197" s="85"/>
    </row>
    <row r="198" spans="3:25">
      <c r="C198" s="85"/>
      <c r="D198" s="85"/>
      <c r="E198" s="85"/>
      <c r="F198" s="85"/>
      <c r="G198" s="85"/>
      <c r="H198" s="85"/>
      <c r="I198" s="85"/>
      <c r="J198" s="85"/>
      <c r="K198" s="85"/>
      <c r="L198" s="85"/>
      <c r="M198" s="85"/>
      <c r="N198" s="85"/>
      <c r="O198" s="85"/>
      <c r="P198" s="85"/>
      <c r="Q198" s="85"/>
      <c r="R198" s="85"/>
      <c r="S198" s="85"/>
      <c r="T198" s="85"/>
      <c r="U198" s="85"/>
      <c r="V198" s="85"/>
      <c r="W198" s="85"/>
      <c r="X198" s="85"/>
      <c r="Y198" s="85"/>
    </row>
    <row r="199" spans="3:25">
      <c r="C199" s="85"/>
      <c r="D199" s="85"/>
      <c r="E199" s="85"/>
      <c r="F199" s="85"/>
      <c r="G199" s="85"/>
      <c r="H199" s="85"/>
      <c r="I199" s="85"/>
      <c r="J199" s="85"/>
      <c r="K199" s="85"/>
      <c r="L199" s="85"/>
      <c r="M199" s="85"/>
      <c r="N199" s="85"/>
      <c r="O199" s="85"/>
      <c r="P199" s="85"/>
      <c r="Q199" s="85"/>
      <c r="R199" s="85"/>
      <c r="S199" s="85"/>
      <c r="T199" s="85"/>
      <c r="U199" s="85"/>
      <c r="V199" s="85"/>
      <c r="W199" s="85"/>
      <c r="X199" s="85"/>
      <c r="Y199" s="85"/>
    </row>
    <row r="200" spans="3:25">
      <c r="C200" s="85"/>
      <c r="D200" s="85"/>
      <c r="E200" s="85"/>
      <c r="F200" s="85"/>
      <c r="G200" s="85"/>
      <c r="H200" s="85"/>
      <c r="I200" s="85"/>
      <c r="J200" s="85"/>
      <c r="K200" s="85"/>
      <c r="L200" s="85"/>
      <c r="M200" s="85"/>
      <c r="N200" s="85"/>
      <c r="O200" s="85"/>
      <c r="P200" s="85"/>
      <c r="Q200" s="85"/>
      <c r="R200" s="85"/>
      <c r="S200" s="85"/>
      <c r="T200" s="85"/>
      <c r="U200" s="85"/>
      <c r="V200" s="85"/>
      <c r="W200" s="85"/>
      <c r="X200" s="85"/>
      <c r="Y200" s="85"/>
    </row>
    <row r="201" spans="3:25">
      <c r="C201" s="85"/>
      <c r="D201" s="85"/>
      <c r="E201" s="85"/>
      <c r="F201" s="85"/>
      <c r="G201" s="85"/>
      <c r="H201" s="85"/>
      <c r="I201" s="85"/>
      <c r="J201" s="85"/>
      <c r="K201" s="85"/>
      <c r="L201" s="85"/>
      <c r="M201" s="85"/>
      <c r="N201" s="85"/>
      <c r="O201" s="85"/>
      <c r="P201" s="85"/>
      <c r="Q201" s="85"/>
      <c r="R201" s="85"/>
      <c r="S201" s="85"/>
      <c r="T201" s="85"/>
      <c r="U201" s="85"/>
      <c r="V201" s="85"/>
      <c r="W201" s="85"/>
      <c r="X201" s="85"/>
      <c r="Y201" s="85"/>
    </row>
    <row r="202" spans="3:25">
      <c r="C202" s="85"/>
      <c r="D202" s="85"/>
      <c r="E202" s="85"/>
      <c r="F202" s="85"/>
      <c r="G202" s="85"/>
      <c r="H202" s="85"/>
      <c r="I202" s="85"/>
      <c r="J202" s="85"/>
      <c r="K202" s="85"/>
      <c r="L202" s="85"/>
      <c r="M202" s="85"/>
      <c r="N202" s="85"/>
      <c r="O202" s="85"/>
      <c r="P202" s="85"/>
      <c r="Q202" s="85"/>
      <c r="R202" s="85"/>
      <c r="S202" s="85"/>
      <c r="T202" s="85"/>
      <c r="U202" s="85"/>
      <c r="V202" s="85"/>
      <c r="W202" s="85"/>
      <c r="X202" s="85"/>
      <c r="Y202" s="85"/>
    </row>
    <row r="203" spans="3:25">
      <c r="C203" s="85"/>
      <c r="D203" s="85"/>
      <c r="E203" s="85"/>
      <c r="F203" s="85"/>
      <c r="G203" s="85"/>
      <c r="H203" s="85"/>
      <c r="I203" s="85"/>
      <c r="J203" s="85"/>
      <c r="K203" s="85"/>
      <c r="L203" s="85"/>
      <c r="M203" s="85"/>
      <c r="N203" s="85"/>
      <c r="O203" s="85"/>
      <c r="P203" s="85"/>
      <c r="Q203" s="85"/>
      <c r="R203" s="85"/>
      <c r="S203" s="85"/>
      <c r="T203" s="85"/>
      <c r="U203" s="85"/>
      <c r="V203" s="85"/>
      <c r="W203" s="85"/>
      <c r="X203" s="85"/>
      <c r="Y203" s="85"/>
    </row>
    <row r="204" spans="3:25">
      <c r="C204" s="85"/>
      <c r="D204" s="85"/>
      <c r="E204" s="85"/>
      <c r="F204" s="85"/>
      <c r="G204" s="85"/>
      <c r="H204" s="85"/>
      <c r="I204" s="85"/>
      <c r="J204" s="85"/>
      <c r="K204" s="85"/>
      <c r="L204" s="85"/>
      <c r="M204" s="85"/>
      <c r="N204" s="85"/>
      <c r="O204" s="85"/>
      <c r="P204" s="85"/>
      <c r="Q204" s="85"/>
      <c r="R204" s="85"/>
      <c r="S204" s="85"/>
      <c r="T204" s="85"/>
      <c r="U204" s="85"/>
      <c r="V204" s="85"/>
      <c r="W204" s="85"/>
      <c r="X204" s="85"/>
      <c r="Y204" s="85"/>
    </row>
    <row r="205" spans="3:25">
      <c r="C205" s="85"/>
      <c r="D205" s="85"/>
      <c r="E205" s="85"/>
      <c r="F205" s="85"/>
      <c r="G205" s="85"/>
      <c r="H205" s="85"/>
      <c r="I205" s="85"/>
      <c r="J205" s="85"/>
      <c r="K205" s="85"/>
      <c r="L205" s="85"/>
      <c r="M205" s="85"/>
      <c r="N205" s="85"/>
      <c r="O205" s="85"/>
      <c r="P205" s="85"/>
      <c r="Q205" s="85"/>
      <c r="R205" s="85"/>
      <c r="S205" s="85"/>
      <c r="T205" s="85"/>
      <c r="U205" s="85"/>
      <c r="V205" s="85"/>
      <c r="W205" s="85"/>
      <c r="X205" s="85"/>
      <c r="Y205" s="85"/>
    </row>
    <row r="206" spans="3:25">
      <c r="C206" s="85"/>
      <c r="D206" s="85"/>
      <c r="E206" s="85"/>
      <c r="F206" s="85"/>
      <c r="G206" s="85"/>
      <c r="H206" s="85"/>
      <c r="I206" s="85"/>
      <c r="J206" s="85"/>
      <c r="K206" s="85"/>
      <c r="L206" s="85"/>
      <c r="M206" s="85"/>
      <c r="N206" s="85"/>
      <c r="O206" s="85"/>
      <c r="P206" s="85"/>
      <c r="Q206" s="85"/>
      <c r="R206" s="85"/>
      <c r="S206" s="85"/>
      <c r="T206" s="85"/>
      <c r="U206" s="85"/>
      <c r="V206" s="85"/>
      <c r="W206" s="85"/>
      <c r="X206" s="85"/>
      <c r="Y206" s="85"/>
    </row>
    <row r="207" spans="3:25">
      <c r="C207" s="85"/>
      <c r="D207" s="85"/>
      <c r="E207" s="85"/>
      <c r="F207" s="85"/>
      <c r="G207" s="85"/>
      <c r="H207" s="85"/>
      <c r="I207" s="85"/>
      <c r="J207" s="85"/>
      <c r="K207" s="85"/>
      <c r="L207" s="85"/>
      <c r="M207" s="85"/>
      <c r="N207" s="85"/>
      <c r="O207" s="85"/>
      <c r="P207" s="85"/>
      <c r="Q207" s="85"/>
      <c r="R207" s="85"/>
      <c r="S207" s="85"/>
      <c r="T207" s="85"/>
      <c r="U207" s="85"/>
      <c r="V207" s="85"/>
      <c r="W207" s="85"/>
      <c r="X207" s="85"/>
      <c r="Y207" s="85"/>
    </row>
    <row r="208" spans="3:25">
      <c r="C208" s="85"/>
      <c r="D208" s="85"/>
      <c r="E208" s="85"/>
      <c r="F208" s="85"/>
      <c r="G208" s="85"/>
      <c r="H208" s="85"/>
      <c r="I208" s="85"/>
      <c r="J208" s="85"/>
      <c r="K208" s="85"/>
      <c r="L208" s="85"/>
      <c r="M208" s="85"/>
      <c r="N208" s="85"/>
      <c r="O208" s="85"/>
      <c r="P208" s="85"/>
      <c r="Q208" s="85"/>
      <c r="R208" s="85"/>
      <c r="S208" s="85"/>
      <c r="T208" s="85"/>
      <c r="U208" s="85"/>
      <c r="V208" s="85"/>
      <c r="W208" s="85"/>
      <c r="X208" s="85"/>
      <c r="Y208" s="85"/>
    </row>
    <row r="209" spans="3:25">
      <c r="C209" s="85"/>
      <c r="D209" s="85"/>
      <c r="E209" s="85"/>
      <c r="F209" s="85"/>
      <c r="G209" s="85"/>
      <c r="H209" s="85"/>
      <c r="I209" s="85"/>
      <c r="J209" s="85"/>
      <c r="K209" s="85"/>
      <c r="L209" s="85"/>
      <c r="M209" s="85"/>
      <c r="N209" s="85"/>
      <c r="O209" s="85"/>
      <c r="P209" s="85"/>
      <c r="Q209" s="85"/>
      <c r="R209" s="85"/>
      <c r="S209" s="85"/>
      <c r="T209" s="85"/>
      <c r="U209" s="85"/>
      <c r="V209" s="85"/>
      <c r="W209" s="85"/>
      <c r="X209" s="85"/>
      <c r="Y209" s="85"/>
    </row>
    <row r="210" spans="3:25">
      <c r="C210" s="85"/>
      <c r="D210" s="85"/>
      <c r="E210" s="85"/>
      <c r="F210" s="85"/>
      <c r="G210" s="85"/>
      <c r="H210" s="85"/>
      <c r="I210" s="85"/>
      <c r="J210" s="85"/>
      <c r="K210" s="85"/>
      <c r="L210" s="85"/>
      <c r="M210" s="85"/>
      <c r="N210" s="85"/>
      <c r="O210" s="85"/>
      <c r="P210" s="85"/>
      <c r="Q210" s="85"/>
      <c r="R210" s="85"/>
      <c r="S210" s="85"/>
      <c r="T210" s="85"/>
      <c r="U210" s="85"/>
      <c r="V210" s="85"/>
      <c r="W210" s="85"/>
      <c r="X210" s="85"/>
      <c r="Y210" s="85"/>
    </row>
    <row r="211" spans="3:25">
      <c r="C211" s="85"/>
      <c r="D211" s="85"/>
      <c r="E211" s="85"/>
      <c r="F211" s="85"/>
      <c r="G211" s="85"/>
      <c r="H211" s="85"/>
      <c r="I211" s="85"/>
      <c r="J211" s="85"/>
      <c r="K211" s="85"/>
      <c r="L211" s="85"/>
      <c r="M211" s="85"/>
      <c r="N211" s="85"/>
      <c r="O211" s="85"/>
      <c r="P211" s="85"/>
      <c r="Q211" s="85"/>
      <c r="R211" s="85"/>
      <c r="S211" s="85"/>
      <c r="T211" s="85"/>
      <c r="U211" s="85"/>
      <c r="V211" s="85"/>
      <c r="W211" s="85"/>
      <c r="X211" s="85"/>
      <c r="Y211" s="85"/>
    </row>
    <row r="212" spans="3:25">
      <c r="C212" s="85"/>
      <c r="D212" s="85"/>
      <c r="E212" s="85"/>
      <c r="F212" s="85"/>
      <c r="G212" s="85"/>
      <c r="H212" s="85"/>
      <c r="I212" s="85"/>
      <c r="J212" s="85"/>
      <c r="K212" s="85"/>
      <c r="L212" s="85"/>
      <c r="M212" s="85"/>
      <c r="N212" s="85"/>
      <c r="O212" s="85"/>
      <c r="P212" s="85"/>
      <c r="Q212" s="85"/>
      <c r="R212" s="85"/>
      <c r="S212" s="85"/>
      <c r="T212" s="85"/>
      <c r="U212" s="85"/>
      <c r="V212" s="85"/>
      <c r="W212" s="85"/>
      <c r="X212" s="85"/>
      <c r="Y212" s="85"/>
    </row>
    <row r="213" spans="3:25">
      <c r="C213" s="85"/>
      <c r="D213" s="85"/>
      <c r="E213" s="85"/>
      <c r="F213" s="85"/>
      <c r="G213" s="85"/>
      <c r="H213" s="85"/>
      <c r="I213" s="85"/>
      <c r="J213" s="85"/>
      <c r="K213" s="85"/>
      <c r="L213" s="85"/>
      <c r="M213" s="85"/>
      <c r="N213" s="85"/>
      <c r="O213" s="85"/>
      <c r="P213" s="85"/>
      <c r="Q213" s="85"/>
      <c r="R213" s="85"/>
      <c r="S213" s="85"/>
      <c r="T213" s="85"/>
      <c r="U213" s="85"/>
      <c r="V213" s="85"/>
      <c r="W213" s="85"/>
      <c r="X213" s="85"/>
      <c r="Y213" s="85"/>
    </row>
    <row r="214" spans="3:25">
      <c r="C214" s="85"/>
      <c r="D214" s="85"/>
      <c r="E214" s="85"/>
      <c r="F214" s="85"/>
      <c r="G214" s="85"/>
      <c r="H214" s="85"/>
      <c r="I214" s="85"/>
      <c r="J214" s="85"/>
      <c r="K214" s="85"/>
      <c r="L214" s="85"/>
      <c r="M214" s="85"/>
      <c r="N214" s="85"/>
      <c r="O214" s="85"/>
      <c r="P214" s="85"/>
      <c r="Q214" s="85"/>
      <c r="R214" s="85"/>
      <c r="S214" s="85"/>
      <c r="T214" s="85"/>
      <c r="U214" s="85"/>
      <c r="V214" s="85"/>
      <c r="W214" s="85"/>
      <c r="X214" s="85"/>
      <c r="Y214" s="85"/>
    </row>
    <row r="215" spans="3:25">
      <c r="C215" s="85"/>
      <c r="D215" s="85"/>
      <c r="E215" s="85"/>
      <c r="F215" s="85"/>
      <c r="G215" s="85"/>
      <c r="H215" s="85"/>
      <c r="I215" s="85"/>
      <c r="J215" s="85"/>
      <c r="K215" s="85"/>
      <c r="L215" s="85"/>
      <c r="M215" s="85"/>
      <c r="N215" s="85"/>
      <c r="O215" s="85"/>
      <c r="P215" s="85"/>
      <c r="Q215" s="85"/>
      <c r="R215" s="85"/>
      <c r="S215" s="85"/>
      <c r="T215" s="85"/>
      <c r="U215" s="85"/>
      <c r="V215" s="85"/>
      <c r="W215" s="85"/>
      <c r="X215" s="85"/>
      <c r="Y215" s="85"/>
    </row>
    <row r="216" spans="3:25">
      <c r="C216" s="85"/>
      <c r="D216" s="85"/>
      <c r="E216" s="85"/>
      <c r="F216" s="85"/>
      <c r="G216" s="85"/>
      <c r="H216" s="85"/>
      <c r="I216" s="85"/>
      <c r="J216" s="85"/>
      <c r="K216" s="85"/>
      <c r="L216" s="85"/>
      <c r="M216" s="85"/>
      <c r="N216" s="85"/>
      <c r="O216" s="85"/>
      <c r="P216" s="85"/>
      <c r="Q216" s="85"/>
      <c r="R216" s="85"/>
      <c r="S216" s="85"/>
      <c r="T216" s="85"/>
      <c r="U216" s="85"/>
      <c r="V216" s="85"/>
      <c r="W216" s="85"/>
      <c r="X216" s="85"/>
      <c r="Y216" s="85"/>
    </row>
    <row r="217" spans="3:25">
      <c r="C217" s="85"/>
      <c r="D217" s="85"/>
      <c r="E217" s="85"/>
      <c r="F217" s="85"/>
      <c r="G217" s="85"/>
      <c r="H217" s="85"/>
      <c r="I217" s="85"/>
      <c r="J217" s="85"/>
      <c r="K217" s="85"/>
      <c r="L217" s="85"/>
      <c r="M217" s="85"/>
      <c r="N217" s="85"/>
      <c r="O217" s="85"/>
      <c r="P217" s="85"/>
      <c r="Q217" s="85"/>
      <c r="R217" s="85"/>
      <c r="S217" s="85"/>
      <c r="T217" s="85"/>
      <c r="U217" s="85"/>
      <c r="V217" s="85"/>
      <c r="W217" s="85"/>
      <c r="X217" s="85"/>
      <c r="Y217" s="85"/>
    </row>
    <row r="218" spans="3:25">
      <c r="C218" s="85"/>
      <c r="D218" s="85"/>
      <c r="E218" s="85"/>
      <c r="F218" s="85"/>
      <c r="G218" s="85"/>
      <c r="H218" s="85"/>
      <c r="I218" s="85"/>
      <c r="J218" s="85"/>
      <c r="K218" s="85"/>
      <c r="L218" s="85"/>
      <c r="M218" s="85"/>
      <c r="N218" s="85"/>
      <c r="O218" s="85"/>
      <c r="P218" s="85"/>
      <c r="Q218" s="85"/>
      <c r="R218" s="85"/>
      <c r="S218" s="85"/>
      <c r="T218" s="85"/>
      <c r="U218" s="85"/>
      <c r="V218" s="85"/>
      <c r="W218" s="85"/>
      <c r="X218" s="85"/>
      <c r="Y218" s="85"/>
    </row>
    <row r="219" spans="3:25">
      <c r="C219" s="85"/>
      <c r="D219" s="85"/>
      <c r="E219" s="85"/>
      <c r="F219" s="85"/>
      <c r="G219" s="85"/>
      <c r="H219" s="85"/>
      <c r="I219" s="85"/>
      <c r="J219" s="85"/>
      <c r="K219" s="85"/>
      <c r="L219" s="85"/>
      <c r="M219" s="85"/>
      <c r="N219" s="85"/>
      <c r="O219" s="85"/>
      <c r="P219" s="85"/>
      <c r="Q219" s="85"/>
      <c r="R219" s="85"/>
      <c r="S219" s="85"/>
      <c r="T219" s="85"/>
      <c r="U219" s="85"/>
      <c r="V219" s="85"/>
      <c r="W219" s="85"/>
      <c r="X219" s="85"/>
      <c r="Y219" s="85"/>
    </row>
    <row r="220" spans="3:25">
      <c r="C220" s="85"/>
      <c r="D220" s="85"/>
      <c r="E220" s="85"/>
      <c r="F220" s="85"/>
      <c r="G220" s="85"/>
      <c r="H220" s="85"/>
      <c r="I220" s="85"/>
      <c r="J220" s="85"/>
      <c r="K220" s="85"/>
      <c r="L220" s="85"/>
      <c r="M220" s="85"/>
      <c r="N220" s="85"/>
      <c r="O220" s="85"/>
      <c r="P220" s="85"/>
      <c r="Q220" s="85"/>
      <c r="R220" s="85"/>
      <c r="S220" s="85"/>
      <c r="T220" s="85"/>
      <c r="U220" s="85"/>
      <c r="V220" s="85"/>
      <c r="W220" s="85"/>
      <c r="X220" s="85"/>
      <c r="Y220" s="85"/>
    </row>
    <row r="221" spans="3:25">
      <c r="C221" s="85"/>
      <c r="D221" s="85"/>
      <c r="E221" s="85"/>
      <c r="F221" s="85"/>
      <c r="G221" s="85"/>
      <c r="H221" s="85"/>
      <c r="I221" s="85"/>
      <c r="J221" s="85"/>
      <c r="K221" s="85"/>
      <c r="L221" s="85"/>
      <c r="M221" s="85"/>
      <c r="N221" s="85"/>
      <c r="O221" s="85"/>
      <c r="P221" s="85"/>
      <c r="Q221" s="85"/>
      <c r="R221" s="85"/>
      <c r="S221" s="85"/>
      <c r="T221" s="85"/>
      <c r="U221" s="85"/>
      <c r="V221" s="85"/>
      <c r="W221" s="85"/>
      <c r="X221" s="85"/>
      <c r="Y221" s="85"/>
    </row>
    <row r="222" spans="3:25">
      <c r="C222" s="85"/>
      <c r="D222" s="85"/>
      <c r="E222" s="85"/>
      <c r="F222" s="85"/>
      <c r="G222" s="85"/>
      <c r="H222" s="85"/>
      <c r="I222" s="85"/>
      <c r="J222" s="85"/>
      <c r="K222" s="85"/>
      <c r="L222" s="85"/>
      <c r="M222" s="85"/>
      <c r="N222" s="85"/>
      <c r="O222" s="85"/>
      <c r="P222" s="85"/>
      <c r="Q222" s="85"/>
      <c r="R222" s="85"/>
      <c r="S222" s="85"/>
      <c r="T222" s="85"/>
      <c r="U222" s="85"/>
      <c r="V222" s="85"/>
      <c r="W222" s="85"/>
      <c r="X222" s="85"/>
      <c r="Y222" s="85"/>
    </row>
    <row r="223" spans="3:25">
      <c r="C223" s="85"/>
      <c r="D223" s="85"/>
      <c r="E223" s="85"/>
      <c r="F223" s="85"/>
      <c r="G223" s="85"/>
      <c r="H223" s="85"/>
      <c r="I223" s="85"/>
      <c r="J223" s="85"/>
      <c r="K223" s="85"/>
      <c r="L223" s="85"/>
      <c r="M223" s="85"/>
      <c r="N223" s="85"/>
      <c r="O223" s="85"/>
      <c r="P223" s="85"/>
      <c r="Q223" s="85"/>
      <c r="R223" s="85"/>
      <c r="S223" s="85"/>
      <c r="T223" s="85"/>
      <c r="U223" s="85"/>
      <c r="V223" s="85"/>
      <c r="W223" s="85"/>
      <c r="X223" s="85"/>
      <c r="Y223" s="85"/>
    </row>
    <row r="224" spans="3:25">
      <c r="C224" s="85"/>
      <c r="D224" s="85"/>
      <c r="E224" s="85"/>
      <c r="F224" s="85"/>
      <c r="G224" s="85"/>
      <c r="H224" s="85"/>
      <c r="I224" s="85"/>
      <c r="J224" s="85"/>
      <c r="K224" s="85"/>
      <c r="L224" s="85"/>
      <c r="M224" s="85"/>
      <c r="N224" s="85"/>
      <c r="O224" s="85"/>
      <c r="P224" s="85"/>
      <c r="Q224" s="85"/>
      <c r="R224" s="85"/>
      <c r="S224" s="85"/>
      <c r="T224" s="85"/>
      <c r="U224" s="85"/>
      <c r="V224" s="85"/>
      <c r="W224" s="85"/>
      <c r="X224" s="85"/>
      <c r="Y224" s="85"/>
    </row>
    <row r="225" spans="3:25">
      <c r="C225" s="85"/>
      <c r="D225" s="85"/>
      <c r="E225" s="85"/>
      <c r="F225" s="85"/>
      <c r="G225" s="85"/>
      <c r="H225" s="85"/>
      <c r="I225" s="85"/>
      <c r="J225" s="85"/>
      <c r="K225" s="85"/>
      <c r="L225" s="85"/>
      <c r="M225" s="85"/>
      <c r="N225" s="85"/>
      <c r="O225" s="85"/>
      <c r="P225" s="85"/>
      <c r="Q225" s="85"/>
      <c r="R225" s="85"/>
      <c r="S225" s="85"/>
      <c r="T225" s="85"/>
      <c r="U225" s="85"/>
      <c r="V225" s="85"/>
      <c r="W225" s="85"/>
      <c r="X225" s="85"/>
      <c r="Y225" s="85"/>
    </row>
    <row r="226" spans="3:25">
      <c r="C226" s="85"/>
      <c r="D226" s="85"/>
      <c r="E226" s="85"/>
      <c r="F226" s="85"/>
      <c r="G226" s="85"/>
      <c r="H226" s="85"/>
      <c r="I226" s="85"/>
      <c r="J226" s="85"/>
      <c r="K226" s="85"/>
      <c r="L226" s="85"/>
      <c r="M226" s="85"/>
      <c r="N226" s="85"/>
      <c r="O226" s="85"/>
      <c r="P226" s="85"/>
      <c r="Q226" s="85"/>
      <c r="R226" s="85"/>
      <c r="S226" s="85"/>
      <c r="T226" s="85"/>
      <c r="U226" s="85"/>
      <c r="V226" s="85"/>
      <c r="W226" s="85"/>
      <c r="X226" s="85"/>
      <c r="Y226" s="85"/>
    </row>
    <row r="227" spans="3:25">
      <c r="C227" s="85"/>
      <c r="D227" s="85"/>
      <c r="E227" s="85"/>
      <c r="F227" s="85"/>
      <c r="G227" s="85"/>
      <c r="H227" s="85"/>
      <c r="I227" s="85"/>
      <c r="J227" s="85"/>
      <c r="K227" s="85"/>
      <c r="L227" s="85"/>
      <c r="M227" s="85"/>
      <c r="N227" s="85"/>
      <c r="O227" s="85"/>
      <c r="P227" s="85"/>
      <c r="Q227" s="85"/>
      <c r="R227" s="85"/>
      <c r="S227" s="85"/>
      <c r="T227" s="85"/>
      <c r="U227" s="85"/>
      <c r="V227" s="85"/>
      <c r="W227" s="85"/>
      <c r="X227" s="85"/>
      <c r="Y227" s="85"/>
    </row>
    <row r="228" spans="3:25">
      <c r="C228" s="85"/>
      <c r="D228" s="85"/>
      <c r="E228" s="85"/>
      <c r="F228" s="85"/>
      <c r="G228" s="85"/>
      <c r="H228" s="85"/>
      <c r="I228" s="85"/>
      <c r="J228" s="85"/>
      <c r="K228" s="85"/>
      <c r="L228" s="85"/>
      <c r="M228" s="85"/>
      <c r="N228" s="85"/>
      <c r="O228" s="85"/>
      <c r="P228" s="85"/>
      <c r="Q228" s="85"/>
      <c r="R228" s="85"/>
      <c r="S228" s="85"/>
      <c r="T228" s="85"/>
      <c r="U228" s="85"/>
      <c r="V228" s="85"/>
      <c r="W228" s="85"/>
      <c r="X228" s="85"/>
      <c r="Y228" s="85"/>
    </row>
    <row r="229" spans="3:25">
      <c r="C229" s="85"/>
      <c r="D229" s="85"/>
      <c r="E229" s="85"/>
      <c r="F229" s="85"/>
      <c r="G229" s="85"/>
      <c r="H229" s="85"/>
      <c r="I229" s="85"/>
      <c r="J229" s="85"/>
      <c r="K229" s="85"/>
      <c r="L229" s="85"/>
      <c r="M229" s="85"/>
      <c r="N229" s="85"/>
      <c r="O229" s="85"/>
      <c r="P229" s="85"/>
      <c r="Q229" s="85"/>
      <c r="R229" s="85"/>
      <c r="S229" s="85"/>
      <c r="T229" s="85"/>
      <c r="U229" s="85"/>
      <c r="V229" s="85"/>
      <c r="W229" s="85"/>
      <c r="X229" s="85"/>
      <c r="Y229" s="85"/>
    </row>
    <row r="230" spans="3:25">
      <c r="C230" s="85"/>
      <c r="D230" s="85"/>
      <c r="E230" s="85"/>
      <c r="F230" s="85"/>
      <c r="G230" s="85"/>
      <c r="H230" s="85"/>
      <c r="I230" s="85"/>
      <c r="J230" s="85"/>
      <c r="K230" s="85"/>
      <c r="L230" s="85"/>
      <c r="M230" s="85"/>
      <c r="N230" s="85"/>
      <c r="O230" s="85"/>
      <c r="P230" s="85"/>
      <c r="Q230" s="85"/>
      <c r="R230" s="85"/>
      <c r="S230" s="85"/>
      <c r="T230" s="85"/>
      <c r="U230" s="85"/>
      <c r="V230" s="85"/>
      <c r="W230" s="85"/>
      <c r="X230" s="85"/>
      <c r="Y230" s="85"/>
    </row>
    <row r="231" spans="3:25">
      <c r="C231" s="85"/>
      <c r="D231" s="85"/>
      <c r="E231" s="85"/>
      <c r="F231" s="85"/>
      <c r="G231" s="85"/>
      <c r="H231" s="85"/>
      <c r="I231" s="85"/>
      <c r="J231" s="85"/>
      <c r="K231" s="85"/>
      <c r="L231" s="85"/>
      <c r="M231" s="85"/>
      <c r="N231" s="85"/>
      <c r="O231" s="85"/>
      <c r="P231" s="85"/>
      <c r="Q231" s="85"/>
      <c r="R231" s="85"/>
      <c r="S231" s="85"/>
      <c r="T231" s="85"/>
      <c r="U231" s="85"/>
      <c r="V231" s="85"/>
      <c r="W231" s="85"/>
      <c r="X231" s="85"/>
      <c r="Y231" s="85"/>
    </row>
    <row r="232" spans="3:25">
      <c r="C232" s="85"/>
      <c r="D232" s="85"/>
      <c r="E232" s="85"/>
      <c r="F232" s="85"/>
      <c r="G232" s="85"/>
      <c r="H232" s="85"/>
      <c r="I232" s="85"/>
      <c r="J232" s="85"/>
      <c r="K232" s="85"/>
      <c r="L232" s="85"/>
      <c r="M232" s="85"/>
      <c r="N232" s="85"/>
      <c r="O232" s="85"/>
      <c r="P232" s="85"/>
      <c r="Q232" s="85"/>
      <c r="R232" s="85"/>
      <c r="S232" s="85"/>
      <c r="T232" s="85"/>
      <c r="U232" s="85"/>
      <c r="V232" s="85"/>
      <c r="W232" s="85"/>
      <c r="X232" s="85"/>
      <c r="Y232" s="85"/>
    </row>
    <row r="233" spans="3:25">
      <c r="C233" s="85"/>
      <c r="D233" s="85"/>
      <c r="E233" s="85"/>
      <c r="F233" s="85"/>
      <c r="G233" s="85"/>
      <c r="H233" s="85"/>
      <c r="I233" s="85"/>
      <c r="J233" s="85"/>
      <c r="K233" s="85"/>
      <c r="L233" s="85"/>
      <c r="M233" s="85"/>
      <c r="N233" s="85"/>
      <c r="O233" s="85"/>
      <c r="P233" s="85"/>
      <c r="Q233" s="85"/>
      <c r="R233" s="85"/>
      <c r="S233" s="85"/>
      <c r="T233" s="85"/>
      <c r="U233" s="85"/>
      <c r="V233" s="85"/>
      <c r="W233" s="85"/>
      <c r="X233" s="85"/>
      <c r="Y233" s="85"/>
    </row>
    <row r="234" spans="3:25">
      <c r="C234" s="85"/>
      <c r="D234" s="85"/>
      <c r="E234" s="85"/>
      <c r="F234" s="85"/>
      <c r="G234" s="85"/>
      <c r="H234" s="85"/>
      <c r="I234" s="85"/>
      <c r="J234" s="85"/>
      <c r="K234" s="85"/>
      <c r="L234" s="85"/>
      <c r="M234" s="85"/>
      <c r="N234" s="85"/>
      <c r="O234" s="85"/>
      <c r="P234" s="85"/>
      <c r="Q234" s="85"/>
      <c r="R234" s="85"/>
      <c r="S234" s="85"/>
      <c r="T234" s="85"/>
      <c r="U234" s="85"/>
      <c r="V234" s="85"/>
      <c r="W234" s="85"/>
      <c r="X234" s="85"/>
      <c r="Y234" s="85"/>
    </row>
    <row r="235" spans="3:25">
      <c r="C235" s="85"/>
      <c r="D235" s="85"/>
      <c r="E235" s="85"/>
      <c r="F235" s="85"/>
      <c r="G235" s="85"/>
      <c r="H235" s="85"/>
      <c r="I235" s="85"/>
      <c r="J235" s="85"/>
      <c r="K235" s="85"/>
      <c r="L235" s="85"/>
      <c r="M235" s="85"/>
      <c r="N235" s="85"/>
      <c r="O235" s="85"/>
      <c r="P235" s="85"/>
      <c r="Q235" s="85"/>
      <c r="R235" s="85"/>
      <c r="S235" s="85"/>
      <c r="T235" s="85"/>
      <c r="U235" s="85"/>
      <c r="V235" s="85"/>
      <c r="W235" s="85"/>
      <c r="X235" s="85"/>
      <c r="Y235" s="85"/>
    </row>
    <row r="236" spans="3:25">
      <c r="C236" s="85"/>
      <c r="D236" s="85"/>
      <c r="E236" s="85"/>
      <c r="F236" s="85"/>
      <c r="G236" s="85"/>
      <c r="H236" s="85"/>
      <c r="I236" s="85"/>
      <c r="J236" s="85"/>
      <c r="K236" s="85"/>
      <c r="L236" s="85"/>
      <c r="M236" s="85"/>
      <c r="N236" s="85"/>
      <c r="O236" s="85"/>
      <c r="P236" s="85"/>
      <c r="Q236" s="85"/>
      <c r="R236" s="85"/>
      <c r="S236" s="85"/>
      <c r="T236" s="85"/>
      <c r="U236" s="85"/>
      <c r="V236" s="85"/>
      <c r="W236" s="85"/>
      <c r="X236" s="85"/>
      <c r="Y236" s="85"/>
    </row>
    <row r="237" spans="3:25">
      <c r="C237" s="85"/>
      <c r="D237" s="85"/>
      <c r="E237" s="85"/>
      <c r="F237" s="85"/>
      <c r="G237" s="85"/>
      <c r="H237" s="85"/>
      <c r="I237" s="85"/>
      <c r="J237" s="85"/>
      <c r="K237" s="85"/>
      <c r="L237" s="85"/>
      <c r="M237" s="85"/>
      <c r="N237" s="85"/>
      <c r="O237" s="85"/>
      <c r="P237" s="85"/>
      <c r="Q237" s="85"/>
      <c r="R237" s="85"/>
      <c r="S237" s="85"/>
      <c r="T237" s="85"/>
      <c r="U237" s="85"/>
      <c r="V237" s="85"/>
      <c r="W237" s="85"/>
      <c r="X237" s="85"/>
      <c r="Y237" s="85"/>
    </row>
    <row r="238" spans="3:25">
      <c r="C238" s="85"/>
      <c r="D238" s="85"/>
      <c r="E238" s="85"/>
      <c r="F238" s="85"/>
      <c r="G238" s="85"/>
      <c r="H238" s="85"/>
      <c r="I238" s="85"/>
      <c r="J238" s="85"/>
      <c r="K238" s="85"/>
      <c r="L238" s="85"/>
      <c r="M238" s="85"/>
      <c r="N238" s="85"/>
      <c r="O238" s="85"/>
      <c r="P238" s="85"/>
      <c r="Q238" s="85"/>
      <c r="R238" s="85"/>
      <c r="S238" s="85"/>
      <c r="T238" s="85"/>
      <c r="U238" s="85"/>
      <c r="V238" s="85"/>
      <c r="W238" s="85"/>
      <c r="X238" s="85"/>
      <c r="Y238" s="85"/>
    </row>
    <row r="239" spans="3:25">
      <c r="C239" s="85"/>
      <c r="D239" s="85"/>
      <c r="E239" s="85"/>
      <c r="F239" s="85"/>
      <c r="G239" s="85"/>
      <c r="H239" s="85"/>
      <c r="I239" s="85"/>
      <c r="J239" s="85"/>
      <c r="K239" s="85"/>
      <c r="L239" s="85"/>
      <c r="M239" s="85"/>
      <c r="N239" s="85"/>
      <c r="O239" s="85"/>
      <c r="P239" s="85"/>
      <c r="Q239" s="85"/>
      <c r="R239" s="85"/>
      <c r="S239" s="85"/>
      <c r="T239" s="85"/>
      <c r="U239" s="85"/>
      <c r="V239" s="85"/>
      <c r="W239" s="85"/>
      <c r="X239" s="85"/>
      <c r="Y239" s="85"/>
    </row>
    <row r="240" spans="3:25">
      <c r="C240" s="85"/>
      <c r="D240" s="85"/>
      <c r="E240" s="85"/>
      <c r="F240" s="85"/>
      <c r="G240" s="85"/>
      <c r="H240" s="85"/>
      <c r="I240" s="85"/>
      <c r="J240" s="85"/>
      <c r="K240" s="85"/>
      <c r="L240" s="85"/>
      <c r="M240" s="85"/>
      <c r="N240" s="85"/>
      <c r="O240" s="85"/>
      <c r="P240" s="85"/>
      <c r="Q240" s="85"/>
      <c r="R240" s="85"/>
      <c r="S240" s="85"/>
      <c r="T240" s="85"/>
      <c r="U240" s="85"/>
      <c r="V240" s="85"/>
      <c r="W240" s="85"/>
      <c r="X240" s="85"/>
      <c r="Y240" s="85"/>
    </row>
    <row r="241" spans="3:25">
      <c r="C241" s="85"/>
      <c r="D241" s="85"/>
      <c r="E241" s="85"/>
      <c r="F241" s="85"/>
      <c r="G241" s="85"/>
      <c r="H241" s="85"/>
      <c r="I241" s="85"/>
      <c r="J241" s="85"/>
      <c r="K241" s="85"/>
      <c r="L241" s="85"/>
      <c r="M241" s="85"/>
      <c r="N241" s="85"/>
      <c r="O241" s="85"/>
      <c r="P241" s="85"/>
      <c r="Q241" s="85"/>
      <c r="R241" s="85"/>
      <c r="S241" s="85"/>
      <c r="T241" s="85"/>
      <c r="U241" s="85"/>
      <c r="V241" s="85"/>
      <c r="W241" s="85"/>
      <c r="X241" s="85"/>
      <c r="Y241" s="85"/>
    </row>
    <row r="242" spans="3:25">
      <c r="C242" s="85"/>
      <c r="D242" s="85"/>
      <c r="E242" s="85"/>
      <c r="F242" s="85"/>
      <c r="G242" s="85"/>
      <c r="H242" s="85"/>
      <c r="I242" s="85"/>
      <c r="J242" s="85"/>
      <c r="K242" s="85"/>
      <c r="L242" s="85"/>
      <c r="M242" s="85"/>
      <c r="N242" s="85"/>
      <c r="O242" s="85"/>
      <c r="P242" s="85"/>
      <c r="Q242" s="85"/>
      <c r="R242" s="85"/>
      <c r="S242" s="85"/>
      <c r="T242" s="85"/>
      <c r="U242" s="85"/>
      <c r="V242" s="85"/>
      <c r="W242" s="85"/>
      <c r="X242" s="85"/>
      <c r="Y242" s="85"/>
    </row>
    <row r="243" spans="3:25">
      <c r="C243" s="85"/>
      <c r="D243" s="85"/>
      <c r="E243" s="85"/>
      <c r="F243" s="85"/>
      <c r="G243" s="85"/>
      <c r="H243" s="85"/>
      <c r="I243" s="85"/>
      <c r="J243" s="85"/>
      <c r="K243" s="85"/>
      <c r="L243" s="85"/>
      <c r="M243" s="85"/>
      <c r="N243" s="85"/>
      <c r="O243" s="85"/>
      <c r="P243" s="85"/>
      <c r="Q243" s="85"/>
      <c r="R243" s="85"/>
      <c r="S243" s="85"/>
      <c r="T243" s="85"/>
      <c r="U243" s="85"/>
      <c r="V243" s="85"/>
      <c r="W243" s="85"/>
      <c r="X243" s="85"/>
      <c r="Y243" s="85"/>
    </row>
    <row r="244" spans="3:25">
      <c r="C244" s="85"/>
      <c r="D244" s="85"/>
      <c r="E244" s="85"/>
      <c r="F244" s="85"/>
      <c r="G244" s="85"/>
      <c r="H244" s="85"/>
      <c r="I244" s="85"/>
      <c r="J244" s="85"/>
      <c r="K244" s="85"/>
      <c r="L244" s="85"/>
      <c r="M244" s="85"/>
      <c r="N244" s="85"/>
      <c r="O244" s="85"/>
      <c r="P244" s="85"/>
      <c r="Q244" s="85"/>
      <c r="R244" s="85"/>
      <c r="S244" s="85"/>
      <c r="T244" s="85"/>
      <c r="U244" s="85"/>
      <c r="V244" s="85"/>
      <c r="W244" s="85"/>
      <c r="X244" s="85"/>
      <c r="Y244" s="85"/>
    </row>
    <row r="245" spans="3:25">
      <c r="C245" s="85"/>
      <c r="D245" s="85"/>
      <c r="E245" s="85"/>
      <c r="F245" s="85"/>
      <c r="G245" s="85"/>
      <c r="H245" s="85"/>
      <c r="I245" s="85"/>
      <c r="J245" s="85"/>
      <c r="K245" s="85"/>
      <c r="L245" s="85"/>
      <c r="M245" s="85"/>
      <c r="N245" s="85"/>
      <c r="O245" s="85"/>
      <c r="P245" s="85"/>
      <c r="Q245" s="85"/>
      <c r="R245" s="85"/>
      <c r="S245" s="85"/>
      <c r="T245" s="85"/>
      <c r="U245" s="85"/>
      <c r="V245" s="85"/>
      <c r="W245" s="85"/>
      <c r="X245" s="85"/>
      <c r="Y245" s="85"/>
    </row>
    <row r="246" spans="3:25">
      <c r="C246" s="85"/>
      <c r="D246" s="85"/>
      <c r="E246" s="85"/>
      <c r="F246" s="85"/>
      <c r="G246" s="85"/>
      <c r="H246" s="85"/>
      <c r="I246" s="85"/>
      <c r="J246" s="85"/>
      <c r="K246" s="85"/>
      <c r="L246" s="85"/>
      <c r="M246" s="85"/>
      <c r="N246" s="85"/>
      <c r="O246" s="85"/>
      <c r="P246" s="85"/>
      <c r="Q246" s="85"/>
      <c r="R246" s="85"/>
      <c r="S246" s="85"/>
      <c r="T246" s="85"/>
      <c r="U246" s="85"/>
      <c r="V246" s="85"/>
      <c r="W246" s="85"/>
      <c r="X246" s="85"/>
      <c r="Y246" s="85"/>
    </row>
    <row r="247" spans="3:25">
      <c r="C247" s="85"/>
      <c r="D247" s="85"/>
      <c r="E247" s="85"/>
      <c r="F247" s="85"/>
      <c r="G247" s="85"/>
      <c r="H247" s="85"/>
      <c r="I247" s="85"/>
      <c r="J247" s="85"/>
      <c r="K247" s="85"/>
      <c r="L247" s="85"/>
      <c r="M247" s="85"/>
      <c r="N247" s="85"/>
      <c r="O247" s="85"/>
      <c r="P247" s="85"/>
      <c r="Q247" s="85"/>
      <c r="R247" s="85"/>
      <c r="S247" s="85"/>
      <c r="T247" s="85"/>
      <c r="U247" s="85"/>
      <c r="V247" s="85"/>
      <c r="W247" s="85"/>
      <c r="X247" s="85"/>
      <c r="Y247" s="85"/>
    </row>
    <row r="248" spans="3:25">
      <c r="C248" s="85"/>
      <c r="D248" s="85"/>
      <c r="E248" s="85"/>
      <c r="F248" s="85"/>
      <c r="G248" s="85"/>
      <c r="H248" s="85"/>
      <c r="I248" s="85"/>
      <c r="J248" s="85"/>
      <c r="K248" s="85"/>
      <c r="L248" s="85"/>
      <c r="M248" s="85"/>
      <c r="N248" s="85"/>
      <c r="O248" s="85"/>
      <c r="P248" s="85"/>
      <c r="Q248" s="85"/>
      <c r="R248" s="85"/>
      <c r="S248" s="85"/>
      <c r="T248" s="85"/>
      <c r="U248" s="85"/>
      <c r="V248" s="85"/>
      <c r="W248" s="85"/>
      <c r="X248" s="85"/>
      <c r="Y248" s="85"/>
    </row>
    <row r="249" spans="3:25">
      <c r="C249" s="85"/>
      <c r="D249" s="85"/>
      <c r="E249" s="85"/>
      <c r="F249" s="85"/>
      <c r="G249" s="85"/>
      <c r="H249" s="85"/>
      <c r="I249" s="85"/>
      <c r="J249" s="85"/>
      <c r="K249" s="85"/>
      <c r="L249" s="85"/>
      <c r="M249" s="85"/>
      <c r="N249" s="85"/>
      <c r="O249" s="85"/>
      <c r="P249" s="85"/>
      <c r="Q249" s="85"/>
      <c r="R249" s="85"/>
      <c r="S249" s="85"/>
      <c r="T249" s="85"/>
      <c r="U249" s="85"/>
      <c r="V249" s="85"/>
      <c r="W249" s="85"/>
      <c r="X249" s="85"/>
      <c r="Y249" s="85"/>
    </row>
    <row r="250" spans="3:25">
      <c r="C250" s="85"/>
      <c r="D250" s="85"/>
      <c r="E250" s="85"/>
      <c r="F250" s="85"/>
      <c r="G250" s="85"/>
      <c r="H250" s="85"/>
      <c r="I250" s="85"/>
      <c r="J250" s="85"/>
      <c r="K250" s="85"/>
      <c r="L250" s="85"/>
      <c r="M250" s="85"/>
      <c r="N250" s="85"/>
      <c r="O250" s="85"/>
      <c r="P250" s="85"/>
      <c r="Q250" s="85"/>
      <c r="R250" s="85"/>
      <c r="S250" s="85"/>
      <c r="T250" s="85"/>
      <c r="U250" s="85"/>
      <c r="V250" s="85"/>
      <c r="W250" s="85"/>
      <c r="X250" s="85"/>
      <c r="Y250" s="85"/>
    </row>
    <row r="251" spans="3:25">
      <c r="C251" s="85"/>
      <c r="D251" s="85"/>
      <c r="E251" s="85"/>
      <c r="F251" s="85"/>
      <c r="G251" s="85"/>
      <c r="H251" s="85"/>
      <c r="I251" s="85"/>
      <c r="J251" s="85"/>
      <c r="K251" s="85"/>
      <c r="L251" s="85"/>
      <c r="M251" s="85"/>
      <c r="N251" s="85"/>
      <c r="O251" s="85"/>
      <c r="P251" s="85"/>
      <c r="Q251" s="85"/>
      <c r="R251" s="85"/>
      <c r="S251" s="85"/>
      <c r="T251" s="85"/>
      <c r="U251" s="85"/>
      <c r="V251" s="85"/>
      <c r="W251" s="85"/>
      <c r="X251" s="85"/>
      <c r="Y251" s="85"/>
    </row>
    <row r="252" spans="3:25">
      <c r="C252" s="85"/>
      <c r="D252" s="85"/>
      <c r="E252" s="85"/>
      <c r="F252" s="85"/>
      <c r="G252" s="85"/>
      <c r="H252" s="85"/>
      <c r="I252" s="85"/>
      <c r="J252" s="85"/>
      <c r="K252" s="85"/>
      <c r="L252" s="85"/>
      <c r="M252" s="85"/>
      <c r="N252" s="85"/>
      <c r="O252" s="85"/>
      <c r="P252" s="85"/>
      <c r="Q252" s="85"/>
      <c r="R252" s="85"/>
      <c r="S252" s="85"/>
      <c r="T252" s="85"/>
      <c r="U252" s="85"/>
      <c r="V252" s="85"/>
      <c r="W252" s="85"/>
      <c r="X252" s="85"/>
      <c r="Y252" s="85"/>
    </row>
    <row r="253" spans="3:25">
      <c r="C253" s="85"/>
      <c r="D253" s="85"/>
      <c r="E253" s="85"/>
      <c r="F253" s="85"/>
      <c r="G253" s="85"/>
      <c r="H253" s="85"/>
      <c r="I253" s="85"/>
      <c r="J253" s="85"/>
      <c r="K253" s="85"/>
      <c r="L253" s="85"/>
      <c r="M253" s="85"/>
      <c r="N253" s="85"/>
      <c r="O253" s="85"/>
      <c r="P253" s="85"/>
      <c r="Q253" s="85"/>
      <c r="R253" s="85"/>
      <c r="S253" s="85"/>
      <c r="T253" s="85"/>
      <c r="U253" s="85"/>
      <c r="V253" s="85"/>
      <c r="W253" s="85"/>
      <c r="X253" s="85"/>
      <c r="Y253" s="85"/>
    </row>
    <row r="254" spans="3:25">
      <c r="C254" s="85"/>
      <c r="D254" s="85"/>
      <c r="E254" s="85"/>
      <c r="F254" s="85"/>
      <c r="G254" s="85"/>
      <c r="H254" s="85"/>
      <c r="I254" s="85"/>
      <c r="J254" s="85"/>
      <c r="K254" s="85"/>
      <c r="L254" s="85"/>
      <c r="M254" s="85"/>
      <c r="N254" s="85"/>
      <c r="O254" s="85"/>
      <c r="P254" s="85"/>
      <c r="Q254" s="85"/>
      <c r="R254" s="85"/>
      <c r="S254" s="85"/>
      <c r="T254" s="85"/>
      <c r="U254" s="85"/>
      <c r="V254" s="85"/>
      <c r="W254" s="85"/>
      <c r="X254" s="85"/>
      <c r="Y254" s="85"/>
    </row>
    <row r="255" spans="3:25">
      <c r="C255" s="85"/>
      <c r="D255" s="85"/>
      <c r="E255" s="85"/>
      <c r="F255" s="85"/>
      <c r="G255" s="85"/>
      <c r="H255" s="85"/>
      <c r="I255" s="85"/>
      <c r="J255" s="85"/>
      <c r="K255" s="85"/>
      <c r="L255" s="85"/>
      <c r="M255" s="85"/>
      <c r="N255" s="85"/>
      <c r="O255" s="85"/>
      <c r="P255" s="85"/>
      <c r="Q255" s="85"/>
      <c r="R255" s="85"/>
      <c r="S255" s="85"/>
      <c r="T255" s="85"/>
      <c r="U255" s="85"/>
      <c r="V255" s="85"/>
      <c r="W255" s="85"/>
      <c r="X255" s="85"/>
      <c r="Y255" s="85"/>
    </row>
    <row r="256" spans="3:25">
      <c r="C256" s="85"/>
      <c r="D256" s="85"/>
      <c r="E256" s="85"/>
      <c r="F256" s="85"/>
      <c r="G256" s="85"/>
      <c r="H256" s="85"/>
      <c r="I256" s="85"/>
      <c r="J256" s="85"/>
      <c r="K256" s="85"/>
      <c r="L256" s="85"/>
      <c r="M256" s="85"/>
      <c r="N256" s="85"/>
      <c r="O256" s="85"/>
      <c r="P256" s="85"/>
      <c r="Q256" s="85"/>
      <c r="R256" s="85"/>
      <c r="S256" s="85"/>
      <c r="T256" s="85"/>
      <c r="U256" s="85"/>
      <c r="V256" s="85"/>
      <c r="W256" s="85"/>
      <c r="X256" s="85"/>
      <c r="Y256" s="85"/>
    </row>
    <row r="257" spans="3:25">
      <c r="C257" s="85"/>
      <c r="D257" s="85"/>
      <c r="E257" s="85"/>
      <c r="F257" s="85"/>
      <c r="G257" s="85"/>
      <c r="H257" s="85"/>
      <c r="I257" s="85"/>
      <c r="J257" s="85"/>
      <c r="K257" s="85"/>
      <c r="L257" s="85"/>
      <c r="M257" s="85"/>
      <c r="N257" s="85"/>
      <c r="O257" s="85"/>
      <c r="P257" s="85"/>
      <c r="Q257" s="85"/>
      <c r="R257" s="85"/>
      <c r="S257" s="85"/>
      <c r="T257" s="85"/>
      <c r="U257" s="85"/>
      <c r="V257" s="85"/>
      <c r="W257" s="85"/>
      <c r="X257" s="85"/>
      <c r="Y257" s="85"/>
    </row>
    <row r="258" spans="3:25">
      <c r="C258" s="85"/>
      <c r="D258" s="85"/>
      <c r="E258" s="85"/>
      <c r="F258" s="85"/>
      <c r="G258" s="85"/>
      <c r="H258" s="85"/>
      <c r="I258" s="85"/>
      <c r="J258" s="85"/>
      <c r="K258" s="85"/>
      <c r="L258" s="85"/>
      <c r="M258" s="85"/>
      <c r="N258" s="85"/>
      <c r="O258" s="85"/>
      <c r="P258" s="85"/>
      <c r="Q258" s="85"/>
      <c r="R258" s="85"/>
      <c r="S258" s="85"/>
      <c r="T258" s="85"/>
      <c r="U258" s="85"/>
      <c r="V258" s="85"/>
      <c r="W258" s="85"/>
      <c r="X258" s="85"/>
      <c r="Y258" s="85"/>
    </row>
    <row r="259" spans="3:25">
      <c r="C259" s="85"/>
      <c r="D259" s="85"/>
      <c r="E259" s="85"/>
      <c r="F259" s="85"/>
      <c r="G259" s="85"/>
      <c r="H259" s="85"/>
      <c r="I259" s="85"/>
      <c r="J259" s="85"/>
      <c r="K259" s="85"/>
      <c r="L259" s="85"/>
      <c r="M259" s="85"/>
      <c r="N259" s="85"/>
      <c r="O259" s="85"/>
      <c r="P259" s="85"/>
      <c r="Q259" s="85"/>
      <c r="R259" s="85"/>
      <c r="S259" s="85"/>
      <c r="T259" s="85"/>
      <c r="U259" s="85"/>
      <c r="V259" s="85"/>
      <c r="W259" s="85"/>
      <c r="X259" s="85"/>
      <c r="Y259" s="85"/>
    </row>
    <row r="260" spans="3:25">
      <c r="C260" s="85"/>
      <c r="D260" s="85"/>
      <c r="E260" s="85"/>
      <c r="F260" s="85"/>
      <c r="G260" s="85"/>
      <c r="H260" s="85"/>
      <c r="I260" s="85"/>
      <c r="J260" s="85"/>
      <c r="K260" s="85"/>
      <c r="L260" s="85"/>
      <c r="M260" s="85"/>
      <c r="N260" s="85"/>
      <c r="O260" s="85"/>
      <c r="P260" s="85"/>
      <c r="Q260" s="85"/>
      <c r="R260" s="85"/>
      <c r="S260" s="85"/>
      <c r="T260" s="85"/>
      <c r="U260" s="85"/>
      <c r="V260" s="85"/>
      <c r="W260" s="85"/>
      <c r="X260" s="85"/>
      <c r="Y260" s="85"/>
    </row>
    <row r="261" spans="3:25">
      <c r="C261" s="85"/>
      <c r="D261" s="85"/>
      <c r="E261" s="85"/>
      <c r="F261" s="85"/>
      <c r="G261" s="85"/>
      <c r="H261" s="85"/>
      <c r="I261" s="85"/>
      <c r="J261" s="85"/>
      <c r="K261" s="85"/>
      <c r="L261" s="85"/>
      <c r="M261" s="85"/>
      <c r="N261" s="85"/>
      <c r="O261" s="85"/>
      <c r="P261" s="85"/>
      <c r="Q261" s="85"/>
      <c r="R261" s="85"/>
      <c r="S261" s="85"/>
      <c r="T261" s="85"/>
      <c r="U261" s="85"/>
      <c r="V261" s="85"/>
      <c r="W261" s="85"/>
      <c r="X261" s="85"/>
      <c r="Y261" s="85"/>
    </row>
    <row r="262" spans="3:25">
      <c r="C262" s="85"/>
      <c r="D262" s="85"/>
      <c r="E262" s="85"/>
      <c r="F262" s="85"/>
      <c r="G262" s="85"/>
      <c r="H262" s="85"/>
      <c r="I262" s="85"/>
      <c r="J262" s="85"/>
      <c r="K262" s="85"/>
      <c r="L262" s="85"/>
      <c r="M262" s="85"/>
      <c r="N262" s="85"/>
      <c r="O262" s="85"/>
      <c r="P262" s="85"/>
      <c r="Q262" s="85"/>
      <c r="R262" s="85"/>
      <c r="S262" s="85"/>
      <c r="T262" s="85"/>
      <c r="U262" s="85"/>
      <c r="V262" s="85"/>
      <c r="W262" s="85"/>
      <c r="X262" s="85"/>
      <c r="Y262" s="85"/>
    </row>
    <row r="263" spans="3:25">
      <c r="C263" s="85"/>
      <c r="D263" s="85"/>
      <c r="E263" s="85"/>
      <c r="F263" s="85"/>
      <c r="G263" s="85"/>
      <c r="H263" s="85"/>
      <c r="I263" s="85"/>
      <c r="J263" s="85"/>
      <c r="K263" s="85"/>
      <c r="L263" s="85"/>
      <c r="M263" s="85"/>
      <c r="N263" s="85"/>
      <c r="O263" s="85"/>
      <c r="P263" s="85"/>
      <c r="Q263" s="85"/>
      <c r="R263" s="85"/>
      <c r="S263" s="85"/>
      <c r="T263" s="85"/>
      <c r="U263" s="85"/>
      <c r="V263" s="85"/>
      <c r="W263" s="85"/>
      <c r="X263" s="85"/>
      <c r="Y263" s="85"/>
    </row>
    <row r="264" spans="3:25">
      <c r="C264" s="85"/>
      <c r="D264" s="85"/>
      <c r="E264" s="85"/>
      <c r="F264" s="85"/>
      <c r="G264" s="85"/>
      <c r="H264" s="85"/>
      <c r="I264" s="85"/>
      <c r="J264" s="85"/>
      <c r="K264" s="85"/>
      <c r="L264" s="85"/>
      <c r="M264" s="85"/>
      <c r="N264" s="85"/>
      <c r="O264" s="85"/>
      <c r="P264" s="85"/>
      <c r="Q264" s="85"/>
      <c r="R264" s="85"/>
      <c r="S264" s="85"/>
      <c r="T264" s="85"/>
      <c r="U264" s="85"/>
      <c r="V264" s="85"/>
      <c r="W264" s="85"/>
      <c r="X264" s="85"/>
      <c r="Y264" s="85"/>
    </row>
    <row r="265" spans="3:25">
      <c r="C265" s="85"/>
      <c r="D265" s="85"/>
      <c r="E265" s="85"/>
      <c r="F265" s="85"/>
      <c r="G265" s="85"/>
      <c r="H265" s="85"/>
      <c r="I265" s="85"/>
      <c r="J265" s="85"/>
      <c r="K265" s="85"/>
      <c r="L265" s="85"/>
      <c r="M265" s="85"/>
      <c r="N265" s="85"/>
      <c r="O265" s="85"/>
      <c r="P265" s="85"/>
      <c r="Q265" s="85"/>
      <c r="R265" s="85"/>
      <c r="S265" s="85"/>
      <c r="T265" s="85"/>
      <c r="U265" s="85"/>
      <c r="V265" s="85"/>
      <c r="W265" s="85"/>
      <c r="X265" s="85"/>
      <c r="Y265" s="85"/>
    </row>
    <row r="266" spans="3:25">
      <c r="C266" s="85"/>
      <c r="D266" s="85"/>
      <c r="E266" s="85"/>
      <c r="F266" s="85"/>
      <c r="G266" s="85"/>
      <c r="H266" s="85"/>
      <c r="I266" s="85"/>
      <c r="J266" s="85"/>
      <c r="K266" s="85"/>
      <c r="L266" s="85"/>
      <c r="M266" s="85"/>
      <c r="N266" s="85"/>
      <c r="O266" s="85"/>
      <c r="P266" s="85"/>
      <c r="Q266" s="85"/>
      <c r="R266" s="85"/>
      <c r="S266" s="85"/>
      <c r="T266" s="85"/>
      <c r="U266" s="85"/>
      <c r="V266" s="85"/>
      <c r="W266" s="85"/>
      <c r="X266" s="85"/>
      <c r="Y266" s="85"/>
    </row>
    <row r="267" spans="3:25">
      <c r="C267" s="85"/>
      <c r="D267" s="85"/>
      <c r="E267" s="85"/>
      <c r="F267" s="85"/>
      <c r="G267" s="85"/>
      <c r="H267" s="85"/>
      <c r="I267" s="85"/>
      <c r="J267" s="85"/>
      <c r="K267" s="85"/>
      <c r="L267" s="85"/>
      <c r="M267" s="85"/>
      <c r="N267" s="85"/>
      <c r="O267" s="85"/>
      <c r="P267" s="85"/>
      <c r="Q267" s="85"/>
      <c r="R267" s="85"/>
      <c r="S267" s="85"/>
      <c r="T267" s="85"/>
      <c r="U267" s="85"/>
      <c r="V267" s="85"/>
      <c r="W267" s="85"/>
      <c r="X267" s="85"/>
      <c r="Y267" s="85"/>
    </row>
    <row r="268" spans="3:25">
      <c r="C268" s="85"/>
      <c r="D268" s="85"/>
      <c r="E268" s="85"/>
      <c r="F268" s="85"/>
      <c r="G268" s="85"/>
      <c r="H268" s="85"/>
      <c r="I268" s="85"/>
      <c r="J268" s="85"/>
      <c r="K268" s="85"/>
      <c r="L268" s="85"/>
      <c r="M268" s="85"/>
      <c r="N268" s="85"/>
      <c r="O268" s="85"/>
      <c r="P268" s="85"/>
      <c r="Q268" s="85"/>
      <c r="R268" s="85"/>
      <c r="S268" s="85"/>
      <c r="T268" s="85"/>
      <c r="U268" s="85"/>
      <c r="V268" s="85"/>
      <c r="W268" s="85"/>
      <c r="X268" s="85"/>
      <c r="Y268" s="85"/>
    </row>
    <row r="269" spans="3:25">
      <c r="C269" s="85"/>
      <c r="D269" s="85"/>
      <c r="E269" s="85"/>
      <c r="F269" s="85"/>
      <c r="G269" s="85"/>
      <c r="H269" s="85"/>
      <c r="I269" s="85"/>
      <c r="J269" s="85"/>
      <c r="K269" s="85"/>
      <c r="L269" s="85"/>
      <c r="M269" s="85"/>
      <c r="N269" s="85"/>
      <c r="O269" s="85"/>
      <c r="P269" s="85"/>
      <c r="Q269" s="85"/>
      <c r="R269" s="85"/>
      <c r="S269" s="85"/>
      <c r="T269" s="85"/>
      <c r="U269" s="85"/>
      <c r="V269" s="85"/>
      <c r="W269" s="85"/>
      <c r="X269" s="85"/>
      <c r="Y269" s="85"/>
    </row>
    <row r="270" spans="3:25">
      <c r="C270" s="85"/>
      <c r="D270" s="85"/>
      <c r="E270" s="85"/>
      <c r="F270" s="85"/>
      <c r="G270" s="85"/>
      <c r="H270" s="85"/>
      <c r="I270" s="85"/>
      <c r="J270" s="85"/>
      <c r="K270" s="85"/>
      <c r="L270" s="85"/>
      <c r="M270" s="85"/>
      <c r="N270" s="85"/>
      <c r="O270" s="85"/>
      <c r="P270" s="85"/>
      <c r="Q270" s="85"/>
      <c r="R270" s="85"/>
      <c r="S270" s="85"/>
      <c r="T270" s="85"/>
      <c r="U270" s="85"/>
      <c r="V270" s="85"/>
      <c r="W270" s="85"/>
      <c r="X270" s="85"/>
      <c r="Y270" s="85"/>
    </row>
    <row r="271" spans="3:25">
      <c r="C271" s="85"/>
      <c r="D271" s="85"/>
      <c r="E271" s="85"/>
      <c r="F271" s="85"/>
      <c r="G271" s="85"/>
      <c r="H271" s="85"/>
      <c r="I271" s="85"/>
      <c r="J271" s="85"/>
      <c r="K271" s="85"/>
      <c r="L271" s="85"/>
      <c r="M271" s="85"/>
      <c r="N271" s="85"/>
      <c r="O271" s="85"/>
      <c r="P271" s="85"/>
      <c r="Q271" s="85"/>
      <c r="R271" s="85"/>
      <c r="S271" s="85"/>
      <c r="T271" s="85"/>
      <c r="U271" s="85"/>
      <c r="V271" s="85"/>
      <c r="W271" s="85"/>
      <c r="X271" s="85"/>
      <c r="Y271" s="85"/>
    </row>
    <row r="272" spans="3:25">
      <c r="C272" s="85"/>
      <c r="D272" s="85"/>
      <c r="E272" s="85"/>
      <c r="F272" s="85"/>
      <c r="G272" s="85"/>
      <c r="H272" s="85"/>
      <c r="I272" s="85"/>
      <c r="J272" s="85"/>
      <c r="K272" s="85"/>
      <c r="L272" s="85"/>
      <c r="M272" s="85"/>
      <c r="N272" s="85"/>
      <c r="O272" s="85"/>
      <c r="P272" s="85"/>
      <c r="Q272" s="85"/>
      <c r="R272" s="85"/>
      <c r="S272" s="85"/>
      <c r="T272" s="85"/>
      <c r="U272" s="85"/>
      <c r="V272" s="85"/>
      <c r="W272" s="85"/>
      <c r="X272" s="85"/>
      <c r="Y272" s="85"/>
    </row>
    <row r="273" spans="3:25">
      <c r="C273" s="85"/>
      <c r="D273" s="85"/>
      <c r="E273" s="85"/>
      <c r="F273" s="85"/>
      <c r="G273" s="85"/>
      <c r="H273" s="85"/>
      <c r="I273" s="85"/>
      <c r="J273" s="85"/>
      <c r="K273" s="85"/>
      <c r="L273" s="85"/>
      <c r="M273" s="85"/>
      <c r="N273" s="85"/>
      <c r="O273" s="85"/>
      <c r="P273" s="85"/>
      <c r="Q273" s="85"/>
      <c r="R273" s="85"/>
      <c r="S273" s="85"/>
      <c r="T273" s="85"/>
      <c r="U273" s="85"/>
      <c r="V273" s="85"/>
      <c r="W273" s="85"/>
      <c r="X273" s="85"/>
      <c r="Y273" s="85"/>
    </row>
    <row r="274" spans="3:25">
      <c r="C274" s="85"/>
      <c r="D274" s="85"/>
      <c r="E274" s="85"/>
      <c r="F274" s="85"/>
      <c r="G274" s="85"/>
      <c r="H274" s="85"/>
      <c r="I274" s="85"/>
      <c r="J274" s="85"/>
      <c r="K274" s="85"/>
      <c r="L274" s="85"/>
      <c r="M274" s="85"/>
      <c r="N274" s="85"/>
      <c r="O274" s="85"/>
      <c r="P274" s="85"/>
      <c r="Q274" s="85"/>
      <c r="R274" s="85"/>
      <c r="S274" s="85"/>
      <c r="T274" s="85"/>
      <c r="U274" s="85"/>
      <c r="V274" s="85"/>
      <c r="W274" s="85"/>
      <c r="X274" s="85"/>
      <c r="Y274" s="85"/>
    </row>
    <row r="275" spans="3:25">
      <c r="C275" s="85"/>
      <c r="D275" s="85"/>
      <c r="E275" s="85"/>
      <c r="F275" s="85"/>
      <c r="G275" s="85"/>
      <c r="H275" s="85"/>
      <c r="I275" s="85"/>
      <c r="J275" s="85"/>
      <c r="K275" s="85"/>
      <c r="L275" s="85"/>
      <c r="M275" s="85"/>
      <c r="N275" s="85"/>
      <c r="O275" s="85"/>
      <c r="P275" s="85"/>
      <c r="Q275" s="85"/>
      <c r="R275" s="85"/>
      <c r="S275" s="85"/>
      <c r="T275" s="85"/>
      <c r="U275" s="85"/>
      <c r="V275" s="85"/>
      <c r="W275" s="85"/>
      <c r="X275" s="85"/>
      <c r="Y275" s="85"/>
    </row>
    <row r="276" spans="3:25">
      <c r="C276" s="85"/>
      <c r="D276" s="85"/>
      <c r="E276" s="85"/>
      <c r="F276" s="85"/>
      <c r="G276" s="85"/>
      <c r="H276" s="85"/>
      <c r="I276" s="85"/>
      <c r="J276" s="85"/>
      <c r="K276" s="85"/>
      <c r="L276" s="85"/>
      <c r="M276" s="85"/>
      <c r="N276" s="85"/>
      <c r="O276" s="85"/>
      <c r="P276" s="85"/>
      <c r="Q276" s="85"/>
      <c r="R276" s="85"/>
      <c r="S276" s="85"/>
      <c r="T276" s="85"/>
      <c r="U276" s="85"/>
      <c r="V276" s="85"/>
      <c r="W276" s="85"/>
      <c r="X276" s="85"/>
      <c r="Y276" s="85"/>
    </row>
    <row r="277" spans="3:25">
      <c r="C277" s="85"/>
      <c r="D277" s="85"/>
      <c r="E277" s="85"/>
      <c r="F277" s="85"/>
      <c r="G277" s="85"/>
      <c r="H277" s="85"/>
      <c r="I277" s="85"/>
      <c r="J277" s="85"/>
      <c r="K277" s="85"/>
      <c r="L277" s="85"/>
      <c r="M277" s="85"/>
      <c r="N277" s="85"/>
      <c r="O277" s="85"/>
      <c r="P277" s="85"/>
      <c r="Q277" s="85"/>
      <c r="R277" s="85"/>
      <c r="S277" s="85"/>
      <c r="T277" s="85"/>
      <c r="U277" s="85"/>
      <c r="V277" s="85"/>
      <c r="W277" s="85"/>
      <c r="X277" s="85"/>
      <c r="Y277" s="85"/>
    </row>
    <row r="278" spans="3:25">
      <c r="C278" s="85"/>
      <c r="D278" s="85"/>
      <c r="E278" s="85"/>
      <c r="F278" s="85"/>
      <c r="G278" s="85"/>
      <c r="H278" s="85"/>
      <c r="I278" s="85"/>
      <c r="J278" s="85"/>
      <c r="K278" s="85"/>
      <c r="L278" s="85"/>
      <c r="M278" s="85"/>
      <c r="N278" s="85"/>
      <c r="O278" s="85"/>
      <c r="P278" s="85"/>
      <c r="Q278" s="85"/>
      <c r="R278" s="85"/>
      <c r="S278" s="85"/>
      <c r="T278" s="85"/>
      <c r="U278" s="85"/>
      <c r="V278" s="85"/>
      <c r="W278" s="85"/>
      <c r="X278" s="85"/>
      <c r="Y278" s="85"/>
    </row>
    <row r="279" spans="3:25">
      <c r="C279" s="85"/>
      <c r="D279" s="85"/>
      <c r="E279" s="85"/>
      <c r="F279" s="85"/>
      <c r="G279" s="85"/>
      <c r="H279" s="85"/>
      <c r="I279" s="85"/>
      <c r="J279" s="85"/>
      <c r="K279" s="85"/>
      <c r="L279" s="85"/>
      <c r="M279" s="85"/>
      <c r="N279" s="85"/>
      <c r="O279" s="85"/>
      <c r="P279" s="85"/>
      <c r="Q279" s="85"/>
      <c r="R279" s="85"/>
      <c r="S279" s="85"/>
      <c r="T279" s="85"/>
      <c r="U279" s="85"/>
      <c r="V279" s="85"/>
      <c r="W279" s="85"/>
      <c r="X279" s="85"/>
      <c r="Y279" s="85"/>
    </row>
    <row r="280" spans="3:25">
      <c r="C280" s="85"/>
      <c r="D280" s="85"/>
      <c r="E280" s="85"/>
      <c r="F280" s="85"/>
      <c r="G280" s="85"/>
      <c r="H280" s="85"/>
      <c r="I280" s="85"/>
      <c r="J280" s="85"/>
      <c r="K280" s="85"/>
      <c r="L280" s="85"/>
      <c r="M280" s="85"/>
      <c r="N280" s="85"/>
      <c r="O280" s="85"/>
      <c r="P280" s="85"/>
      <c r="Q280" s="85"/>
      <c r="R280" s="85"/>
      <c r="S280" s="85"/>
      <c r="T280" s="85"/>
      <c r="U280" s="85"/>
      <c r="V280" s="85"/>
      <c r="W280" s="85"/>
      <c r="X280" s="85"/>
      <c r="Y280" s="85"/>
    </row>
    <row r="281" spans="3:25">
      <c r="C281" s="85"/>
      <c r="D281" s="85"/>
      <c r="E281" s="85"/>
      <c r="F281" s="85"/>
      <c r="G281" s="85"/>
      <c r="H281" s="85"/>
      <c r="I281" s="85"/>
      <c r="J281" s="85"/>
      <c r="K281" s="85"/>
      <c r="L281" s="85"/>
      <c r="M281" s="85"/>
      <c r="N281" s="85"/>
      <c r="O281" s="85"/>
      <c r="P281" s="85"/>
      <c r="Q281" s="85"/>
      <c r="R281" s="85"/>
      <c r="S281" s="85"/>
      <c r="T281" s="85"/>
      <c r="U281" s="85"/>
      <c r="V281" s="85"/>
      <c r="W281" s="85"/>
      <c r="X281" s="85"/>
      <c r="Y281" s="85"/>
    </row>
    <row r="282" spans="3:25">
      <c r="C282" s="85"/>
      <c r="D282" s="85"/>
      <c r="E282" s="85"/>
      <c r="F282" s="85"/>
      <c r="G282" s="85"/>
      <c r="H282" s="85"/>
      <c r="I282" s="85"/>
      <c r="J282" s="85"/>
      <c r="K282" s="85"/>
      <c r="L282" s="85"/>
      <c r="M282" s="85"/>
      <c r="N282" s="85"/>
      <c r="O282" s="85"/>
      <c r="P282" s="85"/>
      <c r="Q282" s="85"/>
      <c r="R282" s="85"/>
      <c r="S282" s="85"/>
      <c r="T282" s="85"/>
      <c r="U282" s="85"/>
      <c r="V282" s="85"/>
      <c r="W282" s="85"/>
      <c r="X282" s="85"/>
      <c r="Y282" s="85"/>
    </row>
    <row r="283" spans="3:25">
      <c r="C283" s="85"/>
      <c r="D283" s="85"/>
      <c r="E283" s="85"/>
      <c r="F283" s="85"/>
      <c r="G283" s="85"/>
      <c r="H283" s="85"/>
      <c r="I283" s="85"/>
      <c r="J283" s="85"/>
      <c r="K283" s="85"/>
      <c r="L283" s="85"/>
      <c r="M283" s="85"/>
      <c r="N283" s="85"/>
      <c r="O283" s="85"/>
      <c r="P283" s="85"/>
      <c r="Q283" s="85"/>
      <c r="R283" s="85"/>
      <c r="S283" s="85"/>
      <c r="T283" s="85"/>
      <c r="U283" s="85"/>
      <c r="V283" s="85"/>
      <c r="W283" s="85"/>
      <c r="X283" s="85"/>
      <c r="Y283" s="85"/>
    </row>
    <row r="284" spans="3:25">
      <c r="C284" s="85"/>
      <c r="D284" s="85"/>
      <c r="E284" s="85"/>
      <c r="F284" s="85"/>
      <c r="G284" s="85"/>
      <c r="H284" s="85"/>
      <c r="I284" s="85"/>
      <c r="J284" s="85"/>
      <c r="K284" s="85"/>
      <c r="L284" s="85"/>
      <c r="M284" s="85"/>
      <c r="N284" s="85"/>
      <c r="O284" s="85"/>
      <c r="P284" s="85"/>
      <c r="Q284" s="85"/>
      <c r="R284" s="85"/>
      <c r="S284" s="85"/>
      <c r="T284" s="85"/>
      <c r="U284" s="85"/>
      <c r="V284" s="85"/>
      <c r="W284" s="85"/>
      <c r="X284" s="85"/>
      <c r="Y284" s="85"/>
    </row>
    <row r="285" spans="3:25">
      <c r="C285" s="85"/>
      <c r="D285" s="85"/>
      <c r="E285" s="85"/>
      <c r="F285" s="85"/>
      <c r="G285" s="85"/>
      <c r="H285" s="85"/>
      <c r="I285" s="85"/>
      <c r="J285" s="85"/>
      <c r="K285" s="85"/>
      <c r="L285" s="85"/>
      <c r="M285" s="85"/>
      <c r="N285" s="85"/>
      <c r="O285" s="85"/>
      <c r="P285" s="85"/>
      <c r="Q285" s="85"/>
      <c r="R285" s="85"/>
      <c r="S285" s="85"/>
      <c r="T285" s="85"/>
      <c r="U285" s="85"/>
      <c r="V285" s="85"/>
      <c r="W285" s="85"/>
      <c r="X285" s="85"/>
      <c r="Y285" s="85"/>
    </row>
    <row r="286" spans="3:25">
      <c r="C286" s="85"/>
      <c r="D286" s="85"/>
      <c r="E286" s="85"/>
      <c r="F286" s="85"/>
      <c r="G286" s="85"/>
      <c r="H286" s="85"/>
      <c r="I286" s="85"/>
      <c r="J286" s="85"/>
      <c r="K286" s="85"/>
      <c r="L286" s="85"/>
      <c r="M286" s="85"/>
      <c r="N286" s="85"/>
      <c r="O286" s="85"/>
      <c r="P286" s="85"/>
      <c r="Q286" s="85"/>
      <c r="R286" s="85"/>
      <c r="S286" s="85"/>
      <c r="T286" s="85"/>
      <c r="U286" s="85"/>
      <c r="V286" s="85"/>
      <c r="W286" s="85"/>
      <c r="X286" s="85"/>
      <c r="Y286" s="85"/>
    </row>
    <row r="287" spans="3:25">
      <c r="C287" s="85"/>
      <c r="D287" s="85"/>
      <c r="E287" s="85"/>
      <c r="F287" s="85"/>
      <c r="G287" s="85"/>
      <c r="H287" s="85"/>
      <c r="I287" s="85"/>
      <c r="J287" s="85"/>
      <c r="K287" s="85"/>
      <c r="L287" s="85"/>
      <c r="M287" s="85"/>
      <c r="N287" s="85"/>
      <c r="O287" s="85"/>
      <c r="P287" s="85"/>
      <c r="Q287" s="85"/>
      <c r="R287" s="85"/>
      <c r="S287" s="85"/>
      <c r="T287" s="85"/>
      <c r="U287" s="85"/>
      <c r="V287" s="85"/>
      <c r="W287" s="85"/>
      <c r="X287" s="85"/>
      <c r="Y287" s="85"/>
    </row>
    <row r="288" spans="3:25">
      <c r="C288" s="85"/>
      <c r="D288" s="85"/>
      <c r="E288" s="85"/>
      <c r="F288" s="85"/>
      <c r="G288" s="85"/>
      <c r="H288" s="85"/>
      <c r="I288" s="85"/>
      <c r="J288" s="85"/>
      <c r="K288" s="85"/>
      <c r="L288" s="85"/>
      <c r="M288" s="85"/>
      <c r="N288" s="85"/>
      <c r="O288" s="85"/>
      <c r="P288" s="85"/>
      <c r="Q288" s="85"/>
      <c r="R288" s="85"/>
      <c r="S288" s="85"/>
      <c r="T288" s="85"/>
      <c r="U288" s="85"/>
      <c r="V288" s="85"/>
      <c r="W288" s="85"/>
      <c r="X288" s="85"/>
      <c r="Y288" s="85"/>
    </row>
    <row r="289" spans="3:25">
      <c r="C289" s="85"/>
      <c r="D289" s="85"/>
      <c r="E289" s="85"/>
      <c r="F289" s="85"/>
      <c r="G289" s="85"/>
      <c r="H289" s="85"/>
      <c r="I289" s="85"/>
      <c r="J289" s="85"/>
      <c r="K289" s="85"/>
      <c r="L289" s="85"/>
      <c r="M289" s="85"/>
      <c r="N289" s="85"/>
      <c r="O289" s="85"/>
      <c r="P289" s="85"/>
      <c r="Q289" s="85"/>
      <c r="R289" s="85"/>
      <c r="S289" s="85"/>
      <c r="T289" s="85"/>
      <c r="U289" s="85"/>
      <c r="V289" s="85"/>
      <c r="W289" s="85"/>
      <c r="X289" s="85"/>
      <c r="Y289" s="85"/>
    </row>
    <row r="290" spans="3:25">
      <c r="C290" s="85"/>
      <c r="D290" s="85"/>
      <c r="E290" s="85"/>
      <c r="F290" s="85"/>
      <c r="G290" s="85"/>
      <c r="H290" s="85"/>
      <c r="I290" s="85"/>
      <c r="J290" s="85"/>
      <c r="K290" s="85"/>
      <c r="L290" s="85"/>
      <c r="M290" s="85"/>
      <c r="N290" s="85"/>
      <c r="O290" s="85"/>
      <c r="P290" s="85"/>
      <c r="Q290" s="85"/>
      <c r="R290" s="85"/>
      <c r="S290" s="85"/>
      <c r="T290" s="85"/>
      <c r="U290" s="85"/>
      <c r="V290" s="85"/>
      <c r="W290" s="85"/>
      <c r="X290" s="85"/>
      <c r="Y290" s="85"/>
    </row>
    <row r="291" spans="3:25">
      <c r="C291" s="85"/>
      <c r="D291" s="85"/>
      <c r="E291" s="85"/>
      <c r="F291" s="85"/>
      <c r="G291" s="85"/>
      <c r="H291" s="85"/>
      <c r="I291" s="85"/>
      <c r="J291" s="85"/>
      <c r="K291" s="85"/>
      <c r="L291" s="85"/>
      <c r="M291" s="85"/>
      <c r="N291" s="85"/>
      <c r="O291" s="85"/>
      <c r="P291" s="85"/>
      <c r="Q291" s="85"/>
      <c r="R291" s="85"/>
      <c r="S291" s="85"/>
      <c r="T291" s="85"/>
      <c r="U291" s="85"/>
      <c r="V291" s="85"/>
      <c r="W291" s="85"/>
      <c r="X291" s="85"/>
      <c r="Y291" s="85"/>
    </row>
    <row r="292" spans="3:25">
      <c r="C292" s="85"/>
      <c r="D292" s="85"/>
      <c r="E292" s="85"/>
      <c r="F292" s="85"/>
      <c r="G292" s="85"/>
      <c r="H292" s="85"/>
      <c r="I292" s="85"/>
      <c r="J292" s="85"/>
      <c r="K292" s="85"/>
      <c r="L292" s="85"/>
      <c r="M292" s="85"/>
      <c r="N292" s="85"/>
      <c r="O292" s="85"/>
      <c r="P292" s="85"/>
      <c r="Q292" s="85"/>
      <c r="R292" s="85"/>
      <c r="S292" s="85"/>
      <c r="T292" s="85"/>
      <c r="U292" s="85"/>
      <c r="V292" s="85"/>
      <c r="W292" s="85"/>
      <c r="X292" s="85"/>
      <c r="Y292" s="85"/>
    </row>
    <row r="293" spans="3:25">
      <c r="C293" s="85"/>
      <c r="D293" s="85"/>
      <c r="E293" s="85"/>
      <c r="F293" s="85"/>
      <c r="G293" s="85"/>
      <c r="H293" s="85"/>
      <c r="I293" s="85"/>
      <c r="J293" s="85"/>
      <c r="K293" s="85"/>
      <c r="L293" s="85"/>
      <c r="M293" s="85"/>
      <c r="N293" s="85"/>
      <c r="O293" s="85"/>
      <c r="P293" s="85"/>
      <c r="Q293" s="85"/>
      <c r="R293" s="85"/>
      <c r="S293" s="85"/>
      <c r="T293" s="85"/>
      <c r="U293" s="85"/>
      <c r="V293" s="85"/>
      <c r="W293" s="85"/>
      <c r="X293" s="85"/>
      <c r="Y293" s="85"/>
    </row>
    <row r="294" spans="3:25">
      <c r="C294" s="85"/>
      <c r="D294" s="85"/>
      <c r="E294" s="85"/>
      <c r="F294" s="85"/>
      <c r="G294" s="85"/>
      <c r="H294" s="85"/>
      <c r="I294" s="85"/>
      <c r="J294" s="85"/>
      <c r="K294" s="85"/>
      <c r="L294" s="85"/>
      <c r="M294" s="85"/>
      <c r="N294" s="85"/>
      <c r="O294" s="85"/>
      <c r="P294" s="85"/>
      <c r="Q294" s="85"/>
      <c r="R294" s="85"/>
      <c r="S294" s="85"/>
      <c r="T294" s="85"/>
      <c r="U294" s="85"/>
      <c r="V294" s="85"/>
      <c r="W294" s="85"/>
      <c r="X294" s="85"/>
      <c r="Y294" s="85"/>
    </row>
    <row r="295" spans="3:25">
      <c r="C295" s="85"/>
      <c r="D295" s="85"/>
      <c r="E295" s="85"/>
      <c r="F295" s="85"/>
      <c r="G295" s="85"/>
      <c r="H295" s="85"/>
      <c r="I295" s="85"/>
      <c r="J295" s="85"/>
      <c r="K295" s="85"/>
      <c r="L295" s="85"/>
      <c r="M295" s="85"/>
      <c r="N295" s="85"/>
      <c r="O295" s="85"/>
      <c r="P295" s="85"/>
      <c r="Q295" s="85"/>
      <c r="R295" s="85"/>
      <c r="S295" s="85"/>
      <c r="T295" s="85"/>
      <c r="U295" s="85"/>
      <c r="V295" s="85"/>
      <c r="W295" s="85"/>
      <c r="X295" s="85"/>
      <c r="Y295" s="85"/>
    </row>
    <row r="296" spans="3:25">
      <c r="C296" s="85"/>
      <c r="D296" s="85"/>
      <c r="E296" s="85"/>
      <c r="F296" s="85"/>
      <c r="G296" s="85"/>
      <c r="H296" s="85"/>
      <c r="I296" s="85"/>
      <c r="J296" s="85"/>
      <c r="K296" s="85"/>
      <c r="L296" s="85"/>
      <c r="M296" s="85"/>
      <c r="N296" s="85"/>
      <c r="O296" s="85"/>
      <c r="P296" s="85"/>
      <c r="Q296" s="85"/>
      <c r="R296" s="85"/>
      <c r="S296" s="85"/>
      <c r="T296" s="85"/>
      <c r="U296" s="85"/>
      <c r="V296" s="85"/>
      <c r="W296" s="85"/>
      <c r="X296" s="85"/>
      <c r="Y296" s="85"/>
    </row>
    <row r="297" spans="3:25">
      <c r="C297" s="85"/>
      <c r="D297" s="85"/>
      <c r="E297" s="85"/>
      <c r="F297" s="85"/>
      <c r="G297" s="85"/>
      <c r="H297" s="85"/>
      <c r="I297" s="85"/>
      <c r="J297" s="85"/>
      <c r="K297" s="85"/>
      <c r="L297" s="85"/>
      <c r="M297" s="85"/>
      <c r="N297" s="85"/>
      <c r="O297" s="85"/>
      <c r="P297" s="85"/>
      <c r="Q297" s="85"/>
      <c r="R297" s="85"/>
      <c r="S297" s="85"/>
      <c r="T297" s="85"/>
      <c r="U297" s="85"/>
      <c r="V297" s="85"/>
      <c r="W297" s="85"/>
      <c r="X297" s="85"/>
      <c r="Y297" s="85"/>
    </row>
    <row r="298" spans="3:25">
      <c r="C298" s="85"/>
      <c r="D298" s="85"/>
      <c r="E298" s="85"/>
      <c r="F298" s="85"/>
      <c r="G298" s="85"/>
      <c r="H298" s="85"/>
      <c r="I298" s="85"/>
      <c r="J298" s="85"/>
      <c r="K298" s="85"/>
      <c r="L298" s="85"/>
      <c r="M298" s="85"/>
      <c r="N298" s="85"/>
      <c r="O298" s="85"/>
      <c r="P298" s="85"/>
      <c r="Q298" s="85"/>
      <c r="R298" s="85"/>
      <c r="S298" s="85"/>
      <c r="T298" s="85"/>
      <c r="U298" s="85"/>
      <c r="V298" s="85"/>
      <c r="W298" s="85"/>
      <c r="X298" s="85"/>
      <c r="Y298" s="85"/>
    </row>
    <row r="299" spans="3:25">
      <c r="C299" s="85"/>
      <c r="D299" s="85"/>
      <c r="E299" s="85"/>
      <c r="F299" s="85"/>
      <c r="G299" s="85"/>
      <c r="H299" s="85"/>
      <c r="I299" s="85"/>
      <c r="J299" s="85"/>
      <c r="K299" s="85"/>
      <c r="L299" s="85"/>
      <c r="M299" s="85"/>
      <c r="N299" s="85"/>
      <c r="O299" s="85"/>
      <c r="P299" s="85"/>
      <c r="Q299" s="85"/>
      <c r="R299" s="85"/>
      <c r="S299" s="85"/>
      <c r="T299" s="85"/>
      <c r="U299" s="85"/>
      <c r="V299" s="85"/>
      <c r="W299" s="85"/>
      <c r="X299" s="85"/>
      <c r="Y299" s="85"/>
    </row>
    <row r="300" spans="3:25">
      <c r="C300" s="85"/>
      <c r="D300" s="85"/>
      <c r="E300" s="85"/>
      <c r="F300" s="85"/>
      <c r="G300" s="85"/>
      <c r="H300" s="85"/>
      <c r="I300" s="85"/>
      <c r="J300" s="85"/>
      <c r="K300" s="85"/>
      <c r="L300" s="85"/>
      <c r="M300" s="85"/>
      <c r="N300" s="85"/>
      <c r="O300" s="85"/>
      <c r="P300" s="85"/>
      <c r="Q300" s="85"/>
      <c r="R300" s="85"/>
    </row>
    <row r="301" spans="3:25">
      <c r="C301" s="85"/>
      <c r="D301" s="85"/>
      <c r="E301" s="85"/>
      <c r="F301" s="85"/>
      <c r="G301" s="85"/>
      <c r="H301" s="85"/>
      <c r="I301" s="85"/>
      <c r="J301" s="85"/>
      <c r="K301" s="85"/>
      <c r="L301" s="85"/>
      <c r="M301" s="85"/>
      <c r="N301" s="85"/>
      <c r="O301" s="85"/>
      <c r="P301" s="85"/>
      <c r="Q301" s="85"/>
      <c r="R301" s="85"/>
    </row>
    <row r="302" spans="3:25">
      <c r="C302" s="85"/>
      <c r="D302" s="85"/>
      <c r="E302" s="85"/>
      <c r="F302" s="85"/>
      <c r="G302" s="85"/>
      <c r="H302" s="85"/>
      <c r="I302" s="85"/>
      <c r="J302" s="85"/>
      <c r="K302" s="85"/>
      <c r="L302" s="85"/>
      <c r="M302" s="85"/>
      <c r="N302" s="85"/>
      <c r="O302" s="85"/>
      <c r="P302" s="85"/>
      <c r="Q302" s="85"/>
      <c r="R302" s="85"/>
    </row>
    <row r="303" spans="3:25">
      <c r="C303" s="85"/>
      <c r="D303" s="85"/>
      <c r="E303" s="85"/>
      <c r="F303" s="85"/>
      <c r="G303" s="85"/>
      <c r="H303" s="85"/>
      <c r="I303" s="85"/>
      <c r="J303" s="85"/>
      <c r="K303" s="85"/>
      <c r="L303" s="85"/>
      <c r="M303" s="85"/>
      <c r="N303" s="85"/>
      <c r="O303" s="85"/>
      <c r="P303" s="85"/>
      <c r="Q303" s="85"/>
      <c r="R303" s="85"/>
    </row>
    <row r="304" spans="3:25">
      <c r="C304" s="85"/>
      <c r="D304" s="85"/>
      <c r="E304" s="85"/>
      <c r="F304" s="85"/>
      <c r="G304" s="85"/>
      <c r="H304" s="85"/>
      <c r="I304" s="85"/>
      <c r="J304" s="85"/>
      <c r="K304" s="85"/>
      <c r="L304" s="85"/>
      <c r="M304" s="85"/>
      <c r="N304" s="85"/>
      <c r="O304" s="85"/>
      <c r="P304" s="85"/>
      <c r="Q304" s="85"/>
      <c r="R304" s="85"/>
    </row>
    <row r="305" spans="3:18">
      <c r="C305" s="85"/>
      <c r="D305" s="85"/>
      <c r="E305" s="85"/>
      <c r="F305" s="85"/>
      <c r="G305" s="85"/>
      <c r="H305" s="85"/>
      <c r="I305" s="85"/>
      <c r="J305" s="85"/>
      <c r="K305" s="85"/>
      <c r="L305" s="85"/>
      <c r="M305" s="85"/>
      <c r="N305" s="85"/>
      <c r="O305" s="85"/>
      <c r="P305" s="85"/>
      <c r="Q305" s="85"/>
      <c r="R305" s="85"/>
    </row>
    <row r="306" spans="3:18">
      <c r="C306" s="85"/>
      <c r="D306" s="85"/>
      <c r="E306" s="85"/>
      <c r="F306" s="85"/>
      <c r="G306" s="85"/>
      <c r="H306" s="85"/>
      <c r="I306" s="85"/>
      <c r="J306" s="85"/>
      <c r="K306" s="85"/>
      <c r="L306" s="85"/>
      <c r="M306" s="85"/>
      <c r="N306" s="85"/>
      <c r="O306" s="85"/>
      <c r="P306" s="85"/>
      <c r="Q306" s="85"/>
      <c r="R306" s="85"/>
    </row>
    <row r="307" spans="3:18">
      <c r="C307" s="85"/>
      <c r="D307" s="85"/>
      <c r="E307" s="85"/>
      <c r="F307" s="85"/>
      <c r="G307" s="85"/>
      <c r="H307" s="85"/>
      <c r="I307" s="85"/>
      <c r="J307" s="85"/>
      <c r="K307" s="85"/>
      <c r="L307" s="85"/>
      <c r="M307" s="85"/>
      <c r="N307" s="85"/>
      <c r="O307" s="85"/>
      <c r="P307" s="85"/>
      <c r="Q307" s="85"/>
      <c r="R307" s="85"/>
    </row>
  </sheetData>
  <mergeCells count="8">
    <mergeCell ref="C107:R107"/>
    <mergeCell ref="C108:R108"/>
    <mergeCell ref="C99:R99"/>
    <mergeCell ref="C101:R101"/>
    <mergeCell ref="C102:R102"/>
    <mergeCell ref="C104:R104"/>
    <mergeCell ref="C105:R105"/>
    <mergeCell ref="C106:R106"/>
  </mergeCells>
  <pageMargins left="0.7" right="0.7" top="0.75" bottom="0.75" header="0.3" footer="0.3"/>
  <pageSetup scale="44" fitToHeight="0" orientation="landscape" r:id="rId1"/>
  <rowBreaks count="1" manualBreakCount="1">
    <brk id="59" max="17"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7"/>
  <sheetViews>
    <sheetView topLeftCell="N1" zoomScale="80" zoomScaleNormal="80" workbookViewId="0">
      <selection activeCell="W1" sqref="W1"/>
    </sheetView>
  </sheetViews>
  <sheetFormatPr defaultRowHeight="15"/>
  <cols>
    <col min="1" max="1" width="11.7109375" customWidth="1"/>
    <col min="2" max="2" width="59.85546875" bestFit="1" customWidth="1"/>
    <col min="3" max="3" width="38.7109375" bestFit="1" customWidth="1"/>
    <col min="4" max="6" width="16.7109375" bestFit="1" customWidth="1"/>
    <col min="7" max="7" width="22.140625" customWidth="1"/>
    <col min="8" max="8" width="13.5703125" bestFit="1" customWidth="1"/>
    <col min="9" max="9" width="24.28515625" bestFit="1" customWidth="1"/>
    <col min="10" max="10" width="16.7109375" bestFit="1" customWidth="1"/>
    <col min="11" max="11" width="15" bestFit="1" customWidth="1"/>
    <col min="12" max="15" width="16.7109375" bestFit="1" customWidth="1"/>
    <col min="16" max="16" width="15" bestFit="1" customWidth="1"/>
    <col min="17" max="17" width="16.7109375" bestFit="1" customWidth="1"/>
    <col min="18" max="18" width="15" bestFit="1" customWidth="1"/>
    <col min="19" max="20" width="16.7109375" bestFit="1" customWidth="1"/>
    <col min="21" max="22" width="15" bestFit="1" customWidth="1"/>
    <col min="23" max="23" width="13.5703125" bestFit="1" customWidth="1"/>
  </cols>
  <sheetData>
    <row r="1" spans="1:23" ht="63.75" customHeight="1" thickBot="1">
      <c r="A1" s="435" t="s">
        <v>484</v>
      </c>
      <c r="B1" s="436"/>
      <c r="W1" s="440" t="s">
        <v>534</v>
      </c>
    </row>
    <row r="2" spans="1:23" ht="15.75" thickBot="1"/>
    <row r="3" spans="1:23" ht="27" thickBot="1">
      <c r="A3" s="321" t="s">
        <v>483</v>
      </c>
      <c r="B3" s="321" t="s">
        <v>473</v>
      </c>
      <c r="C3" s="321" t="s">
        <v>480</v>
      </c>
      <c r="D3" s="321" t="s">
        <v>146</v>
      </c>
      <c r="E3" s="321" t="s">
        <v>147</v>
      </c>
      <c r="F3" s="321" t="s">
        <v>148</v>
      </c>
      <c r="G3" s="321" t="s">
        <v>264</v>
      </c>
      <c r="H3" s="321" t="s">
        <v>468</v>
      </c>
      <c r="I3" s="321" t="s">
        <v>474</v>
      </c>
      <c r="J3" s="321" t="s">
        <v>242</v>
      </c>
      <c r="K3" s="321" t="s">
        <v>149</v>
      </c>
      <c r="L3" s="321" t="s">
        <v>150</v>
      </c>
      <c r="M3" s="321" t="s">
        <v>151</v>
      </c>
      <c r="N3" s="321" t="s">
        <v>152</v>
      </c>
      <c r="O3" s="321" t="s">
        <v>153</v>
      </c>
      <c r="P3" s="321" t="s">
        <v>155</v>
      </c>
      <c r="Q3" s="321" t="s">
        <v>154</v>
      </c>
      <c r="R3" s="321" t="s">
        <v>197</v>
      </c>
      <c r="S3" s="321" t="s">
        <v>156</v>
      </c>
      <c r="T3" s="321" t="s">
        <v>157</v>
      </c>
      <c r="U3" s="321" t="s">
        <v>158</v>
      </c>
      <c r="V3" s="321" t="s">
        <v>243</v>
      </c>
      <c r="W3" s="321" t="s">
        <v>465</v>
      </c>
    </row>
    <row r="4" spans="1:23" s="324" customFormat="1">
      <c r="A4" s="335">
        <v>1</v>
      </c>
      <c r="B4" s="336">
        <v>2</v>
      </c>
      <c r="C4" s="336">
        <v>3</v>
      </c>
      <c r="D4" s="330">
        <v>4</v>
      </c>
      <c r="E4" s="330">
        <v>5</v>
      </c>
      <c r="F4" s="330">
        <v>6</v>
      </c>
      <c r="G4" s="330">
        <v>7</v>
      </c>
      <c r="H4" s="330">
        <v>8</v>
      </c>
      <c r="I4" s="330">
        <v>9</v>
      </c>
      <c r="J4" s="330">
        <v>10</v>
      </c>
      <c r="K4" s="330">
        <v>11</v>
      </c>
      <c r="L4" s="330">
        <v>12</v>
      </c>
      <c r="M4" s="330">
        <v>13</v>
      </c>
      <c r="N4" s="330">
        <v>14</v>
      </c>
      <c r="O4" s="330">
        <v>15</v>
      </c>
      <c r="P4" s="330">
        <v>16</v>
      </c>
      <c r="Q4" s="330">
        <v>17</v>
      </c>
      <c r="R4" s="330">
        <v>18</v>
      </c>
      <c r="S4" s="330">
        <v>19</v>
      </c>
      <c r="T4" s="330">
        <v>20</v>
      </c>
      <c r="U4" s="330">
        <v>21</v>
      </c>
      <c r="V4" s="330">
        <v>22</v>
      </c>
      <c r="W4" s="330">
        <v>23</v>
      </c>
    </row>
    <row r="5" spans="1:23">
      <c r="A5" s="337">
        <v>1</v>
      </c>
      <c r="B5" s="331" t="s">
        <v>18</v>
      </c>
      <c r="C5" s="332" t="s">
        <v>475</v>
      </c>
      <c r="D5" s="340">
        <v>2519928586</v>
      </c>
      <c r="E5" s="340">
        <v>1150802224</v>
      </c>
      <c r="F5" s="340">
        <v>5851633139</v>
      </c>
      <c r="G5" s="340">
        <v>1457160189</v>
      </c>
      <c r="H5" s="340">
        <v>27407490</v>
      </c>
      <c r="I5" s="340">
        <v>26306342</v>
      </c>
      <c r="J5" s="340">
        <v>1406353773</v>
      </c>
      <c r="K5" s="340">
        <v>587607823</v>
      </c>
      <c r="L5" s="340">
        <v>1145776133</v>
      </c>
      <c r="M5" s="340">
        <v>2557959356</v>
      </c>
      <c r="N5" s="340">
        <v>3169321450</v>
      </c>
      <c r="O5" s="340">
        <v>2015994400</v>
      </c>
      <c r="P5" s="340">
        <v>419268839</v>
      </c>
      <c r="Q5" s="340">
        <v>1923779599</v>
      </c>
      <c r="R5" s="340">
        <v>170894512</v>
      </c>
      <c r="S5" s="340">
        <v>1606213613</v>
      </c>
      <c r="T5" s="340">
        <v>4553411068</v>
      </c>
      <c r="U5" s="340">
        <v>610306521</v>
      </c>
      <c r="V5" s="340">
        <v>180370431</v>
      </c>
      <c r="W5" s="340">
        <v>16858393</v>
      </c>
    </row>
    <row r="6" spans="1:23">
      <c r="A6" s="337" t="s">
        <v>20</v>
      </c>
      <c r="B6" s="331" t="s">
        <v>21</v>
      </c>
      <c r="C6" s="332" t="s">
        <v>337</v>
      </c>
      <c r="D6" s="340">
        <v>508667237</v>
      </c>
      <c r="E6" s="340">
        <v>327536840</v>
      </c>
      <c r="F6" s="340">
        <v>1491183692</v>
      </c>
      <c r="G6" s="340">
        <v>39162203</v>
      </c>
      <c r="H6" s="340">
        <v>5104632</v>
      </c>
      <c r="I6" s="340">
        <v>2506354</v>
      </c>
      <c r="J6" s="340">
        <v>478788180</v>
      </c>
      <c r="K6" s="340">
        <v>182006359</v>
      </c>
      <c r="L6" s="340">
        <v>364511254</v>
      </c>
      <c r="M6" s="340">
        <v>718456130</v>
      </c>
      <c r="N6" s="340">
        <v>409048830</v>
      </c>
      <c r="O6" s="340">
        <v>449687900</v>
      </c>
      <c r="P6" s="340">
        <v>100395999</v>
      </c>
      <c r="Q6" s="340">
        <v>512715237</v>
      </c>
      <c r="R6" s="340">
        <v>47158976</v>
      </c>
      <c r="S6" s="340">
        <v>507098497</v>
      </c>
      <c r="T6" s="340">
        <v>1160541428</v>
      </c>
      <c r="U6" s="340">
        <v>126497592</v>
      </c>
      <c r="V6" s="340"/>
      <c r="W6" s="340">
        <v>606219</v>
      </c>
    </row>
    <row r="7" spans="1:23">
      <c r="A7" s="337">
        <v>3</v>
      </c>
      <c r="B7" s="331" t="s">
        <v>25</v>
      </c>
      <c r="C7" s="332" t="s">
        <v>26</v>
      </c>
      <c r="D7" s="340">
        <v>53247705</v>
      </c>
      <c r="E7" s="340">
        <v>35573915</v>
      </c>
      <c r="F7" s="340">
        <v>149515963</v>
      </c>
      <c r="G7" s="340">
        <v>14730371</v>
      </c>
      <c r="H7" s="340">
        <v>420842</v>
      </c>
      <c r="I7" s="340">
        <v>2123937</v>
      </c>
      <c r="J7" s="340">
        <v>32460167</v>
      </c>
      <c r="K7" s="340">
        <v>32043092</v>
      </c>
      <c r="L7" s="340">
        <v>64097654</v>
      </c>
      <c r="M7" s="340">
        <v>65917947</v>
      </c>
      <c r="N7" s="340">
        <v>73195942</v>
      </c>
      <c r="O7" s="340">
        <v>79199160</v>
      </c>
      <c r="P7" s="340">
        <v>11710271</v>
      </c>
      <c r="Q7" s="340">
        <v>18632675</v>
      </c>
      <c r="R7" s="340">
        <v>5817911</v>
      </c>
      <c r="S7" s="340">
        <v>45748869</v>
      </c>
      <c r="T7" s="340">
        <v>76033246</v>
      </c>
      <c r="U7" s="340">
        <v>18122985</v>
      </c>
      <c r="V7" s="340">
        <v>6724588</v>
      </c>
      <c r="W7" s="340">
        <v>695146</v>
      </c>
    </row>
    <row r="8" spans="1:23">
      <c r="A8" s="337" t="s">
        <v>27</v>
      </c>
      <c r="B8" s="331" t="s">
        <v>28</v>
      </c>
      <c r="C8" s="332" t="s">
        <v>29</v>
      </c>
      <c r="D8" s="340">
        <v>59219133</v>
      </c>
      <c r="E8" s="340">
        <v>77077746</v>
      </c>
      <c r="F8" s="340">
        <v>106894048</v>
      </c>
      <c r="G8" s="340">
        <v>3022265</v>
      </c>
      <c r="H8" s="340">
        <v>3552058</v>
      </c>
      <c r="I8" s="340">
        <v>1741088</v>
      </c>
      <c r="J8" s="340">
        <v>66641661</v>
      </c>
      <c r="K8" s="340">
        <v>38177169</v>
      </c>
      <c r="L8" s="340">
        <v>98782908</v>
      </c>
      <c r="M8" s="340">
        <v>30639279</v>
      </c>
      <c r="N8" s="340">
        <v>32932996</v>
      </c>
      <c r="O8" s="340">
        <v>44142187</v>
      </c>
      <c r="P8" s="340">
        <v>32577266</v>
      </c>
      <c r="Q8" s="340">
        <v>79358821</v>
      </c>
      <c r="R8" s="340">
        <v>46551590</v>
      </c>
      <c r="S8" s="340">
        <v>54096363</v>
      </c>
      <c r="T8" s="340">
        <v>248251798</v>
      </c>
      <c r="U8" s="340">
        <v>33381815</v>
      </c>
      <c r="V8" s="340">
        <v>24437457</v>
      </c>
      <c r="W8" s="340">
        <v>65992720</v>
      </c>
    </row>
    <row r="9" spans="1:23">
      <c r="A9" s="337" t="s">
        <v>30</v>
      </c>
      <c r="B9" s="331" t="s">
        <v>31</v>
      </c>
      <c r="C9" s="332" t="s">
        <v>32</v>
      </c>
      <c r="D9" s="340">
        <v>1444779</v>
      </c>
      <c r="E9" s="340">
        <v>6676917</v>
      </c>
      <c r="F9" s="340">
        <v>0</v>
      </c>
      <c r="G9" s="340">
        <v>0</v>
      </c>
      <c r="H9" s="340">
        <v>0</v>
      </c>
      <c r="I9" s="340">
        <v>0</v>
      </c>
      <c r="J9" s="340">
        <v>8094835</v>
      </c>
      <c r="K9" s="340"/>
      <c r="L9" s="340"/>
      <c r="M9" s="340"/>
      <c r="N9" s="340"/>
      <c r="O9" s="340"/>
      <c r="P9" s="340">
        <v>592340</v>
      </c>
      <c r="Q9" s="340">
        <v>6103617</v>
      </c>
      <c r="R9" s="340">
        <v>0</v>
      </c>
      <c r="S9" s="340">
        <v>36481924</v>
      </c>
      <c r="T9" s="340">
        <v>9988071</v>
      </c>
      <c r="U9" s="340">
        <v>950400</v>
      </c>
      <c r="V9" s="340">
        <v>0</v>
      </c>
      <c r="W9" s="340">
        <v>0</v>
      </c>
    </row>
    <row r="10" spans="1:23">
      <c r="A10" s="337" t="s">
        <v>33</v>
      </c>
      <c r="B10" s="331" t="s">
        <v>34</v>
      </c>
      <c r="C10" s="332" t="s">
        <v>35</v>
      </c>
      <c r="D10" s="340">
        <v>21760225</v>
      </c>
      <c r="E10" s="340">
        <v>43363135</v>
      </c>
      <c r="F10" s="340">
        <v>0</v>
      </c>
      <c r="G10" s="340">
        <v>0</v>
      </c>
      <c r="H10" s="340">
        <v>3335373</v>
      </c>
      <c r="I10" s="340">
        <v>0</v>
      </c>
      <c r="J10" s="340">
        <v>36363383</v>
      </c>
      <c r="K10" s="340">
        <v>16572162</v>
      </c>
      <c r="L10" s="340">
        <v>49920069</v>
      </c>
      <c r="M10" s="340">
        <v>0</v>
      </c>
      <c r="N10" s="340">
        <v>0</v>
      </c>
      <c r="O10" s="340">
        <v>0</v>
      </c>
      <c r="P10" s="340">
        <v>23631281</v>
      </c>
      <c r="Q10" s="340">
        <v>59482836</v>
      </c>
      <c r="R10" s="340">
        <v>43163549</v>
      </c>
      <c r="S10" s="340">
        <v>0</v>
      </c>
      <c r="T10" s="340">
        <v>184518196</v>
      </c>
      <c r="U10" s="340">
        <v>21535386</v>
      </c>
      <c r="V10" s="340">
        <v>20914177</v>
      </c>
      <c r="W10" s="340">
        <v>65661653</v>
      </c>
    </row>
    <row r="11" spans="1:23">
      <c r="A11" s="337">
        <v>5</v>
      </c>
      <c r="B11" s="331" t="s">
        <v>49</v>
      </c>
      <c r="C11" s="332" t="s">
        <v>476</v>
      </c>
      <c r="D11" s="340">
        <v>6323279</v>
      </c>
      <c r="E11" s="340">
        <v>1177700</v>
      </c>
      <c r="F11" s="340">
        <v>16383926</v>
      </c>
      <c r="G11" s="340">
        <v>1683540</v>
      </c>
      <c r="H11" s="340">
        <v>39991</v>
      </c>
      <c r="I11" s="340">
        <v>22584</v>
      </c>
      <c r="J11" s="340">
        <v>1507402</v>
      </c>
      <c r="K11" s="340">
        <v>889600</v>
      </c>
      <c r="L11" s="340">
        <v>4343492</v>
      </c>
      <c r="M11" s="340">
        <v>24084271</v>
      </c>
      <c r="N11" s="340">
        <v>3808000</v>
      </c>
      <c r="O11" s="340">
        <v>1816950</v>
      </c>
      <c r="P11" s="340">
        <v>598262</v>
      </c>
      <c r="Q11" s="340">
        <v>1225497</v>
      </c>
      <c r="R11" s="340">
        <v>184718</v>
      </c>
      <c r="S11" s="340">
        <v>5629936</v>
      </c>
      <c r="T11" s="340">
        <v>9471325</v>
      </c>
      <c r="U11" s="340">
        <v>701275</v>
      </c>
      <c r="V11" s="340"/>
      <c r="W11" s="340">
        <v>30039</v>
      </c>
    </row>
    <row r="12" spans="1:23">
      <c r="A12" s="337">
        <v>7</v>
      </c>
      <c r="B12" s="331" t="s">
        <v>55</v>
      </c>
      <c r="C12" s="332" t="s">
        <v>56</v>
      </c>
      <c r="D12" s="340">
        <v>2890557</v>
      </c>
      <c r="E12" s="340">
        <v>10840667</v>
      </c>
      <c r="F12" s="340">
        <v>28924163</v>
      </c>
      <c r="G12" s="340">
        <v>4183160</v>
      </c>
      <c r="H12" s="340">
        <v>405985</v>
      </c>
      <c r="I12" s="340">
        <v>14537</v>
      </c>
      <c r="J12" s="340">
        <v>5556820</v>
      </c>
      <c r="K12" s="340">
        <v>1163984</v>
      </c>
      <c r="L12" s="340">
        <v>2672602</v>
      </c>
      <c r="M12" s="340">
        <v>52797000</v>
      </c>
      <c r="N12" s="340">
        <v>14789000</v>
      </c>
      <c r="O12" s="340">
        <v>33544372</v>
      </c>
      <c r="P12" s="340">
        <v>2151818</v>
      </c>
      <c r="Q12" s="340">
        <v>11150306</v>
      </c>
      <c r="R12" s="340">
        <v>3245671</v>
      </c>
      <c r="S12" s="340">
        <v>5805809</v>
      </c>
      <c r="T12" s="340">
        <v>52484467</v>
      </c>
      <c r="U12" s="340">
        <v>4039569</v>
      </c>
      <c r="V12" s="340">
        <v>2122087</v>
      </c>
      <c r="W12" s="340">
        <v>207578</v>
      </c>
    </row>
    <row r="13" spans="1:23">
      <c r="A13" s="337">
        <v>10</v>
      </c>
      <c r="B13" s="333" t="s">
        <v>64</v>
      </c>
      <c r="C13" s="332" t="s">
        <v>65</v>
      </c>
      <c r="D13" s="340">
        <v>35529571.266751118</v>
      </c>
      <c r="E13" s="340">
        <v>20442429</v>
      </c>
      <c r="F13" s="340">
        <v>65664539.310585275</v>
      </c>
      <c r="G13" s="340">
        <v>30388621.743695531</v>
      </c>
      <c r="H13" s="340">
        <v>0</v>
      </c>
      <c r="I13" s="340">
        <v>0</v>
      </c>
      <c r="J13" s="340">
        <v>27071879</v>
      </c>
      <c r="K13" s="340">
        <v>0</v>
      </c>
      <c r="L13" s="340">
        <v>0</v>
      </c>
      <c r="M13" s="340">
        <v>42180393.013622791</v>
      </c>
      <c r="N13" s="340">
        <v>68925012.668251112</v>
      </c>
      <c r="O13" s="340">
        <v>32864187.001994483</v>
      </c>
      <c r="P13" s="340">
        <v>5166212.3242172366</v>
      </c>
      <c r="Q13" s="340">
        <v>25535022.401384071</v>
      </c>
      <c r="R13" s="340">
        <v>0</v>
      </c>
      <c r="S13" s="340">
        <v>20136923.06916339</v>
      </c>
      <c r="T13" s="340">
        <v>60001095.997791909</v>
      </c>
      <c r="U13" s="340">
        <v>8000615.4539465494</v>
      </c>
      <c r="V13" s="340"/>
      <c r="W13" s="340">
        <v>0</v>
      </c>
    </row>
    <row r="14" spans="1:23">
      <c r="A14" s="337">
        <v>12</v>
      </c>
      <c r="B14" s="331" t="s">
        <v>70</v>
      </c>
      <c r="C14" s="332" t="s">
        <v>71</v>
      </c>
      <c r="D14" s="340">
        <v>128197463</v>
      </c>
      <c r="E14" s="340">
        <v>49506223</v>
      </c>
      <c r="F14" s="340">
        <v>284974595</v>
      </c>
      <c r="G14" s="340">
        <v>96054820</v>
      </c>
      <c r="H14" s="340">
        <v>2160035</v>
      </c>
      <c r="I14" s="340">
        <v>1642151</v>
      </c>
      <c r="J14" s="340">
        <v>59996944</v>
      </c>
      <c r="K14" s="340">
        <v>27739004</v>
      </c>
      <c r="L14" s="340">
        <v>52464313</v>
      </c>
      <c r="M14" s="340">
        <v>151840572</v>
      </c>
      <c r="N14" s="340">
        <v>206698116</v>
      </c>
      <c r="O14" s="340">
        <v>115089079</v>
      </c>
      <c r="P14" s="340">
        <v>22591040</v>
      </c>
      <c r="Q14" s="340">
        <v>91370186</v>
      </c>
      <c r="R14" s="340">
        <v>7379899</v>
      </c>
      <c r="S14" s="340">
        <v>78672288</v>
      </c>
      <c r="T14" s="340">
        <v>212127192</v>
      </c>
      <c r="U14" s="340">
        <v>34480304</v>
      </c>
      <c r="V14" s="340">
        <v>29091556</v>
      </c>
      <c r="W14" s="340">
        <v>1107606</v>
      </c>
    </row>
    <row r="15" spans="1:23">
      <c r="A15" s="337" t="s">
        <v>319</v>
      </c>
      <c r="B15" s="334" t="s">
        <v>477</v>
      </c>
      <c r="C15" s="332" t="s">
        <v>318</v>
      </c>
      <c r="D15" s="339"/>
      <c r="E15" s="339"/>
      <c r="F15" s="340">
        <v>9451132</v>
      </c>
      <c r="G15" s="339"/>
      <c r="H15" s="339"/>
      <c r="I15" s="339"/>
      <c r="J15" s="339"/>
      <c r="K15" s="339"/>
      <c r="L15" s="339"/>
      <c r="M15" s="339"/>
      <c r="N15" s="339"/>
      <c r="O15" s="339"/>
      <c r="P15" s="339"/>
      <c r="Q15" s="339"/>
      <c r="R15" s="339"/>
      <c r="S15" s="339"/>
      <c r="T15" s="339"/>
      <c r="U15" s="339"/>
      <c r="V15" s="339"/>
      <c r="W15" s="339"/>
    </row>
    <row r="16" spans="1:23">
      <c r="A16" s="337">
        <v>15</v>
      </c>
      <c r="B16" s="338" t="s">
        <v>482</v>
      </c>
      <c r="C16" s="338" t="s">
        <v>481</v>
      </c>
      <c r="D16" s="339"/>
      <c r="E16" s="339"/>
      <c r="F16" s="339"/>
      <c r="G16" s="342">
        <v>-1.7623361672623739E-4</v>
      </c>
      <c r="H16" s="344"/>
      <c r="I16" s="405">
        <v>1.0386893024469324E-2</v>
      </c>
      <c r="J16" s="344"/>
      <c r="K16" s="343">
        <v>7.9773385795493257E-3</v>
      </c>
      <c r="L16" s="344"/>
      <c r="M16" s="344"/>
      <c r="N16" s="344"/>
      <c r="O16" s="344"/>
      <c r="P16" s="344"/>
      <c r="Q16" s="344"/>
      <c r="R16" s="343">
        <v>1.2255241094540126E-2</v>
      </c>
      <c r="S16" s="344"/>
      <c r="T16" s="344"/>
      <c r="U16" s="344"/>
      <c r="V16" s="344"/>
      <c r="W16" s="343">
        <v>9.1478622971293416E-3</v>
      </c>
    </row>
    <row r="17" spans="1:23">
      <c r="A17" s="337" t="s">
        <v>180</v>
      </c>
      <c r="B17" s="333" t="s">
        <v>181</v>
      </c>
      <c r="C17" s="332" t="s">
        <v>182</v>
      </c>
      <c r="D17" s="339"/>
      <c r="E17" s="339"/>
      <c r="F17" s="339"/>
      <c r="G17" s="344"/>
      <c r="H17" s="344"/>
      <c r="I17" s="344"/>
      <c r="J17" s="344"/>
      <c r="K17" s="344"/>
      <c r="L17" s="343">
        <v>1.1999999999999999E-3</v>
      </c>
      <c r="M17" s="344"/>
      <c r="N17" s="344"/>
      <c r="O17" s="344"/>
      <c r="P17" s="344"/>
      <c r="Q17" s="344"/>
      <c r="R17" s="344"/>
      <c r="S17" s="344"/>
      <c r="T17" s="344"/>
      <c r="U17" s="344"/>
      <c r="V17" s="344"/>
      <c r="W17" s="344"/>
    </row>
    <row r="18" spans="1:23">
      <c r="A18" s="337">
        <v>16</v>
      </c>
      <c r="B18" s="333" t="s">
        <v>181</v>
      </c>
      <c r="C18" s="332" t="s">
        <v>513</v>
      </c>
      <c r="D18" s="339"/>
      <c r="E18" s="339"/>
      <c r="F18" s="339"/>
      <c r="G18" s="344"/>
      <c r="H18" s="344"/>
      <c r="I18" s="344"/>
      <c r="J18" s="344"/>
      <c r="K18" s="344">
        <v>1.0997066301667732E-2</v>
      </c>
      <c r="L18" s="343"/>
      <c r="M18" s="344"/>
      <c r="N18" s="344"/>
      <c r="O18" s="344"/>
      <c r="P18" s="344"/>
      <c r="Q18" s="344"/>
      <c r="R18" s="344"/>
      <c r="S18" s="344"/>
      <c r="T18" s="344"/>
      <c r="U18" s="344"/>
      <c r="V18" s="344"/>
      <c r="W18" s="344"/>
    </row>
    <row r="19" spans="1:23">
      <c r="A19" s="337"/>
      <c r="B19" s="331" t="s">
        <v>478</v>
      </c>
      <c r="C19" s="341"/>
      <c r="D19" s="339"/>
      <c r="E19" s="339"/>
      <c r="F19" s="339"/>
      <c r="G19" s="339"/>
      <c r="H19" s="339"/>
      <c r="I19" s="339"/>
      <c r="J19" s="339"/>
      <c r="K19" s="339"/>
      <c r="L19" s="376">
        <v>-17889300</v>
      </c>
      <c r="M19" s="339"/>
      <c r="N19" s="339"/>
      <c r="O19" s="339"/>
      <c r="P19" s="339"/>
      <c r="Q19" s="339"/>
      <c r="R19" s="339"/>
      <c r="S19" s="339"/>
      <c r="T19" s="376">
        <v>-66746512.028299369</v>
      </c>
      <c r="U19" s="339"/>
      <c r="V19" s="339"/>
      <c r="W19" s="339"/>
    </row>
    <row r="20" spans="1:23">
      <c r="A20" s="337"/>
      <c r="B20" s="331" t="s">
        <v>479</v>
      </c>
      <c r="C20" s="341"/>
      <c r="D20" s="339"/>
      <c r="E20" s="339"/>
      <c r="F20" s="339"/>
      <c r="G20" s="339"/>
      <c r="H20" s="339"/>
      <c r="I20" s="339"/>
      <c r="J20" s="339"/>
      <c r="K20" s="339"/>
      <c r="L20" s="376">
        <v>-1899383</v>
      </c>
      <c r="M20" s="339"/>
      <c r="N20" s="339"/>
      <c r="O20" s="339"/>
      <c r="P20" s="339"/>
      <c r="Q20" s="339"/>
      <c r="R20" s="339"/>
      <c r="S20" s="339"/>
      <c r="T20" s="376">
        <v>-4623853</v>
      </c>
      <c r="U20" s="339"/>
      <c r="V20" s="339"/>
      <c r="W20" s="339"/>
    </row>
    <row r="24" spans="1:23">
      <c r="A24" s="352"/>
      <c r="G24" s="345"/>
      <c r="I24" s="406"/>
    </row>
    <row r="25" spans="1:23">
      <c r="G25" s="345"/>
    </row>
    <row r="26" spans="1:23">
      <c r="G26" s="345"/>
    </row>
    <row r="27" spans="1:23">
      <c r="G27" s="345"/>
    </row>
  </sheetData>
  <mergeCells count="1">
    <mergeCell ref="A1:B1"/>
  </mergeCells>
  <pageMargins left="0.7" right="0.7" top="0.75" bottom="0.75" header="0.3" footer="0.3"/>
  <pageSetup paperSize="3" scale="46" orientation="landscape" r:id="rId1"/>
  <headerFooter>
    <oddHeader>&amp;CIMPORTS FROM 7/8/9 FILE&amp;REffective January 1, 2018</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view="pageLayout" zoomScaleNormal="90" workbookViewId="0">
      <selection sqref="A1:C1"/>
    </sheetView>
  </sheetViews>
  <sheetFormatPr defaultRowHeight="15"/>
  <cols>
    <col min="1" max="1" width="44.140625" customWidth="1"/>
    <col min="2" max="2" width="20.5703125" customWidth="1"/>
    <col min="3" max="3" width="27" customWidth="1"/>
    <col min="4" max="4" width="60.5703125" bestFit="1" customWidth="1"/>
    <col min="8" max="8" width="71.5703125" customWidth="1"/>
    <col min="10" max="10" width="42.140625" customWidth="1"/>
  </cols>
  <sheetData>
    <row r="1" spans="1:4" ht="94.5" customHeight="1" thickBot="1">
      <c r="A1" s="437" t="s">
        <v>517</v>
      </c>
      <c r="B1" s="438"/>
      <c r="C1" s="439"/>
    </row>
    <row r="2" spans="1:4" ht="15.75" thickBot="1"/>
    <row r="3" spans="1:4" ht="34.5" customHeight="1" thickBot="1">
      <c r="A3" s="346" t="s">
        <v>504</v>
      </c>
      <c r="B3" s="346" t="s">
        <v>485</v>
      </c>
      <c r="C3" s="346" t="s">
        <v>505</v>
      </c>
      <c r="D3" s="363"/>
    </row>
    <row r="4" spans="1:4">
      <c r="A4" s="290" t="s">
        <v>486</v>
      </c>
      <c r="B4" s="394" t="s">
        <v>146</v>
      </c>
      <c r="C4" s="322">
        <f>VLOOKUP(B4,'GROSS PLANT'!$B$6:$C$25,2,FALSE)</f>
        <v>114123604</v>
      </c>
    </row>
    <row r="5" spans="1:4">
      <c r="A5" s="395" t="s">
        <v>502</v>
      </c>
      <c r="B5" s="394" t="s">
        <v>147</v>
      </c>
      <c r="C5" s="322">
        <f>VLOOKUP(B5,'GROSS PLANT'!$B$6:$C$25,2,FALSE)</f>
        <v>0</v>
      </c>
    </row>
    <row r="6" spans="1:4">
      <c r="A6" s="290" t="s">
        <v>488</v>
      </c>
      <c r="B6" s="394" t="s">
        <v>148</v>
      </c>
      <c r="C6" s="322">
        <f>VLOOKUP(B6,'GROSS PLANT'!$B$6:$C$25,2,FALSE)</f>
        <v>112606158</v>
      </c>
    </row>
    <row r="7" spans="1:4">
      <c r="A7" s="290" t="s">
        <v>487</v>
      </c>
      <c r="B7" s="394" t="s">
        <v>264</v>
      </c>
      <c r="C7" s="322">
        <f>VLOOKUP(B7,'GROSS PLANT'!$B$6:$C$25,2,FALSE)</f>
        <v>1215319523</v>
      </c>
    </row>
    <row r="8" spans="1:4">
      <c r="A8" s="290" t="s">
        <v>489</v>
      </c>
      <c r="B8" s="394" t="s">
        <v>468</v>
      </c>
      <c r="C8" s="322">
        <f>VLOOKUP(B8,'GROSS PLANT'!$B$6:$C$25,2,FALSE)</f>
        <v>3904127</v>
      </c>
    </row>
    <row r="9" spans="1:4">
      <c r="A9" s="395" t="s">
        <v>490</v>
      </c>
      <c r="B9" s="394" t="s">
        <v>277</v>
      </c>
      <c r="C9" s="322">
        <f>VLOOKUP(B9,'GROSS PLANT'!$B$6:$C$25,2,FALSE)</f>
        <v>26350667</v>
      </c>
    </row>
    <row r="10" spans="1:4">
      <c r="A10" s="395" t="s">
        <v>222</v>
      </c>
      <c r="B10" s="394" t="s">
        <v>231</v>
      </c>
      <c r="C10" s="322">
        <f>VLOOKUP(B10,'GROSS PLANT'!$B$6:$C$25,2,FALSE)</f>
        <v>0</v>
      </c>
    </row>
    <row r="11" spans="1:4">
      <c r="A11" s="395" t="s">
        <v>414</v>
      </c>
      <c r="B11" s="394" t="s">
        <v>149</v>
      </c>
      <c r="C11" s="322">
        <f>VLOOKUP(B11,'GROSS PLANT'!$B$6:$C$25,2,FALSE)</f>
        <v>0</v>
      </c>
    </row>
    <row r="12" spans="1:4">
      <c r="A12" s="395" t="s">
        <v>165</v>
      </c>
      <c r="B12" s="394" t="s">
        <v>150</v>
      </c>
      <c r="C12" s="322">
        <f>VLOOKUP(B12,'GROSS PLANT'!$B$6:$C$25,2,FALSE)</f>
        <v>126122616</v>
      </c>
    </row>
    <row r="13" spans="1:4">
      <c r="A13" s="395" t="s">
        <v>491</v>
      </c>
      <c r="B13" s="396" t="s">
        <v>500</v>
      </c>
      <c r="C13" s="322">
        <f>VLOOKUP(B13,'GROSS PLANT'!$B$6:$C$25,2,FALSE)</f>
        <v>500396956</v>
      </c>
    </row>
    <row r="14" spans="1:4">
      <c r="A14" s="395" t="s">
        <v>492</v>
      </c>
      <c r="B14" s="394" t="s">
        <v>152</v>
      </c>
      <c r="C14" s="322">
        <f>VLOOKUP(B14,'GROSS PLANT'!$B$6:$C$25,2,FALSE)</f>
        <v>482769881</v>
      </c>
    </row>
    <row r="15" spans="1:4">
      <c r="A15" s="395" t="s">
        <v>499</v>
      </c>
      <c r="B15" s="394" t="s">
        <v>155</v>
      </c>
      <c r="C15" s="322">
        <f>VLOOKUP(B15,'GROSS PLANT'!$B$6:$C$25,2,FALSE)</f>
        <v>0</v>
      </c>
    </row>
    <row r="16" spans="1:4">
      <c r="A16" s="395" t="s">
        <v>493</v>
      </c>
      <c r="B16" s="394" t="s">
        <v>154</v>
      </c>
      <c r="C16" s="322">
        <f>VLOOKUP(B16,'GROSS PLANT'!$B$6:$C$25,2,FALSE)</f>
        <v>476378993</v>
      </c>
    </row>
    <row r="17" spans="1:3">
      <c r="A17" s="395" t="s">
        <v>494</v>
      </c>
      <c r="B17" s="396" t="s">
        <v>501</v>
      </c>
      <c r="C17" s="322">
        <f>VLOOKUP(B17,'GROSS PLANT'!$B$6:$C$25,2,FALSE)</f>
        <v>377946</v>
      </c>
    </row>
    <row r="18" spans="1:3">
      <c r="A18" s="395" t="s">
        <v>495</v>
      </c>
      <c r="B18" s="394" t="s">
        <v>161</v>
      </c>
      <c r="C18" s="322">
        <f>VLOOKUP(B18,'GROSS PLANT'!$B$6:$C$25,2,FALSE)</f>
        <v>37057441</v>
      </c>
    </row>
    <row r="19" spans="1:3">
      <c r="A19" s="395" t="s">
        <v>496</v>
      </c>
      <c r="B19" s="394" t="s">
        <v>156</v>
      </c>
      <c r="C19" s="322">
        <f>VLOOKUP(B19,'GROSS PLANT'!$B$6:$C$25,2,FALSE)</f>
        <v>331056744</v>
      </c>
    </row>
    <row r="20" spans="1:3">
      <c r="A20" s="395" t="s">
        <v>497</v>
      </c>
      <c r="B20" s="394" t="s">
        <v>157</v>
      </c>
      <c r="C20" s="322">
        <f>VLOOKUP(B20,'GROSS PLANT'!$B$6:$C$25,2,FALSE)</f>
        <v>558099372.67042601</v>
      </c>
    </row>
    <row r="21" spans="1:3">
      <c r="A21" s="395" t="s">
        <v>498</v>
      </c>
      <c r="B21" s="394" t="s">
        <v>158</v>
      </c>
      <c r="C21" s="322">
        <f>VLOOKUP(B21,'GROSS PLANT'!$B$6:$C$25,2,FALSE)</f>
        <v>99783772</v>
      </c>
    </row>
    <row r="22" spans="1:3">
      <c r="A22" s="395" t="s">
        <v>471</v>
      </c>
      <c r="B22" s="394" t="s">
        <v>159</v>
      </c>
      <c r="C22" s="322">
        <f>VLOOKUP(B22,'GROSS PLANT'!$B$6:$C$25,2,FALSE)</f>
        <v>0</v>
      </c>
    </row>
    <row r="23" spans="1:3">
      <c r="A23" s="395" t="s">
        <v>453</v>
      </c>
      <c r="B23" s="394" t="s">
        <v>466</v>
      </c>
      <c r="C23" s="322">
        <f>VLOOKUP(B23,'GROSS PLANT'!$B$6:$C$25,2,FALSE)</f>
        <v>0</v>
      </c>
    </row>
    <row r="24" spans="1:3" s="262" customFormat="1">
      <c r="B24" s="108"/>
      <c r="C24" s="261"/>
    </row>
    <row r="25" spans="1:3" s="262" customFormat="1" ht="15.75" thickBot="1">
      <c r="B25" s="318" t="s">
        <v>472</v>
      </c>
      <c r="C25" s="323">
        <f>SUM(C4:C23)</f>
        <v>4084347800.6704259</v>
      </c>
    </row>
    <row r="26" spans="1:3" ht="15.75" thickTop="1"/>
  </sheetData>
  <sortState ref="B7:D35">
    <sortCondition ref="C7:C35"/>
  </sortState>
  <mergeCells count="1">
    <mergeCell ref="A1:C1"/>
  </mergeCells>
  <pageMargins left="0.7" right="0.7" top="0.75" bottom="0.75" header="0.3" footer="0.3"/>
  <pageSetup scale="98" orientation="portrait" r:id="rId1"/>
  <headerFooter>
    <oddHeader>&amp;L&amp;8MidAmerican Energy Company Attachment 1-1n&amp;C                  EXPORTS TO 7/8/9 FILE&amp;REffective January 1, 2018</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28"/>
  <sheetViews>
    <sheetView view="pageLayout" zoomScaleNormal="90" workbookViewId="0">
      <selection activeCell="E4" sqref="E4"/>
    </sheetView>
  </sheetViews>
  <sheetFormatPr defaultRowHeight="15"/>
  <cols>
    <col min="1" max="1" width="42.28515625" bestFit="1" customWidth="1"/>
    <col min="2" max="2" width="18.140625" customWidth="1"/>
    <col min="3" max="3" width="19.42578125" customWidth="1"/>
    <col min="4" max="4" width="2.85546875" customWidth="1"/>
    <col min="5" max="5" width="21.42578125" customWidth="1"/>
    <col min="6" max="6" width="3.140625" style="262" customWidth="1"/>
    <col min="7" max="7" width="15.5703125" style="262" bestFit="1" customWidth="1"/>
    <col min="8" max="9" width="9.140625" style="262"/>
    <col min="10" max="10" width="13" style="262" customWidth="1"/>
    <col min="11" max="11" width="9.140625" style="262"/>
    <col min="12" max="12" width="13.7109375" style="262" customWidth="1"/>
    <col min="13" max="18" width="9.140625" style="262"/>
  </cols>
  <sheetData>
    <row r="1" spans="1:6" ht="18">
      <c r="A1" s="418" t="s">
        <v>263</v>
      </c>
      <c r="B1" s="418"/>
      <c r="C1" s="418"/>
      <c r="D1" s="418"/>
      <c r="E1" s="418"/>
    </row>
    <row r="2" spans="1:6" ht="18">
      <c r="A2" s="418" t="s">
        <v>241</v>
      </c>
      <c r="B2" s="418"/>
      <c r="C2" s="418"/>
      <c r="D2" s="418"/>
      <c r="E2" s="418"/>
    </row>
    <row r="4" spans="1:6" s="262" customFormat="1">
      <c r="B4" s="349"/>
      <c r="C4" s="350"/>
    </row>
    <row r="5" spans="1:6" ht="36.75" customHeight="1" thickBot="1">
      <c r="A5" s="362" t="s">
        <v>504</v>
      </c>
      <c r="B5" s="362" t="s">
        <v>485</v>
      </c>
      <c r="C5" s="348" t="s">
        <v>505</v>
      </c>
      <c r="D5" s="347"/>
      <c r="E5" s="348" t="s">
        <v>506</v>
      </c>
    </row>
    <row r="6" spans="1:6">
      <c r="A6" s="381" t="s">
        <v>486</v>
      </c>
      <c r="B6" s="386" t="s">
        <v>146</v>
      </c>
      <c r="C6" s="390">
        <f>+AMIL!U92</f>
        <v>114123604</v>
      </c>
      <c r="D6" s="391"/>
      <c r="E6" s="263">
        <f>+AMIL!E93</f>
        <v>114123604</v>
      </c>
    </row>
    <row r="7" spans="1:6">
      <c r="A7" s="382" t="s">
        <v>502</v>
      </c>
      <c r="B7" s="386" t="s">
        <v>147</v>
      </c>
      <c r="C7" s="218">
        <f>+AMMO!V92</f>
        <v>0</v>
      </c>
      <c r="D7" s="391"/>
      <c r="E7" s="263">
        <f>+AMMO!E93</f>
        <v>0</v>
      </c>
      <c r="F7" s="351"/>
    </row>
    <row r="8" spans="1:6">
      <c r="A8" s="381" t="s">
        <v>488</v>
      </c>
      <c r="B8" s="386" t="s">
        <v>148</v>
      </c>
      <c r="C8" s="218">
        <f>+ATC!W94</f>
        <v>112606158</v>
      </c>
      <c r="D8" s="391"/>
      <c r="E8" s="263">
        <f>+ATC!E95</f>
        <v>256223158</v>
      </c>
    </row>
    <row r="9" spans="1:6">
      <c r="A9" s="381" t="s">
        <v>487</v>
      </c>
      <c r="B9" s="386" t="s">
        <v>264</v>
      </c>
      <c r="C9" s="218">
        <f>+ATXI!V97</f>
        <v>1215319523</v>
      </c>
      <c r="D9" s="391"/>
      <c r="E9" s="263">
        <f>+ATXI!E98</f>
        <v>1394578597</v>
      </c>
    </row>
    <row r="10" spans="1:6">
      <c r="A10" s="381" t="s">
        <v>489</v>
      </c>
      <c r="B10" s="387" t="s">
        <v>468</v>
      </c>
      <c r="C10" s="218">
        <f>CFU!U92</f>
        <v>3904127</v>
      </c>
      <c r="D10" s="391"/>
      <c r="E10" s="263">
        <f>CFU!E93</f>
        <v>3904127</v>
      </c>
    </row>
    <row r="11" spans="1:6">
      <c r="A11" s="382" t="s">
        <v>490</v>
      </c>
      <c r="B11" s="388" t="s">
        <v>277</v>
      </c>
      <c r="C11" s="218">
        <f>+CMMPA!V83</f>
        <v>26350667</v>
      </c>
      <c r="D11" s="391"/>
      <c r="E11" s="263">
        <f>+CMMPA!E84</f>
        <v>26306342</v>
      </c>
    </row>
    <row r="12" spans="1:6">
      <c r="A12" s="382" t="s">
        <v>222</v>
      </c>
      <c r="B12" s="388" t="s">
        <v>231</v>
      </c>
      <c r="C12" s="218">
        <f>+DEI!V92</f>
        <v>0</v>
      </c>
      <c r="D12" s="391"/>
      <c r="E12" s="263">
        <f>+DEI!E93</f>
        <v>0</v>
      </c>
    </row>
    <row r="13" spans="1:6">
      <c r="A13" s="382" t="s">
        <v>414</v>
      </c>
      <c r="B13" s="386" t="s">
        <v>149</v>
      </c>
      <c r="C13" s="218">
        <f>DPC!W91</f>
        <v>0</v>
      </c>
      <c r="D13" s="391"/>
      <c r="E13" s="263">
        <f>DPC!E92</f>
        <v>0</v>
      </c>
    </row>
    <row r="14" spans="1:6">
      <c r="A14" s="382" t="s">
        <v>165</v>
      </c>
      <c r="B14" s="386" t="s">
        <v>150</v>
      </c>
      <c r="C14" s="218">
        <f>+GRE!Z96</f>
        <v>126122616</v>
      </c>
      <c r="D14" s="391"/>
      <c r="E14" s="263">
        <f>+GRE!E97</f>
        <v>120352003</v>
      </c>
    </row>
    <row r="15" spans="1:6">
      <c r="A15" s="382" t="s">
        <v>491</v>
      </c>
      <c r="B15" s="383" t="s">
        <v>500</v>
      </c>
      <c r="C15" s="218">
        <f>+ITC!U92</f>
        <v>500396956</v>
      </c>
      <c r="D15" s="391"/>
      <c r="E15" s="263">
        <f>+ITC!E93</f>
        <v>500396956</v>
      </c>
    </row>
    <row r="16" spans="1:6">
      <c r="A16" s="382" t="s">
        <v>492</v>
      </c>
      <c r="B16" s="386" t="s">
        <v>152</v>
      </c>
      <c r="C16" s="218">
        <f>+ITCM!U92</f>
        <v>482769881</v>
      </c>
      <c r="D16" s="391"/>
      <c r="E16" s="263">
        <f>+ITCM!E93</f>
        <v>482769881</v>
      </c>
    </row>
    <row r="17" spans="1:7">
      <c r="A17" s="382" t="s">
        <v>499</v>
      </c>
      <c r="B17" s="386" t="s">
        <v>155</v>
      </c>
      <c r="C17" s="218">
        <f>+MDU!U92</f>
        <v>0</v>
      </c>
      <c r="D17" s="391"/>
      <c r="E17" s="263">
        <f>+MDU!E93</f>
        <v>117650308</v>
      </c>
    </row>
    <row r="18" spans="1:7">
      <c r="A18" s="382" t="s">
        <v>493</v>
      </c>
      <c r="B18" s="386" t="s">
        <v>154</v>
      </c>
      <c r="C18" s="218">
        <f>+MEC!V92</f>
        <v>476378993</v>
      </c>
      <c r="D18" s="391"/>
      <c r="E18" s="263">
        <f>+MEC!E93</f>
        <v>493631751</v>
      </c>
    </row>
    <row r="19" spans="1:7">
      <c r="A19" s="382" t="s">
        <v>494</v>
      </c>
      <c r="B19" s="383" t="s">
        <v>501</v>
      </c>
      <c r="C19" s="218">
        <f>+METC!V92</f>
        <v>377946</v>
      </c>
      <c r="D19" s="391"/>
      <c r="E19" s="263">
        <f>+METC!E93</f>
        <v>377946</v>
      </c>
    </row>
    <row r="20" spans="1:7">
      <c r="A20" s="382" t="s">
        <v>495</v>
      </c>
      <c r="B20" s="388" t="s">
        <v>161</v>
      </c>
      <c r="C20" s="218">
        <f>+MRES!V92</f>
        <v>37057441</v>
      </c>
      <c r="D20" s="391"/>
      <c r="E20" s="263">
        <f>+MRES!E93</f>
        <v>37057441</v>
      </c>
    </row>
    <row r="21" spans="1:7">
      <c r="A21" s="382" t="s">
        <v>496</v>
      </c>
      <c r="B21" s="386" t="s">
        <v>156</v>
      </c>
      <c r="C21" s="218">
        <f>+NIPS!U92</f>
        <v>331056744</v>
      </c>
      <c r="D21" s="391"/>
      <c r="E21" s="263">
        <f>+NIPS!E93</f>
        <v>554710569</v>
      </c>
    </row>
    <row r="22" spans="1:7">
      <c r="A22" s="382" t="s">
        <v>497</v>
      </c>
      <c r="B22" s="386" t="s">
        <v>157</v>
      </c>
      <c r="C22" s="218">
        <f>+NSP!W92</f>
        <v>558099372.67042601</v>
      </c>
      <c r="D22" s="391"/>
      <c r="E22" s="263">
        <f>+NSP!E93</f>
        <v>526042980</v>
      </c>
    </row>
    <row r="23" spans="1:7">
      <c r="A23" s="382" t="s">
        <v>498</v>
      </c>
      <c r="B23" s="386" t="s">
        <v>158</v>
      </c>
      <c r="C23" s="218">
        <f>+OTP!V92</f>
        <v>99783772</v>
      </c>
      <c r="D23" s="391"/>
      <c r="E23" s="263">
        <f>+OTP!E93</f>
        <v>200799293</v>
      </c>
    </row>
    <row r="24" spans="1:7">
      <c r="A24" s="382" t="s">
        <v>471</v>
      </c>
      <c r="B24" s="388" t="s">
        <v>159</v>
      </c>
      <c r="C24" s="218">
        <f>SMMPA!V92</f>
        <v>0</v>
      </c>
      <c r="D24" s="391"/>
      <c r="E24" s="263">
        <f>SMMPA!E93</f>
        <v>0</v>
      </c>
    </row>
    <row r="25" spans="1:7">
      <c r="A25" s="382" t="s">
        <v>453</v>
      </c>
      <c r="B25" s="388" t="s">
        <v>466</v>
      </c>
      <c r="C25" s="390">
        <f>WPPI!X97</f>
        <v>0</v>
      </c>
      <c r="D25" s="391"/>
      <c r="E25" s="304">
        <f>WPPI!E98</f>
        <v>0</v>
      </c>
      <c r="G25" s="393"/>
    </row>
    <row r="26" spans="1:7">
      <c r="A26" s="380"/>
      <c r="B26" s="389"/>
      <c r="C26" s="390"/>
      <c r="D26" s="391"/>
      <c r="E26" s="304"/>
      <c r="G26" s="393"/>
    </row>
    <row r="27" spans="1:7" ht="15.75" thickBot="1">
      <c r="A27" s="380"/>
      <c r="B27" s="392" t="s">
        <v>472</v>
      </c>
      <c r="C27" s="319">
        <f>SUM(C6:C25)</f>
        <v>4084347800.6704259</v>
      </c>
      <c r="D27" s="320"/>
      <c r="E27" s="319">
        <f>SUM(E6:E25)</f>
        <v>4828924956</v>
      </c>
      <c r="G27" s="261"/>
    </row>
    <row r="28" spans="1:7" ht="15.75" thickTop="1"/>
  </sheetData>
  <sortState ref="B7:F35">
    <sortCondition ref="B7:B35"/>
  </sortState>
  <mergeCells count="2">
    <mergeCell ref="A1:E1"/>
    <mergeCell ref="A2:E2"/>
  </mergeCells>
  <printOptions horizontalCentered="1"/>
  <pageMargins left="0.7" right="0.45" top="0.75" bottom="0.5" header="0.3" footer="0.3"/>
  <pageSetup scale="89" orientation="portrait" r:id="rId1"/>
  <headerFooter>
    <oddHeader>&amp;LMidAmerican Energy Company Attachment 1-1n&amp;REffective January 1, 2018</oddHeader>
    <oddFooter>&amp;R&amp;Z&amp;F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BP307"/>
  <sheetViews>
    <sheetView topLeftCell="A31" zoomScale="70" zoomScaleNormal="70" workbookViewId="0">
      <selection activeCell="R59" sqref="R59"/>
    </sheetView>
  </sheetViews>
  <sheetFormatPr defaultRowHeight="15"/>
  <cols>
    <col min="1" max="1" width="7.7109375" style="1" customWidth="1"/>
    <col min="2" max="2" width="1.85546875" style="1" customWidth="1"/>
    <col min="3" max="3" width="13.5703125" style="1" customWidth="1"/>
    <col min="4" max="4" width="13.140625" style="1" customWidth="1"/>
    <col min="5" max="5" width="16.140625" style="1" customWidth="1"/>
    <col min="6" max="6" width="16.5703125" style="1" customWidth="1"/>
    <col min="7" max="7" width="17.42578125" style="1" customWidth="1"/>
    <col min="8" max="8" width="18.5703125" style="1" customWidth="1"/>
    <col min="9" max="9" width="15.85546875" style="1" customWidth="1"/>
    <col min="10" max="10" width="18.140625" style="1" customWidth="1"/>
    <col min="11" max="11" width="15.7109375" style="1" customWidth="1"/>
    <col min="12" max="12" width="15.85546875" style="1" customWidth="1"/>
    <col min="13" max="13" width="16.28515625" style="1" customWidth="1"/>
    <col min="14" max="14" width="16.42578125" style="1" customWidth="1"/>
    <col min="15" max="15" width="16" style="1" customWidth="1"/>
    <col min="16" max="16" width="20.5703125" style="1" customWidth="1"/>
    <col min="17" max="17" width="15.85546875" style="1" customWidth="1"/>
    <col min="18" max="18" width="17.85546875" style="1" customWidth="1"/>
    <col min="19" max="19" width="2.42578125" style="1" customWidth="1"/>
    <col min="20" max="20" width="5.7109375" style="1" customWidth="1"/>
    <col min="21" max="21" width="24.42578125" style="1" bestFit="1" customWidth="1"/>
    <col min="22" max="16384" width="9.140625" style="1"/>
  </cols>
  <sheetData>
    <row r="1" spans="1:68">
      <c r="R1" s="2"/>
    </row>
    <row r="2" spans="1:68">
      <c r="R2" s="2"/>
    </row>
    <row r="3" spans="1:68">
      <c r="R3" s="440" t="s">
        <v>534</v>
      </c>
    </row>
    <row r="4" spans="1:68" ht="15.75">
      <c r="R4" s="198" t="s">
        <v>0</v>
      </c>
    </row>
    <row r="5" spans="1:68" ht="15.75">
      <c r="C5" s="3" t="s">
        <v>1</v>
      </c>
      <c r="D5" s="3"/>
      <c r="E5" s="3"/>
      <c r="F5" s="3"/>
      <c r="G5" s="3"/>
      <c r="H5" s="3"/>
      <c r="I5" s="3"/>
      <c r="J5" s="4" t="s">
        <v>2</v>
      </c>
      <c r="K5" s="4"/>
      <c r="L5" s="3"/>
      <c r="M5" s="3"/>
      <c r="N5" s="3"/>
      <c r="O5" s="5"/>
      <c r="P5" s="311"/>
      <c r="Q5" s="312"/>
      <c r="R5" s="310" t="s">
        <v>507</v>
      </c>
      <c r="S5" s="8"/>
      <c r="T5" s="9"/>
      <c r="U5" s="8"/>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row>
    <row r="6" spans="1:68" ht="15.75">
      <c r="C6" s="3"/>
      <c r="D6" s="3"/>
      <c r="E6" s="3"/>
      <c r="F6" s="3"/>
      <c r="G6" s="3"/>
      <c r="H6" s="11" t="s">
        <v>3</v>
      </c>
      <c r="I6" s="11"/>
      <c r="J6" s="11" t="s">
        <v>4</v>
      </c>
      <c r="K6" s="11"/>
      <c r="L6" s="11"/>
      <c r="M6" s="11"/>
      <c r="N6" s="11"/>
      <c r="O6" s="5"/>
      <c r="Q6" s="6"/>
      <c r="R6" s="5"/>
      <c r="S6" s="8"/>
      <c r="T6" s="12"/>
      <c r="U6" s="8"/>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row>
    <row r="7" spans="1:68" ht="15.75">
      <c r="C7" s="6"/>
      <c r="D7" s="6"/>
      <c r="E7" s="6"/>
      <c r="F7" s="6"/>
      <c r="G7" s="6"/>
      <c r="H7" s="6"/>
      <c r="I7" s="6"/>
      <c r="J7" s="6"/>
      <c r="K7" s="6"/>
      <c r="L7" s="6"/>
      <c r="M7" s="6"/>
      <c r="N7" s="6"/>
      <c r="O7" s="6"/>
      <c r="Q7" s="6"/>
      <c r="R7" s="6" t="s">
        <v>5</v>
      </c>
      <c r="S7" s="8"/>
      <c r="T7" s="9"/>
      <c r="U7" s="8"/>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row>
    <row r="8" spans="1:68" ht="15.75">
      <c r="A8" s="13"/>
      <c r="C8" s="6"/>
      <c r="D8" s="6"/>
      <c r="E8" s="6"/>
      <c r="F8" s="6"/>
      <c r="G8" s="6"/>
      <c r="H8" s="6"/>
      <c r="I8" s="6"/>
      <c r="J8" s="14" t="s">
        <v>146</v>
      </c>
      <c r="K8" s="14"/>
      <c r="L8" s="6"/>
      <c r="M8" s="6"/>
      <c r="N8" s="6"/>
      <c r="O8" s="6"/>
      <c r="P8" s="6"/>
      <c r="Q8" s="6"/>
      <c r="R8" s="6"/>
      <c r="S8" s="8"/>
      <c r="T8" s="9"/>
      <c r="U8" s="8"/>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row>
    <row r="9" spans="1:68" ht="15.75">
      <c r="A9" s="13"/>
      <c r="C9" s="6"/>
      <c r="D9" s="6"/>
      <c r="E9" s="6"/>
      <c r="F9" s="6"/>
      <c r="G9" s="6"/>
      <c r="H9" s="6"/>
      <c r="I9" s="6"/>
      <c r="J9" s="15"/>
      <c r="K9" s="15"/>
      <c r="L9" s="6"/>
      <c r="M9" s="6"/>
      <c r="N9" s="6"/>
      <c r="O9" s="6"/>
      <c r="P9" s="6"/>
      <c r="Q9" s="6"/>
      <c r="R9" s="6"/>
      <c r="S9" s="8"/>
      <c r="T9" s="9"/>
      <c r="U9" s="8"/>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row>
    <row r="10" spans="1:68" ht="15.75">
      <c r="A10" s="13"/>
      <c r="C10" s="6" t="s">
        <v>6</v>
      </c>
      <c r="D10" s="6"/>
      <c r="E10" s="6"/>
      <c r="F10" s="6"/>
      <c r="G10" s="6"/>
      <c r="H10" s="6"/>
      <c r="I10" s="6"/>
      <c r="J10" s="15"/>
      <c r="K10" s="15"/>
      <c r="L10" s="6"/>
      <c r="M10" s="6"/>
      <c r="N10" s="6"/>
      <c r="O10" s="6"/>
      <c r="P10" s="6"/>
      <c r="Q10" s="6"/>
      <c r="R10" s="6"/>
      <c r="S10" s="8"/>
      <c r="T10" s="9"/>
      <c r="U10" s="8"/>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row>
    <row r="11" spans="1:68" ht="15.75">
      <c r="A11" s="13"/>
      <c r="C11" s="6" t="s">
        <v>7</v>
      </c>
      <c r="D11" s="6"/>
      <c r="E11" s="6"/>
      <c r="F11" s="6"/>
      <c r="G11" s="6"/>
      <c r="H11" s="6"/>
      <c r="I11" s="6"/>
      <c r="J11" s="15"/>
      <c r="K11" s="15"/>
      <c r="P11" s="6"/>
      <c r="Q11" s="6"/>
      <c r="R11" s="6"/>
      <c r="S11" s="8"/>
      <c r="T11" s="8"/>
      <c r="U11" s="8"/>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row>
    <row r="12" spans="1:68" ht="15.75">
      <c r="A12" s="13"/>
      <c r="C12" s="6"/>
      <c r="D12" s="6"/>
      <c r="E12" s="6"/>
      <c r="F12" s="6"/>
      <c r="G12" s="6"/>
      <c r="H12" s="6"/>
      <c r="I12" s="6"/>
      <c r="J12" s="6"/>
      <c r="K12" s="6"/>
      <c r="P12" s="16"/>
      <c r="Q12" s="6"/>
      <c r="R12" s="6"/>
      <c r="S12" s="8"/>
      <c r="T12" s="8"/>
      <c r="U12" s="8"/>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row>
    <row r="13" spans="1:68" ht="15.75">
      <c r="C13" s="17" t="s">
        <v>8</v>
      </c>
      <c r="D13" s="17"/>
      <c r="E13" s="17"/>
      <c r="F13" s="17"/>
      <c r="G13" s="17"/>
      <c r="H13" s="17" t="s">
        <v>9</v>
      </c>
      <c r="I13" s="17"/>
      <c r="J13" s="17" t="s">
        <v>10</v>
      </c>
      <c r="K13" s="17"/>
      <c r="L13" s="18" t="s">
        <v>11</v>
      </c>
      <c r="Q13" s="11"/>
      <c r="R13" s="18"/>
      <c r="S13" s="19"/>
      <c r="T13" s="18"/>
      <c r="U13" s="2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row>
    <row r="14" spans="1:68" ht="15.75">
      <c r="C14" s="21"/>
      <c r="D14" s="21"/>
      <c r="E14" s="21"/>
      <c r="F14" s="21"/>
      <c r="G14" s="21"/>
      <c r="H14" s="22" t="s">
        <v>12</v>
      </c>
      <c r="I14" s="22"/>
      <c r="J14" s="11"/>
      <c r="K14" s="11"/>
      <c r="Q14" s="11"/>
      <c r="S14" s="19"/>
      <c r="T14" s="23"/>
      <c r="U14" s="2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row>
    <row r="15" spans="1:68" ht="15.75">
      <c r="A15" s="13" t="s">
        <v>13</v>
      </c>
      <c r="C15" s="21"/>
      <c r="D15" s="21"/>
      <c r="E15" s="21"/>
      <c r="F15" s="21"/>
      <c r="G15" s="21"/>
      <c r="H15" s="24" t="s">
        <v>14</v>
      </c>
      <c r="I15" s="24"/>
      <c r="J15" s="25" t="s">
        <v>15</v>
      </c>
      <c r="K15" s="25"/>
      <c r="L15" s="25" t="s">
        <v>16</v>
      </c>
      <c r="Q15" s="11"/>
      <c r="S15" s="8"/>
      <c r="T15" s="26"/>
      <c r="U15" s="2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row>
    <row r="16" spans="1:68" ht="15.75">
      <c r="A16" s="13" t="s">
        <v>17</v>
      </c>
      <c r="C16" s="27"/>
      <c r="D16" s="27"/>
      <c r="E16" s="27"/>
      <c r="F16" s="27"/>
      <c r="G16" s="27"/>
      <c r="H16" s="11"/>
      <c r="I16" s="11"/>
      <c r="J16" s="11"/>
      <c r="K16" s="11"/>
      <c r="L16" s="11"/>
      <c r="Q16" s="11"/>
      <c r="R16" s="11"/>
      <c r="S16" s="8"/>
      <c r="T16" s="19"/>
      <c r="U16" s="2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row>
    <row r="17" spans="1:68" ht="15.75">
      <c r="A17" s="28"/>
      <c r="C17" s="21"/>
      <c r="D17" s="21"/>
      <c r="E17" s="21"/>
      <c r="F17" s="21"/>
      <c r="G17" s="21"/>
      <c r="H17" s="11"/>
      <c r="I17" s="11"/>
      <c r="J17" s="11"/>
      <c r="K17" s="11"/>
      <c r="L17" s="11"/>
      <c r="Q17" s="11"/>
      <c r="R17" s="11"/>
      <c r="S17" s="8"/>
      <c r="T17" s="19"/>
      <c r="U17" s="2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row>
    <row r="18" spans="1:68" ht="15.75">
      <c r="A18" s="29">
        <v>1</v>
      </c>
      <c r="C18" s="21" t="s">
        <v>18</v>
      </c>
      <c r="D18" s="21"/>
      <c r="E18" s="21"/>
      <c r="F18" s="21"/>
      <c r="G18" s="21"/>
      <c r="H18" s="30" t="s">
        <v>19</v>
      </c>
      <c r="I18" s="30"/>
      <c r="J18" s="31">
        <f>VLOOKUP(A18,IMPORTS!$A$5:$W$17,4,FALSE)</f>
        <v>2519928586</v>
      </c>
      <c r="K18" s="11"/>
      <c r="L18" s="179"/>
      <c r="Q18" s="11"/>
      <c r="R18" s="11"/>
      <c r="S18" s="8"/>
      <c r="T18" s="19"/>
      <c r="U18" s="2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row>
    <row r="19" spans="1:68" ht="15.75">
      <c r="A19" s="29" t="s">
        <v>20</v>
      </c>
      <c r="C19" s="21" t="s">
        <v>21</v>
      </c>
      <c r="D19" s="21"/>
      <c r="E19" s="21"/>
      <c r="F19" s="21"/>
      <c r="G19" s="21"/>
      <c r="H19" s="30" t="s">
        <v>440</v>
      </c>
      <c r="I19" s="30"/>
      <c r="J19" s="32">
        <f>VLOOKUP(A19,IMPORTS!$A$5:$W$17,4,FALSE)</f>
        <v>508667237</v>
      </c>
      <c r="K19" s="33"/>
      <c r="L19" s="179"/>
      <c r="Q19" s="11"/>
      <c r="R19" s="11"/>
      <c r="S19" s="8"/>
      <c r="T19" s="19"/>
      <c r="U19" s="2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row>
    <row r="20" spans="1:68" ht="15.75">
      <c r="A20" s="29">
        <v>2</v>
      </c>
      <c r="C20" s="21" t="s">
        <v>22</v>
      </c>
      <c r="D20" s="21"/>
      <c r="E20" s="21"/>
      <c r="F20" s="21"/>
      <c r="G20" s="21"/>
      <c r="H20" s="30" t="s">
        <v>23</v>
      </c>
      <c r="I20" s="30"/>
      <c r="J20" s="34">
        <f>J18-J19</f>
        <v>2011261349</v>
      </c>
      <c r="K20" s="35"/>
      <c r="L20" s="179"/>
      <c r="Q20" s="11"/>
      <c r="R20" s="11"/>
      <c r="S20" s="8"/>
      <c r="T20" s="19"/>
      <c r="U20" s="2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row>
    <row r="21" spans="1:68" ht="15.75">
      <c r="A21" s="29"/>
      <c r="H21" s="30"/>
      <c r="I21" s="30"/>
      <c r="J21" s="179"/>
      <c r="K21" s="179"/>
      <c r="L21" s="179"/>
      <c r="Q21" s="11"/>
      <c r="R21" s="11"/>
      <c r="S21" s="8"/>
      <c r="T21" s="19"/>
      <c r="U21" s="2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row>
    <row r="22" spans="1:68" ht="15.75">
      <c r="A22" s="29"/>
      <c r="C22" s="21" t="s">
        <v>24</v>
      </c>
      <c r="D22" s="21"/>
      <c r="E22" s="21"/>
      <c r="F22" s="21"/>
      <c r="G22" s="21"/>
      <c r="H22" s="30"/>
      <c r="I22" s="30"/>
      <c r="J22" s="11"/>
      <c r="K22" s="11"/>
      <c r="L22" s="11"/>
      <c r="Q22" s="11"/>
      <c r="R22" s="11"/>
      <c r="S22" s="19"/>
      <c r="T22" s="19"/>
      <c r="U22" s="2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row>
    <row r="23" spans="1:68" ht="15.75">
      <c r="A23" s="29">
        <v>3</v>
      </c>
      <c r="C23" s="21" t="s">
        <v>25</v>
      </c>
      <c r="D23" s="21"/>
      <c r="E23" s="21"/>
      <c r="F23" s="21"/>
      <c r="G23" s="21"/>
      <c r="H23" s="30" t="s">
        <v>26</v>
      </c>
      <c r="I23" s="30"/>
      <c r="J23" s="31">
        <f>VLOOKUP(A23,IMPORTS!$A$5:$W$17,4,FALSE)</f>
        <v>53247705</v>
      </c>
      <c r="K23" s="11"/>
      <c r="L23" s="179"/>
      <c r="Q23" s="11"/>
      <c r="R23" s="11"/>
      <c r="S23" s="19"/>
      <c r="T23" s="19"/>
      <c r="U23" s="2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row>
    <row r="24" spans="1:68" ht="15.75">
      <c r="A24" s="29" t="s">
        <v>27</v>
      </c>
      <c r="C24" s="21" t="s">
        <v>28</v>
      </c>
      <c r="D24" s="21"/>
      <c r="E24" s="21"/>
      <c r="F24" s="21"/>
      <c r="G24" s="21"/>
      <c r="H24" s="30" t="s">
        <v>29</v>
      </c>
      <c r="I24" s="30"/>
      <c r="J24" s="31">
        <f>VLOOKUP(A24,IMPORTS!$A$5:$W$17,4,FALSE)</f>
        <v>59219133</v>
      </c>
      <c r="K24" s="11"/>
      <c r="L24" s="179"/>
      <c r="Q24" s="11"/>
      <c r="R24" s="11"/>
      <c r="S24" s="19"/>
      <c r="T24" s="19"/>
      <c r="U24" s="2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row>
    <row r="25" spans="1:68" ht="15.75">
      <c r="A25" s="29" t="s">
        <v>30</v>
      </c>
      <c r="C25" s="21" t="s">
        <v>31</v>
      </c>
      <c r="D25" s="21"/>
      <c r="E25" s="21"/>
      <c r="F25" s="21"/>
      <c r="G25" s="21"/>
      <c r="H25" s="30" t="s">
        <v>32</v>
      </c>
      <c r="I25" s="30"/>
      <c r="J25" s="31">
        <f>VLOOKUP(A25,IMPORTS!$A$5:$W$17,4,FALSE)</f>
        <v>1444779</v>
      </c>
      <c r="K25" s="11"/>
      <c r="L25" s="179"/>
      <c r="Q25" s="11"/>
      <c r="R25" s="11"/>
      <c r="S25" s="19"/>
      <c r="T25" s="19"/>
      <c r="U25" s="2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row>
    <row r="26" spans="1:68" ht="15.75">
      <c r="A26" s="29" t="s">
        <v>33</v>
      </c>
      <c r="C26" s="21" t="s">
        <v>34</v>
      </c>
      <c r="D26" s="21"/>
      <c r="E26" s="21"/>
      <c r="F26" s="21"/>
      <c r="G26" s="21"/>
      <c r="H26" s="30" t="s">
        <v>35</v>
      </c>
      <c r="I26" s="30"/>
      <c r="J26" s="32">
        <f>VLOOKUP(A26,IMPORTS!$A$5:$W$17,4,FALSE)</f>
        <v>21760225</v>
      </c>
      <c r="K26" s="33"/>
      <c r="L26" s="179"/>
      <c r="Q26" s="11"/>
      <c r="R26" s="11"/>
      <c r="S26" s="19"/>
      <c r="T26" s="19"/>
      <c r="U26" s="2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row>
    <row r="27" spans="1:68" ht="15.75">
      <c r="A27" s="29" t="s">
        <v>36</v>
      </c>
      <c r="C27" s="21" t="s">
        <v>37</v>
      </c>
      <c r="D27" s="21"/>
      <c r="E27" s="21"/>
      <c r="F27" s="21"/>
      <c r="G27" s="21"/>
      <c r="H27" s="30" t="s">
        <v>38</v>
      </c>
      <c r="I27" s="30"/>
      <c r="J27" s="34">
        <f>J24-(J25+J26)</f>
        <v>36014129</v>
      </c>
      <c r="K27" s="11"/>
      <c r="L27" s="179"/>
      <c r="Q27" s="11"/>
      <c r="R27" s="11"/>
      <c r="S27" s="19"/>
      <c r="T27" s="19"/>
      <c r="U27" s="2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row>
    <row r="28" spans="1:68" ht="15.75">
      <c r="A28" s="29"/>
      <c r="C28" s="21"/>
      <c r="D28" s="21"/>
      <c r="E28" s="21"/>
      <c r="F28" s="21"/>
      <c r="G28" s="21"/>
      <c r="H28" s="30"/>
      <c r="I28" s="30"/>
      <c r="J28" s="11"/>
      <c r="K28" s="11"/>
      <c r="L28" s="179"/>
      <c r="Q28" s="11"/>
      <c r="R28" s="11"/>
      <c r="S28" s="19"/>
      <c r="T28" s="19"/>
      <c r="U28" s="2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row>
    <row r="29" spans="1:68" ht="15.75">
      <c r="A29" s="29">
        <v>4</v>
      </c>
      <c r="C29" s="27" t="s">
        <v>39</v>
      </c>
      <c r="D29" s="27"/>
      <c r="E29" s="27"/>
      <c r="F29" s="27"/>
      <c r="G29" s="21"/>
      <c r="H29" s="30" t="s">
        <v>40</v>
      </c>
      <c r="I29" s="30"/>
      <c r="J29" s="36">
        <f>IF(J27=0,0,J27/J19)</f>
        <v>7.0800960589486525E-2</v>
      </c>
      <c r="K29" s="36"/>
      <c r="L29" s="37">
        <f>J29</f>
        <v>7.0800960589486525E-2</v>
      </c>
      <c r="Q29" s="11"/>
      <c r="R29" s="11"/>
      <c r="S29" s="19"/>
      <c r="T29" s="19"/>
      <c r="U29" s="2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row>
    <row r="30" spans="1:68" ht="15.75">
      <c r="A30" s="29"/>
      <c r="C30" s="21"/>
      <c r="D30" s="21"/>
      <c r="E30" s="21"/>
      <c r="F30" s="21"/>
      <c r="G30" s="21"/>
      <c r="H30" s="30"/>
      <c r="I30" s="30"/>
      <c r="J30" s="11"/>
      <c r="K30" s="11"/>
      <c r="L30" s="179"/>
      <c r="Q30" s="11"/>
      <c r="R30" s="11"/>
      <c r="S30" s="19"/>
      <c r="T30" s="19"/>
      <c r="U30" s="2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row>
    <row r="31" spans="1:68" ht="15.75">
      <c r="A31" s="29"/>
      <c r="C31" s="21"/>
      <c r="D31" s="21"/>
      <c r="E31" s="21"/>
      <c r="F31" s="21"/>
      <c r="G31" s="21"/>
      <c r="H31" s="30"/>
      <c r="I31" s="30"/>
      <c r="J31" s="11"/>
      <c r="K31" s="11"/>
      <c r="L31" s="179"/>
      <c r="Q31" s="11"/>
      <c r="R31" s="11"/>
      <c r="S31" s="19"/>
      <c r="T31" s="19"/>
      <c r="U31" s="2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row>
    <row r="32" spans="1:68" ht="15.75">
      <c r="A32" s="29"/>
      <c r="C32" s="21" t="s">
        <v>41</v>
      </c>
      <c r="D32" s="21"/>
      <c r="E32" s="21"/>
      <c r="F32" s="21"/>
      <c r="G32" s="21"/>
      <c r="H32" s="30"/>
      <c r="I32" s="30"/>
      <c r="J32" s="38"/>
      <c r="K32" s="38"/>
      <c r="L32" s="182"/>
      <c r="Q32" s="11"/>
      <c r="R32" s="36"/>
      <c r="S32" s="40"/>
      <c r="T32" s="41"/>
      <c r="U32" s="2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row>
    <row r="33" spans="1:68" ht="15.75">
      <c r="A33" s="29" t="s">
        <v>42</v>
      </c>
      <c r="C33" s="21" t="s">
        <v>43</v>
      </c>
      <c r="D33" s="21"/>
      <c r="E33" s="21"/>
      <c r="F33" s="21"/>
      <c r="G33" s="21"/>
      <c r="H33" s="30" t="s">
        <v>44</v>
      </c>
      <c r="I33" s="30"/>
      <c r="J33" s="34">
        <f>J23-J27</f>
        <v>17233576</v>
      </c>
      <c r="K33" s="38"/>
      <c r="L33" s="182"/>
      <c r="Q33" s="11"/>
      <c r="R33" s="36"/>
      <c r="S33" s="40"/>
      <c r="T33" s="41"/>
      <c r="U33" s="2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row>
    <row r="34" spans="1:68" ht="15.75">
      <c r="A34" s="29" t="s">
        <v>45</v>
      </c>
      <c r="C34" s="21" t="s">
        <v>46</v>
      </c>
      <c r="D34" s="21"/>
      <c r="E34" s="21"/>
      <c r="F34" s="21"/>
      <c r="G34" s="21"/>
      <c r="H34" s="30" t="s">
        <v>47</v>
      </c>
      <c r="I34" s="30"/>
      <c r="J34" s="38">
        <f>IF(J33=0,0,J33/J18)</f>
        <v>6.8389144421571318E-3</v>
      </c>
      <c r="K34" s="38"/>
      <c r="L34" s="182">
        <f>J34</f>
        <v>6.8389144421571318E-3</v>
      </c>
      <c r="Q34" s="11"/>
      <c r="R34" s="36"/>
      <c r="S34" s="40"/>
      <c r="T34" s="41"/>
      <c r="U34" s="2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row>
    <row r="35" spans="1:68" ht="15.75">
      <c r="A35" s="29"/>
      <c r="C35" s="21"/>
      <c r="D35" s="21"/>
      <c r="E35" s="21"/>
      <c r="F35" s="21"/>
      <c r="G35" s="21"/>
      <c r="H35" s="30"/>
      <c r="I35" s="30"/>
      <c r="J35" s="38"/>
      <c r="K35" s="38"/>
      <c r="L35" s="182"/>
      <c r="Q35" s="11"/>
      <c r="R35" s="36"/>
      <c r="S35" s="40"/>
      <c r="T35" s="41"/>
      <c r="U35" s="2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row>
    <row r="36" spans="1:68" ht="15.75">
      <c r="A36" s="42"/>
      <c r="B36" s="10"/>
      <c r="C36" s="21" t="s">
        <v>48</v>
      </c>
      <c r="D36" s="21"/>
      <c r="E36" s="21"/>
      <c r="F36" s="21"/>
      <c r="G36" s="21"/>
      <c r="H36" s="43"/>
      <c r="I36" s="43"/>
      <c r="J36" s="11"/>
      <c r="K36" s="11"/>
      <c r="L36" s="11"/>
      <c r="N36" s="10"/>
      <c r="O36" s="10"/>
      <c r="Q36" s="11"/>
      <c r="R36" s="36"/>
      <c r="S36" s="40"/>
      <c r="T36" s="41"/>
      <c r="U36" s="2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row>
    <row r="37" spans="1:68" ht="15.75">
      <c r="A37" s="29">
        <v>5</v>
      </c>
      <c r="B37" s="10"/>
      <c r="C37" s="21" t="s">
        <v>49</v>
      </c>
      <c r="D37" s="21"/>
      <c r="E37" s="21"/>
      <c r="F37" s="21"/>
      <c r="G37" s="21"/>
      <c r="H37" s="30" t="s">
        <v>50</v>
      </c>
      <c r="I37" s="30"/>
      <c r="J37" s="31">
        <f>VLOOKUP(A37,IMPORTS!$A$5:$W$17,4,FALSE)</f>
        <v>6323279</v>
      </c>
      <c r="K37" s="11"/>
      <c r="L37" s="179"/>
      <c r="N37" s="10"/>
      <c r="O37" s="10"/>
      <c r="Q37" s="11"/>
      <c r="R37" s="36"/>
      <c r="S37" s="40"/>
      <c r="T37" s="41"/>
      <c r="U37" s="2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row>
    <row r="38" spans="1:68" ht="15.75">
      <c r="A38" s="29">
        <v>6</v>
      </c>
      <c r="B38" s="10"/>
      <c r="C38" s="21" t="s">
        <v>52</v>
      </c>
      <c r="D38" s="21"/>
      <c r="E38" s="21"/>
      <c r="F38" s="21"/>
      <c r="G38" s="21"/>
      <c r="H38" s="30" t="s">
        <v>53</v>
      </c>
      <c r="I38" s="30"/>
      <c r="J38" s="38">
        <f>IF(J37=0,0,J37/J18)</f>
        <v>2.5093088094362368E-3</v>
      </c>
      <c r="K38" s="38"/>
      <c r="L38" s="182">
        <f>J38</f>
        <v>2.5093088094362368E-3</v>
      </c>
      <c r="N38" s="10"/>
      <c r="O38" s="10"/>
      <c r="Q38" s="11"/>
      <c r="R38" s="36"/>
      <c r="S38" s="40"/>
      <c r="T38" s="41"/>
      <c r="U38" s="2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row>
    <row r="39" spans="1:68" ht="15.75">
      <c r="A39" s="29"/>
      <c r="C39" s="21"/>
      <c r="D39" s="21"/>
      <c r="E39" s="21"/>
      <c r="F39" s="21"/>
      <c r="G39" s="21"/>
      <c r="H39" s="30"/>
      <c r="I39" s="30"/>
      <c r="J39" s="38"/>
      <c r="K39" s="38"/>
      <c r="L39" s="182"/>
      <c r="Q39" s="11"/>
      <c r="R39" s="36"/>
      <c r="S39" s="40"/>
      <c r="T39" s="41"/>
      <c r="U39" s="2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row>
    <row r="40" spans="1:68" ht="15.75">
      <c r="A40" s="29"/>
      <c r="C40" s="21" t="s">
        <v>54</v>
      </c>
      <c r="D40" s="21"/>
      <c r="E40" s="21"/>
      <c r="F40" s="21"/>
      <c r="G40" s="21"/>
      <c r="H40" s="43"/>
      <c r="I40" s="43"/>
      <c r="J40" s="11"/>
      <c r="K40" s="11"/>
      <c r="L40" s="11"/>
      <c r="Q40" s="11"/>
      <c r="R40" s="11"/>
      <c r="S40" s="19"/>
      <c r="T40" s="11"/>
      <c r="U40" s="2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row>
    <row r="41" spans="1:68" ht="15.75">
      <c r="A41" s="29">
        <v>7</v>
      </c>
      <c r="C41" s="21" t="s">
        <v>55</v>
      </c>
      <c r="D41" s="21"/>
      <c r="E41" s="21"/>
      <c r="F41" s="21"/>
      <c r="G41" s="21"/>
      <c r="H41" s="30" t="s">
        <v>56</v>
      </c>
      <c r="I41" s="30"/>
      <c r="J41" s="31">
        <f>VLOOKUP(A41,IMPORTS!$A$5:$W$17,4,FALSE)</f>
        <v>2890557</v>
      </c>
      <c r="K41" s="11"/>
      <c r="L41" s="179"/>
      <c r="Q41" s="11"/>
      <c r="R41" s="45"/>
      <c r="S41" s="19"/>
      <c r="T41" s="46"/>
      <c r="U41" s="2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row>
    <row r="42" spans="1:68" ht="15.75">
      <c r="A42" s="29">
        <v>8</v>
      </c>
      <c r="C42" s="21" t="s">
        <v>58</v>
      </c>
      <c r="D42" s="21"/>
      <c r="E42" s="21"/>
      <c r="F42" s="21"/>
      <c r="G42" s="21"/>
      <c r="H42" s="30" t="s">
        <v>59</v>
      </c>
      <c r="I42" s="30"/>
      <c r="J42" s="38">
        <f>IF(J41=0,0,J41/J18)</f>
        <v>1.1470789355139289E-3</v>
      </c>
      <c r="K42" s="38"/>
      <c r="L42" s="182">
        <f>J42</f>
        <v>1.1470789355139289E-3</v>
      </c>
      <c r="Q42" s="11"/>
      <c r="R42" s="36"/>
      <c r="S42" s="19"/>
      <c r="T42" s="41"/>
      <c r="U42" s="2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row>
    <row r="43" spans="1:68" ht="15.75">
      <c r="A43" s="29"/>
      <c r="C43" s="21"/>
      <c r="D43" s="21"/>
      <c r="E43" s="21"/>
      <c r="F43" s="21"/>
      <c r="G43" s="21"/>
      <c r="H43" s="30"/>
      <c r="I43" s="30"/>
      <c r="J43" s="11"/>
      <c r="K43" s="11"/>
      <c r="L43" s="11"/>
      <c r="Q43" s="11"/>
      <c r="U43" s="2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row>
    <row r="44" spans="1:68" ht="15.75">
      <c r="A44" s="325">
        <v>9</v>
      </c>
      <c r="B44" s="47"/>
      <c r="C44" s="27" t="s">
        <v>61</v>
      </c>
      <c r="D44" s="27"/>
      <c r="E44" s="27"/>
      <c r="F44" s="27"/>
      <c r="G44" s="27"/>
      <c r="H44" s="22" t="s">
        <v>62</v>
      </c>
      <c r="I44" s="22"/>
      <c r="J44" s="48">
        <f>J34+J38+J42</f>
        <v>1.0495302187107298E-2</v>
      </c>
      <c r="K44" s="48"/>
      <c r="L44" s="48">
        <f>L34+L38+L42</f>
        <v>1.0495302187107298E-2</v>
      </c>
      <c r="Q44" s="11"/>
      <c r="U44" s="2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row>
    <row r="45" spans="1:68" ht="15.75">
      <c r="A45" s="29"/>
      <c r="C45" s="21"/>
      <c r="D45" s="21"/>
      <c r="E45" s="21"/>
      <c r="F45" s="21"/>
      <c r="G45" s="21"/>
      <c r="H45" s="30"/>
      <c r="I45" s="30"/>
      <c r="J45" s="11"/>
      <c r="K45" s="11"/>
      <c r="L45" s="11"/>
      <c r="Q45" s="11"/>
      <c r="R45" s="11"/>
      <c r="S45" s="19"/>
      <c r="T45" s="49"/>
      <c r="U45" s="2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row>
    <row r="46" spans="1:68" ht="15.75">
      <c r="A46" s="29"/>
      <c r="B46" s="50"/>
      <c r="C46" s="11" t="s">
        <v>63</v>
      </c>
      <c r="D46" s="11"/>
      <c r="E46" s="11"/>
      <c r="F46" s="11"/>
      <c r="G46" s="11"/>
      <c r="H46" s="30"/>
      <c r="I46" s="30"/>
      <c r="J46" s="11"/>
      <c r="K46" s="11"/>
      <c r="L46" s="11"/>
      <c r="Q46" s="51"/>
      <c r="R46" s="50"/>
      <c r="U46" s="19" t="s">
        <v>3</v>
      </c>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row>
    <row r="47" spans="1:68" ht="15.75">
      <c r="A47" s="29">
        <v>10</v>
      </c>
      <c r="B47" s="50"/>
      <c r="C47" s="11" t="s">
        <v>64</v>
      </c>
      <c r="D47" s="11"/>
      <c r="E47" s="11"/>
      <c r="F47" s="11"/>
      <c r="G47" s="11"/>
      <c r="H47" s="30" t="s">
        <v>65</v>
      </c>
      <c r="I47" s="30"/>
      <c r="J47" s="31">
        <f>VLOOKUP(A47,IMPORTS!$A$5:$W$17,4,FALSE)</f>
        <v>35529571.266751118</v>
      </c>
      <c r="K47" s="11"/>
      <c r="L47" s="11"/>
      <c r="Q47" s="51"/>
      <c r="R47" s="50"/>
      <c r="U47" s="19"/>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row>
    <row r="48" spans="1:68" ht="15.75">
      <c r="A48" s="29">
        <v>11</v>
      </c>
      <c r="B48" s="50"/>
      <c r="C48" s="11" t="s">
        <v>67</v>
      </c>
      <c r="D48" s="11"/>
      <c r="E48" s="11"/>
      <c r="F48" s="11"/>
      <c r="G48" s="11"/>
      <c r="H48" s="30" t="s">
        <v>68</v>
      </c>
      <c r="I48" s="30"/>
      <c r="J48" s="38">
        <f>IF(J47=0,0,J47/J20)</f>
        <v>1.7665317977902988E-2</v>
      </c>
      <c r="K48" s="38"/>
      <c r="L48" s="182">
        <f>J48</f>
        <v>1.7665317977902988E-2</v>
      </c>
      <c r="Q48" s="51"/>
      <c r="R48" s="50"/>
      <c r="S48" s="19"/>
      <c r="T48" s="19"/>
      <c r="U48" s="19"/>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row>
    <row r="49" spans="1:68" ht="15.75">
      <c r="A49" s="29"/>
      <c r="C49" s="11"/>
      <c r="D49" s="11"/>
      <c r="E49" s="11"/>
      <c r="F49" s="11"/>
      <c r="G49" s="11"/>
      <c r="H49" s="30"/>
      <c r="I49" s="30"/>
      <c r="J49" s="11"/>
      <c r="K49" s="11"/>
      <c r="L49" s="11"/>
      <c r="Q49" s="11"/>
      <c r="S49" s="8"/>
      <c r="T49" s="19"/>
      <c r="U49" s="2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row>
    <row r="50" spans="1:68" ht="15.75">
      <c r="A50" s="29"/>
      <c r="C50" s="21" t="s">
        <v>69</v>
      </c>
      <c r="D50" s="21"/>
      <c r="E50" s="21"/>
      <c r="F50" s="21"/>
      <c r="G50" s="21"/>
      <c r="H50" s="52"/>
      <c r="I50" s="52"/>
      <c r="J50" s="179"/>
      <c r="K50" s="179"/>
      <c r="L50" s="179"/>
      <c r="Q50" s="11"/>
      <c r="S50" s="19"/>
      <c r="T50" s="19"/>
      <c r="U50" s="2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row>
    <row r="51" spans="1:68" ht="15.75">
      <c r="A51" s="29">
        <v>12</v>
      </c>
      <c r="C51" s="21" t="s">
        <v>70</v>
      </c>
      <c r="D51" s="21"/>
      <c r="E51" s="21"/>
      <c r="F51" s="21"/>
      <c r="G51" s="21"/>
      <c r="H51" s="30" t="s">
        <v>71</v>
      </c>
      <c r="I51" s="30"/>
      <c r="J51" s="31">
        <f>VLOOKUP(A51,IMPORTS!$A$5:$W$17,4,FALSE)</f>
        <v>128197463</v>
      </c>
      <c r="K51" s="11"/>
      <c r="L51" s="11"/>
      <c r="Q51" s="11"/>
      <c r="S51" s="19"/>
      <c r="T51" s="19"/>
      <c r="U51" s="2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row>
    <row r="52" spans="1:68" ht="15.75">
      <c r="A52" s="29">
        <v>13</v>
      </c>
      <c r="B52" s="50"/>
      <c r="C52" s="11" t="s">
        <v>73</v>
      </c>
      <c r="D52" s="11"/>
      <c r="E52" s="11"/>
      <c r="F52" s="11"/>
      <c r="G52" s="11"/>
      <c r="H52" s="30" t="s">
        <v>74</v>
      </c>
      <c r="I52" s="30"/>
      <c r="J52" s="53">
        <f>IF(J51=0,0,J51/J20)</f>
        <v>6.3739833246305777E-2</v>
      </c>
      <c r="K52" s="53"/>
      <c r="L52" s="182">
        <f>J52</f>
        <v>6.3739833246305777E-2</v>
      </c>
      <c r="Q52" s="11"/>
      <c r="T52" s="54"/>
      <c r="U52" s="19"/>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row>
    <row r="53" spans="1:68" ht="15.75">
      <c r="A53" s="29"/>
      <c r="C53" s="21"/>
      <c r="D53" s="21"/>
      <c r="E53" s="21"/>
      <c r="F53" s="21"/>
      <c r="G53" s="21"/>
      <c r="H53" s="30"/>
      <c r="I53" s="30"/>
      <c r="J53" s="11"/>
      <c r="K53" s="11"/>
      <c r="L53" s="11"/>
      <c r="Q53" s="11"/>
      <c r="R53" s="52"/>
      <c r="S53" s="19"/>
      <c r="T53" s="19"/>
      <c r="U53" s="2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row>
    <row r="54" spans="1:68" ht="15.75">
      <c r="A54" s="325">
        <v>14</v>
      </c>
      <c r="B54" s="47"/>
      <c r="C54" s="27" t="s">
        <v>76</v>
      </c>
      <c r="D54" s="27"/>
      <c r="E54" s="27"/>
      <c r="F54" s="27"/>
      <c r="G54" s="27"/>
      <c r="H54" s="22" t="s">
        <v>77</v>
      </c>
      <c r="I54" s="22"/>
      <c r="J54" s="55"/>
      <c r="K54" s="55"/>
      <c r="L54" s="48">
        <f>L48+L52</f>
        <v>8.1405151224208772E-2</v>
      </c>
      <c r="Q54" s="11"/>
      <c r="R54" s="52"/>
      <c r="S54" s="19"/>
      <c r="T54" s="19"/>
      <c r="U54" s="2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row>
    <row r="55" spans="1:68" ht="15.75">
      <c r="A55" s="29"/>
      <c r="J55" s="179"/>
      <c r="K55" s="179"/>
      <c r="L55" s="179"/>
      <c r="Q55" s="56"/>
      <c r="R55" s="56"/>
      <c r="S55" s="19"/>
      <c r="T55" s="19"/>
      <c r="U55" s="2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row>
    <row r="56" spans="1:68" ht="15.75">
      <c r="A56" s="13"/>
      <c r="C56" s="57"/>
      <c r="D56" s="57"/>
      <c r="E56" s="57"/>
      <c r="F56" s="57"/>
      <c r="G56" s="57"/>
      <c r="H56" s="57"/>
      <c r="I56" s="57"/>
      <c r="J56" s="11"/>
      <c r="K56" s="11"/>
      <c r="L56" s="57"/>
      <c r="M56" s="57"/>
      <c r="N56" s="57"/>
      <c r="O56" s="57"/>
      <c r="Q56" s="11"/>
      <c r="R56" s="11"/>
      <c r="S56" s="19"/>
      <c r="T56" s="19"/>
      <c r="U56" s="19" t="s">
        <v>3</v>
      </c>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row>
    <row r="57" spans="1:68">
      <c r="R57" s="2"/>
    </row>
    <row r="58" spans="1:68">
      <c r="R58" s="2"/>
    </row>
    <row r="59" spans="1:68">
      <c r="R59" s="440" t="s">
        <v>534</v>
      </c>
    </row>
    <row r="60" spans="1:68" ht="15.75">
      <c r="A60" s="13"/>
      <c r="C60" s="57"/>
      <c r="D60" s="57"/>
      <c r="E60" s="57"/>
      <c r="F60" s="57"/>
      <c r="G60" s="57"/>
      <c r="H60" s="57"/>
      <c r="I60" s="57"/>
      <c r="J60" s="11"/>
      <c r="K60" s="11"/>
      <c r="L60" s="57"/>
      <c r="M60" s="57"/>
      <c r="N60" s="57"/>
      <c r="O60" s="57"/>
      <c r="Q60" s="11"/>
      <c r="R60" s="198" t="s">
        <v>0</v>
      </c>
      <c r="S60" s="19"/>
      <c r="T60" s="8"/>
      <c r="U60" s="2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row>
    <row r="61" spans="1:68" ht="15.75">
      <c r="A61" s="13"/>
      <c r="C61" s="21" t="str">
        <f>C5</f>
        <v>Formula Rate calculation</v>
      </c>
      <c r="D61" s="21"/>
      <c r="E61" s="21"/>
      <c r="F61" s="21"/>
      <c r="G61" s="21"/>
      <c r="H61" s="57"/>
      <c r="I61" s="57"/>
      <c r="J61" s="57" t="str">
        <f>J5</f>
        <v xml:space="preserve">     Rate Formula Template</v>
      </c>
      <c r="K61" s="57"/>
      <c r="L61" s="57"/>
      <c r="M61" s="57"/>
      <c r="N61" s="57"/>
      <c r="O61" s="57"/>
      <c r="Q61" s="11"/>
      <c r="R61" s="58" t="str">
        <f>R5</f>
        <v>For  the 12 months ended 12/31/2018</v>
      </c>
      <c r="S61" s="19"/>
      <c r="T61" s="8"/>
      <c r="U61" s="2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row>
    <row r="62" spans="1:68" ht="15.75">
      <c r="A62" s="13"/>
      <c r="C62" s="21"/>
      <c r="D62" s="21"/>
      <c r="E62" s="21"/>
      <c r="F62" s="21"/>
      <c r="G62" s="21"/>
      <c r="H62" s="57"/>
      <c r="I62" s="57"/>
      <c r="J62" s="57" t="str">
        <f>J6</f>
        <v xml:space="preserve"> Utilizing Attachment O Data</v>
      </c>
      <c r="K62" s="57"/>
      <c r="L62" s="57"/>
      <c r="M62" s="57"/>
      <c r="N62" s="57"/>
      <c r="O62" s="57"/>
      <c r="P62" s="11"/>
      <c r="Q62" s="11"/>
      <c r="S62" s="19"/>
      <c r="T62" s="8"/>
      <c r="U62" s="2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row>
    <row r="63" spans="1:68" ht="14.25" customHeight="1">
      <c r="A63" s="13"/>
      <c r="C63" s="57"/>
      <c r="D63" s="57"/>
      <c r="E63" s="57"/>
      <c r="F63" s="57"/>
      <c r="G63" s="57"/>
      <c r="H63" s="57"/>
      <c r="I63" s="57"/>
      <c r="J63" s="57"/>
      <c r="K63" s="57"/>
      <c r="L63" s="57"/>
      <c r="M63" s="57"/>
      <c r="N63" s="57"/>
      <c r="O63" s="57"/>
      <c r="Q63" s="11"/>
      <c r="R63" s="57" t="s">
        <v>78</v>
      </c>
      <c r="S63" s="19"/>
      <c r="T63" s="8"/>
      <c r="U63" s="2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row>
    <row r="64" spans="1:68" ht="15.75">
      <c r="A64" s="13"/>
      <c r="H64" s="57"/>
      <c r="I64" s="57"/>
      <c r="J64" s="43" t="str">
        <f>J8</f>
        <v>AMIL</v>
      </c>
      <c r="K64" s="57"/>
      <c r="L64" s="57"/>
      <c r="M64" s="57"/>
      <c r="N64" s="57"/>
      <c r="O64" s="57"/>
      <c r="P64" s="57"/>
      <c r="Q64" s="11"/>
      <c r="R64" s="11"/>
      <c r="S64" s="19"/>
      <c r="T64" s="8"/>
      <c r="U64" s="2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row>
    <row r="65" spans="1:68" ht="15.75">
      <c r="A65" s="13"/>
      <c r="H65" s="21"/>
      <c r="I65" s="21"/>
      <c r="J65" s="21"/>
      <c r="K65" s="21"/>
      <c r="L65" s="21"/>
      <c r="M65" s="21"/>
      <c r="N65" s="21"/>
      <c r="O65" s="21"/>
      <c r="P65" s="21"/>
      <c r="Q65" s="21"/>
      <c r="R65" s="21"/>
      <c r="S65" s="19"/>
      <c r="T65" s="8"/>
      <c r="U65" s="2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row>
    <row r="66" spans="1:68" ht="15.75">
      <c r="A66" s="13"/>
      <c r="C66" s="57"/>
      <c r="D66" s="57"/>
      <c r="E66" s="57"/>
      <c r="F66" s="57"/>
      <c r="G66" s="57"/>
      <c r="H66" s="27" t="s">
        <v>79</v>
      </c>
      <c r="I66" s="27"/>
      <c r="L66" s="6"/>
      <c r="M66" s="6"/>
      <c r="N66" s="6"/>
      <c r="O66" s="6"/>
      <c r="P66" s="6"/>
      <c r="Q66" s="11"/>
      <c r="R66" s="11"/>
      <c r="S66" s="19"/>
      <c r="T66" s="8"/>
      <c r="U66" s="2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row>
    <row r="67" spans="1:68" ht="51">
      <c r="A67" s="13"/>
      <c r="C67" s="57"/>
      <c r="D67" s="57"/>
      <c r="E67" s="57"/>
      <c r="F67" s="57"/>
      <c r="G67" s="57"/>
      <c r="H67" s="27"/>
      <c r="I67" s="27"/>
      <c r="L67" s="6"/>
      <c r="M67" s="6"/>
      <c r="N67" s="6"/>
      <c r="O67" s="6"/>
      <c r="P67" s="6"/>
      <c r="Q67" s="11"/>
      <c r="R67" s="11"/>
      <c r="S67" s="19"/>
      <c r="T67" s="8"/>
      <c r="U67" s="264" t="s">
        <v>410</v>
      </c>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row>
    <row r="68" spans="1:68" ht="15.75">
      <c r="A68" s="59"/>
      <c r="C68" s="60" t="s">
        <v>8</v>
      </c>
      <c r="D68" s="60" t="s">
        <v>9</v>
      </c>
      <c r="E68" s="60" t="s">
        <v>10</v>
      </c>
      <c r="F68" s="60" t="s">
        <v>11</v>
      </c>
      <c r="G68" s="60" t="s">
        <v>80</v>
      </c>
      <c r="H68" s="60" t="s">
        <v>81</v>
      </c>
      <c r="I68" s="60" t="s">
        <v>82</v>
      </c>
      <c r="J68" s="60" t="s">
        <v>83</v>
      </c>
      <c r="K68" s="60" t="s">
        <v>84</v>
      </c>
      <c r="L68" s="60" t="s">
        <v>85</v>
      </c>
      <c r="M68" s="60" t="s">
        <v>86</v>
      </c>
      <c r="N68" s="60" t="s">
        <v>87</v>
      </c>
      <c r="O68" s="60" t="s">
        <v>88</v>
      </c>
      <c r="P68" s="60" t="s">
        <v>89</v>
      </c>
      <c r="Q68" s="60" t="s">
        <v>90</v>
      </c>
      <c r="R68" s="60" t="s">
        <v>91</v>
      </c>
      <c r="S68" s="19"/>
      <c r="T68" s="8"/>
      <c r="U68" s="2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row>
    <row r="69" spans="1:68" ht="65.25" customHeight="1">
      <c r="A69" s="61" t="s">
        <v>92</v>
      </c>
      <c r="B69" s="62"/>
      <c r="C69" s="63" t="s">
        <v>93</v>
      </c>
      <c r="D69" s="63" t="s">
        <v>94</v>
      </c>
      <c r="E69" s="63" t="s">
        <v>95</v>
      </c>
      <c r="F69" s="63" t="s">
        <v>96</v>
      </c>
      <c r="G69" s="63" t="s">
        <v>97</v>
      </c>
      <c r="H69" s="64" t="s">
        <v>98</v>
      </c>
      <c r="I69" s="64" t="s">
        <v>99</v>
      </c>
      <c r="J69" s="65" t="s">
        <v>100</v>
      </c>
      <c r="K69" s="66" t="s">
        <v>101</v>
      </c>
      <c r="L69" s="64" t="s">
        <v>102</v>
      </c>
      <c r="M69" s="64" t="s">
        <v>76</v>
      </c>
      <c r="N69" s="66" t="s">
        <v>103</v>
      </c>
      <c r="O69" s="64" t="s">
        <v>104</v>
      </c>
      <c r="P69" s="67" t="s">
        <v>105</v>
      </c>
      <c r="Q69" s="68" t="s">
        <v>106</v>
      </c>
      <c r="R69" s="67" t="s">
        <v>107</v>
      </c>
      <c r="S69" s="40"/>
      <c r="T69" s="8"/>
      <c r="U69" s="67" t="s">
        <v>278</v>
      </c>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row>
    <row r="70" spans="1:68" ht="46.5" customHeight="1">
      <c r="A70" s="69"/>
      <c r="B70" s="70"/>
      <c r="C70" s="70"/>
      <c r="D70" s="70"/>
      <c r="E70" s="71" t="s">
        <v>108</v>
      </c>
      <c r="F70" s="71" t="s">
        <v>437</v>
      </c>
      <c r="G70" s="70" t="s">
        <v>109</v>
      </c>
      <c r="H70" s="71" t="s">
        <v>110</v>
      </c>
      <c r="I70" s="72" t="s">
        <v>111</v>
      </c>
      <c r="J70" s="71" t="s">
        <v>112</v>
      </c>
      <c r="K70" s="73" t="s">
        <v>113</v>
      </c>
      <c r="L70" s="71" t="s">
        <v>114</v>
      </c>
      <c r="M70" s="72" t="s">
        <v>115</v>
      </c>
      <c r="N70" s="74" t="s">
        <v>116</v>
      </c>
      <c r="O70" s="72" t="s">
        <v>117</v>
      </c>
      <c r="P70" s="74" t="s">
        <v>118</v>
      </c>
      <c r="Q70" s="75" t="s">
        <v>119</v>
      </c>
      <c r="R70" s="76" t="s">
        <v>120</v>
      </c>
      <c r="S70" s="19"/>
      <c r="T70" s="8"/>
      <c r="U70" s="123"/>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row>
    <row r="71" spans="1:68" ht="15.75">
      <c r="A71" s="77" t="s">
        <v>121</v>
      </c>
      <c r="B71" s="6"/>
      <c r="C71" s="6"/>
      <c r="D71" s="6"/>
      <c r="E71" s="6"/>
      <c r="F71" s="6"/>
      <c r="G71" s="6"/>
      <c r="H71" s="6"/>
      <c r="I71" s="6"/>
      <c r="J71" s="6"/>
      <c r="K71" s="78"/>
      <c r="L71" s="6"/>
      <c r="M71" s="6"/>
      <c r="N71" s="78"/>
      <c r="O71" s="6"/>
      <c r="P71" s="78"/>
      <c r="Q71" s="11"/>
      <c r="R71" s="79"/>
      <c r="S71" s="19"/>
      <c r="T71" s="8"/>
      <c r="U71" s="2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row>
    <row r="72" spans="1:68" ht="15.75">
      <c r="A72" s="178" t="s">
        <v>20</v>
      </c>
      <c r="B72" s="179"/>
      <c r="C72" s="201" t="s">
        <v>216</v>
      </c>
      <c r="D72" s="192" t="s">
        <v>362</v>
      </c>
      <c r="E72" s="181">
        <v>0</v>
      </c>
      <c r="F72" s="181">
        <v>0</v>
      </c>
      <c r="G72" s="182">
        <f>$L$29</f>
        <v>7.0800960589486525E-2</v>
      </c>
      <c r="H72" s="183">
        <f>ROUND(F72*G72,0)</f>
        <v>0</v>
      </c>
      <c r="I72" s="182">
        <f>$L$44</f>
        <v>1.0495302187107298E-2</v>
      </c>
      <c r="J72" s="179">
        <f>ROUND(E72*I72,0)</f>
        <v>0</v>
      </c>
      <c r="K72" s="184">
        <f>H72+J72</f>
        <v>0</v>
      </c>
      <c r="L72" s="183">
        <f>E72-F72</f>
        <v>0</v>
      </c>
      <c r="M72" s="182">
        <f>$L$54</f>
        <v>8.1405151224208772E-2</v>
      </c>
      <c r="N72" s="193">
        <f>ROUND(L72*M72,0)</f>
        <v>0</v>
      </c>
      <c r="O72" s="181">
        <v>0</v>
      </c>
      <c r="P72" s="194">
        <f>K72+N72+O72</f>
        <v>0</v>
      </c>
      <c r="Q72" s="83">
        <v>-303951</v>
      </c>
      <c r="R72" s="196">
        <f>P72+Q72</f>
        <v>-303951</v>
      </c>
      <c r="S72" s="85"/>
      <c r="T72" s="85"/>
      <c r="U72" s="221">
        <v>0</v>
      </c>
      <c r="V72" s="85"/>
      <c r="W72" s="85"/>
      <c r="X72" s="85"/>
    </row>
    <row r="73" spans="1:68" ht="15.75">
      <c r="A73" s="178" t="s">
        <v>122</v>
      </c>
      <c r="B73" s="179"/>
      <c r="C73" s="201" t="s">
        <v>216</v>
      </c>
      <c r="D73" s="192" t="s">
        <v>404</v>
      </c>
      <c r="E73" s="181">
        <v>44157908</v>
      </c>
      <c r="F73" s="181">
        <v>1455271</v>
      </c>
      <c r="G73" s="182">
        <f t="shared" ref="G73:G81" si="0">$L$29</f>
        <v>7.0800960589486525E-2</v>
      </c>
      <c r="H73" s="183">
        <f>ROUND(F73*G73,0)</f>
        <v>103035</v>
      </c>
      <c r="I73" s="182">
        <f t="shared" ref="I73:I81" si="1">$L$44</f>
        <v>1.0495302187107298E-2</v>
      </c>
      <c r="J73" s="179">
        <f t="shared" ref="J73:J81" si="2">ROUND(E73*I73,0)</f>
        <v>463451</v>
      </c>
      <c r="K73" s="184">
        <f>H73+J73</f>
        <v>566486</v>
      </c>
      <c r="L73" s="183">
        <f>E73-F73</f>
        <v>42702637</v>
      </c>
      <c r="M73" s="182">
        <f t="shared" ref="M73:M81" si="3">$L$54</f>
        <v>8.1405151224208772E-2</v>
      </c>
      <c r="N73" s="193">
        <f t="shared" ref="N73:N81" si="4">ROUND(L73*M73,0)</f>
        <v>3476215</v>
      </c>
      <c r="O73" s="181">
        <v>728590</v>
      </c>
      <c r="P73" s="194">
        <f>K73+N73+O73</f>
        <v>4771291</v>
      </c>
      <c r="Q73" s="83">
        <v>-68285</v>
      </c>
      <c r="R73" s="196">
        <f>P73+Q73</f>
        <v>4703006</v>
      </c>
      <c r="S73" s="85"/>
      <c r="T73" s="85"/>
      <c r="U73" s="221">
        <f t="shared" ref="U73:U81" si="5">+E73</f>
        <v>44157908</v>
      </c>
      <c r="V73" s="85"/>
      <c r="W73" s="85"/>
      <c r="X73" s="85"/>
    </row>
    <row r="74" spans="1:68" ht="15.75">
      <c r="A74" s="178" t="s">
        <v>123</v>
      </c>
      <c r="B74" s="179"/>
      <c r="C74" s="201" t="s">
        <v>216</v>
      </c>
      <c r="D74" s="192" t="s">
        <v>363</v>
      </c>
      <c r="E74" s="181">
        <v>0</v>
      </c>
      <c r="F74" s="181">
        <v>0</v>
      </c>
      <c r="G74" s="182">
        <f t="shared" si="0"/>
        <v>7.0800960589486525E-2</v>
      </c>
      <c r="H74" s="183">
        <f t="shared" ref="H74:H81" si="6">ROUND(F74*G74,0)</f>
        <v>0</v>
      </c>
      <c r="I74" s="182">
        <f t="shared" si="1"/>
        <v>1.0495302187107298E-2</v>
      </c>
      <c r="J74" s="179">
        <f t="shared" si="2"/>
        <v>0</v>
      </c>
      <c r="K74" s="184">
        <f>H74+J74</f>
        <v>0</v>
      </c>
      <c r="L74" s="183">
        <f>E74-F74</f>
        <v>0</v>
      </c>
      <c r="M74" s="182">
        <f t="shared" si="3"/>
        <v>8.1405151224208772E-2</v>
      </c>
      <c r="N74" s="193">
        <f t="shared" si="4"/>
        <v>0</v>
      </c>
      <c r="O74" s="181">
        <v>0</v>
      </c>
      <c r="P74" s="194">
        <f>K74+N74+O74</f>
        <v>0</v>
      </c>
      <c r="Q74" s="181">
        <v>15451</v>
      </c>
      <c r="R74" s="196">
        <f>P74+Q74</f>
        <v>15451</v>
      </c>
      <c r="S74" s="85"/>
      <c r="T74" s="85"/>
      <c r="U74" s="221">
        <v>0</v>
      </c>
      <c r="V74" s="85"/>
      <c r="W74" s="85"/>
      <c r="X74" s="85"/>
    </row>
    <row r="75" spans="1:68" ht="15.75">
      <c r="A75" s="178" t="s">
        <v>224</v>
      </c>
      <c r="B75" s="179"/>
      <c r="C75" s="201" t="s">
        <v>216</v>
      </c>
      <c r="D75" s="192" t="s">
        <v>405</v>
      </c>
      <c r="E75" s="181">
        <v>7368221</v>
      </c>
      <c r="F75" s="181">
        <v>344523</v>
      </c>
      <c r="G75" s="182">
        <f t="shared" si="0"/>
        <v>7.0800960589486525E-2</v>
      </c>
      <c r="H75" s="183">
        <f t="shared" si="6"/>
        <v>24393</v>
      </c>
      <c r="I75" s="182">
        <f t="shared" si="1"/>
        <v>1.0495302187107298E-2</v>
      </c>
      <c r="J75" s="179">
        <f t="shared" si="2"/>
        <v>77332</v>
      </c>
      <c r="K75" s="184">
        <f t="shared" ref="K75:K78" si="7">H75+J75</f>
        <v>101725</v>
      </c>
      <c r="L75" s="183">
        <f t="shared" ref="L75:L78" si="8">E75-F75</f>
        <v>7023698</v>
      </c>
      <c r="M75" s="182">
        <f t="shared" si="3"/>
        <v>8.1405151224208772E-2</v>
      </c>
      <c r="N75" s="193">
        <f t="shared" si="4"/>
        <v>571765</v>
      </c>
      <c r="O75" s="181">
        <v>137438</v>
      </c>
      <c r="P75" s="194">
        <f t="shared" ref="P75:P78" si="9">K75+N75+O75</f>
        <v>810928</v>
      </c>
      <c r="Q75" s="181">
        <v>114897</v>
      </c>
      <c r="R75" s="196">
        <f t="shared" ref="R75:R78" si="10">P75+Q75</f>
        <v>925825</v>
      </c>
      <c r="S75" s="85"/>
      <c r="T75" s="85"/>
      <c r="U75" s="221">
        <f t="shared" si="5"/>
        <v>7368221</v>
      </c>
      <c r="V75" s="85"/>
      <c r="W75" s="85"/>
      <c r="X75" s="85"/>
    </row>
    <row r="76" spans="1:68" ht="15.75">
      <c r="A76" s="178" t="s">
        <v>225</v>
      </c>
      <c r="B76" s="179"/>
      <c r="C76" s="201" t="s">
        <v>216</v>
      </c>
      <c r="D76" s="192" t="s">
        <v>364</v>
      </c>
      <c r="E76" s="181"/>
      <c r="F76" s="181">
        <v>0</v>
      </c>
      <c r="G76" s="182">
        <f t="shared" si="0"/>
        <v>7.0800960589486525E-2</v>
      </c>
      <c r="H76" s="183">
        <f t="shared" si="6"/>
        <v>0</v>
      </c>
      <c r="I76" s="182">
        <f t="shared" si="1"/>
        <v>1.0495302187107298E-2</v>
      </c>
      <c r="J76" s="179">
        <f t="shared" si="2"/>
        <v>0</v>
      </c>
      <c r="K76" s="184">
        <f t="shared" si="7"/>
        <v>0</v>
      </c>
      <c r="L76" s="183">
        <f t="shared" si="8"/>
        <v>0</v>
      </c>
      <c r="M76" s="182">
        <f t="shared" si="3"/>
        <v>8.1405151224208772E-2</v>
      </c>
      <c r="N76" s="193">
        <f t="shared" si="4"/>
        <v>0</v>
      </c>
      <c r="O76" s="181">
        <v>0</v>
      </c>
      <c r="P76" s="194">
        <f t="shared" si="9"/>
        <v>0</v>
      </c>
      <c r="Q76" s="181">
        <v>-407323</v>
      </c>
      <c r="R76" s="196">
        <f t="shared" si="10"/>
        <v>-407323</v>
      </c>
      <c r="S76" s="85"/>
      <c r="T76" s="85"/>
      <c r="U76" s="221">
        <v>0</v>
      </c>
      <c r="V76" s="85"/>
      <c r="W76" s="85"/>
      <c r="X76" s="85"/>
    </row>
    <row r="77" spans="1:68" ht="15.75">
      <c r="A77" s="178" t="s">
        <v>226</v>
      </c>
      <c r="B77" s="179"/>
      <c r="C77" s="201" t="s">
        <v>216</v>
      </c>
      <c r="D77" s="192" t="s">
        <v>406</v>
      </c>
      <c r="E77" s="181">
        <v>40162620</v>
      </c>
      <c r="F77" s="181">
        <v>1594915</v>
      </c>
      <c r="G77" s="182">
        <f t="shared" si="0"/>
        <v>7.0800960589486525E-2</v>
      </c>
      <c r="H77" s="183">
        <f t="shared" si="6"/>
        <v>112922</v>
      </c>
      <c r="I77" s="182">
        <f t="shared" si="1"/>
        <v>1.0495302187107298E-2</v>
      </c>
      <c r="J77" s="179">
        <f t="shared" si="2"/>
        <v>421519</v>
      </c>
      <c r="K77" s="184">
        <f t="shared" si="7"/>
        <v>534441</v>
      </c>
      <c r="L77" s="183">
        <f t="shared" si="8"/>
        <v>38567705</v>
      </c>
      <c r="M77" s="182">
        <f t="shared" si="3"/>
        <v>8.1405151224208772E-2</v>
      </c>
      <c r="N77" s="193">
        <f t="shared" si="4"/>
        <v>3139610</v>
      </c>
      <c r="O77" s="181">
        <v>699436</v>
      </c>
      <c r="P77" s="194">
        <f t="shared" si="9"/>
        <v>4373487</v>
      </c>
      <c r="Q77" s="181">
        <v>488494</v>
      </c>
      <c r="R77" s="196">
        <f t="shared" si="10"/>
        <v>4861981</v>
      </c>
      <c r="S77" s="85"/>
      <c r="T77" s="85"/>
      <c r="U77" s="221">
        <f t="shared" si="5"/>
        <v>40162620</v>
      </c>
      <c r="V77" s="85"/>
      <c r="W77" s="85"/>
      <c r="X77" s="85"/>
    </row>
    <row r="78" spans="1:68" ht="15.75">
      <c r="A78" s="178" t="s">
        <v>227</v>
      </c>
      <c r="B78" s="179"/>
      <c r="C78" s="201" t="s">
        <v>216</v>
      </c>
      <c r="D78" s="192" t="s">
        <v>365</v>
      </c>
      <c r="E78" s="181">
        <v>0</v>
      </c>
      <c r="F78" s="181">
        <v>0</v>
      </c>
      <c r="G78" s="182">
        <f t="shared" si="0"/>
        <v>7.0800960589486525E-2</v>
      </c>
      <c r="H78" s="183">
        <f t="shared" si="6"/>
        <v>0</v>
      </c>
      <c r="I78" s="182">
        <f t="shared" si="1"/>
        <v>1.0495302187107298E-2</v>
      </c>
      <c r="J78" s="179">
        <f t="shared" si="2"/>
        <v>0</v>
      </c>
      <c r="K78" s="184">
        <f t="shared" si="7"/>
        <v>0</v>
      </c>
      <c r="L78" s="183">
        <f t="shared" si="8"/>
        <v>0</v>
      </c>
      <c r="M78" s="182">
        <f t="shared" si="3"/>
        <v>8.1405151224208772E-2</v>
      </c>
      <c r="N78" s="193">
        <f t="shared" si="4"/>
        <v>0</v>
      </c>
      <c r="O78" s="181">
        <v>0</v>
      </c>
      <c r="P78" s="194">
        <f t="shared" si="9"/>
        <v>0</v>
      </c>
      <c r="Q78" s="181">
        <v>-9828</v>
      </c>
      <c r="R78" s="196">
        <f t="shared" si="10"/>
        <v>-9828</v>
      </c>
      <c r="S78" s="85"/>
      <c r="T78" s="85"/>
      <c r="U78" s="221">
        <v>0</v>
      </c>
      <c r="V78" s="85"/>
      <c r="W78" s="85"/>
      <c r="X78" s="85"/>
    </row>
    <row r="79" spans="1:68" ht="15.75">
      <c r="A79" s="178" t="s">
        <v>227</v>
      </c>
      <c r="B79" s="179"/>
      <c r="C79" s="201" t="s">
        <v>216</v>
      </c>
      <c r="D79" s="192" t="s">
        <v>407</v>
      </c>
      <c r="E79" s="181">
        <v>3852436</v>
      </c>
      <c r="F79" s="181">
        <v>170899</v>
      </c>
      <c r="G79" s="182">
        <f t="shared" si="0"/>
        <v>7.0800960589486525E-2</v>
      </c>
      <c r="H79" s="183">
        <f t="shared" si="6"/>
        <v>12100</v>
      </c>
      <c r="I79" s="182">
        <f t="shared" si="1"/>
        <v>1.0495302187107298E-2</v>
      </c>
      <c r="J79" s="179">
        <f t="shared" si="2"/>
        <v>40432</v>
      </c>
      <c r="K79" s="184">
        <f t="shared" ref="K79:K81" si="11">H79+J79</f>
        <v>52532</v>
      </c>
      <c r="L79" s="183">
        <f t="shared" ref="L79:L81" si="12">E79-F79</f>
        <v>3681537</v>
      </c>
      <c r="M79" s="182">
        <f t="shared" si="3"/>
        <v>8.1405151224208772E-2</v>
      </c>
      <c r="N79" s="193">
        <f t="shared" si="4"/>
        <v>299696</v>
      </c>
      <c r="O79" s="181">
        <v>68132</v>
      </c>
      <c r="P79" s="194">
        <f t="shared" ref="P79:P81" si="13">K79+N79+O79</f>
        <v>420360</v>
      </c>
      <c r="Q79" s="181">
        <v>46038</v>
      </c>
      <c r="R79" s="196">
        <f t="shared" ref="R79:R81" si="14">P79+Q79</f>
        <v>466398</v>
      </c>
      <c r="S79" s="85"/>
      <c r="T79" s="85"/>
      <c r="U79" s="221">
        <f t="shared" si="5"/>
        <v>3852436</v>
      </c>
      <c r="V79" s="85"/>
      <c r="W79" s="85"/>
      <c r="X79" s="85"/>
    </row>
    <row r="80" spans="1:68" ht="15.75">
      <c r="A80" s="178" t="s">
        <v>227</v>
      </c>
      <c r="B80" s="179"/>
      <c r="C80" s="201" t="s">
        <v>216</v>
      </c>
      <c r="D80" s="192" t="s">
        <v>366</v>
      </c>
      <c r="E80" s="181">
        <v>0</v>
      </c>
      <c r="F80" s="181">
        <v>0</v>
      </c>
      <c r="G80" s="182">
        <f t="shared" si="0"/>
        <v>7.0800960589486525E-2</v>
      </c>
      <c r="H80" s="183">
        <f t="shared" si="6"/>
        <v>0</v>
      </c>
      <c r="I80" s="182">
        <f t="shared" si="1"/>
        <v>1.0495302187107298E-2</v>
      </c>
      <c r="J80" s="179">
        <f t="shared" si="2"/>
        <v>0</v>
      </c>
      <c r="K80" s="184">
        <f t="shared" si="11"/>
        <v>0</v>
      </c>
      <c r="L80" s="183">
        <f t="shared" si="12"/>
        <v>0</v>
      </c>
      <c r="M80" s="182">
        <f t="shared" si="3"/>
        <v>8.1405151224208772E-2</v>
      </c>
      <c r="N80" s="193">
        <f t="shared" si="4"/>
        <v>0</v>
      </c>
      <c r="O80" s="181">
        <v>0</v>
      </c>
      <c r="P80" s="194">
        <f t="shared" si="13"/>
        <v>0</v>
      </c>
      <c r="Q80" s="181">
        <v>-146077</v>
      </c>
      <c r="R80" s="196">
        <f t="shared" si="14"/>
        <v>-146077</v>
      </c>
      <c r="S80" s="85"/>
      <c r="T80" s="85"/>
      <c r="U80" s="221">
        <v>0</v>
      </c>
      <c r="V80" s="85"/>
      <c r="W80" s="85"/>
      <c r="X80" s="85"/>
    </row>
    <row r="81" spans="1:24" ht="15.75">
      <c r="A81" s="178" t="s">
        <v>227</v>
      </c>
      <c r="B81" s="179"/>
      <c r="C81" s="201" t="s">
        <v>216</v>
      </c>
      <c r="D81" s="192" t="s">
        <v>408</v>
      </c>
      <c r="E81" s="181">
        <v>18582419</v>
      </c>
      <c r="F81" s="181">
        <v>590738</v>
      </c>
      <c r="G81" s="182">
        <f t="shared" si="0"/>
        <v>7.0800960589486525E-2</v>
      </c>
      <c r="H81" s="183">
        <f t="shared" si="6"/>
        <v>41825</v>
      </c>
      <c r="I81" s="182">
        <f t="shared" si="1"/>
        <v>1.0495302187107298E-2</v>
      </c>
      <c r="J81" s="179">
        <f t="shared" si="2"/>
        <v>195028</v>
      </c>
      <c r="K81" s="184">
        <f t="shared" si="11"/>
        <v>236853</v>
      </c>
      <c r="L81" s="183">
        <f t="shared" si="12"/>
        <v>17991681</v>
      </c>
      <c r="M81" s="182">
        <f t="shared" si="3"/>
        <v>8.1405151224208772E-2</v>
      </c>
      <c r="N81" s="193">
        <f t="shared" si="4"/>
        <v>1464616</v>
      </c>
      <c r="O81" s="181">
        <v>323132</v>
      </c>
      <c r="P81" s="194">
        <f t="shared" si="13"/>
        <v>2024601</v>
      </c>
      <c r="Q81" s="181">
        <v>414051</v>
      </c>
      <c r="R81" s="196">
        <f t="shared" si="14"/>
        <v>2438652</v>
      </c>
      <c r="S81" s="85"/>
      <c r="T81" s="85"/>
      <c r="U81" s="221">
        <f t="shared" si="5"/>
        <v>18582419</v>
      </c>
      <c r="V81" s="85"/>
      <c r="W81" s="85"/>
      <c r="X81" s="85"/>
    </row>
    <row r="82" spans="1:24" ht="15.75">
      <c r="A82" s="178"/>
      <c r="B82" s="179"/>
      <c r="C82" s="201"/>
      <c r="D82" s="192"/>
      <c r="E82" s="181"/>
      <c r="F82" s="181"/>
      <c r="G82" s="182"/>
      <c r="H82" s="183"/>
      <c r="I82" s="182"/>
      <c r="J82" s="179"/>
      <c r="K82" s="184"/>
      <c r="L82" s="183"/>
      <c r="M82" s="182"/>
      <c r="N82" s="193"/>
      <c r="O82" s="181"/>
      <c r="P82" s="194"/>
      <c r="Q82" s="197"/>
      <c r="R82" s="196"/>
      <c r="S82" s="85"/>
      <c r="T82" s="85"/>
      <c r="U82" s="221"/>
      <c r="V82" s="85"/>
      <c r="W82" s="85"/>
      <c r="X82" s="85"/>
    </row>
    <row r="83" spans="1:24">
      <c r="A83" s="80"/>
      <c r="C83" s="85"/>
      <c r="D83" s="86"/>
      <c r="E83" s="85"/>
      <c r="F83" s="85"/>
      <c r="G83" s="85"/>
      <c r="H83" s="85"/>
      <c r="I83" s="85"/>
      <c r="J83" s="85"/>
      <c r="K83" s="87"/>
      <c r="L83" s="85"/>
      <c r="M83" s="85"/>
      <c r="N83" s="87"/>
      <c r="O83" s="85"/>
      <c r="P83" s="87"/>
      <c r="Q83" s="85"/>
      <c r="R83" s="87"/>
      <c r="S83" s="85"/>
      <c r="T83" s="85"/>
      <c r="U83" s="219"/>
      <c r="V83" s="85"/>
      <c r="W83" s="85"/>
      <c r="X83" s="85"/>
    </row>
    <row r="84" spans="1:24">
      <c r="A84" s="80"/>
      <c r="C84" s="85"/>
      <c r="D84" s="86"/>
      <c r="E84" s="85"/>
      <c r="F84" s="85"/>
      <c r="G84" s="85"/>
      <c r="H84" s="85"/>
      <c r="I84" s="85"/>
      <c r="J84" s="85"/>
      <c r="K84" s="87"/>
      <c r="L84" s="85"/>
      <c r="M84" s="85"/>
      <c r="N84" s="87"/>
      <c r="O84" s="85"/>
      <c r="P84" s="87"/>
      <c r="Q84" s="85"/>
      <c r="R84" s="87"/>
      <c r="S84" s="85"/>
      <c r="T84" s="85"/>
      <c r="U84" s="219"/>
      <c r="V84" s="85"/>
      <c r="W84" s="85"/>
      <c r="X84" s="85"/>
    </row>
    <row r="85" spans="1:24">
      <c r="A85" s="80"/>
      <c r="C85" s="85"/>
      <c r="D85" s="86"/>
      <c r="E85" s="85"/>
      <c r="F85" s="85"/>
      <c r="G85" s="85"/>
      <c r="H85" s="85"/>
      <c r="I85" s="85"/>
      <c r="J85" s="85"/>
      <c r="K85" s="87"/>
      <c r="L85" s="85"/>
      <c r="M85" s="85"/>
      <c r="N85" s="87"/>
      <c r="O85" s="85"/>
      <c r="P85" s="87"/>
      <c r="Q85" s="85"/>
      <c r="R85" s="87"/>
      <c r="S85" s="85"/>
      <c r="T85" s="85"/>
      <c r="U85" s="219"/>
      <c r="V85" s="85"/>
      <c r="W85" s="85"/>
      <c r="X85" s="85"/>
    </row>
    <row r="86" spans="1:24">
      <c r="A86" s="80"/>
      <c r="C86" s="85"/>
      <c r="D86" s="86"/>
      <c r="E86" s="85"/>
      <c r="F86" s="85"/>
      <c r="G86" s="85"/>
      <c r="H86" s="85"/>
      <c r="I86" s="85"/>
      <c r="J86" s="85"/>
      <c r="K86" s="87"/>
      <c r="L86" s="85"/>
      <c r="M86" s="85"/>
      <c r="N86" s="87"/>
      <c r="O86" s="85"/>
      <c r="P86" s="87"/>
      <c r="Q86" s="85"/>
      <c r="R86" s="87"/>
      <c r="S86" s="85"/>
      <c r="T86" s="85"/>
      <c r="U86" s="219"/>
      <c r="V86" s="85"/>
      <c r="W86" s="85"/>
      <c r="X86" s="85"/>
    </row>
    <row r="87" spans="1:24">
      <c r="A87" s="80"/>
      <c r="C87" s="85"/>
      <c r="D87" s="86"/>
      <c r="E87" s="85"/>
      <c r="F87" s="85"/>
      <c r="G87" s="85"/>
      <c r="H87" s="85"/>
      <c r="I87" s="85"/>
      <c r="J87" s="85"/>
      <c r="K87" s="87"/>
      <c r="L87" s="85"/>
      <c r="M87" s="85"/>
      <c r="N87" s="87"/>
      <c r="O87" s="85"/>
      <c r="P87" s="87"/>
      <c r="Q87" s="85"/>
      <c r="R87" s="87"/>
      <c r="S87" s="85"/>
      <c r="T87" s="85"/>
      <c r="U87" s="219"/>
      <c r="V87" s="85"/>
      <c r="W87" s="85"/>
      <c r="X87" s="85"/>
    </row>
    <row r="88" spans="1:24">
      <c r="A88" s="80"/>
      <c r="C88" s="85"/>
      <c r="D88" s="86"/>
      <c r="E88" s="85"/>
      <c r="F88" s="85"/>
      <c r="G88" s="85"/>
      <c r="H88" s="85"/>
      <c r="I88" s="85"/>
      <c r="J88" s="85"/>
      <c r="K88" s="87"/>
      <c r="L88" s="85"/>
      <c r="M88" s="85"/>
      <c r="N88" s="87"/>
      <c r="O88" s="85"/>
      <c r="P88" s="87"/>
      <c r="Q88" s="85"/>
      <c r="R88" s="87"/>
      <c r="S88" s="85"/>
      <c r="T88" s="85"/>
      <c r="U88" s="219"/>
      <c r="V88" s="85"/>
      <c r="W88" s="85"/>
      <c r="X88" s="85"/>
    </row>
    <row r="89" spans="1:24">
      <c r="A89" s="80"/>
      <c r="C89" s="85"/>
      <c r="D89" s="86"/>
      <c r="E89" s="85"/>
      <c r="F89" s="85"/>
      <c r="G89" s="85"/>
      <c r="H89" s="85"/>
      <c r="I89" s="85"/>
      <c r="J89" s="85"/>
      <c r="K89" s="87"/>
      <c r="L89" s="85"/>
      <c r="M89" s="85"/>
      <c r="N89" s="87"/>
      <c r="O89" s="85"/>
      <c r="P89" s="87"/>
      <c r="Q89" s="85"/>
      <c r="R89" s="87"/>
      <c r="S89" s="85"/>
      <c r="T89" s="85"/>
      <c r="U89" s="219"/>
      <c r="V89" s="85"/>
      <c r="W89" s="85"/>
      <c r="X89" s="85"/>
    </row>
    <row r="90" spans="1:24">
      <c r="A90" s="80"/>
      <c r="C90" s="85"/>
      <c r="D90" s="86"/>
      <c r="E90" s="85"/>
      <c r="F90" s="85"/>
      <c r="G90" s="85"/>
      <c r="H90" s="85"/>
      <c r="I90" s="85"/>
      <c r="J90" s="85"/>
      <c r="K90" s="87"/>
      <c r="L90" s="85"/>
      <c r="M90" s="85"/>
      <c r="N90" s="87"/>
      <c r="O90" s="85"/>
      <c r="P90" s="87"/>
      <c r="Q90" s="85"/>
      <c r="R90" s="87"/>
      <c r="S90" s="85"/>
      <c r="T90" s="85"/>
      <c r="U90" s="219"/>
      <c r="V90" s="85"/>
      <c r="W90" s="85"/>
      <c r="X90" s="85"/>
    </row>
    <row r="91" spans="1:24">
      <c r="A91" s="88"/>
      <c r="B91" s="89"/>
      <c r="C91" s="90"/>
      <c r="D91" s="90"/>
      <c r="E91" s="90"/>
      <c r="F91" s="90"/>
      <c r="G91" s="90"/>
      <c r="H91" s="90"/>
      <c r="I91" s="90"/>
      <c r="J91" s="90"/>
      <c r="K91" s="91"/>
      <c r="L91" s="90"/>
      <c r="M91" s="90"/>
      <c r="N91" s="91"/>
      <c r="O91" s="90"/>
      <c r="P91" s="91"/>
      <c r="Q91" s="90"/>
      <c r="R91" s="91"/>
      <c r="S91" s="85"/>
      <c r="T91" s="85"/>
      <c r="U91" s="219"/>
      <c r="V91" s="85"/>
      <c r="W91" s="85"/>
      <c r="X91" s="85"/>
    </row>
    <row r="92" spans="1:24" ht="15.75">
      <c r="A92" s="18" t="s">
        <v>124</v>
      </c>
      <c r="B92" s="50"/>
      <c r="C92" s="21" t="s">
        <v>125</v>
      </c>
      <c r="D92" s="21"/>
      <c r="E92" s="21"/>
      <c r="F92" s="21"/>
      <c r="G92" s="21"/>
      <c r="H92" s="43"/>
      <c r="I92" s="43"/>
      <c r="J92" s="11"/>
      <c r="K92" s="11"/>
      <c r="L92" s="11"/>
      <c r="M92" s="11"/>
      <c r="N92" s="11"/>
      <c r="O92" s="11"/>
      <c r="P92" s="92">
        <f>SUM(P72:P91)</f>
        <v>12400667</v>
      </c>
      <c r="Q92" s="92">
        <f>SUM(Q72:Q91)</f>
        <v>143467</v>
      </c>
      <c r="R92" s="92">
        <f>ROUND(SUM(R72:R91),2)</f>
        <v>12544134</v>
      </c>
      <c r="S92" s="85"/>
      <c r="T92" s="85"/>
      <c r="U92" s="220">
        <f>SUM(U72:U91)</f>
        <v>114123604</v>
      </c>
      <c r="V92" s="85"/>
      <c r="W92" s="85"/>
      <c r="X92" s="85"/>
    </row>
    <row r="93" spans="1:24" ht="15.75">
      <c r="A93" s="93"/>
      <c r="B93" s="85"/>
      <c r="C93" s="85"/>
      <c r="D93" s="85"/>
      <c r="E93" s="133">
        <f>SUM(E72:E90)</f>
        <v>114123604</v>
      </c>
      <c r="F93" s="85"/>
      <c r="G93" s="85"/>
      <c r="H93" s="85"/>
      <c r="I93" s="85"/>
      <c r="J93" s="85"/>
      <c r="K93" s="85"/>
      <c r="L93" s="85"/>
      <c r="M93" s="85"/>
      <c r="N93" s="85"/>
      <c r="O93" s="85"/>
      <c r="P93" s="85"/>
      <c r="Q93" s="85"/>
      <c r="R93" s="85"/>
      <c r="S93" s="85"/>
      <c r="T93" s="85"/>
      <c r="U93" s="253">
        <f>+E93-U92</f>
        <v>0</v>
      </c>
      <c r="V93" s="253" t="s">
        <v>229</v>
      </c>
      <c r="W93" s="85"/>
      <c r="X93" s="85"/>
    </row>
    <row r="94" spans="1:24" ht="15.75">
      <c r="A94" s="94">
        <v>3</v>
      </c>
      <c r="B94" s="85"/>
      <c r="C94" s="57" t="s">
        <v>126</v>
      </c>
      <c r="D94" s="57"/>
      <c r="E94" s="57"/>
      <c r="F94" s="57"/>
      <c r="G94" s="85"/>
      <c r="H94" s="85"/>
      <c r="I94" s="85"/>
      <c r="J94" s="85"/>
      <c r="K94" s="85"/>
      <c r="L94" s="85"/>
      <c r="M94" s="85"/>
      <c r="N94" s="85"/>
      <c r="O94" s="85"/>
      <c r="P94" s="92">
        <f>P92</f>
        <v>12400667</v>
      </c>
      <c r="Q94" s="85"/>
      <c r="R94" s="85"/>
      <c r="S94" s="85"/>
      <c r="T94" s="85"/>
      <c r="U94" s="254" t="s">
        <v>378</v>
      </c>
      <c r="V94" s="255"/>
      <c r="W94" s="85"/>
      <c r="X94" s="85"/>
    </row>
    <row r="95" spans="1:24">
      <c r="A95" s="85"/>
      <c r="B95" s="85"/>
      <c r="C95" s="85"/>
      <c r="D95" s="85"/>
      <c r="E95" s="85"/>
      <c r="F95" s="85"/>
      <c r="G95" s="85"/>
      <c r="H95" s="85"/>
      <c r="I95" s="85"/>
      <c r="J95" s="85"/>
      <c r="K95" s="85"/>
      <c r="L95" s="85"/>
      <c r="M95" s="85"/>
      <c r="N95" s="85"/>
      <c r="O95" s="85"/>
      <c r="P95" s="85"/>
      <c r="Q95" s="85"/>
      <c r="R95" s="85"/>
      <c r="S95" s="85"/>
      <c r="T95" s="85"/>
      <c r="U95" s="85"/>
      <c r="V95" s="85"/>
      <c r="W95" s="85"/>
      <c r="X95" s="85"/>
    </row>
    <row r="96" spans="1:24">
      <c r="A96" s="85"/>
      <c r="B96" s="85"/>
      <c r="C96" s="85"/>
      <c r="D96" s="85"/>
      <c r="E96" s="85"/>
      <c r="F96" s="85"/>
      <c r="G96" s="85"/>
      <c r="H96" s="85"/>
      <c r="I96" s="85"/>
      <c r="J96" s="85"/>
      <c r="K96" s="85"/>
      <c r="L96" s="85"/>
      <c r="M96" s="85"/>
      <c r="N96" s="85"/>
      <c r="O96" s="85"/>
      <c r="P96" s="85"/>
      <c r="Q96" s="85"/>
      <c r="R96" s="85"/>
      <c r="S96" s="85"/>
      <c r="T96" s="85"/>
      <c r="U96" s="85"/>
      <c r="V96" s="85"/>
      <c r="W96" s="85"/>
      <c r="X96" s="85"/>
    </row>
    <row r="97" spans="1:24" ht="15.75">
      <c r="A97" s="57" t="s">
        <v>127</v>
      </c>
      <c r="B97" s="85"/>
      <c r="C97" s="85"/>
      <c r="D97" s="85"/>
      <c r="E97" s="85"/>
      <c r="F97" s="85"/>
      <c r="G97" s="85"/>
      <c r="H97" s="85"/>
      <c r="I97" s="85"/>
      <c r="J97" s="85"/>
      <c r="K97" s="85"/>
      <c r="L97" s="85"/>
      <c r="M97" s="85"/>
      <c r="N97" s="85"/>
      <c r="O97" s="85"/>
      <c r="P97" s="85"/>
      <c r="Q97" s="85"/>
      <c r="R97" s="85"/>
      <c r="S97" s="85"/>
      <c r="T97" s="85"/>
      <c r="U97" s="85"/>
      <c r="V97" s="85"/>
      <c r="W97" s="85"/>
      <c r="X97" s="85"/>
    </row>
    <row r="98" spans="1:24" ht="16.5" thickBot="1">
      <c r="A98" s="95" t="s">
        <v>128</v>
      </c>
      <c r="B98" s="85"/>
      <c r="C98" s="85"/>
      <c r="D98" s="85"/>
      <c r="E98" s="85"/>
      <c r="F98" s="85"/>
      <c r="G98" s="85"/>
      <c r="H98" s="85"/>
      <c r="I98" s="85"/>
      <c r="J98" s="85"/>
      <c r="K98" s="85"/>
      <c r="L98" s="85"/>
      <c r="M98" s="85"/>
      <c r="N98" s="85"/>
      <c r="O98" s="85"/>
      <c r="P98" s="85"/>
      <c r="Q98" s="85"/>
      <c r="R98" s="85"/>
      <c r="S98" s="85"/>
      <c r="T98" s="85"/>
      <c r="U98" s="85"/>
      <c r="V98" s="85"/>
      <c r="W98" s="85"/>
      <c r="X98" s="85"/>
    </row>
    <row r="99" spans="1:24" ht="15.75" customHeight="1">
      <c r="A99" s="96" t="s">
        <v>129</v>
      </c>
      <c r="B99" s="97"/>
      <c r="C99" s="421" t="s">
        <v>442</v>
      </c>
      <c r="D99" s="421"/>
      <c r="E99" s="421"/>
      <c r="F99" s="421"/>
      <c r="G99" s="421"/>
      <c r="H99" s="421"/>
      <c r="I99" s="421"/>
      <c r="J99" s="421"/>
      <c r="K99" s="421"/>
      <c r="L99" s="421"/>
      <c r="M99" s="421"/>
      <c r="N99" s="421"/>
      <c r="O99" s="421"/>
      <c r="P99" s="421"/>
      <c r="Q99" s="421"/>
      <c r="R99" s="421"/>
      <c r="S99" s="85"/>
      <c r="T99" s="85"/>
      <c r="U99" s="85"/>
      <c r="V99" s="85"/>
      <c r="W99" s="85"/>
      <c r="X99" s="85"/>
    </row>
    <row r="100" spans="1:24" ht="15.75">
      <c r="A100" s="96"/>
      <c r="B100" s="97"/>
      <c r="C100" s="175" t="s">
        <v>433</v>
      </c>
      <c r="D100" s="174"/>
      <c r="E100" s="174"/>
      <c r="F100" s="174"/>
      <c r="G100" s="174"/>
      <c r="H100" s="174"/>
      <c r="I100" s="174"/>
      <c r="J100" s="174"/>
      <c r="K100" s="174"/>
      <c r="L100" s="174"/>
      <c r="M100" s="174"/>
      <c r="N100" s="174"/>
      <c r="O100" s="174"/>
      <c r="P100" s="174"/>
      <c r="Q100" s="174"/>
      <c r="R100" s="174"/>
      <c r="S100" s="85"/>
      <c r="T100" s="85"/>
      <c r="U100" s="85"/>
      <c r="V100" s="85"/>
      <c r="W100" s="85"/>
      <c r="X100" s="85"/>
    </row>
    <row r="101" spans="1:24" ht="15.75" customHeight="1">
      <c r="A101" s="96" t="s">
        <v>130</v>
      </c>
      <c r="B101" s="97"/>
      <c r="C101" s="422" t="s">
        <v>213</v>
      </c>
      <c r="D101" s="422"/>
      <c r="E101" s="422"/>
      <c r="F101" s="422"/>
      <c r="G101" s="422"/>
      <c r="H101" s="422"/>
      <c r="I101" s="422"/>
      <c r="J101" s="422"/>
      <c r="K101" s="422"/>
      <c r="L101" s="422"/>
      <c r="M101" s="422"/>
      <c r="N101" s="422"/>
      <c r="O101" s="422"/>
      <c r="P101" s="422"/>
      <c r="Q101" s="422"/>
      <c r="R101" s="422"/>
      <c r="S101" s="85"/>
      <c r="T101" s="85"/>
      <c r="U101" s="85"/>
      <c r="V101" s="85"/>
      <c r="W101" s="85"/>
      <c r="X101" s="85"/>
    </row>
    <row r="102" spans="1:24" ht="15.75" customHeight="1">
      <c r="A102" s="96" t="s">
        <v>131</v>
      </c>
      <c r="B102" s="97"/>
      <c r="C102" s="423" t="s">
        <v>132</v>
      </c>
      <c r="D102" s="423"/>
      <c r="E102" s="423"/>
      <c r="F102" s="423"/>
      <c r="G102" s="423"/>
      <c r="H102" s="423"/>
      <c r="I102" s="423"/>
      <c r="J102" s="423"/>
      <c r="K102" s="423"/>
      <c r="L102" s="423"/>
      <c r="M102" s="423"/>
      <c r="N102" s="423"/>
      <c r="O102" s="423"/>
      <c r="P102" s="423"/>
      <c r="Q102" s="423"/>
      <c r="R102" s="423"/>
      <c r="S102" s="85"/>
      <c r="T102" s="85"/>
      <c r="U102" s="85"/>
      <c r="V102" s="85"/>
      <c r="W102" s="85"/>
      <c r="X102" s="85"/>
    </row>
    <row r="103" spans="1:24" ht="15.75" customHeight="1">
      <c r="A103" s="96"/>
      <c r="B103" s="97"/>
      <c r="C103" s="176" t="s">
        <v>133</v>
      </c>
      <c r="D103" s="173"/>
      <c r="E103" s="173"/>
      <c r="F103" s="173"/>
      <c r="G103" s="173"/>
      <c r="H103" s="173"/>
      <c r="I103" s="173"/>
      <c r="J103" s="173"/>
      <c r="K103" s="173"/>
      <c r="L103" s="173"/>
      <c r="M103" s="173"/>
      <c r="N103" s="173"/>
      <c r="O103" s="173"/>
      <c r="P103" s="173"/>
      <c r="Q103" s="173"/>
      <c r="R103" s="173"/>
      <c r="S103" s="85"/>
      <c r="T103" s="85"/>
      <c r="U103" s="85"/>
      <c r="V103" s="85"/>
      <c r="W103" s="85"/>
      <c r="X103" s="85"/>
    </row>
    <row r="104" spans="1:24" ht="15.75" customHeight="1">
      <c r="A104" s="96" t="s">
        <v>134</v>
      </c>
      <c r="B104" s="97"/>
      <c r="C104" s="423" t="s">
        <v>135</v>
      </c>
      <c r="D104" s="423"/>
      <c r="E104" s="423"/>
      <c r="F104" s="423"/>
      <c r="G104" s="423"/>
      <c r="H104" s="423"/>
      <c r="I104" s="423"/>
      <c r="J104" s="423"/>
      <c r="K104" s="423"/>
      <c r="L104" s="423"/>
      <c r="M104" s="423"/>
      <c r="N104" s="423"/>
      <c r="O104" s="423"/>
      <c r="P104" s="423"/>
      <c r="Q104" s="423"/>
      <c r="R104" s="423"/>
      <c r="S104" s="85"/>
      <c r="T104" s="85"/>
      <c r="U104" s="85"/>
      <c r="V104" s="85"/>
      <c r="W104" s="85"/>
      <c r="X104" s="85"/>
    </row>
    <row r="105" spans="1:24" ht="15.75" customHeight="1">
      <c r="A105" s="98" t="s">
        <v>136</v>
      </c>
      <c r="B105" s="97"/>
      <c r="C105" s="420" t="s">
        <v>441</v>
      </c>
      <c r="D105" s="420"/>
      <c r="E105" s="420"/>
      <c r="F105" s="420"/>
      <c r="G105" s="420"/>
      <c r="H105" s="420"/>
      <c r="I105" s="420"/>
      <c r="J105" s="420"/>
      <c r="K105" s="420"/>
      <c r="L105" s="420"/>
      <c r="M105" s="420"/>
      <c r="N105" s="420"/>
      <c r="O105" s="420"/>
      <c r="P105" s="420"/>
      <c r="Q105" s="420"/>
      <c r="R105" s="420"/>
      <c r="S105" s="85"/>
      <c r="T105" s="85"/>
      <c r="U105" s="85"/>
      <c r="V105" s="85"/>
      <c r="W105" s="85"/>
      <c r="X105" s="85"/>
    </row>
    <row r="106" spans="1:24" ht="15.75" customHeight="1">
      <c r="A106" s="98" t="s">
        <v>137</v>
      </c>
      <c r="B106" s="97"/>
      <c r="C106" s="420" t="s">
        <v>138</v>
      </c>
      <c r="D106" s="420"/>
      <c r="E106" s="420"/>
      <c r="F106" s="420"/>
      <c r="G106" s="420"/>
      <c r="H106" s="420"/>
      <c r="I106" s="420"/>
      <c r="J106" s="420"/>
      <c r="K106" s="420"/>
      <c r="L106" s="420"/>
      <c r="M106" s="420"/>
      <c r="N106" s="420"/>
      <c r="O106" s="420"/>
      <c r="P106" s="420"/>
      <c r="Q106" s="420"/>
      <c r="R106" s="420"/>
      <c r="S106" s="85"/>
      <c r="T106" s="85"/>
      <c r="U106" s="85"/>
      <c r="V106" s="85"/>
      <c r="W106" s="85"/>
      <c r="X106" s="85"/>
    </row>
    <row r="107" spans="1:24" ht="15.75" customHeight="1">
      <c r="A107" s="98" t="s">
        <v>139</v>
      </c>
      <c r="B107" s="97"/>
      <c r="C107" s="420" t="s">
        <v>355</v>
      </c>
      <c r="D107" s="420"/>
      <c r="E107" s="420"/>
      <c r="F107" s="420"/>
      <c r="G107" s="420"/>
      <c r="H107" s="420"/>
      <c r="I107" s="420"/>
      <c r="J107" s="420"/>
      <c r="K107" s="420"/>
      <c r="L107" s="420"/>
      <c r="M107" s="420"/>
      <c r="N107" s="420"/>
      <c r="O107" s="420"/>
      <c r="P107" s="420"/>
      <c r="Q107" s="420"/>
      <c r="R107" s="420"/>
      <c r="S107" s="85"/>
      <c r="T107" s="85"/>
      <c r="U107" s="85"/>
      <c r="V107" s="85"/>
      <c r="W107" s="85"/>
      <c r="X107" s="85"/>
    </row>
    <row r="108" spans="1:24" ht="15.75" customHeight="1">
      <c r="A108" s="98" t="s">
        <v>141</v>
      </c>
      <c r="B108" s="10"/>
      <c r="C108" s="420" t="s">
        <v>142</v>
      </c>
      <c r="D108" s="420"/>
      <c r="E108" s="420"/>
      <c r="F108" s="420"/>
      <c r="G108" s="420"/>
      <c r="H108" s="420"/>
      <c r="I108" s="420"/>
      <c r="J108" s="420"/>
      <c r="K108" s="420"/>
      <c r="L108" s="420"/>
      <c r="M108" s="420"/>
      <c r="N108" s="420"/>
      <c r="O108" s="420"/>
      <c r="P108" s="420"/>
      <c r="Q108" s="420"/>
      <c r="R108" s="420"/>
      <c r="S108" s="85"/>
      <c r="T108" s="85"/>
      <c r="U108" s="85"/>
      <c r="V108" s="85"/>
      <c r="W108" s="85"/>
      <c r="X108" s="85"/>
    </row>
    <row r="109" spans="1:24" ht="15.75">
      <c r="A109" s="43" t="s">
        <v>195</v>
      </c>
      <c r="B109" s="57"/>
      <c r="C109" s="57" t="s">
        <v>434</v>
      </c>
      <c r="D109" s="300"/>
      <c r="E109" s="85"/>
      <c r="F109" s="85"/>
      <c r="G109" s="85"/>
      <c r="H109" s="85"/>
      <c r="I109" s="85"/>
      <c r="J109" s="85"/>
      <c r="K109" s="85"/>
      <c r="L109" s="85"/>
      <c r="M109" s="85"/>
      <c r="N109" s="85"/>
      <c r="O109" s="85"/>
      <c r="P109" s="85"/>
      <c r="Q109" s="85"/>
      <c r="R109" s="85"/>
      <c r="S109" s="85"/>
      <c r="T109" s="85"/>
      <c r="U109" s="85"/>
      <c r="V109" s="85"/>
      <c r="W109" s="85"/>
      <c r="X109" s="85"/>
    </row>
    <row r="110" spans="1:24" ht="15.75">
      <c r="A110" s="294" t="s">
        <v>201</v>
      </c>
      <c r="B110" s="295"/>
      <c r="C110" s="171" t="s">
        <v>435</v>
      </c>
      <c r="D110" s="103"/>
      <c r="E110" s="103"/>
      <c r="F110" s="103"/>
      <c r="G110" s="301"/>
      <c r="H110" s="43"/>
      <c r="I110" s="43"/>
      <c r="J110" s="11"/>
      <c r="K110" s="11"/>
      <c r="L110" s="57"/>
      <c r="M110" s="57"/>
      <c r="N110" s="38"/>
      <c r="O110" s="57"/>
      <c r="P110" s="300"/>
      <c r="Q110" s="11"/>
      <c r="R110" s="104"/>
      <c r="S110" s="85"/>
      <c r="T110" s="85"/>
      <c r="U110" s="85"/>
      <c r="V110" s="85"/>
      <c r="W110" s="85"/>
      <c r="X110" s="85"/>
    </row>
    <row r="111" spans="1:24" ht="15.75">
      <c r="A111" s="294" t="s">
        <v>203</v>
      </c>
      <c r="B111" s="295"/>
      <c r="C111" s="57" t="s">
        <v>436</v>
      </c>
      <c r="D111" s="103"/>
      <c r="E111" s="103"/>
      <c r="F111" s="103"/>
      <c r="G111" s="301"/>
      <c r="H111" s="43"/>
      <c r="I111" s="43"/>
      <c r="J111" s="11"/>
      <c r="K111" s="11"/>
      <c r="L111" s="57"/>
      <c r="M111" s="57"/>
      <c r="N111" s="38"/>
      <c r="O111" s="57"/>
      <c r="P111" s="300"/>
      <c r="Q111" s="11"/>
      <c r="R111" s="36"/>
      <c r="S111" s="85"/>
      <c r="T111" s="85"/>
      <c r="U111" s="85"/>
      <c r="V111" s="85"/>
      <c r="W111" s="85"/>
      <c r="X111" s="85"/>
    </row>
    <row r="112" spans="1:24">
      <c r="C112" s="85"/>
      <c r="D112" s="85"/>
      <c r="E112" s="85"/>
      <c r="F112" s="85"/>
      <c r="G112" s="85"/>
      <c r="H112" s="85"/>
      <c r="I112" s="85"/>
      <c r="J112" s="85"/>
      <c r="K112" s="85"/>
      <c r="L112" s="85"/>
      <c r="M112" s="85"/>
      <c r="N112" s="85"/>
      <c r="O112" s="85"/>
      <c r="P112" s="85"/>
      <c r="Q112" s="85"/>
      <c r="R112" s="85"/>
      <c r="S112" s="85"/>
      <c r="T112" s="85"/>
      <c r="U112" s="85"/>
      <c r="V112" s="85"/>
      <c r="W112" s="85"/>
      <c r="X112" s="85"/>
    </row>
    <row r="113" spans="3:24">
      <c r="C113" s="85"/>
      <c r="D113" s="85"/>
      <c r="E113" s="85"/>
      <c r="F113" s="85"/>
      <c r="G113" s="85"/>
      <c r="H113" s="85"/>
      <c r="I113" s="85"/>
      <c r="J113" s="85"/>
      <c r="K113" s="85"/>
      <c r="L113" s="85"/>
      <c r="M113" s="85"/>
      <c r="N113" s="85"/>
      <c r="O113" s="85"/>
      <c r="P113" s="85"/>
      <c r="Q113" s="85"/>
      <c r="R113" s="85"/>
      <c r="S113" s="85"/>
      <c r="T113" s="85"/>
      <c r="U113" s="85"/>
      <c r="V113" s="85"/>
      <c r="W113" s="85"/>
      <c r="X113" s="85"/>
    </row>
    <row r="114" spans="3:24">
      <c r="C114" s="85"/>
      <c r="D114" s="85"/>
      <c r="E114" s="85"/>
      <c r="F114" s="85"/>
      <c r="G114" s="85"/>
      <c r="H114" s="85"/>
      <c r="I114" s="85"/>
      <c r="J114" s="85"/>
      <c r="K114" s="85"/>
      <c r="L114" s="85"/>
      <c r="M114" s="85"/>
      <c r="N114" s="85"/>
      <c r="O114" s="85"/>
      <c r="P114" s="85"/>
      <c r="Q114" s="85"/>
      <c r="R114" s="85"/>
      <c r="S114" s="85"/>
      <c r="T114" s="85"/>
      <c r="U114" s="85"/>
      <c r="V114" s="85"/>
      <c r="W114" s="85"/>
      <c r="X114" s="85"/>
    </row>
    <row r="115" spans="3:24">
      <c r="C115" s="85"/>
      <c r="D115" s="85"/>
      <c r="E115" s="85"/>
      <c r="F115" s="85"/>
      <c r="G115" s="85"/>
      <c r="H115" s="85"/>
      <c r="I115" s="85"/>
      <c r="J115" s="85"/>
      <c r="K115" s="85"/>
      <c r="L115" s="85"/>
      <c r="M115" s="85"/>
      <c r="N115" s="85"/>
      <c r="O115" s="85"/>
      <c r="P115" s="85"/>
      <c r="Q115" s="85"/>
      <c r="R115" s="85"/>
      <c r="S115" s="85"/>
      <c r="T115" s="85"/>
      <c r="U115" s="85"/>
      <c r="V115" s="85"/>
      <c r="W115" s="85"/>
      <c r="X115" s="85"/>
    </row>
    <row r="116" spans="3:24">
      <c r="C116" s="85"/>
      <c r="D116" s="85"/>
      <c r="E116" s="85"/>
      <c r="F116" s="85"/>
      <c r="G116" s="85"/>
      <c r="H116" s="85"/>
      <c r="I116" s="85"/>
      <c r="J116" s="85"/>
      <c r="K116" s="85"/>
      <c r="L116" s="85"/>
      <c r="M116" s="85"/>
      <c r="N116" s="85"/>
      <c r="O116" s="85"/>
      <c r="P116" s="85"/>
      <c r="Q116" s="85"/>
      <c r="R116" s="85"/>
      <c r="S116" s="85"/>
      <c r="T116" s="85"/>
      <c r="U116" s="85"/>
      <c r="V116" s="85"/>
      <c r="W116" s="85"/>
      <c r="X116" s="85"/>
    </row>
    <row r="117" spans="3:24">
      <c r="C117" s="85"/>
      <c r="D117" s="85"/>
      <c r="E117" s="85"/>
      <c r="F117" s="85"/>
      <c r="G117" s="85"/>
      <c r="H117" s="85"/>
      <c r="I117" s="85"/>
      <c r="J117" s="85"/>
      <c r="K117" s="85"/>
      <c r="L117" s="85"/>
      <c r="M117" s="85"/>
      <c r="N117" s="85"/>
      <c r="O117" s="85"/>
      <c r="P117" s="85"/>
      <c r="Q117" s="85"/>
      <c r="R117" s="85"/>
      <c r="S117" s="85"/>
      <c r="T117" s="85"/>
      <c r="U117" s="85"/>
      <c r="V117" s="85"/>
      <c r="W117" s="85"/>
      <c r="X117" s="85"/>
    </row>
    <row r="118" spans="3:24">
      <c r="C118" s="85"/>
      <c r="D118" s="85"/>
      <c r="E118" s="85"/>
      <c r="F118" s="85"/>
      <c r="G118" s="85"/>
      <c r="H118" s="85"/>
      <c r="I118" s="85"/>
      <c r="J118" s="85"/>
      <c r="K118" s="85"/>
      <c r="L118" s="85"/>
      <c r="M118" s="85"/>
      <c r="N118" s="85"/>
      <c r="O118" s="85"/>
      <c r="P118" s="85"/>
      <c r="Q118" s="85"/>
      <c r="R118" s="85"/>
      <c r="S118" s="85"/>
      <c r="T118" s="85"/>
      <c r="U118" s="85"/>
      <c r="V118" s="85"/>
      <c r="W118" s="85"/>
      <c r="X118" s="85"/>
    </row>
    <row r="119" spans="3:24">
      <c r="C119" s="85"/>
      <c r="D119" s="85"/>
      <c r="E119" s="85"/>
      <c r="F119" s="85"/>
      <c r="G119" s="85"/>
      <c r="H119" s="85"/>
      <c r="I119" s="85"/>
      <c r="J119" s="85"/>
      <c r="K119" s="85"/>
      <c r="L119" s="85"/>
      <c r="M119" s="85"/>
      <c r="N119" s="85"/>
      <c r="O119" s="85"/>
      <c r="P119" s="85"/>
      <c r="Q119" s="85"/>
      <c r="R119" s="85"/>
      <c r="S119" s="85"/>
      <c r="T119" s="85"/>
      <c r="U119" s="85"/>
      <c r="V119" s="85"/>
      <c r="W119" s="85"/>
      <c r="X119" s="85"/>
    </row>
    <row r="120" spans="3:24">
      <c r="C120" s="85"/>
      <c r="D120" s="85"/>
      <c r="E120" s="85"/>
      <c r="F120" s="85"/>
      <c r="G120" s="85"/>
      <c r="H120" s="85"/>
      <c r="I120" s="85"/>
      <c r="J120" s="85"/>
      <c r="K120" s="85"/>
      <c r="L120" s="85"/>
      <c r="M120" s="85"/>
      <c r="N120" s="85"/>
      <c r="O120" s="85"/>
      <c r="P120" s="85"/>
      <c r="Q120" s="85"/>
      <c r="R120" s="85"/>
      <c r="S120" s="85"/>
      <c r="T120" s="85"/>
      <c r="U120" s="85"/>
      <c r="V120" s="85"/>
      <c r="W120" s="85"/>
      <c r="X120" s="85"/>
    </row>
    <row r="121" spans="3:24">
      <c r="C121" s="85"/>
      <c r="D121" s="85"/>
      <c r="E121" s="85"/>
      <c r="F121" s="85"/>
      <c r="G121" s="85"/>
      <c r="H121" s="85"/>
      <c r="I121" s="85"/>
      <c r="J121" s="85"/>
      <c r="K121" s="85"/>
      <c r="L121" s="85"/>
      <c r="M121" s="85"/>
      <c r="N121" s="85"/>
      <c r="O121" s="85"/>
      <c r="P121" s="85"/>
      <c r="Q121" s="85"/>
      <c r="R121" s="85"/>
      <c r="S121" s="85"/>
      <c r="T121" s="85"/>
      <c r="U121" s="85"/>
      <c r="V121" s="85"/>
      <c r="W121" s="85"/>
      <c r="X121" s="85"/>
    </row>
    <row r="122" spans="3:24">
      <c r="C122" s="85"/>
      <c r="D122" s="85"/>
      <c r="E122" s="85"/>
      <c r="F122" s="85"/>
      <c r="G122" s="85"/>
      <c r="H122" s="85"/>
      <c r="I122" s="85"/>
      <c r="J122" s="85"/>
      <c r="K122" s="85"/>
      <c r="L122" s="85"/>
      <c r="M122" s="85"/>
      <c r="N122" s="85"/>
      <c r="O122" s="85"/>
      <c r="P122" s="85"/>
      <c r="Q122" s="85"/>
      <c r="R122" s="85"/>
      <c r="S122" s="85"/>
      <c r="T122" s="85"/>
      <c r="U122" s="85"/>
      <c r="V122" s="85"/>
      <c r="W122" s="85"/>
      <c r="X122" s="85"/>
    </row>
    <row r="123" spans="3:24">
      <c r="C123" s="85"/>
      <c r="D123" s="85"/>
      <c r="E123" s="85"/>
      <c r="F123" s="85"/>
      <c r="G123" s="85"/>
      <c r="H123" s="85"/>
      <c r="I123" s="85"/>
      <c r="J123" s="85"/>
      <c r="K123" s="85"/>
      <c r="L123" s="85"/>
      <c r="M123" s="85"/>
      <c r="N123" s="85"/>
      <c r="O123" s="85"/>
      <c r="P123" s="85"/>
      <c r="Q123" s="85"/>
      <c r="R123" s="85"/>
      <c r="S123" s="85"/>
      <c r="T123" s="85"/>
      <c r="U123" s="85"/>
      <c r="V123" s="85"/>
      <c r="W123" s="85"/>
      <c r="X123" s="85"/>
    </row>
    <row r="124" spans="3:24">
      <c r="C124" s="85"/>
      <c r="D124" s="85"/>
      <c r="E124" s="85"/>
      <c r="F124" s="85"/>
      <c r="G124" s="85"/>
      <c r="H124" s="85"/>
      <c r="I124" s="85"/>
      <c r="J124" s="85"/>
      <c r="K124" s="85"/>
      <c r="L124" s="85"/>
      <c r="M124" s="85"/>
      <c r="N124" s="85"/>
      <c r="O124" s="85"/>
      <c r="P124" s="85"/>
      <c r="Q124" s="85"/>
      <c r="R124" s="85"/>
      <c r="S124" s="85"/>
      <c r="T124" s="85"/>
      <c r="U124" s="85"/>
      <c r="V124" s="85"/>
      <c r="W124" s="85"/>
      <c r="X124" s="85"/>
    </row>
    <row r="125" spans="3:24">
      <c r="C125" s="85"/>
      <c r="D125" s="85"/>
      <c r="E125" s="85"/>
      <c r="F125" s="85"/>
      <c r="G125" s="85"/>
      <c r="H125" s="85"/>
      <c r="I125" s="85"/>
      <c r="J125" s="85"/>
      <c r="K125" s="85"/>
      <c r="L125" s="85"/>
      <c r="M125" s="85"/>
      <c r="N125" s="85"/>
      <c r="O125" s="85"/>
      <c r="P125" s="85"/>
      <c r="Q125" s="85"/>
      <c r="R125" s="85"/>
      <c r="S125" s="85"/>
      <c r="T125" s="85"/>
      <c r="U125" s="85"/>
      <c r="V125" s="85"/>
      <c r="W125" s="85"/>
      <c r="X125" s="85"/>
    </row>
    <row r="126" spans="3:24">
      <c r="C126" s="85"/>
      <c r="D126" s="85"/>
      <c r="E126" s="85"/>
      <c r="F126" s="85"/>
      <c r="G126" s="85"/>
      <c r="H126" s="85"/>
      <c r="I126" s="85"/>
      <c r="J126" s="85"/>
      <c r="K126" s="85"/>
      <c r="L126" s="85"/>
      <c r="M126" s="85"/>
      <c r="N126" s="85"/>
      <c r="O126" s="85"/>
      <c r="P126" s="85"/>
      <c r="Q126" s="85"/>
      <c r="R126" s="85"/>
      <c r="S126" s="85"/>
      <c r="T126" s="85"/>
      <c r="U126" s="85"/>
      <c r="V126" s="85"/>
      <c r="W126" s="85"/>
      <c r="X126" s="85"/>
    </row>
    <row r="127" spans="3:24">
      <c r="C127" s="85"/>
      <c r="D127" s="85"/>
      <c r="E127" s="85"/>
      <c r="F127" s="85"/>
      <c r="G127" s="85"/>
      <c r="H127" s="85"/>
      <c r="I127" s="85"/>
      <c r="J127" s="85"/>
      <c r="K127" s="85"/>
      <c r="L127" s="85"/>
      <c r="M127" s="85"/>
      <c r="N127" s="85"/>
      <c r="O127" s="85"/>
      <c r="P127" s="85"/>
      <c r="Q127" s="85"/>
      <c r="R127" s="85"/>
      <c r="S127" s="85"/>
      <c r="T127" s="85"/>
      <c r="U127" s="85"/>
      <c r="V127" s="85"/>
      <c r="W127" s="85"/>
      <c r="X127" s="85"/>
    </row>
    <row r="128" spans="3:24">
      <c r="C128" s="85"/>
      <c r="D128" s="85"/>
      <c r="E128" s="85"/>
      <c r="F128" s="85"/>
      <c r="G128" s="85"/>
      <c r="H128" s="85"/>
      <c r="I128" s="85"/>
      <c r="J128" s="85"/>
      <c r="K128" s="85"/>
      <c r="L128" s="85"/>
      <c r="M128" s="85"/>
      <c r="N128" s="85"/>
      <c r="O128" s="85"/>
      <c r="P128" s="85"/>
      <c r="Q128" s="85"/>
      <c r="R128" s="85"/>
      <c r="S128" s="85"/>
      <c r="T128" s="85"/>
      <c r="U128" s="85"/>
      <c r="V128" s="85"/>
      <c r="W128" s="85"/>
      <c r="X128" s="85"/>
    </row>
    <row r="129" spans="3:24">
      <c r="C129" s="85"/>
      <c r="D129" s="85"/>
      <c r="E129" s="85"/>
      <c r="F129" s="85"/>
      <c r="G129" s="85"/>
      <c r="H129" s="85"/>
      <c r="I129" s="85"/>
      <c r="J129" s="85"/>
      <c r="K129" s="85"/>
      <c r="L129" s="85"/>
      <c r="M129" s="85"/>
      <c r="N129" s="85"/>
      <c r="O129" s="85"/>
      <c r="P129" s="85"/>
      <c r="Q129" s="85"/>
      <c r="R129" s="85"/>
      <c r="S129" s="85"/>
      <c r="T129" s="85"/>
      <c r="U129" s="85"/>
      <c r="V129" s="85"/>
      <c r="W129" s="85"/>
      <c r="X129" s="85"/>
    </row>
    <row r="130" spans="3:24">
      <c r="C130" s="85"/>
      <c r="D130" s="85"/>
      <c r="E130" s="85"/>
      <c r="F130" s="85"/>
      <c r="G130" s="85"/>
      <c r="H130" s="85"/>
      <c r="I130" s="85"/>
      <c r="J130" s="85"/>
      <c r="K130" s="85"/>
      <c r="L130" s="85"/>
      <c r="M130" s="85"/>
      <c r="N130" s="85"/>
      <c r="O130" s="85"/>
      <c r="P130" s="85"/>
      <c r="Q130" s="85"/>
      <c r="R130" s="85"/>
      <c r="S130" s="85"/>
      <c r="T130" s="85"/>
      <c r="U130" s="85"/>
      <c r="V130" s="85"/>
      <c r="W130" s="85"/>
      <c r="X130" s="85"/>
    </row>
    <row r="131" spans="3:24">
      <c r="C131" s="85"/>
      <c r="D131" s="85"/>
      <c r="E131" s="85"/>
      <c r="F131" s="85"/>
      <c r="G131" s="85"/>
      <c r="H131" s="85"/>
      <c r="I131" s="85"/>
      <c r="J131" s="85"/>
      <c r="K131" s="85"/>
      <c r="L131" s="85"/>
      <c r="M131" s="85"/>
      <c r="N131" s="85"/>
      <c r="O131" s="85"/>
      <c r="P131" s="85"/>
      <c r="Q131" s="85"/>
      <c r="R131" s="85"/>
      <c r="S131" s="85"/>
      <c r="T131" s="85"/>
      <c r="U131" s="85"/>
      <c r="V131" s="85"/>
      <c r="W131" s="85"/>
      <c r="X131" s="85"/>
    </row>
    <row r="132" spans="3:24">
      <c r="C132" s="85"/>
      <c r="D132" s="85"/>
      <c r="E132" s="85"/>
      <c r="F132" s="85"/>
      <c r="G132" s="85"/>
      <c r="H132" s="85"/>
      <c r="I132" s="85"/>
      <c r="J132" s="85"/>
      <c r="K132" s="85"/>
      <c r="L132" s="85"/>
      <c r="M132" s="85"/>
      <c r="N132" s="85"/>
      <c r="O132" s="85"/>
      <c r="P132" s="85"/>
      <c r="Q132" s="85"/>
      <c r="R132" s="85"/>
      <c r="S132" s="85"/>
      <c r="T132" s="85"/>
      <c r="U132" s="85"/>
      <c r="V132" s="85"/>
      <c r="W132" s="85"/>
      <c r="X132" s="85"/>
    </row>
    <row r="133" spans="3:24">
      <c r="C133" s="85"/>
      <c r="D133" s="85"/>
      <c r="E133" s="85"/>
      <c r="F133" s="85"/>
      <c r="G133" s="85"/>
      <c r="H133" s="85"/>
      <c r="I133" s="85"/>
      <c r="J133" s="85"/>
      <c r="K133" s="85"/>
      <c r="L133" s="85"/>
      <c r="M133" s="85"/>
      <c r="N133" s="85"/>
      <c r="O133" s="85"/>
      <c r="P133" s="85"/>
      <c r="Q133" s="85"/>
      <c r="R133" s="85"/>
      <c r="S133" s="85"/>
      <c r="T133" s="85"/>
      <c r="U133" s="85"/>
      <c r="V133" s="85"/>
      <c r="W133" s="85"/>
      <c r="X133" s="85"/>
    </row>
    <row r="134" spans="3:24">
      <c r="C134" s="85"/>
      <c r="D134" s="85"/>
      <c r="E134" s="85"/>
      <c r="F134" s="85"/>
      <c r="G134" s="85"/>
      <c r="H134" s="85"/>
      <c r="I134" s="85"/>
      <c r="J134" s="85"/>
      <c r="K134" s="85"/>
      <c r="L134" s="85"/>
      <c r="M134" s="85"/>
      <c r="N134" s="85"/>
      <c r="O134" s="85"/>
      <c r="P134" s="85"/>
      <c r="Q134" s="85"/>
      <c r="R134" s="85"/>
      <c r="S134" s="85"/>
      <c r="T134" s="85"/>
      <c r="U134" s="85"/>
      <c r="V134" s="85"/>
      <c r="W134" s="85"/>
      <c r="X134" s="85"/>
    </row>
    <row r="135" spans="3:24">
      <c r="C135" s="85"/>
      <c r="D135" s="85"/>
      <c r="E135" s="85"/>
      <c r="F135" s="85"/>
      <c r="G135" s="85"/>
      <c r="H135" s="85"/>
      <c r="I135" s="85"/>
      <c r="J135" s="85"/>
      <c r="K135" s="85"/>
      <c r="L135" s="85"/>
      <c r="M135" s="85"/>
      <c r="N135" s="85"/>
      <c r="O135" s="85"/>
      <c r="P135" s="85"/>
      <c r="Q135" s="85"/>
      <c r="R135" s="85"/>
      <c r="S135" s="85"/>
      <c r="T135" s="85"/>
      <c r="U135" s="85"/>
      <c r="V135" s="85"/>
      <c r="W135" s="85"/>
      <c r="X135" s="85"/>
    </row>
    <row r="136" spans="3:24">
      <c r="C136" s="85"/>
      <c r="D136" s="85"/>
      <c r="E136" s="85"/>
      <c r="F136" s="85"/>
      <c r="G136" s="85"/>
      <c r="H136" s="85"/>
      <c r="I136" s="85"/>
      <c r="J136" s="85"/>
      <c r="K136" s="85"/>
      <c r="L136" s="85"/>
      <c r="M136" s="85"/>
      <c r="N136" s="85"/>
      <c r="O136" s="85"/>
      <c r="P136" s="85"/>
      <c r="Q136" s="85"/>
      <c r="R136" s="85"/>
      <c r="S136" s="85"/>
      <c r="T136" s="85"/>
      <c r="U136" s="85"/>
      <c r="V136" s="85"/>
      <c r="W136" s="85"/>
      <c r="X136" s="85"/>
    </row>
    <row r="137" spans="3:24">
      <c r="C137" s="85"/>
      <c r="D137" s="85"/>
      <c r="E137" s="85"/>
      <c r="F137" s="85"/>
      <c r="G137" s="85"/>
      <c r="H137" s="85"/>
      <c r="I137" s="85"/>
      <c r="J137" s="85"/>
      <c r="K137" s="85"/>
      <c r="L137" s="85"/>
      <c r="M137" s="85"/>
      <c r="N137" s="85"/>
      <c r="O137" s="85"/>
      <c r="P137" s="85"/>
      <c r="Q137" s="85"/>
      <c r="R137" s="85"/>
      <c r="S137" s="85"/>
      <c r="T137" s="85"/>
      <c r="U137" s="85"/>
      <c r="V137" s="85"/>
      <c r="W137" s="85"/>
      <c r="X137" s="85"/>
    </row>
    <row r="138" spans="3:24">
      <c r="C138" s="85"/>
      <c r="D138" s="85"/>
      <c r="E138" s="85"/>
      <c r="F138" s="85"/>
      <c r="G138" s="85"/>
      <c r="H138" s="85"/>
      <c r="I138" s="85"/>
      <c r="J138" s="85"/>
      <c r="K138" s="85"/>
      <c r="L138" s="85"/>
      <c r="M138" s="85"/>
      <c r="N138" s="85"/>
      <c r="O138" s="85"/>
      <c r="P138" s="85"/>
      <c r="Q138" s="85"/>
      <c r="R138" s="85"/>
      <c r="S138" s="85"/>
      <c r="T138" s="85"/>
      <c r="U138" s="85"/>
      <c r="V138" s="85"/>
      <c r="W138" s="85"/>
      <c r="X138" s="85"/>
    </row>
    <row r="139" spans="3:24">
      <c r="C139" s="85"/>
      <c r="D139" s="85"/>
      <c r="E139" s="85"/>
      <c r="F139" s="85"/>
      <c r="G139" s="85"/>
      <c r="H139" s="85"/>
      <c r="I139" s="85"/>
      <c r="J139" s="85"/>
      <c r="K139" s="85"/>
      <c r="L139" s="85"/>
      <c r="M139" s="85"/>
      <c r="N139" s="85"/>
      <c r="O139" s="85"/>
      <c r="P139" s="85"/>
      <c r="Q139" s="85"/>
      <c r="R139" s="85"/>
      <c r="S139" s="85"/>
      <c r="T139" s="85"/>
      <c r="U139" s="85"/>
      <c r="V139" s="85"/>
      <c r="W139" s="85"/>
      <c r="X139" s="85"/>
    </row>
    <row r="140" spans="3:24">
      <c r="C140" s="85"/>
      <c r="D140" s="85"/>
      <c r="E140" s="85"/>
      <c r="F140" s="85"/>
      <c r="G140" s="85"/>
      <c r="H140" s="85"/>
      <c r="I140" s="85"/>
      <c r="J140" s="85"/>
      <c r="K140" s="85"/>
      <c r="L140" s="85"/>
      <c r="M140" s="85"/>
      <c r="N140" s="85"/>
      <c r="O140" s="85"/>
      <c r="P140" s="85"/>
      <c r="Q140" s="85"/>
      <c r="R140" s="85"/>
      <c r="S140" s="85"/>
      <c r="T140" s="85"/>
      <c r="U140" s="85"/>
      <c r="V140" s="85"/>
      <c r="W140" s="85"/>
      <c r="X140" s="85"/>
    </row>
    <row r="141" spans="3:24">
      <c r="C141" s="85"/>
      <c r="D141" s="85"/>
      <c r="E141" s="85"/>
      <c r="F141" s="85"/>
      <c r="G141" s="85"/>
      <c r="H141" s="85"/>
      <c r="I141" s="85"/>
      <c r="J141" s="85"/>
      <c r="K141" s="85"/>
      <c r="L141" s="85"/>
      <c r="M141" s="85"/>
      <c r="N141" s="85"/>
      <c r="O141" s="85"/>
      <c r="P141" s="85"/>
      <c r="Q141" s="85"/>
      <c r="R141" s="85"/>
      <c r="S141" s="85"/>
      <c r="T141" s="85"/>
      <c r="U141" s="85"/>
      <c r="V141" s="85"/>
      <c r="W141" s="85"/>
      <c r="X141" s="85"/>
    </row>
    <row r="142" spans="3:24">
      <c r="C142" s="85"/>
      <c r="D142" s="85"/>
      <c r="E142" s="85"/>
      <c r="F142" s="85"/>
      <c r="G142" s="85"/>
      <c r="H142" s="85"/>
      <c r="I142" s="85"/>
      <c r="J142" s="85"/>
      <c r="K142" s="85"/>
      <c r="L142" s="85"/>
      <c r="M142" s="85"/>
      <c r="N142" s="85"/>
      <c r="O142" s="85"/>
      <c r="P142" s="85"/>
      <c r="Q142" s="85"/>
      <c r="R142" s="85"/>
      <c r="S142" s="85"/>
      <c r="T142" s="85"/>
      <c r="U142" s="85"/>
      <c r="V142" s="85"/>
      <c r="W142" s="85"/>
      <c r="X142" s="85"/>
    </row>
    <row r="143" spans="3:24">
      <c r="C143" s="85"/>
      <c r="D143" s="85"/>
      <c r="E143" s="85"/>
      <c r="F143" s="85"/>
      <c r="G143" s="85"/>
      <c r="H143" s="85"/>
      <c r="I143" s="85"/>
      <c r="J143" s="85"/>
      <c r="K143" s="85"/>
      <c r="L143" s="85"/>
      <c r="M143" s="85"/>
      <c r="N143" s="85"/>
      <c r="O143" s="85"/>
      <c r="P143" s="85"/>
      <c r="Q143" s="85"/>
      <c r="R143" s="85"/>
      <c r="S143" s="85"/>
      <c r="T143" s="85"/>
      <c r="U143" s="85"/>
      <c r="V143" s="85"/>
      <c r="W143" s="85"/>
      <c r="X143" s="85"/>
    </row>
    <row r="144" spans="3:24">
      <c r="C144" s="85"/>
      <c r="D144" s="85"/>
      <c r="E144" s="85"/>
      <c r="F144" s="85"/>
      <c r="G144" s="85"/>
      <c r="H144" s="85"/>
      <c r="I144" s="85"/>
      <c r="J144" s="85"/>
      <c r="K144" s="85"/>
      <c r="L144" s="85"/>
      <c r="M144" s="85"/>
      <c r="N144" s="85"/>
      <c r="O144" s="85"/>
      <c r="P144" s="85"/>
      <c r="Q144" s="85"/>
      <c r="R144" s="85"/>
      <c r="S144" s="85"/>
      <c r="T144" s="85"/>
      <c r="U144" s="85"/>
      <c r="V144" s="85"/>
      <c r="W144" s="85"/>
      <c r="X144" s="85"/>
    </row>
    <row r="145" spans="3:24">
      <c r="C145" s="85"/>
      <c r="D145" s="85"/>
      <c r="E145" s="85"/>
      <c r="F145" s="85"/>
      <c r="G145" s="85"/>
      <c r="H145" s="85"/>
      <c r="I145" s="85"/>
      <c r="J145" s="85"/>
      <c r="K145" s="85"/>
      <c r="L145" s="85"/>
      <c r="M145" s="85"/>
      <c r="N145" s="85"/>
      <c r="O145" s="85"/>
      <c r="P145" s="85"/>
      <c r="Q145" s="85"/>
      <c r="R145" s="85"/>
      <c r="S145" s="85"/>
      <c r="T145" s="85"/>
      <c r="U145" s="85"/>
      <c r="V145" s="85"/>
      <c r="W145" s="85"/>
      <c r="X145" s="85"/>
    </row>
    <row r="146" spans="3:24">
      <c r="C146" s="85"/>
      <c r="D146" s="85"/>
      <c r="E146" s="85"/>
      <c r="F146" s="85"/>
      <c r="G146" s="85"/>
      <c r="H146" s="85"/>
      <c r="I146" s="85"/>
      <c r="J146" s="85"/>
      <c r="K146" s="85"/>
      <c r="L146" s="85"/>
      <c r="M146" s="85"/>
      <c r="N146" s="85"/>
      <c r="O146" s="85"/>
      <c r="P146" s="85"/>
      <c r="Q146" s="85"/>
      <c r="R146" s="85"/>
      <c r="S146" s="85"/>
      <c r="T146" s="85"/>
      <c r="U146" s="85"/>
      <c r="V146" s="85"/>
      <c r="W146" s="85"/>
      <c r="X146" s="85"/>
    </row>
    <row r="147" spans="3:24">
      <c r="C147" s="85"/>
      <c r="D147" s="85"/>
      <c r="E147" s="85"/>
      <c r="F147" s="85"/>
      <c r="G147" s="85"/>
      <c r="H147" s="85"/>
      <c r="I147" s="85"/>
      <c r="J147" s="85"/>
      <c r="K147" s="85"/>
      <c r="L147" s="85"/>
      <c r="M147" s="85"/>
      <c r="N147" s="85"/>
      <c r="O147" s="85"/>
      <c r="P147" s="85"/>
      <c r="Q147" s="85"/>
      <c r="R147" s="85"/>
      <c r="S147" s="85"/>
      <c r="T147" s="85"/>
      <c r="U147" s="85"/>
      <c r="V147" s="85"/>
      <c r="W147" s="85"/>
      <c r="X147" s="85"/>
    </row>
    <row r="148" spans="3:24">
      <c r="C148" s="85"/>
      <c r="D148" s="85"/>
      <c r="E148" s="85"/>
      <c r="F148" s="85"/>
      <c r="G148" s="85"/>
      <c r="H148" s="85"/>
      <c r="I148" s="85"/>
      <c r="J148" s="85"/>
      <c r="K148" s="85"/>
      <c r="L148" s="85"/>
      <c r="M148" s="85"/>
      <c r="N148" s="85"/>
      <c r="O148" s="85"/>
      <c r="P148" s="85"/>
      <c r="Q148" s="85"/>
      <c r="R148" s="85"/>
      <c r="S148" s="85"/>
      <c r="T148" s="85"/>
      <c r="U148" s="85"/>
      <c r="V148" s="85"/>
      <c r="W148" s="85"/>
      <c r="X148" s="85"/>
    </row>
    <row r="149" spans="3:24">
      <c r="C149" s="85"/>
      <c r="D149" s="85"/>
      <c r="E149" s="85"/>
      <c r="F149" s="85"/>
      <c r="G149" s="85"/>
      <c r="H149" s="85"/>
      <c r="I149" s="85"/>
      <c r="J149" s="85"/>
      <c r="K149" s="85"/>
      <c r="L149" s="85"/>
      <c r="M149" s="85"/>
      <c r="N149" s="85"/>
      <c r="O149" s="85"/>
      <c r="P149" s="85"/>
      <c r="Q149" s="85"/>
      <c r="R149" s="85"/>
      <c r="S149" s="85"/>
      <c r="T149" s="85"/>
      <c r="U149" s="85"/>
      <c r="V149" s="85"/>
      <c r="W149" s="85"/>
      <c r="X149" s="85"/>
    </row>
    <row r="150" spans="3:24">
      <c r="C150" s="85"/>
      <c r="D150" s="85"/>
      <c r="E150" s="85"/>
      <c r="F150" s="85"/>
      <c r="G150" s="85"/>
      <c r="H150" s="85"/>
      <c r="I150" s="85"/>
      <c r="J150" s="85"/>
      <c r="K150" s="85"/>
      <c r="L150" s="85"/>
      <c r="M150" s="85"/>
      <c r="N150" s="85"/>
      <c r="O150" s="85"/>
      <c r="P150" s="85"/>
      <c r="Q150" s="85"/>
      <c r="R150" s="85"/>
      <c r="S150" s="85"/>
      <c r="T150" s="85"/>
      <c r="U150" s="85"/>
      <c r="V150" s="85"/>
      <c r="W150" s="85"/>
      <c r="X150" s="85"/>
    </row>
    <row r="151" spans="3:24">
      <c r="C151" s="85"/>
      <c r="D151" s="85"/>
      <c r="E151" s="85"/>
      <c r="F151" s="85"/>
      <c r="G151" s="85"/>
      <c r="H151" s="85"/>
      <c r="I151" s="85"/>
      <c r="J151" s="85"/>
      <c r="K151" s="85"/>
      <c r="L151" s="85"/>
      <c r="M151" s="85"/>
      <c r="N151" s="85"/>
      <c r="O151" s="85"/>
      <c r="P151" s="85"/>
      <c r="Q151" s="85"/>
      <c r="R151" s="85"/>
      <c r="S151" s="85"/>
      <c r="T151" s="85"/>
      <c r="U151" s="85"/>
      <c r="V151" s="85"/>
      <c r="W151" s="85"/>
      <c r="X151" s="85"/>
    </row>
    <row r="152" spans="3:24">
      <c r="C152" s="85"/>
      <c r="D152" s="85"/>
      <c r="E152" s="85"/>
      <c r="F152" s="85"/>
      <c r="G152" s="85"/>
      <c r="H152" s="85"/>
      <c r="I152" s="85"/>
      <c r="J152" s="85"/>
      <c r="K152" s="85"/>
      <c r="L152" s="85"/>
      <c r="M152" s="85"/>
      <c r="N152" s="85"/>
      <c r="O152" s="85"/>
      <c r="P152" s="85"/>
      <c r="Q152" s="85"/>
      <c r="R152" s="85"/>
      <c r="S152" s="85"/>
      <c r="T152" s="85"/>
      <c r="U152" s="85"/>
      <c r="V152" s="85"/>
      <c r="W152" s="85"/>
      <c r="X152" s="85"/>
    </row>
    <row r="153" spans="3:24">
      <c r="C153" s="85"/>
      <c r="D153" s="85"/>
      <c r="E153" s="85"/>
      <c r="F153" s="85"/>
      <c r="G153" s="85"/>
      <c r="H153" s="85"/>
      <c r="I153" s="85"/>
      <c r="J153" s="85"/>
      <c r="K153" s="85"/>
      <c r="L153" s="85"/>
      <c r="M153" s="85"/>
      <c r="N153" s="85"/>
      <c r="O153" s="85"/>
      <c r="P153" s="85"/>
      <c r="Q153" s="85"/>
      <c r="R153" s="85"/>
      <c r="S153" s="85"/>
      <c r="T153" s="85"/>
      <c r="U153" s="85"/>
      <c r="V153" s="85"/>
      <c r="W153" s="85"/>
      <c r="X153" s="85"/>
    </row>
    <row r="154" spans="3:24">
      <c r="C154" s="85"/>
      <c r="D154" s="85"/>
      <c r="E154" s="85"/>
      <c r="F154" s="85"/>
      <c r="G154" s="85"/>
      <c r="H154" s="85"/>
      <c r="I154" s="85"/>
      <c r="J154" s="85"/>
      <c r="K154" s="85"/>
      <c r="L154" s="85"/>
      <c r="M154" s="85"/>
      <c r="N154" s="85"/>
      <c r="O154" s="85"/>
      <c r="P154" s="85"/>
      <c r="Q154" s="85"/>
      <c r="R154" s="85"/>
      <c r="S154" s="85"/>
      <c r="T154" s="85"/>
      <c r="U154" s="85"/>
      <c r="V154" s="85"/>
      <c r="W154" s="85"/>
      <c r="X154" s="85"/>
    </row>
    <row r="155" spans="3:24">
      <c r="C155" s="85"/>
      <c r="D155" s="85"/>
      <c r="E155" s="85"/>
      <c r="F155" s="85"/>
      <c r="G155" s="85"/>
      <c r="H155" s="85"/>
      <c r="I155" s="85"/>
      <c r="J155" s="85"/>
      <c r="K155" s="85"/>
      <c r="L155" s="85"/>
      <c r="M155" s="85"/>
      <c r="N155" s="85"/>
      <c r="O155" s="85"/>
      <c r="P155" s="85"/>
      <c r="Q155" s="85"/>
      <c r="R155" s="85"/>
      <c r="S155" s="85"/>
      <c r="T155" s="85"/>
      <c r="U155" s="85"/>
      <c r="V155" s="85"/>
      <c r="W155" s="85"/>
      <c r="X155" s="85"/>
    </row>
    <row r="156" spans="3:24">
      <c r="C156" s="85"/>
      <c r="D156" s="85"/>
      <c r="E156" s="85"/>
      <c r="F156" s="85"/>
      <c r="G156" s="85"/>
      <c r="H156" s="85"/>
      <c r="I156" s="85"/>
      <c r="J156" s="85"/>
      <c r="K156" s="85"/>
      <c r="L156" s="85"/>
      <c r="M156" s="85"/>
      <c r="N156" s="85"/>
      <c r="O156" s="85"/>
      <c r="P156" s="85"/>
      <c r="Q156" s="85"/>
      <c r="R156" s="85"/>
      <c r="S156" s="85"/>
      <c r="T156" s="85"/>
      <c r="U156" s="85"/>
      <c r="V156" s="85"/>
      <c r="W156" s="85"/>
      <c r="X156" s="85"/>
    </row>
    <row r="157" spans="3:24">
      <c r="C157" s="85"/>
      <c r="D157" s="85"/>
      <c r="E157" s="85"/>
      <c r="F157" s="85"/>
      <c r="G157" s="85"/>
      <c r="H157" s="85"/>
      <c r="I157" s="85"/>
      <c r="J157" s="85"/>
      <c r="K157" s="85"/>
      <c r="L157" s="85"/>
      <c r="M157" s="85"/>
      <c r="N157" s="85"/>
      <c r="O157" s="85"/>
      <c r="P157" s="85"/>
      <c r="Q157" s="85"/>
      <c r="R157" s="85"/>
      <c r="S157" s="85"/>
      <c r="T157" s="85"/>
      <c r="U157" s="85"/>
      <c r="V157" s="85"/>
      <c r="W157" s="85"/>
      <c r="X157" s="85"/>
    </row>
    <row r="158" spans="3:24">
      <c r="C158" s="85"/>
      <c r="D158" s="85"/>
      <c r="E158" s="85"/>
      <c r="F158" s="85"/>
      <c r="G158" s="85"/>
      <c r="H158" s="85"/>
      <c r="I158" s="85"/>
      <c r="J158" s="85"/>
      <c r="K158" s="85"/>
      <c r="L158" s="85"/>
      <c r="M158" s="85"/>
      <c r="N158" s="85"/>
      <c r="O158" s="85"/>
      <c r="P158" s="85"/>
      <c r="Q158" s="85"/>
      <c r="R158" s="85"/>
      <c r="S158" s="85"/>
      <c r="T158" s="85"/>
      <c r="U158" s="85"/>
      <c r="V158" s="85"/>
      <c r="W158" s="85"/>
      <c r="X158" s="85"/>
    </row>
    <row r="159" spans="3:24">
      <c r="C159" s="85"/>
      <c r="D159" s="85"/>
      <c r="E159" s="85"/>
      <c r="F159" s="85"/>
      <c r="G159" s="85"/>
      <c r="H159" s="85"/>
      <c r="I159" s="85"/>
      <c r="J159" s="85"/>
      <c r="K159" s="85"/>
      <c r="L159" s="85"/>
      <c r="M159" s="85"/>
      <c r="N159" s="85"/>
      <c r="O159" s="85"/>
      <c r="P159" s="85"/>
      <c r="Q159" s="85"/>
      <c r="R159" s="85"/>
      <c r="S159" s="85"/>
      <c r="T159" s="85"/>
      <c r="U159" s="85"/>
      <c r="V159" s="85"/>
      <c r="W159" s="85"/>
      <c r="X159" s="85"/>
    </row>
    <row r="160" spans="3:24">
      <c r="C160" s="85"/>
      <c r="D160" s="85"/>
      <c r="E160" s="85"/>
      <c r="F160" s="85"/>
      <c r="G160" s="85"/>
      <c r="H160" s="85"/>
      <c r="I160" s="85"/>
      <c r="J160" s="85"/>
      <c r="K160" s="85"/>
      <c r="L160" s="85"/>
      <c r="M160" s="85"/>
      <c r="N160" s="85"/>
      <c r="O160" s="85"/>
      <c r="P160" s="85"/>
      <c r="Q160" s="85"/>
      <c r="R160" s="85"/>
      <c r="S160" s="85"/>
      <c r="T160" s="85"/>
      <c r="U160" s="85"/>
      <c r="V160" s="85"/>
      <c r="W160" s="85"/>
      <c r="X160" s="85"/>
    </row>
    <row r="161" spans="3:24">
      <c r="C161" s="85"/>
      <c r="D161" s="85"/>
      <c r="E161" s="85"/>
      <c r="F161" s="85"/>
      <c r="G161" s="85"/>
      <c r="H161" s="85"/>
      <c r="I161" s="85"/>
      <c r="J161" s="85"/>
      <c r="K161" s="85"/>
      <c r="L161" s="85"/>
      <c r="M161" s="85"/>
      <c r="N161" s="85"/>
      <c r="O161" s="85"/>
      <c r="P161" s="85"/>
      <c r="Q161" s="85"/>
      <c r="R161" s="85"/>
      <c r="S161" s="85"/>
      <c r="T161" s="85"/>
      <c r="U161" s="85"/>
      <c r="V161" s="85"/>
      <c r="W161" s="85"/>
      <c r="X161" s="85"/>
    </row>
    <row r="162" spans="3:24">
      <c r="C162" s="85"/>
      <c r="D162" s="85"/>
      <c r="E162" s="85"/>
      <c r="F162" s="85"/>
      <c r="G162" s="85"/>
      <c r="H162" s="85"/>
      <c r="I162" s="85"/>
      <c r="J162" s="85"/>
      <c r="K162" s="85"/>
      <c r="L162" s="85"/>
      <c r="M162" s="85"/>
      <c r="N162" s="85"/>
      <c r="O162" s="85"/>
      <c r="P162" s="85"/>
      <c r="Q162" s="85"/>
      <c r="R162" s="85"/>
      <c r="S162" s="85"/>
      <c r="T162" s="85"/>
      <c r="U162" s="85"/>
      <c r="V162" s="85"/>
      <c r="W162" s="85"/>
      <c r="X162" s="85"/>
    </row>
    <row r="163" spans="3:24">
      <c r="C163" s="85"/>
      <c r="D163" s="85"/>
      <c r="E163" s="85"/>
      <c r="F163" s="85"/>
      <c r="G163" s="85"/>
      <c r="H163" s="85"/>
      <c r="I163" s="85"/>
      <c r="J163" s="85"/>
      <c r="K163" s="85"/>
      <c r="L163" s="85"/>
      <c r="M163" s="85"/>
      <c r="N163" s="85"/>
      <c r="O163" s="85"/>
      <c r="P163" s="85"/>
      <c r="Q163" s="85"/>
      <c r="R163" s="85"/>
      <c r="S163" s="85"/>
      <c r="T163" s="85"/>
      <c r="U163" s="85"/>
      <c r="V163" s="85"/>
      <c r="W163" s="85"/>
      <c r="X163" s="85"/>
    </row>
    <row r="164" spans="3:24">
      <c r="C164" s="85"/>
      <c r="D164" s="85"/>
      <c r="E164" s="85"/>
      <c r="F164" s="85"/>
      <c r="G164" s="85"/>
      <c r="H164" s="85"/>
      <c r="I164" s="85"/>
      <c r="J164" s="85"/>
      <c r="K164" s="85"/>
      <c r="L164" s="85"/>
      <c r="M164" s="85"/>
      <c r="N164" s="85"/>
      <c r="O164" s="85"/>
      <c r="P164" s="85"/>
      <c r="Q164" s="85"/>
      <c r="R164" s="85"/>
      <c r="S164" s="85"/>
      <c r="T164" s="85"/>
      <c r="U164" s="85"/>
      <c r="V164" s="85"/>
      <c r="W164" s="85"/>
      <c r="X164" s="85"/>
    </row>
    <row r="165" spans="3:24">
      <c r="C165" s="85"/>
      <c r="D165" s="85"/>
      <c r="E165" s="85"/>
      <c r="F165" s="85"/>
      <c r="G165" s="85"/>
      <c r="H165" s="85"/>
      <c r="I165" s="85"/>
      <c r="J165" s="85"/>
      <c r="K165" s="85"/>
      <c r="L165" s="85"/>
      <c r="M165" s="85"/>
      <c r="N165" s="85"/>
      <c r="O165" s="85"/>
      <c r="P165" s="85"/>
      <c r="Q165" s="85"/>
      <c r="R165" s="85"/>
      <c r="S165" s="85"/>
      <c r="T165" s="85"/>
      <c r="U165" s="85"/>
      <c r="V165" s="85"/>
      <c r="W165" s="85"/>
      <c r="X165" s="85"/>
    </row>
    <row r="166" spans="3:24">
      <c r="C166" s="85"/>
      <c r="D166" s="85"/>
      <c r="E166" s="85"/>
      <c r="F166" s="85"/>
      <c r="G166" s="85"/>
      <c r="H166" s="85"/>
      <c r="I166" s="85"/>
      <c r="J166" s="85"/>
      <c r="K166" s="85"/>
      <c r="L166" s="85"/>
      <c r="M166" s="85"/>
      <c r="N166" s="85"/>
      <c r="O166" s="85"/>
      <c r="P166" s="85"/>
      <c r="Q166" s="85"/>
      <c r="R166" s="85"/>
      <c r="S166" s="85"/>
      <c r="T166" s="85"/>
      <c r="U166" s="85"/>
      <c r="V166" s="85"/>
      <c r="W166" s="85"/>
      <c r="X166" s="85"/>
    </row>
    <row r="167" spans="3:24">
      <c r="C167" s="85"/>
      <c r="D167" s="85"/>
      <c r="E167" s="85"/>
      <c r="F167" s="85"/>
      <c r="G167" s="85"/>
      <c r="H167" s="85"/>
      <c r="I167" s="85"/>
      <c r="J167" s="85"/>
      <c r="K167" s="85"/>
      <c r="L167" s="85"/>
      <c r="M167" s="85"/>
      <c r="N167" s="85"/>
      <c r="O167" s="85"/>
      <c r="P167" s="85"/>
      <c r="Q167" s="85"/>
      <c r="R167" s="85"/>
      <c r="S167" s="85"/>
      <c r="T167" s="85"/>
      <c r="U167" s="85"/>
      <c r="V167" s="85"/>
      <c r="W167" s="85"/>
      <c r="X167" s="85"/>
    </row>
    <row r="168" spans="3:24">
      <c r="C168" s="85"/>
      <c r="D168" s="85"/>
      <c r="E168" s="85"/>
      <c r="F168" s="85"/>
      <c r="G168" s="85"/>
      <c r="H168" s="85"/>
      <c r="I168" s="85"/>
      <c r="J168" s="85"/>
      <c r="K168" s="85"/>
      <c r="L168" s="85"/>
      <c r="M168" s="85"/>
      <c r="N168" s="85"/>
      <c r="O168" s="85"/>
      <c r="P168" s="85"/>
      <c r="Q168" s="85"/>
      <c r="R168" s="85"/>
      <c r="S168" s="85"/>
      <c r="T168" s="85"/>
      <c r="U168" s="85"/>
      <c r="V168" s="85"/>
      <c r="W168" s="85"/>
      <c r="X168" s="85"/>
    </row>
    <row r="169" spans="3:24">
      <c r="C169" s="85"/>
      <c r="D169" s="85"/>
      <c r="E169" s="85"/>
      <c r="F169" s="85"/>
      <c r="G169" s="85"/>
      <c r="H169" s="85"/>
      <c r="I169" s="85"/>
      <c r="J169" s="85"/>
      <c r="K169" s="85"/>
      <c r="L169" s="85"/>
      <c r="M169" s="85"/>
      <c r="N169" s="85"/>
      <c r="O169" s="85"/>
      <c r="P169" s="85"/>
      <c r="Q169" s="85"/>
      <c r="R169" s="85"/>
      <c r="S169" s="85"/>
      <c r="T169" s="85"/>
      <c r="U169" s="85"/>
      <c r="V169" s="85"/>
      <c r="W169" s="85"/>
      <c r="X169" s="85"/>
    </row>
    <row r="170" spans="3:24">
      <c r="C170" s="85"/>
      <c r="D170" s="85"/>
      <c r="E170" s="85"/>
      <c r="F170" s="85"/>
      <c r="G170" s="85"/>
      <c r="H170" s="85"/>
      <c r="I170" s="85"/>
      <c r="J170" s="85"/>
      <c r="K170" s="85"/>
      <c r="L170" s="85"/>
      <c r="M170" s="85"/>
      <c r="N170" s="85"/>
      <c r="O170" s="85"/>
      <c r="P170" s="85"/>
      <c r="Q170" s="85"/>
      <c r="R170" s="85"/>
      <c r="S170" s="85"/>
      <c r="T170" s="85"/>
      <c r="U170" s="85"/>
      <c r="V170" s="85"/>
      <c r="W170" s="85"/>
      <c r="X170" s="85"/>
    </row>
    <row r="171" spans="3:24">
      <c r="C171" s="85"/>
      <c r="D171" s="85"/>
      <c r="E171" s="85"/>
      <c r="F171" s="85"/>
      <c r="G171" s="85"/>
      <c r="H171" s="85"/>
      <c r="I171" s="85"/>
      <c r="J171" s="85"/>
      <c r="K171" s="85"/>
      <c r="L171" s="85"/>
      <c r="M171" s="85"/>
      <c r="N171" s="85"/>
      <c r="O171" s="85"/>
      <c r="P171" s="85"/>
      <c r="Q171" s="85"/>
      <c r="R171" s="85"/>
      <c r="S171" s="85"/>
      <c r="T171" s="85"/>
      <c r="U171" s="85"/>
      <c r="V171" s="85"/>
      <c r="W171" s="85"/>
      <c r="X171" s="85"/>
    </row>
    <row r="172" spans="3:24">
      <c r="C172" s="85"/>
      <c r="D172" s="85"/>
      <c r="E172" s="85"/>
      <c r="F172" s="85"/>
      <c r="G172" s="85"/>
      <c r="H172" s="85"/>
      <c r="I172" s="85"/>
      <c r="J172" s="85"/>
      <c r="K172" s="85"/>
      <c r="L172" s="85"/>
      <c r="M172" s="85"/>
      <c r="N172" s="85"/>
      <c r="O172" s="85"/>
      <c r="P172" s="85"/>
      <c r="Q172" s="85"/>
      <c r="R172" s="85"/>
      <c r="S172" s="85"/>
      <c r="T172" s="85"/>
      <c r="U172" s="85"/>
      <c r="V172" s="85"/>
      <c r="W172" s="85"/>
      <c r="X172" s="85"/>
    </row>
    <row r="173" spans="3:24">
      <c r="C173" s="85"/>
      <c r="D173" s="85"/>
      <c r="E173" s="85"/>
      <c r="F173" s="85"/>
      <c r="G173" s="85"/>
      <c r="H173" s="85"/>
      <c r="I173" s="85"/>
      <c r="J173" s="85"/>
      <c r="K173" s="85"/>
      <c r="L173" s="85"/>
      <c r="M173" s="85"/>
      <c r="N173" s="85"/>
      <c r="O173" s="85"/>
      <c r="P173" s="85"/>
      <c r="Q173" s="85"/>
      <c r="R173" s="85"/>
      <c r="S173" s="85"/>
      <c r="T173" s="85"/>
      <c r="U173" s="85"/>
      <c r="V173" s="85"/>
      <c r="W173" s="85"/>
      <c r="X173" s="85"/>
    </row>
    <row r="174" spans="3:24">
      <c r="C174" s="85"/>
      <c r="D174" s="85"/>
      <c r="E174" s="85"/>
      <c r="F174" s="85"/>
      <c r="G174" s="85"/>
      <c r="H174" s="85"/>
      <c r="I174" s="85"/>
      <c r="J174" s="85"/>
      <c r="K174" s="85"/>
      <c r="L174" s="85"/>
      <c r="M174" s="85"/>
      <c r="N174" s="85"/>
      <c r="O174" s="85"/>
      <c r="P174" s="85"/>
      <c r="Q174" s="85"/>
      <c r="R174" s="85"/>
      <c r="S174" s="85"/>
      <c r="T174" s="85"/>
      <c r="U174" s="85"/>
      <c r="V174" s="85"/>
      <c r="W174" s="85"/>
      <c r="X174" s="85"/>
    </row>
    <row r="175" spans="3:24">
      <c r="C175" s="85"/>
      <c r="D175" s="85"/>
      <c r="E175" s="85"/>
      <c r="F175" s="85"/>
      <c r="G175" s="85"/>
      <c r="H175" s="85"/>
      <c r="I175" s="85"/>
      <c r="J175" s="85"/>
      <c r="K175" s="85"/>
      <c r="L175" s="85"/>
      <c r="M175" s="85"/>
      <c r="N175" s="85"/>
      <c r="O175" s="85"/>
      <c r="P175" s="85"/>
      <c r="Q175" s="85"/>
      <c r="R175" s="85"/>
      <c r="S175" s="85"/>
      <c r="T175" s="85"/>
      <c r="U175" s="85"/>
      <c r="V175" s="85"/>
      <c r="W175" s="85"/>
      <c r="X175" s="85"/>
    </row>
    <row r="176" spans="3:24">
      <c r="C176" s="85"/>
      <c r="D176" s="85"/>
      <c r="E176" s="85"/>
      <c r="F176" s="85"/>
      <c r="G176" s="85"/>
      <c r="H176" s="85"/>
      <c r="I176" s="85"/>
      <c r="J176" s="85"/>
      <c r="K176" s="85"/>
      <c r="L176" s="85"/>
      <c r="M176" s="85"/>
      <c r="N176" s="85"/>
      <c r="O176" s="85"/>
      <c r="P176" s="85"/>
      <c r="Q176" s="85"/>
      <c r="R176" s="85"/>
      <c r="S176" s="85"/>
      <c r="T176" s="85"/>
      <c r="U176" s="85"/>
      <c r="V176" s="85"/>
      <c r="W176" s="85"/>
      <c r="X176" s="85"/>
    </row>
    <row r="177" spans="3:24">
      <c r="C177" s="85"/>
      <c r="D177" s="85"/>
      <c r="E177" s="85"/>
      <c r="F177" s="85"/>
      <c r="G177" s="85"/>
      <c r="H177" s="85"/>
      <c r="I177" s="85"/>
      <c r="J177" s="85"/>
      <c r="K177" s="85"/>
      <c r="L177" s="85"/>
      <c r="M177" s="85"/>
      <c r="N177" s="85"/>
      <c r="O177" s="85"/>
      <c r="P177" s="85"/>
      <c r="Q177" s="85"/>
      <c r="R177" s="85"/>
      <c r="S177" s="85"/>
      <c r="T177" s="85"/>
      <c r="U177" s="85"/>
      <c r="V177" s="85"/>
      <c r="W177" s="85"/>
      <c r="X177" s="85"/>
    </row>
    <row r="178" spans="3:24">
      <c r="C178" s="85"/>
      <c r="D178" s="85"/>
      <c r="E178" s="85"/>
      <c r="F178" s="85"/>
      <c r="G178" s="85"/>
      <c r="H178" s="85"/>
      <c r="I178" s="85"/>
      <c r="J178" s="85"/>
      <c r="K178" s="85"/>
      <c r="L178" s="85"/>
      <c r="M178" s="85"/>
      <c r="N178" s="85"/>
      <c r="O178" s="85"/>
      <c r="P178" s="85"/>
      <c r="Q178" s="85"/>
      <c r="R178" s="85"/>
      <c r="S178" s="85"/>
      <c r="T178" s="85"/>
      <c r="U178" s="85"/>
      <c r="V178" s="85"/>
      <c r="W178" s="85"/>
      <c r="X178" s="85"/>
    </row>
    <row r="179" spans="3:24">
      <c r="C179" s="85"/>
      <c r="D179" s="85"/>
      <c r="E179" s="85"/>
      <c r="F179" s="85"/>
      <c r="G179" s="85"/>
      <c r="H179" s="85"/>
      <c r="I179" s="85"/>
      <c r="J179" s="85"/>
      <c r="K179" s="85"/>
      <c r="L179" s="85"/>
      <c r="M179" s="85"/>
      <c r="N179" s="85"/>
      <c r="O179" s="85"/>
      <c r="P179" s="85"/>
      <c r="Q179" s="85"/>
      <c r="R179" s="85"/>
      <c r="S179" s="85"/>
      <c r="T179" s="85"/>
      <c r="U179" s="85"/>
      <c r="V179" s="85"/>
      <c r="W179" s="85"/>
      <c r="X179" s="85"/>
    </row>
    <row r="180" spans="3:24">
      <c r="C180" s="85"/>
      <c r="D180" s="85"/>
      <c r="E180" s="85"/>
      <c r="F180" s="85"/>
      <c r="G180" s="85"/>
      <c r="H180" s="85"/>
      <c r="I180" s="85"/>
      <c r="J180" s="85"/>
      <c r="K180" s="85"/>
      <c r="L180" s="85"/>
      <c r="M180" s="85"/>
      <c r="N180" s="85"/>
      <c r="O180" s="85"/>
      <c r="P180" s="85"/>
      <c r="Q180" s="85"/>
      <c r="R180" s="85"/>
      <c r="S180" s="85"/>
      <c r="T180" s="85"/>
      <c r="U180" s="85"/>
      <c r="V180" s="85"/>
      <c r="W180" s="85"/>
      <c r="X180" s="85"/>
    </row>
    <row r="181" spans="3:24">
      <c r="C181" s="85"/>
      <c r="D181" s="85"/>
      <c r="E181" s="85"/>
      <c r="F181" s="85"/>
      <c r="G181" s="85"/>
      <c r="H181" s="85"/>
      <c r="I181" s="85"/>
      <c r="J181" s="85"/>
      <c r="K181" s="85"/>
      <c r="L181" s="85"/>
      <c r="M181" s="85"/>
      <c r="N181" s="85"/>
      <c r="O181" s="85"/>
      <c r="P181" s="85"/>
      <c r="Q181" s="85"/>
      <c r="R181" s="85"/>
      <c r="S181" s="85"/>
      <c r="T181" s="85"/>
      <c r="U181" s="85"/>
      <c r="V181" s="85"/>
      <c r="W181" s="85"/>
      <c r="X181" s="85"/>
    </row>
    <row r="182" spans="3:24">
      <c r="C182" s="85"/>
      <c r="D182" s="85"/>
      <c r="E182" s="85"/>
      <c r="F182" s="85"/>
      <c r="G182" s="85"/>
      <c r="H182" s="85"/>
      <c r="I182" s="85"/>
      <c r="J182" s="85"/>
      <c r="K182" s="85"/>
      <c r="L182" s="85"/>
      <c r="M182" s="85"/>
      <c r="N182" s="85"/>
      <c r="O182" s="85"/>
      <c r="P182" s="85"/>
      <c r="Q182" s="85"/>
      <c r="R182" s="85"/>
      <c r="S182" s="85"/>
      <c r="T182" s="85"/>
      <c r="U182" s="85"/>
      <c r="V182" s="85"/>
      <c r="W182" s="85"/>
      <c r="X182" s="85"/>
    </row>
    <row r="183" spans="3:24">
      <c r="C183" s="85"/>
      <c r="D183" s="85"/>
      <c r="E183" s="85"/>
      <c r="F183" s="85"/>
      <c r="G183" s="85"/>
      <c r="H183" s="85"/>
      <c r="I183" s="85"/>
      <c r="J183" s="85"/>
      <c r="K183" s="85"/>
      <c r="L183" s="85"/>
      <c r="M183" s="85"/>
      <c r="N183" s="85"/>
      <c r="O183" s="85"/>
      <c r="P183" s="85"/>
      <c r="Q183" s="85"/>
      <c r="R183" s="85"/>
      <c r="S183" s="85"/>
      <c r="T183" s="85"/>
      <c r="U183" s="85"/>
      <c r="V183" s="85"/>
      <c r="W183" s="85"/>
      <c r="X183" s="85"/>
    </row>
    <row r="184" spans="3:24">
      <c r="C184" s="85"/>
      <c r="D184" s="85"/>
      <c r="E184" s="85"/>
      <c r="F184" s="85"/>
      <c r="G184" s="85"/>
      <c r="H184" s="85"/>
      <c r="I184" s="85"/>
      <c r="J184" s="85"/>
      <c r="K184" s="85"/>
      <c r="L184" s="85"/>
      <c r="M184" s="85"/>
      <c r="N184" s="85"/>
      <c r="O184" s="85"/>
      <c r="P184" s="85"/>
      <c r="Q184" s="85"/>
      <c r="R184" s="85"/>
      <c r="S184" s="85"/>
      <c r="T184" s="85"/>
      <c r="U184" s="85"/>
      <c r="V184" s="85"/>
      <c r="W184" s="85"/>
      <c r="X184" s="85"/>
    </row>
    <row r="185" spans="3:24">
      <c r="C185" s="85"/>
      <c r="D185" s="85"/>
      <c r="E185" s="85"/>
      <c r="F185" s="85"/>
      <c r="G185" s="85"/>
      <c r="H185" s="85"/>
      <c r="I185" s="85"/>
      <c r="J185" s="85"/>
      <c r="K185" s="85"/>
      <c r="L185" s="85"/>
      <c r="M185" s="85"/>
      <c r="N185" s="85"/>
      <c r="O185" s="85"/>
      <c r="P185" s="85"/>
      <c r="Q185" s="85"/>
      <c r="R185" s="85"/>
      <c r="S185" s="85"/>
      <c r="T185" s="85"/>
      <c r="U185" s="85"/>
      <c r="V185" s="85"/>
      <c r="W185" s="85"/>
      <c r="X185" s="85"/>
    </row>
    <row r="186" spans="3:24">
      <c r="C186" s="85"/>
      <c r="D186" s="85"/>
      <c r="E186" s="85"/>
      <c r="F186" s="85"/>
      <c r="G186" s="85"/>
      <c r="H186" s="85"/>
      <c r="I186" s="85"/>
      <c r="J186" s="85"/>
      <c r="K186" s="85"/>
      <c r="L186" s="85"/>
      <c r="M186" s="85"/>
      <c r="N186" s="85"/>
      <c r="O186" s="85"/>
      <c r="P186" s="85"/>
      <c r="Q186" s="85"/>
      <c r="R186" s="85"/>
      <c r="S186" s="85"/>
      <c r="T186" s="85"/>
      <c r="U186" s="85"/>
      <c r="V186" s="85"/>
      <c r="W186" s="85"/>
      <c r="X186" s="85"/>
    </row>
    <row r="187" spans="3:24">
      <c r="C187" s="85"/>
      <c r="D187" s="85"/>
      <c r="E187" s="85"/>
      <c r="F187" s="85"/>
      <c r="G187" s="85"/>
      <c r="H187" s="85"/>
      <c r="I187" s="85"/>
      <c r="J187" s="85"/>
      <c r="K187" s="85"/>
      <c r="L187" s="85"/>
      <c r="M187" s="85"/>
      <c r="N187" s="85"/>
      <c r="O187" s="85"/>
      <c r="P187" s="85"/>
      <c r="Q187" s="85"/>
      <c r="R187" s="85"/>
      <c r="S187" s="85"/>
      <c r="T187" s="85"/>
      <c r="U187" s="85"/>
      <c r="V187" s="85"/>
      <c r="W187" s="85"/>
      <c r="X187" s="85"/>
    </row>
    <row r="188" spans="3:24">
      <c r="C188" s="85"/>
      <c r="D188" s="85"/>
      <c r="E188" s="85"/>
      <c r="F188" s="85"/>
      <c r="G188" s="85"/>
      <c r="H188" s="85"/>
      <c r="I188" s="85"/>
      <c r="J188" s="85"/>
      <c r="K188" s="85"/>
      <c r="L188" s="85"/>
      <c r="M188" s="85"/>
      <c r="N188" s="85"/>
      <c r="O188" s="85"/>
      <c r="P188" s="85"/>
      <c r="Q188" s="85"/>
      <c r="R188" s="85"/>
      <c r="S188" s="85"/>
      <c r="T188" s="85"/>
      <c r="U188" s="85"/>
      <c r="V188" s="85"/>
      <c r="W188" s="85"/>
      <c r="X188" s="85"/>
    </row>
    <row r="189" spans="3:24">
      <c r="C189" s="85"/>
      <c r="D189" s="85"/>
      <c r="E189" s="85"/>
      <c r="F189" s="85"/>
      <c r="G189" s="85"/>
      <c r="H189" s="85"/>
      <c r="I189" s="85"/>
      <c r="J189" s="85"/>
      <c r="K189" s="85"/>
      <c r="L189" s="85"/>
      <c r="M189" s="85"/>
      <c r="N189" s="85"/>
      <c r="O189" s="85"/>
      <c r="P189" s="85"/>
      <c r="Q189" s="85"/>
      <c r="R189" s="85"/>
      <c r="S189" s="85"/>
      <c r="T189" s="85"/>
      <c r="U189" s="85"/>
      <c r="V189" s="85"/>
      <c r="W189" s="85"/>
      <c r="X189" s="85"/>
    </row>
    <row r="190" spans="3:24">
      <c r="C190" s="85"/>
      <c r="D190" s="85"/>
      <c r="E190" s="85"/>
      <c r="F190" s="85"/>
      <c r="G190" s="85"/>
      <c r="H190" s="85"/>
      <c r="I190" s="85"/>
      <c r="J190" s="85"/>
      <c r="K190" s="85"/>
      <c r="L190" s="85"/>
      <c r="M190" s="85"/>
      <c r="N190" s="85"/>
      <c r="O190" s="85"/>
      <c r="P190" s="85"/>
      <c r="Q190" s="85"/>
      <c r="R190" s="85"/>
      <c r="S190" s="85"/>
      <c r="T190" s="85"/>
      <c r="U190" s="85"/>
      <c r="V190" s="85"/>
      <c r="W190" s="85"/>
      <c r="X190" s="85"/>
    </row>
    <row r="191" spans="3:24">
      <c r="C191" s="85"/>
      <c r="D191" s="85"/>
      <c r="E191" s="85"/>
      <c r="F191" s="85"/>
      <c r="G191" s="85"/>
      <c r="H191" s="85"/>
      <c r="I191" s="85"/>
      <c r="J191" s="85"/>
      <c r="K191" s="85"/>
      <c r="L191" s="85"/>
      <c r="M191" s="85"/>
      <c r="N191" s="85"/>
      <c r="O191" s="85"/>
      <c r="P191" s="85"/>
      <c r="Q191" s="85"/>
      <c r="R191" s="85"/>
      <c r="S191" s="85"/>
      <c r="T191" s="85"/>
      <c r="U191" s="85"/>
      <c r="V191" s="85"/>
      <c r="W191" s="85"/>
      <c r="X191" s="85"/>
    </row>
    <row r="192" spans="3:24">
      <c r="C192" s="85"/>
      <c r="D192" s="85"/>
      <c r="E192" s="85"/>
      <c r="F192" s="85"/>
      <c r="G192" s="85"/>
      <c r="H192" s="85"/>
      <c r="I192" s="85"/>
      <c r="J192" s="85"/>
      <c r="K192" s="85"/>
      <c r="L192" s="85"/>
      <c r="M192" s="85"/>
      <c r="N192" s="85"/>
      <c r="O192" s="85"/>
      <c r="P192" s="85"/>
      <c r="Q192" s="85"/>
      <c r="R192" s="85"/>
      <c r="S192" s="85"/>
      <c r="T192" s="85"/>
      <c r="U192" s="85"/>
      <c r="V192" s="85"/>
      <c r="W192" s="85"/>
      <c r="X192" s="85"/>
    </row>
    <row r="193" spans="3:24">
      <c r="C193" s="85"/>
      <c r="D193" s="85"/>
      <c r="E193" s="85"/>
      <c r="F193" s="85"/>
      <c r="G193" s="85"/>
      <c r="H193" s="85"/>
      <c r="I193" s="85"/>
      <c r="J193" s="85"/>
      <c r="K193" s="85"/>
      <c r="L193" s="85"/>
      <c r="M193" s="85"/>
      <c r="N193" s="85"/>
      <c r="O193" s="85"/>
      <c r="P193" s="85"/>
      <c r="Q193" s="85"/>
      <c r="R193" s="85"/>
      <c r="S193" s="85"/>
      <c r="T193" s="85"/>
      <c r="U193" s="85"/>
      <c r="V193" s="85"/>
      <c r="W193" s="85"/>
      <c r="X193" s="85"/>
    </row>
    <row r="194" spans="3:24">
      <c r="C194" s="85"/>
      <c r="D194" s="85"/>
      <c r="E194" s="85"/>
      <c r="F194" s="85"/>
      <c r="G194" s="85"/>
      <c r="H194" s="85"/>
      <c r="I194" s="85"/>
      <c r="J194" s="85"/>
      <c r="K194" s="85"/>
      <c r="L194" s="85"/>
      <c r="M194" s="85"/>
      <c r="N194" s="85"/>
      <c r="O194" s="85"/>
      <c r="P194" s="85"/>
      <c r="Q194" s="85"/>
      <c r="R194" s="85"/>
      <c r="S194" s="85"/>
      <c r="T194" s="85"/>
      <c r="U194" s="85"/>
      <c r="V194" s="85"/>
      <c r="W194" s="85"/>
      <c r="X194" s="85"/>
    </row>
    <row r="195" spans="3:24">
      <c r="C195" s="85"/>
      <c r="D195" s="85"/>
      <c r="E195" s="85"/>
      <c r="F195" s="85"/>
      <c r="G195" s="85"/>
      <c r="H195" s="85"/>
      <c r="I195" s="85"/>
      <c r="J195" s="85"/>
      <c r="K195" s="85"/>
      <c r="L195" s="85"/>
      <c r="M195" s="85"/>
      <c r="N195" s="85"/>
      <c r="O195" s="85"/>
      <c r="P195" s="85"/>
      <c r="Q195" s="85"/>
      <c r="R195" s="85"/>
      <c r="S195" s="85"/>
      <c r="T195" s="85"/>
      <c r="U195" s="85"/>
      <c r="V195" s="85"/>
      <c r="W195" s="85"/>
      <c r="X195" s="85"/>
    </row>
    <row r="196" spans="3:24">
      <c r="C196" s="85"/>
      <c r="D196" s="85"/>
      <c r="E196" s="85"/>
      <c r="F196" s="85"/>
      <c r="G196" s="85"/>
      <c r="H196" s="85"/>
      <c r="I196" s="85"/>
      <c r="J196" s="85"/>
      <c r="K196" s="85"/>
      <c r="L196" s="85"/>
      <c r="M196" s="85"/>
      <c r="N196" s="85"/>
      <c r="O196" s="85"/>
      <c r="P196" s="85"/>
      <c r="Q196" s="85"/>
      <c r="R196" s="85"/>
      <c r="S196" s="85"/>
      <c r="T196" s="85"/>
      <c r="U196" s="85"/>
      <c r="V196" s="85"/>
      <c r="W196" s="85"/>
      <c r="X196" s="85"/>
    </row>
    <row r="197" spans="3:24">
      <c r="C197" s="85"/>
      <c r="D197" s="85"/>
      <c r="E197" s="85"/>
      <c r="F197" s="85"/>
      <c r="G197" s="85"/>
      <c r="H197" s="85"/>
      <c r="I197" s="85"/>
      <c r="J197" s="85"/>
      <c r="K197" s="85"/>
      <c r="L197" s="85"/>
      <c r="M197" s="85"/>
      <c r="N197" s="85"/>
      <c r="O197" s="85"/>
      <c r="P197" s="85"/>
      <c r="Q197" s="85"/>
      <c r="R197" s="85"/>
      <c r="S197" s="85"/>
      <c r="T197" s="85"/>
      <c r="U197" s="85"/>
      <c r="V197" s="85"/>
      <c r="W197" s="85"/>
      <c r="X197" s="85"/>
    </row>
    <row r="198" spans="3:24">
      <c r="C198" s="85"/>
      <c r="D198" s="85"/>
      <c r="E198" s="85"/>
      <c r="F198" s="85"/>
      <c r="G198" s="85"/>
      <c r="H198" s="85"/>
      <c r="I198" s="85"/>
      <c r="J198" s="85"/>
      <c r="K198" s="85"/>
      <c r="L198" s="85"/>
      <c r="M198" s="85"/>
      <c r="N198" s="85"/>
      <c r="O198" s="85"/>
      <c r="P198" s="85"/>
      <c r="Q198" s="85"/>
      <c r="R198" s="85"/>
      <c r="S198" s="85"/>
      <c r="T198" s="85"/>
      <c r="U198" s="85"/>
      <c r="V198" s="85"/>
      <c r="W198" s="85"/>
      <c r="X198" s="85"/>
    </row>
    <row r="199" spans="3:24">
      <c r="C199" s="85"/>
      <c r="D199" s="85"/>
      <c r="E199" s="85"/>
      <c r="F199" s="85"/>
      <c r="G199" s="85"/>
      <c r="H199" s="85"/>
      <c r="I199" s="85"/>
      <c r="J199" s="85"/>
      <c r="K199" s="85"/>
      <c r="L199" s="85"/>
      <c r="M199" s="85"/>
      <c r="N199" s="85"/>
      <c r="O199" s="85"/>
      <c r="P199" s="85"/>
      <c r="Q199" s="85"/>
      <c r="R199" s="85"/>
      <c r="S199" s="85"/>
      <c r="T199" s="85"/>
      <c r="U199" s="85"/>
      <c r="V199" s="85"/>
      <c r="W199" s="85"/>
      <c r="X199" s="85"/>
    </row>
    <row r="200" spans="3:24">
      <c r="C200" s="85"/>
      <c r="D200" s="85"/>
      <c r="E200" s="85"/>
      <c r="F200" s="85"/>
      <c r="G200" s="85"/>
      <c r="H200" s="85"/>
      <c r="I200" s="85"/>
      <c r="J200" s="85"/>
      <c r="K200" s="85"/>
      <c r="L200" s="85"/>
      <c r="M200" s="85"/>
      <c r="N200" s="85"/>
      <c r="O200" s="85"/>
      <c r="P200" s="85"/>
      <c r="Q200" s="85"/>
      <c r="R200" s="85"/>
      <c r="S200" s="85"/>
      <c r="T200" s="85"/>
      <c r="U200" s="85"/>
      <c r="V200" s="85"/>
      <c r="W200" s="85"/>
      <c r="X200" s="85"/>
    </row>
    <row r="201" spans="3:24">
      <c r="C201" s="85"/>
      <c r="D201" s="85"/>
      <c r="E201" s="85"/>
      <c r="F201" s="85"/>
      <c r="G201" s="85"/>
      <c r="H201" s="85"/>
      <c r="I201" s="85"/>
      <c r="J201" s="85"/>
      <c r="K201" s="85"/>
      <c r="L201" s="85"/>
      <c r="M201" s="85"/>
      <c r="N201" s="85"/>
      <c r="O201" s="85"/>
      <c r="P201" s="85"/>
      <c r="Q201" s="85"/>
      <c r="R201" s="85"/>
      <c r="S201" s="85"/>
      <c r="T201" s="85"/>
      <c r="U201" s="85"/>
      <c r="V201" s="85"/>
      <c r="W201" s="85"/>
      <c r="X201" s="85"/>
    </row>
    <row r="202" spans="3:24">
      <c r="C202" s="85"/>
      <c r="D202" s="85"/>
      <c r="E202" s="85"/>
      <c r="F202" s="85"/>
      <c r="G202" s="85"/>
      <c r="H202" s="85"/>
      <c r="I202" s="85"/>
      <c r="J202" s="85"/>
      <c r="K202" s="85"/>
      <c r="L202" s="85"/>
      <c r="M202" s="85"/>
      <c r="N202" s="85"/>
      <c r="O202" s="85"/>
      <c r="P202" s="85"/>
      <c r="Q202" s="85"/>
      <c r="R202" s="85"/>
      <c r="S202" s="85"/>
      <c r="T202" s="85"/>
      <c r="U202" s="85"/>
      <c r="V202" s="85"/>
      <c r="W202" s="85"/>
      <c r="X202" s="85"/>
    </row>
    <row r="203" spans="3:24">
      <c r="C203" s="85"/>
      <c r="D203" s="85"/>
      <c r="E203" s="85"/>
      <c r="F203" s="85"/>
      <c r="G203" s="85"/>
      <c r="H203" s="85"/>
      <c r="I203" s="85"/>
      <c r="J203" s="85"/>
      <c r="K203" s="85"/>
      <c r="L203" s="85"/>
      <c r="M203" s="85"/>
      <c r="N203" s="85"/>
      <c r="O203" s="85"/>
      <c r="P203" s="85"/>
      <c r="Q203" s="85"/>
      <c r="R203" s="85"/>
      <c r="S203" s="85"/>
      <c r="T203" s="85"/>
      <c r="U203" s="85"/>
      <c r="V203" s="85"/>
      <c r="W203" s="85"/>
      <c r="X203" s="85"/>
    </row>
    <row r="204" spans="3:24">
      <c r="C204" s="85"/>
      <c r="D204" s="85"/>
      <c r="E204" s="85"/>
      <c r="F204" s="85"/>
      <c r="G204" s="85"/>
      <c r="H204" s="85"/>
      <c r="I204" s="85"/>
      <c r="J204" s="85"/>
      <c r="K204" s="85"/>
      <c r="L204" s="85"/>
      <c r="M204" s="85"/>
      <c r="N204" s="85"/>
      <c r="O204" s="85"/>
      <c r="P204" s="85"/>
      <c r="Q204" s="85"/>
      <c r="R204" s="85"/>
      <c r="S204" s="85"/>
      <c r="T204" s="85"/>
      <c r="U204" s="85"/>
      <c r="V204" s="85"/>
      <c r="W204" s="85"/>
      <c r="X204" s="85"/>
    </row>
    <row r="205" spans="3:24">
      <c r="C205" s="85"/>
      <c r="D205" s="85"/>
      <c r="E205" s="85"/>
      <c r="F205" s="85"/>
      <c r="G205" s="85"/>
      <c r="H205" s="85"/>
      <c r="I205" s="85"/>
      <c r="J205" s="85"/>
      <c r="K205" s="85"/>
      <c r="L205" s="85"/>
      <c r="M205" s="85"/>
      <c r="N205" s="85"/>
      <c r="O205" s="85"/>
      <c r="P205" s="85"/>
      <c r="Q205" s="85"/>
      <c r="R205" s="85"/>
      <c r="S205" s="85"/>
      <c r="T205" s="85"/>
      <c r="U205" s="85"/>
      <c r="V205" s="85"/>
      <c r="W205" s="85"/>
      <c r="X205" s="85"/>
    </row>
    <row r="206" spans="3:24">
      <c r="C206" s="85"/>
      <c r="D206" s="85"/>
      <c r="E206" s="85"/>
      <c r="F206" s="85"/>
      <c r="G206" s="85"/>
      <c r="H206" s="85"/>
      <c r="I206" s="85"/>
      <c r="J206" s="85"/>
      <c r="K206" s="85"/>
      <c r="L206" s="85"/>
      <c r="M206" s="85"/>
      <c r="N206" s="85"/>
      <c r="O206" s="85"/>
      <c r="P206" s="85"/>
      <c r="Q206" s="85"/>
      <c r="R206" s="85"/>
      <c r="S206" s="85"/>
      <c r="T206" s="85"/>
      <c r="U206" s="85"/>
      <c r="V206" s="85"/>
      <c r="W206" s="85"/>
      <c r="X206" s="85"/>
    </row>
    <row r="207" spans="3:24">
      <c r="C207" s="85"/>
      <c r="D207" s="85"/>
      <c r="E207" s="85"/>
      <c r="F207" s="85"/>
      <c r="G207" s="85"/>
      <c r="H207" s="85"/>
      <c r="I207" s="85"/>
      <c r="J207" s="85"/>
      <c r="K207" s="85"/>
      <c r="L207" s="85"/>
      <c r="M207" s="85"/>
      <c r="N207" s="85"/>
      <c r="O207" s="85"/>
      <c r="P207" s="85"/>
      <c r="Q207" s="85"/>
      <c r="R207" s="85"/>
      <c r="S207" s="85"/>
      <c r="T207" s="85"/>
      <c r="U207" s="85"/>
      <c r="V207" s="85"/>
      <c r="W207" s="85"/>
      <c r="X207" s="85"/>
    </row>
    <row r="208" spans="3:24">
      <c r="C208" s="85"/>
      <c r="D208" s="85"/>
      <c r="E208" s="85"/>
      <c r="F208" s="85"/>
      <c r="G208" s="85"/>
      <c r="H208" s="85"/>
      <c r="I208" s="85"/>
      <c r="J208" s="85"/>
      <c r="K208" s="85"/>
      <c r="L208" s="85"/>
      <c r="M208" s="85"/>
      <c r="N208" s="85"/>
      <c r="O208" s="85"/>
      <c r="P208" s="85"/>
      <c r="Q208" s="85"/>
      <c r="R208" s="85"/>
      <c r="S208" s="85"/>
      <c r="T208" s="85"/>
      <c r="U208" s="85"/>
      <c r="V208" s="85"/>
      <c r="W208" s="85"/>
      <c r="X208" s="85"/>
    </row>
    <row r="209" spans="3:24">
      <c r="C209" s="85"/>
      <c r="D209" s="85"/>
      <c r="E209" s="85"/>
      <c r="F209" s="85"/>
      <c r="G209" s="85"/>
      <c r="H209" s="85"/>
      <c r="I209" s="85"/>
      <c r="J209" s="85"/>
      <c r="K209" s="85"/>
      <c r="L209" s="85"/>
      <c r="M209" s="85"/>
      <c r="N209" s="85"/>
      <c r="O209" s="85"/>
      <c r="P209" s="85"/>
      <c r="Q209" s="85"/>
      <c r="R209" s="85"/>
      <c r="S209" s="85"/>
      <c r="T209" s="85"/>
      <c r="U209" s="85"/>
      <c r="V209" s="85"/>
      <c r="W209" s="85"/>
      <c r="X209" s="85"/>
    </row>
    <row r="210" spans="3:24">
      <c r="C210" s="85"/>
      <c r="D210" s="85"/>
      <c r="E210" s="85"/>
      <c r="F210" s="85"/>
      <c r="G210" s="85"/>
      <c r="H210" s="85"/>
      <c r="I210" s="85"/>
      <c r="J210" s="85"/>
      <c r="K210" s="85"/>
      <c r="L210" s="85"/>
      <c r="M210" s="85"/>
      <c r="N210" s="85"/>
      <c r="O210" s="85"/>
      <c r="P210" s="85"/>
      <c r="Q210" s="85"/>
      <c r="R210" s="85"/>
      <c r="S210" s="85"/>
      <c r="T210" s="85"/>
      <c r="U210" s="85"/>
      <c r="V210" s="85"/>
      <c r="W210" s="85"/>
      <c r="X210" s="85"/>
    </row>
    <row r="211" spans="3:24">
      <c r="C211" s="85"/>
      <c r="D211" s="85"/>
      <c r="E211" s="85"/>
      <c r="F211" s="85"/>
      <c r="G211" s="85"/>
      <c r="H211" s="85"/>
      <c r="I211" s="85"/>
      <c r="J211" s="85"/>
      <c r="K211" s="85"/>
      <c r="L211" s="85"/>
      <c r="M211" s="85"/>
      <c r="N211" s="85"/>
      <c r="O211" s="85"/>
      <c r="P211" s="85"/>
      <c r="Q211" s="85"/>
      <c r="R211" s="85"/>
      <c r="S211" s="85"/>
      <c r="T211" s="85"/>
      <c r="U211" s="85"/>
      <c r="V211" s="85"/>
      <c r="W211" s="85"/>
      <c r="X211" s="85"/>
    </row>
    <row r="212" spans="3:24">
      <c r="C212" s="85"/>
      <c r="D212" s="85"/>
      <c r="E212" s="85"/>
      <c r="F212" s="85"/>
      <c r="G212" s="85"/>
      <c r="H212" s="85"/>
      <c r="I212" s="85"/>
      <c r="J212" s="85"/>
      <c r="K212" s="85"/>
      <c r="L212" s="85"/>
      <c r="M212" s="85"/>
      <c r="N212" s="85"/>
      <c r="O212" s="85"/>
      <c r="P212" s="85"/>
      <c r="Q212" s="85"/>
      <c r="R212" s="85"/>
      <c r="S212" s="85"/>
      <c r="T212" s="85"/>
      <c r="U212" s="85"/>
      <c r="V212" s="85"/>
      <c r="W212" s="85"/>
      <c r="X212" s="85"/>
    </row>
    <row r="213" spans="3:24">
      <c r="C213" s="85"/>
      <c r="D213" s="85"/>
      <c r="E213" s="85"/>
      <c r="F213" s="85"/>
      <c r="G213" s="85"/>
      <c r="H213" s="85"/>
      <c r="I213" s="85"/>
      <c r="J213" s="85"/>
      <c r="K213" s="85"/>
      <c r="L213" s="85"/>
      <c r="M213" s="85"/>
      <c r="N213" s="85"/>
      <c r="O213" s="85"/>
      <c r="P213" s="85"/>
      <c r="Q213" s="85"/>
      <c r="R213" s="85"/>
      <c r="S213" s="85"/>
      <c r="T213" s="85"/>
      <c r="U213" s="85"/>
      <c r="V213" s="85"/>
      <c r="W213" s="85"/>
      <c r="X213" s="85"/>
    </row>
    <row r="214" spans="3:24">
      <c r="C214" s="85"/>
      <c r="D214" s="85"/>
      <c r="E214" s="85"/>
      <c r="F214" s="85"/>
      <c r="G214" s="85"/>
      <c r="H214" s="85"/>
      <c r="I214" s="85"/>
      <c r="J214" s="85"/>
      <c r="K214" s="85"/>
      <c r="L214" s="85"/>
      <c r="M214" s="85"/>
      <c r="N214" s="85"/>
      <c r="O214" s="85"/>
      <c r="P214" s="85"/>
      <c r="Q214" s="85"/>
      <c r="R214" s="85"/>
      <c r="S214" s="85"/>
      <c r="T214" s="85"/>
      <c r="U214" s="85"/>
      <c r="V214" s="85"/>
      <c r="W214" s="85"/>
      <c r="X214" s="85"/>
    </row>
    <row r="215" spans="3:24">
      <c r="C215" s="85"/>
      <c r="D215" s="85"/>
      <c r="E215" s="85"/>
      <c r="F215" s="85"/>
      <c r="G215" s="85"/>
      <c r="H215" s="85"/>
      <c r="I215" s="85"/>
      <c r="J215" s="85"/>
      <c r="K215" s="85"/>
      <c r="L215" s="85"/>
      <c r="M215" s="85"/>
      <c r="N215" s="85"/>
      <c r="O215" s="85"/>
      <c r="P215" s="85"/>
      <c r="Q215" s="85"/>
      <c r="R215" s="85"/>
      <c r="S215" s="85"/>
      <c r="T215" s="85"/>
      <c r="U215" s="85"/>
      <c r="V215" s="85"/>
      <c r="W215" s="85"/>
      <c r="X215" s="85"/>
    </row>
    <row r="216" spans="3:24">
      <c r="C216" s="85"/>
      <c r="D216" s="85"/>
      <c r="E216" s="85"/>
      <c r="F216" s="85"/>
      <c r="G216" s="85"/>
      <c r="H216" s="85"/>
      <c r="I216" s="85"/>
      <c r="J216" s="85"/>
      <c r="K216" s="85"/>
      <c r="L216" s="85"/>
      <c r="M216" s="85"/>
      <c r="N216" s="85"/>
      <c r="O216" s="85"/>
      <c r="P216" s="85"/>
      <c r="Q216" s="85"/>
      <c r="R216" s="85"/>
      <c r="S216" s="85"/>
      <c r="T216" s="85"/>
      <c r="U216" s="85"/>
      <c r="V216" s="85"/>
      <c r="W216" s="85"/>
      <c r="X216" s="85"/>
    </row>
    <row r="217" spans="3:24">
      <c r="C217" s="85"/>
      <c r="D217" s="85"/>
      <c r="E217" s="85"/>
      <c r="F217" s="85"/>
      <c r="G217" s="85"/>
      <c r="H217" s="85"/>
      <c r="I217" s="85"/>
      <c r="J217" s="85"/>
      <c r="K217" s="85"/>
      <c r="L217" s="85"/>
      <c r="M217" s="85"/>
      <c r="N217" s="85"/>
      <c r="O217" s="85"/>
      <c r="P217" s="85"/>
      <c r="Q217" s="85"/>
      <c r="R217" s="85"/>
      <c r="S217" s="85"/>
      <c r="T217" s="85"/>
      <c r="U217" s="85"/>
      <c r="V217" s="85"/>
      <c r="W217" s="85"/>
      <c r="X217" s="85"/>
    </row>
    <row r="218" spans="3:24">
      <c r="C218" s="85"/>
      <c r="D218" s="85"/>
      <c r="E218" s="85"/>
      <c r="F218" s="85"/>
      <c r="G218" s="85"/>
      <c r="H218" s="85"/>
      <c r="I218" s="85"/>
      <c r="J218" s="85"/>
      <c r="K218" s="85"/>
      <c r="L218" s="85"/>
      <c r="M218" s="85"/>
      <c r="N218" s="85"/>
      <c r="O218" s="85"/>
      <c r="P218" s="85"/>
      <c r="Q218" s="85"/>
      <c r="R218" s="85"/>
      <c r="S218" s="85"/>
      <c r="T218" s="85"/>
      <c r="U218" s="85"/>
      <c r="V218" s="85"/>
      <c r="W218" s="85"/>
      <c r="X218" s="85"/>
    </row>
    <row r="219" spans="3:24">
      <c r="C219" s="85"/>
      <c r="D219" s="85"/>
      <c r="E219" s="85"/>
      <c r="F219" s="85"/>
      <c r="G219" s="85"/>
      <c r="H219" s="85"/>
      <c r="I219" s="85"/>
      <c r="J219" s="85"/>
      <c r="K219" s="85"/>
      <c r="L219" s="85"/>
      <c r="M219" s="85"/>
      <c r="N219" s="85"/>
      <c r="O219" s="85"/>
      <c r="P219" s="85"/>
      <c r="Q219" s="85"/>
      <c r="R219" s="85"/>
      <c r="S219" s="85"/>
      <c r="T219" s="85"/>
      <c r="U219" s="85"/>
      <c r="V219" s="85"/>
      <c r="W219" s="85"/>
      <c r="X219" s="85"/>
    </row>
    <row r="220" spans="3:24">
      <c r="C220" s="85"/>
      <c r="D220" s="85"/>
      <c r="E220" s="85"/>
      <c r="F220" s="85"/>
      <c r="G220" s="85"/>
      <c r="H220" s="85"/>
      <c r="I220" s="85"/>
      <c r="J220" s="85"/>
      <c r="K220" s="85"/>
      <c r="L220" s="85"/>
      <c r="M220" s="85"/>
      <c r="N220" s="85"/>
      <c r="O220" s="85"/>
      <c r="P220" s="85"/>
      <c r="Q220" s="85"/>
      <c r="R220" s="85"/>
      <c r="S220" s="85"/>
      <c r="T220" s="85"/>
      <c r="U220" s="85"/>
      <c r="V220" s="85"/>
      <c r="W220" s="85"/>
      <c r="X220" s="85"/>
    </row>
    <row r="221" spans="3:24">
      <c r="C221" s="85"/>
      <c r="D221" s="85"/>
      <c r="E221" s="85"/>
      <c r="F221" s="85"/>
      <c r="G221" s="85"/>
      <c r="H221" s="85"/>
      <c r="I221" s="85"/>
      <c r="J221" s="85"/>
      <c r="K221" s="85"/>
      <c r="L221" s="85"/>
      <c r="M221" s="85"/>
      <c r="N221" s="85"/>
      <c r="O221" s="85"/>
      <c r="P221" s="85"/>
      <c r="Q221" s="85"/>
      <c r="R221" s="85"/>
      <c r="S221" s="85"/>
      <c r="T221" s="85"/>
      <c r="U221" s="85"/>
      <c r="V221" s="85"/>
      <c r="W221" s="85"/>
      <c r="X221" s="85"/>
    </row>
    <row r="222" spans="3:24">
      <c r="C222" s="85"/>
      <c r="D222" s="85"/>
      <c r="E222" s="85"/>
      <c r="F222" s="85"/>
      <c r="G222" s="85"/>
      <c r="H222" s="85"/>
      <c r="I222" s="85"/>
      <c r="J222" s="85"/>
      <c r="K222" s="85"/>
      <c r="L222" s="85"/>
      <c r="M222" s="85"/>
      <c r="N222" s="85"/>
      <c r="O222" s="85"/>
      <c r="P222" s="85"/>
      <c r="Q222" s="85"/>
      <c r="R222" s="85"/>
      <c r="S222" s="85"/>
      <c r="T222" s="85"/>
      <c r="U222" s="85"/>
      <c r="V222" s="85"/>
      <c r="W222" s="85"/>
      <c r="X222" s="85"/>
    </row>
    <row r="223" spans="3:24">
      <c r="C223" s="85"/>
      <c r="D223" s="85"/>
      <c r="E223" s="85"/>
      <c r="F223" s="85"/>
      <c r="G223" s="85"/>
      <c r="H223" s="85"/>
      <c r="I223" s="85"/>
      <c r="J223" s="85"/>
      <c r="K223" s="85"/>
      <c r="L223" s="85"/>
      <c r="M223" s="85"/>
      <c r="N223" s="85"/>
      <c r="O223" s="85"/>
      <c r="P223" s="85"/>
      <c r="Q223" s="85"/>
      <c r="R223" s="85"/>
      <c r="S223" s="85"/>
      <c r="T223" s="85"/>
      <c r="U223" s="85"/>
      <c r="V223" s="85"/>
      <c r="W223" s="85"/>
      <c r="X223" s="85"/>
    </row>
    <row r="224" spans="3:24">
      <c r="C224" s="85"/>
      <c r="D224" s="85"/>
      <c r="E224" s="85"/>
      <c r="F224" s="85"/>
      <c r="G224" s="85"/>
      <c r="H224" s="85"/>
      <c r="I224" s="85"/>
      <c r="J224" s="85"/>
      <c r="K224" s="85"/>
      <c r="L224" s="85"/>
      <c r="M224" s="85"/>
      <c r="N224" s="85"/>
      <c r="O224" s="85"/>
      <c r="P224" s="85"/>
      <c r="Q224" s="85"/>
      <c r="R224" s="85"/>
      <c r="S224" s="85"/>
      <c r="T224" s="85"/>
      <c r="U224" s="85"/>
      <c r="V224" s="85"/>
      <c r="W224" s="85"/>
      <c r="X224" s="85"/>
    </row>
    <row r="225" spans="3:24">
      <c r="C225" s="85"/>
      <c r="D225" s="85"/>
      <c r="E225" s="85"/>
      <c r="F225" s="85"/>
      <c r="G225" s="85"/>
      <c r="H225" s="85"/>
      <c r="I225" s="85"/>
      <c r="J225" s="85"/>
      <c r="K225" s="85"/>
      <c r="L225" s="85"/>
      <c r="M225" s="85"/>
      <c r="N225" s="85"/>
      <c r="O225" s="85"/>
      <c r="P225" s="85"/>
      <c r="Q225" s="85"/>
      <c r="R225" s="85"/>
      <c r="S225" s="85"/>
      <c r="T225" s="85"/>
      <c r="U225" s="85"/>
      <c r="V225" s="85"/>
      <c r="W225" s="85"/>
      <c r="X225" s="85"/>
    </row>
    <row r="226" spans="3:24">
      <c r="C226" s="85"/>
      <c r="D226" s="85"/>
      <c r="E226" s="85"/>
      <c r="F226" s="85"/>
      <c r="G226" s="85"/>
      <c r="H226" s="85"/>
      <c r="I226" s="85"/>
      <c r="J226" s="85"/>
      <c r="K226" s="85"/>
      <c r="L226" s="85"/>
      <c r="M226" s="85"/>
      <c r="N226" s="85"/>
      <c r="O226" s="85"/>
      <c r="P226" s="85"/>
      <c r="Q226" s="85"/>
      <c r="R226" s="85"/>
      <c r="S226" s="85"/>
      <c r="T226" s="85"/>
      <c r="U226" s="85"/>
      <c r="V226" s="85"/>
      <c r="W226" s="85"/>
      <c r="X226" s="85"/>
    </row>
    <row r="227" spans="3:24">
      <c r="C227" s="85"/>
      <c r="D227" s="85"/>
      <c r="E227" s="85"/>
      <c r="F227" s="85"/>
      <c r="G227" s="85"/>
      <c r="H227" s="85"/>
      <c r="I227" s="85"/>
      <c r="J227" s="85"/>
      <c r="K227" s="85"/>
      <c r="L227" s="85"/>
      <c r="M227" s="85"/>
      <c r="N227" s="85"/>
      <c r="O227" s="85"/>
      <c r="P227" s="85"/>
      <c r="Q227" s="85"/>
      <c r="R227" s="85"/>
      <c r="S227" s="85"/>
      <c r="T227" s="85"/>
      <c r="U227" s="85"/>
      <c r="V227" s="85"/>
      <c r="W227" s="85"/>
      <c r="X227" s="85"/>
    </row>
    <row r="228" spans="3:24">
      <c r="C228" s="85"/>
      <c r="D228" s="85"/>
      <c r="E228" s="85"/>
      <c r="F228" s="85"/>
      <c r="G228" s="85"/>
      <c r="H228" s="85"/>
      <c r="I228" s="85"/>
      <c r="J228" s="85"/>
      <c r="K228" s="85"/>
      <c r="L228" s="85"/>
      <c r="M228" s="85"/>
      <c r="N228" s="85"/>
      <c r="O228" s="85"/>
      <c r="P228" s="85"/>
      <c r="Q228" s="85"/>
      <c r="R228" s="85"/>
      <c r="S228" s="85"/>
      <c r="T228" s="85"/>
      <c r="U228" s="85"/>
      <c r="V228" s="85"/>
      <c r="W228" s="85"/>
      <c r="X228" s="85"/>
    </row>
    <row r="229" spans="3:24">
      <c r="C229" s="85"/>
      <c r="D229" s="85"/>
      <c r="E229" s="85"/>
      <c r="F229" s="85"/>
      <c r="G229" s="85"/>
      <c r="H229" s="85"/>
      <c r="I229" s="85"/>
      <c r="J229" s="85"/>
      <c r="K229" s="85"/>
      <c r="L229" s="85"/>
      <c r="M229" s="85"/>
      <c r="N229" s="85"/>
      <c r="O229" s="85"/>
      <c r="P229" s="85"/>
      <c r="Q229" s="85"/>
      <c r="R229" s="85"/>
      <c r="S229" s="85"/>
      <c r="T229" s="85"/>
      <c r="U229" s="85"/>
      <c r="V229" s="85"/>
      <c r="W229" s="85"/>
      <c r="X229" s="85"/>
    </row>
    <row r="230" spans="3:24">
      <c r="C230" s="85"/>
      <c r="D230" s="85"/>
      <c r="E230" s="85"/>
      <c r="F230" s="85"/>
      <c r="G230" s="85"/>
      <c r="H230" s="85"/>
      <c r="I230" s="85"/>
      <c r="J230" s="85"/>
      <c r="K230" s="85"/>
      <c r="L230" s="85"/>
      <c r="M230" s="85"/>
      <c r="N230" s="85"/>
      <c r="O230" s="85"/>
      <c r="P230" s="85"/>
      <c r="Q230" s="85"/>
      <c r="R230" s="85"/>
      <c r="S230" s="85"/>
      <c r="T230" s="85"/>
      <c r="U230" s="85"/>
      <c r="V230" s="85"/>
      <c r="W230" s="85"/>
      <c r="X230" s="85"/>
    </row>
    <row r="231" spans="3:24">
      <c r="C231" s="85"/>
      <c r="D231" s="85"/>
      <c r="E231" s="85"/>
      <c r="F231" s="85"/>
      <c r="G231" s="85"/>
      <c r="H231" s="85"/>
      <c r="I231" s="85"/>
      <c r="J231" s="85"/>
      <c r="K231" s="85"/>
      <c r="L231" s="85"/>
      <c r="M231" s="85"/>
      <c r="N231" s="85"/>
      <c r="O231" s="85"/>
      <c r="P231" s="85"/>
      <c r="Q231" s="85"/>
      <c r="R231" s="85"/>
      <c r="S231" s="85"/>
      <c r="T231" s="85"/>
      <c r="U231" s="85"/>
      <c r="V231" s="85"/>
      <c r="W231" s="85"/>
      <c r="X231" s="85"/>
    </row>
    <row r="232" spans="3:24">
      <c r="C232" s="85"/>
      <c r="D232" s="85"/>
      <c r="E232" s="85"/>
      <c r="F232" s="85"/>
      <c r="G232" s="85"/>
      <c r="H232" s="85"/>
      <c r="I232" s="85"/>
      <c r="J232" s="85"/>
      <c r="K232" s="85"/>
      <c r="L232" s="85"/>
      <c r="M232" s="85"/>
      <c r="N232" s="85"/>
      <c r="O232" s="85"/>
      <c r="P232" s="85"/>
      <c r="Q232" s="85"/>
      <c r="R232" s="85"/>
      <c r="S232" s="85"/>
      <c r="T232" s="85"/>
      <c r="U232" s="85"/>
      <c r="V232" s="85"/>
      <c r="W232" s="85"/>
      <c r="X232" s="85"/>
    </row>
    <row r="233" spans="3:24">
      <c r="C233" s="85"/>
      <c r="D233" s="85"/>
      <c r="E233" s="85"/>
      <c r="F233" s="85"/>
      <c r="G233" s="85"/>
      <c r="H233" s="85"/>
      <c r="I233" s="85"/>
      <c r="J233" s="85"/>
      <c r="K233" s="85"/>
      <c r="L233" s="85"/>
      <c r="M233" s="85"/>
      <c r="N233" s="85"/>
      <c r="O233" s="85"/>
      <c r="P233" s="85"/>
      <c r="Q233" s="85"/>
      <c r="R233" s="85"/>
      <c r="S233" s="85"/>
      <c r="T233" s="85"/>
      <c r="U233" s="85"/>
      <c r="V233" s="85"/>
      <c r="W233" s="85"/>
      <c r="X233" s="85"/>
    </row>
    <row r="234" spans="3:24">
      <c r="C234" s="85"/>
      <c r="D234" s="85"/>
      <c r="E234" s="85"/>
      <c r="F234" s="85"/>
      <c r="G234" s="85"/>
      <c r="H234" s="85"/>
      <c r="I234" s="85"/>
      <c r="J234" s="85"/>
      <c r="K234" s="85"/>
      <c r="L234" s="85"/>
      <c r="M234" s="85"/>
      <c r="N234" s="85"/>
      <c r="O234" s="85"/>
      <c r="P234" s="85"/>
      <c r="Q234" s="85"/>
      <c r="R234" s="85"/>
      <c r="S234" s="85"/>
      <c r="T234" s="85"/>
      <c r="U234" s="85"/>
      <c r="V234" s="85"/>
      <c r="W234" s="85"/>
      <c r="X234" s="85"/>
    </row>
    <row r="235" spans="3:24">
      <c r="C235" s="85"/>
      <c r="D235" s="85"/>
      <c r="E235" s="85"/>
      <c r="F235" s="85"/>
      <c r="G235" s="85"/>
      <c r="H235" s="85"/>
      <c r="I235" s="85"/>
      <c r="J235" s="85"/>
      <c r="K235" s="85"/>
      <c r="L235" s="85"/>
      <c r="M235" s="85"/>
      <c r="N235" s="85"/>
      <c r="O235" s="85"/>
      <c r="P235" s="85"/>
      <c r="Q235" s="85"/>
      <c r="R235" s="85"/>
      <c r="S235" s="85"/>
      <c r="T235" s="85"/>
      <c r="U235" s="85"/>
      <c r="V235" s="85"/>
      <c r="W235" s="85"/>
      <c r="X235" s="85"/>
    </row>
    <row r="236" spans="3:24">
      <c r="C236" s="85"/>
      <c r="D236" s="85"/>
      <c r="E236" s="85"/>
      <c r="F236" s="85"/>
      <c r="G236" s="85"/>
      <c r="H236" s="85"/>
      <c r="I236" s="85"/>
      <c r="J236" s="85"/>
      <c r="K236" s="85"/>
      <c r="L236" s="85"/>
      <c r="M236" s="85"/>
      <c r="N236" s="85"/>
      <c r="O236" s="85"/>
      <c r="P236" s="85"/>
      <c r="Q236" s="85"/>
      <c r="R236" s="85"/>
      <c r="S236" s="85"/>
      <c r="T236" s="85"/>
      <c r="U236" s="85"/>
      <c r="V236" s="85"/>
      <c r="W236" s="85"/>
      <c r="X236" s="85"/>
    </row>
    <row r="237" spans="3:24">
      <c r="C237" s="85"/>
      <c r="D237" s="85"/>
      <c r="E237" s="85"/>
      <c r="F237" s="85"/>
      <c r="G237" s="85"/>
      <c r="H237" s="85"/>
      <c r="I237" s="85"/>
      <c r="J237" s="85"/>
      <c r="K237" s="85"/>
      <c r="L237" s="85"/>
      <c r="M237" s="85"/>
      <c r="N237" s="85"/>
      <c r="O237" s="85"/>
      <c r="P237" s="85"/>
      <c r="Q237" s="85"/>
      <c r="R237" s="85"/>
      <c r="S237" s="85"/>
      <c r="T237" s="85"/>
      <c r="U237" s="85"/>
      <c r="V237" s="85"/>
      <c r="W237" s="85"/>
      <c r="X237" s="85"/>
    </row>
    <row r="238" spans="3:24">
      <c r="C238" s="85"/>
      <c r="D238" s="85"/>
      <c r="E238" s="85"/>
      <c r="F238" s="85"/>
      <c r="G238" s="85"/>
      <c r="H238" s="85"/>
      <c r="I238" s="85"/>
      <c r="J238" s="85"/>
      <c r="K238" s="85"/>
      <c r="L238" s="85"/>
      <c r="M238" s="85"/>
      <c r="N238" s="85"/>
      <c r="O238" s="85"/>
      <c r="P238" s="85"/>
      <c r="Q238" s="85"/>
      <c r="R238" s="85"/>
      <c r="S238" s="85"/>
      <c r="T238" s="85"/>
      <c r="U238" s="85"/>
      <c r="V238" s="85"/>
      <c r="W238" s="85"/>
      <c r="X238" s="85"/>
    </row>
    <row r="239" spans="3:24">
      <c r="C239" s="85"/>
      <c r="D239" s="85"/>
      <c r="E239" s="85"/>
      <c r="F239" s="85"/>
      <c r="G239" s="85"/>
      <c r="H239" s="85"/>
      <c r="I239" s="85"/>
      <c r="J239" s="85"/>
      <c r="K239" s="85"/>
      <c r="L239" s="85"/>
      <c r="M239" s="85"/>
      <c r="N239" s="85"/>
      <c r="O239" s="85"/>
      <c r="P239" s="85"/>
      <c r="Q239" s="85"/>
      <c r="R239" s="85"/>
      <c r="S239" s="85"/>
      <c r="T239" s="85"/>
      <c r="U239" s="85"/>
      <c r="V239" s="85"/>
      <c r="W239" s="85"/>
      <c r="X239" s="85"/>
    </row>
    <row r="240" spans="3:24">
      <c r="C240" s="85"/>
      <c r="D240" s="85"/>
      <c r="E240" s="85"/>
      <c r="F240" s="85"/>
      <c r="G240" s="85"/>
      <c r="H240" s="85"/>
      <c r="I240" s="85"/>
      <c r="J240" s="85"/>
      <c r="K240" s="85"/>
      <c r="L240" s="85"/>
      <c r="M240" s="85"/>
      <c r="N240" s="85"/>
      <c r="O240" s="85"/>
      <c r="P240" s="85"/>
      <c r="Q240" s="85"/>
      <c r="R240" s="85"/>
      <c r="S240" s="85"/>
      <c r="T240" s="85"/>
      <c r="U240" s="85"/>
      <c r="V240" s="85"/>
      <c r="W240" s="85"/>
      <c r="X240" s="85"/>
    </row>
    <row r="241" spans="3:24">
      <c r="C241" s="85"/>
      <c r="D241" s="85"/>
      <c r="E241" s="85"/>
      <c r="F241" s="85"/>
      <c r="G241" s="85"/>
      <c r="H241" s="85"/>
      <c r="I241" s="85"/>
      <c r="J241" s="85"/>
      <c r="K241" s="85"/>
      <c r="L241" s="85"/>
      <c r="M241" s="85"/>
      <c r="N241" s="85"/>
      <c r="O241" s="85"/>
      <c r="P241" s="85"/>
      <c r="Q241" s="85"/>
      <c r="R241" s="85"/>
      <c r="S241" s="85"/>
      <c r="T241" s="85"/>
      <c r="U241" s="85"/>
      <c r="V241" s="85"/>
      <c r="W241" s="85"/>
      <c r="X241" s="85"/>
    </row>
    <row r="242" spans="3:24">
      <c r="C242" s="85"/>
      <c r="D242" s="85"/>
      <c r="E242" s="85"/>
      <c r="F242" s="85"/>
      <c r="G242" s="85"/>
      <c r="H242" s="85"/>
      <c r="I242" s="85"/>
      <c r="J242" s="85"/>
      <c r="K242" s="85"/>
      <c r="L242" s="85"/>
      <c r="M242" s="85"/>
      <c r="N242" s="85"/>
      <c r="O242" s="85"/>
      <c r="P242" s="85"/>
      <c r="Q242" s="85"/>
      <c r="R242" s="85"/>
      <c r="S242" s="85"/>
      <c r="T242" s="85"/>
      <c r="U242" s="85"/>
      <c r="V242" s="85"/>
      <c r="W242" s="85"/>
      <c r="X242" s="85"/>
    </row>
    <row r="243" spans="3:24">
      <c r="C243" s="85"/>
      <c r="D243" s="85"/>
      <c r="E243" s="85"/>
      <c r="F243" s="85"/>
      <c r="G243" s="85"/>
      <c r="H243" s="85"/>
      <c r="I243" s="85"/>
      <c r="J243" s="85"/>
      <c r="K243" s="85"/>
      <c r="L243" s="85"/>
      <c r="M243" s="85"/>
      <c r="N243" s="85"/>
      <c r="O243" s="85"/>
      <c r="P243" s="85"/>
      <c r="Q243" s="85"/>
      <c r="R243" s="85"/>
      <c r="S243" s="85"/>
      <c r="T243" s="85"/>
      <c r="U243" s="85"/>
      <c r="V243" s="85"/>
      <c r="W243" s="85"/>
      <c r="X243" s="85"/>
    </row>
    <row r="244" spans="3:24">
      <c r="C244" s="85"/>
      <c r="D244" s="85"/>
      <c r="E244" s="85"/>
      <c r="F244" s="85"/>
      <c r="G244" s="85"/>
      <c r="H244" s="85"/>
      <c r="I244" s="85"/>
      <c r="J244" s="85"/>
      <c r="K244" s="85"/>
      <c r="L244" s="85"/>
      <c r="M244" s="85"/>
      <c r="N244" s="85"/>
      <c r="O244" s="85"/>
      <c r="P244" s="85"/>
      <c r="Q244" s="85"/>
      <c r="R244" s="85"/>
      <c r="S244" s="85"/>
      <c r="T244" s="85"/>
      <c r="U244" s="85"/>
      <c r="V244" s="85"/>
      <c r="W244" s="85"/>
      <c r="X244" s="85"/>
    </row>
    <row r="245" spans="3:24">
      <c r="C245" s="85"/>
      <c r="D245" s="85"/>
      <c r="E245" s="85"/>
      <c r="F245" s="85"/>
      <c r="G245" s="85"/>
      <c r="H245" s="85"/>
      <c r="I245" s="85"/>
      <c r="J245" s="85"/>
      <c r="K245" s="85"/>
      <c r="L245" s="85"/>
      <c r="M245" s="85"/>
      <c r="N245" s="85"/>
      <c r="O245" s="85"/>
      <c r="P245" s="85"/>
      <c r="Q245" s="85"/>
      <c r="R245" s="85"/>
      <c r="S245" s="85"/>
      <c r="T245" s="85"/>
      <c r="U245" s="85"/>
      <c r="V245" s="85"/>
      <c r="W245" s="85"/>
      <c r="X245" s="85"/>
    </row>
    <row r="246" spans="3:24">
      <c r="C246" s="85"/>
      <c r="D246" s="85"/>
      <c r="E246" s="85"/>
      <c r="F246" s="85"/>
      <c r="G246" s="85"/>
      <c r="H246" s="85"/>
      <c r="I246" s="85"/>
      <c r="J246" s="85"/>
      <c r="K246" s="85"/>
      <c r="L246" s="85"/>
      <c r="M246" s="85"/>
      <c r="N246" s="85"/>
      <c r="O246" s="85"/>
      <c r="P246" s="85"/>
      <c r="Q246" s="85"/>
      <c r="R246" s="85"/>
      <c r="S246" s="85"/>
      <c r="T246" s="85"/>
      <c r="U246" s="85"/>
      <c r="V246" s="85"/>
      <c r="W246" s="85"/>
      <c r="X246" s="85"/>
    </row>
    <row r="247" spans="3:24">
      <c r="C247" s="85"/>
      <c r="D247" s="85"/>
      <c r="E247" s="85"/>
      <c r="F247" s="85"/>
      <c r="G247" s="85"/>
      <c r="H247" s="85"/>
      <c r="I247" s="85"/>
      <c r="J247" s="85"/>
      <c r="K247" s="85"/>
      <c r="L247" s="85"/>
      <c r="M247" s="85"/>
      <c r="N247" s="85"/>
      <c r="O247" s="85"/>
      <c r="P247" s="85"/>
      <c r="Q247" s="85"/>
      <c r="R247" s="85"/>
      <c r="S247" s="85"/>
      <c r="T247" s="85"/>
      <c r="U247" s="85"/>
      <c r="V247" s="85"/>
      <c r="W247" s="85"/>
      <c r="X247" s="85"/>
    </row>
    <row r="248" spans="3:24">
      <c r="C248" s="85"/>
      <c r="D248" s="85"/>
      <c r="E248" s="85"/>
      <c r="F248" s="85"/>
      <c r="G248" s="85"/>
      <c r="H248" s="85"/>
      <c r="I248" s="85"/>
      <c r="J248" s="85"/>
      <c r="K248" s="85"/>
      <c r="L248" s="85"/>
      <c r="M248" s="85"/>
      <c r="N248" s="85"/>
      <c r="O248" s="85"/>
      <c r="P248" s="85"/>
      <c r="Q248" s="85"/>
      <c r="R248" s="85"/>
      <c r="S248" s="85"/>
      <c r="T248" s="85"/>
      <c r="U248" s="85"/>
      <c r="V248" s="85"/>
      <c r="W248" s="85"/>
      <c r="X248" s="85"/>
    </row>
    <row r="249" spans="3:24">
      <c r="C249" s="85"/>
      <c r="D249" s="85"/>
      <c r="E249" s="85"/>
      <c r="F249" s="85"/>
      <c r="G249" s="85"/>
      <c r="H249" s="85"/>
      <c r="I249" s="85"/>
      <c r="J249" s="85"/>
      <c r="K249" s="85"/>
      <c r="L249" s="85"/>
      <c r="M249" s="85"/>
      <c r="N249" s="85"/>
      <c r="O249" s="85"/>
      <c r="P249" s="85"/>
      <c r="Q249" s="85"/>
      <c r="R249" s="85"/>
      <c r="S249" s="85"/>
      <c r="T249" s="85"/>
      <c r="U249" s="85"/>
      <c r="V249" s="85"/>
      <c r="W249" s="85"/>
      <c r="X249" s="85"/>
    </row>
    <row r="250" spans="3:24">
      <c r="C250" s="85"/>
      <c r="D250" s="85"/>
      <c r="E250" s="85"/>
      <c r="F250" s="85"/>
      <c r="G250" s="85"/>
      <c r="H250" s="85"/>
      <c r="I250" s="85"/>
      <c r="J250" s="85"/>
      <c r="K250" s="85"/>
      <c r="L250" s="85"/>
      <c r="M250" s="85"/>
      <c r="N250" s="85"/>
      <c r="O250" s="85"/>
      <c r="P250" s="85"/>
      <c r="Q250" s="85"/>
      <c r="R250" s="85"/>
      <c r="S250" s="85"/>
      <c r="T250" s="85"/>
      <c r="U250" s="85"/>
      <c r="V250" s="85"/>
      <c r="W250" s="85"/>
      <c r="X250" s="85"/>
    </row>
    <row r="251" spans="3:24">
      <c r="C251" s="85"/>
      <c r="D251" s="85"/>
      <c r="E251" s="85"/>
      <c r="F251" s="85"/>
      <c r="G251" s="85"/>
      <c r="H251" s="85"/>
      <c r="I251" s="85"/>
      <c r="J251" s="85"/>
      <c r="K251" s="85"/>
      <c r="L251" s="85"/>
      <c r="M251" s="85"/>
      <c r="N251" s="85"/>
      <c r="O251" s="85"/>
      <c r="P251" s="85"/>
      <c r="Q251" s="85"/>
      <c r="R251" s="85"/>
      <c r="S251" s="85"/>
      <c r="T251" s="85"/>
      <c r="U251" s="85"/>
      <c r="V251" s="85"/>
      <c r="W251" s="85"/>
      <c r="X251" s="85"/>
    </row>
    <row r="252" spans="3:24">
      <c r="C252" s="85"/>
      <c r="D252" s="85"/>
      <c r="E252" s="85"/>
      <c r="F252" s="85"/>
      <c r="G252" s="85"/>
      <c r="H252" s="85"/>
      <c r="I252" s="85"/>
      <c r="J252" s="85"/>
      <c r="K252" s="85"/>
      <c r="L252" s="85"/>
      <c r="M252" s="85"/>
      <c r="N252" s="85"/>
      <c r="O252" s="85"/>
      <c r="P252" s="85"/>
      <c r="Q252" s="85"/>
      <c r="R252" s="85"/>
      <c r="S252" s="85"/>
      <c r="T252" s="85"/>
      <c r="U252" s="85"/>
      <c r="V252" s="85"/>
      <c r="W252" s="85"/>
      <c r="X252" s="85"/>
    </row>
    <row r="253" spans="3:24">
      <c r="C253" s="85"/>
      <c r="D253" s="85"/>
      <c r="E253" s="85"/>
      <c r="F253" s="85"/>
      <c r="G253" s="85"/>
      <c r="H253" s="85"/>
      <c r="I253" s="85"/>
      <c r="J253" s="85"/>
      <c r="K253" s="85"/>
      <c r="L253" s="85"/>
      <c r="M253" s="85"/>
      <c r="N253" s="85"/>
      <c r="O253" s="85"/>
      <c r="P253" s="85"/>
      <c r="Q253" s="85"/>
      <c r="R253" s="85"/>
      <c r="S253" s="85"/>
      <c r="T253" s="85"/>
      <c r="U253" s="85"/>
      <c r="V253" s="85"/>
      <c r="W253" s="85"/>
      <c r="X253" s="85"/>
    </row>
    <row r="254" spans="3:24">
      <c r="C254" s="85"/>
      <c r="D254" s="85"/>
      <c r="E254" s="85"/>
      <c r="F254" s="85"/>
      <c r="G254" s="85"/>
      <c r="H254" s="85"/>
      <c r="I254" s="85"/>
      <c r="J254" s="85"/>
      <c r="K254" s="85"/>
      <c r="L254" s="85"/>
      <c r="M254" s="85"/>
      <c r="N254" s="85"/>
      <c r="O254" s="85"/>
      <c r="P254" s="85"/>
      <c r="Q254" s="85"/>
      <c r="R254" s="85"/>
      <c r="S254" s="85"/>
      <c r="T254" s="85"/>
      <c r="U254" s="85"/>
      <c r="V254" s="85"/>
      <c r="W254" s="85"/>
      <c r="X254" s="85"/>
    </row>
    <row r="255" spans="3:24">
      <c r="C255" s="85"/>
      <c r="D255" s="85"/>
      <c r="E255" s="85"/>
      <c r="F255" s="85"/>
      <c r="G255" s="85"/>
      <c r="H255" s="85"/>
      <c r="I255" s="85"/>
      <c r="J255" s="85"/>
      <c r="K255" s="85"/>
      <c r="L255" s="85"/>
      <c r="M255" s="85"/>
      <c r="N255" s="85"/>
      <c r="O255" s="85"/>
      <c r="P255" s="85"/>
      <c r="Q255" s="85"/>
      <c r="R255" s="85"/>
      <c r="S255" s="85"/>
      <c r="T255" s="85"/>
      <c r="U255" s="85"/>
      <c r="V255" s="85"/>
      <c r="W255" s="85"/>
      <c r="X255" s="85"/>
    </row>
    <row r="256" spans="3:24">
      <c r="C256" s="85"/>
      <c r="D256" s="85"/>
      <c r="E256" s="85"/>
      <c r="F256" s="85"/>
      <c r="G256" s="85"/>
      <c r="H256" s="85"/>
      <c r="I256" s="85"/>
      <c r="J256" s="85"/>
      <c r="K256" s="85"/>
      <c r="L256" s="85"/>
      <c r="M256" s="85"/>
      <c r="N256" s="85"/>
      <c r="O256" s="85"/>
      <c r="P256" s="85"/>
      <c r="Q256" s="85"/>
      <c r="R256" s="85"/>
      <c r="S256" s="85"/>
      <c r="T256" s="85"/>
      <c r="U256" s="85"/>
      <c r="V256" s="85"/>
      <c r="W256" s="85"/>
      <c r="X256" s="85"/>
    </row>
    <row r="257" spans="3:24">
      <c r="C257" s="85"/>
      <c r="D257" s="85"/>
      <c r="E257" s="85"/>
      <c r="F257" s="85"/>
      <c r="G257" s="85"/>
      <c r="H257" s="85"/>
      <c r="I257" s="85"/>
      <c r="J257" s="85"/>
      <c r="K257" s="85"/>
      <c r="L257" s="85"/>
      <c r="M257" s="85"/>
      <c r="N257" s="85"/>
      <c r="O257" s="85"/>
      <c r="P257" s="85"/>
      <c r="Q257" s="85"/>
      <c r="R257" s="85"/>
      <c r="S257" s="85"/>
      <c r="T257" s="85"/>
      <c r="U257" s="85"/>
      <c r="V257" s="85"/>
      <c r="W257" s="85"/>
      <c r="X257" s="85"/>
    </row>
    <row r="258" spans="3:24">
      <c r="C258" s="85"/>
      <c r="D258" s="85"/>
      <c r="E258" s="85"/>
      <c r="F258" s="85"/>
      <c r="G258" s="85"/>
      <c r="H258" s="85"/>
      <c r="I258" s="85"/>
      <c r="J258" s="85"/>
      <c r="K258" s="85"/>
      <c r="L258" s="85"/>
      <c r="M258" s="85"/>
      <c r="N258" s="85"/>
      <c r="O258" s="85"/>
      <c r="P258" s="85"/>
      <c r="Q258" s="85"/>
      <c r="R258" s="85"/>
      <c r="S258" s="85"/>
      <c r="T258" s="85"/>
      <c r="U258" s="85"/>
      <c r="V258" s="85"/>
      <c r="W258" s="85"/>
      <c r="X258" s="85"/>
    </row>
    <row r="259" spans="3:24">
      <c r="C259" s="85"/>
      <c r="D259" s="85"/>
      <c r="E259" s="85"/>
      <c r="F259" s="85"/>
      <c r="G259" s="85"/>
      <c r="H259" s="85"/>
      <c r="I259" s="85"/>
      <c r="J259" s="85"/>
      <c r="K259" s="85"/>
      <c r="L259" s="85"/>
      <c r="M259" s="85"/>
      <c r="N259" s="85"/>
      <c r="O259" s="85"/>
      <c r="P259" s="85"/>
      <c r="Q259" s="85"/>
      <c r="R259" s="85"/>
      <c r="S259" s="85"/>
      <c r="T259" s="85"/>
      <c r="U259" s="85"/>
      <c r="V259" s="85"/>
      <c r="W259" s="85"/>
      <c r="X259" s="85"/>
    </row>
    <row r="260" spans="3:24">
      <c r="C260" s="85"/>
      <c r="D260" s="85"/>
      <c r="E260" s="85"/>
      <c r="F260" s="85"/>
      <c r="G260" s="85"/>
      <c r="H260" s="85"/>
      <c r="I260" s="85"/>
      <c r="J260" s="85"/>
      <c r="K260" s="85"/>
      <c r="L260" s="85"/>
      <c r="M260" s="85"/>
      <c r="N260" s="85"/>
      <c r="O260" s="85"/>
      <c r="P260" s="85"/>
      <c r="Q260" s="85"/>
      <c r="R260" s="85"/>
      <c r="S260" s="85"/>
      <c r="T260" s="85"/>
      <c r="U260" s="85"/>
      <c r="V260" s="85"/>
      <c r="W260" s="85"/>
      <c r="X260" s="85"/>
    </row>
    <row r="261" spans="3:24">
      <c r="C261" s="85"/>
      <c r="D261" s="85"/>
      <c r="E261" s="85"/>
      <c r="F261" s="85"/>
      <c r="G261" s="85"/>
      <c r="H261" s="85"/>
      <c r="I261" s="85"/>
      <c r="J261" s="85"/>
      <c r="K261" s="85"/>
      <c r="L261" s="85"/>
      <c r="M261" s="85"/>
      <c r="N261" s="85"/>
      <c r="O261" s="85"/>
      <c r="P261" s="85"/>
      <c r="Q261" s="85"/>
      <c r="R261" s="85"/>
      <c r="S261" s="85"/>
      <c r="T261" s="85"/>
      <c r="U261" s="85"/>
      <c r="V261" s="85"/>
      <c r="W261" s="85"/>
      <c r="X261" s="85"/>
    </row>
    <row r="262" spans="3:24">
      <c r="C262" s="85"/>
      <c r="D262" s="85"/>
      <c r="E262" s="85"/>
      <c r="F262" s="85"/>
      <c r="G262" s="85"/>
      <c r="H262" s="85"/>
      <c r="I262" s="85"/>
      <c r="J262" s="85"/>
      <c r="K262" s="85"/>
      <c r="L262" s="85"/>
      <c r="M262" s="85"/>
      <c r="N262" s="85"/>
      <c r="O262" s="85"/>
      <c r="P262" s="85"/>
      <c r="Q262" s="85"/>
      <c r="R262" s="85"/>
      <c r="S262" s="85"/>
      <c r="T262" s="85"/>
      <c r="U262" s="85"/>
      <c r="V262" s="85"/>
      <c r="W262" s="85"/>
      <c r="X262" s="85"/>
    </row>
    <row r="263" spans="3:24">
      <c r="C263" s="85"/>
      <c r="D263" s="85"/>
      <c r="E263" s="85"/>
      <c r="F263" s="85"/>
      <c r="G263" s="85"/>
      <c r="H263" s="85"/>
      <c r="I263" s="85"/>
      <c r="J263" s="85"/>
      <c r="K263" s="85"/>
      <c r="L263" s="85"/>
      <c r="M263" s="85"/>
      <c r="N263" s="85"/>
      <c r="O263" s="85"/>
      <c r="P263" s="85"/>
      <c r="Q263" s="85"/>
      <c r="R263" s="85"/>
      <c r="S263" s="85"/>
      <c r="T263" s="85"/>
      <c r="U263" s="85"/>
      <c r="V263" s="85"/>
      <c r="W263" s="85"/>
      <c r="X263" s="85"/>
    </row>
    <row r="264" spans="3:24">
      <c r="C264" s="85"/>
      <c r="D264" s="85"/>
      <c r="E264" s="85"/>
      <c r="F264" s="85"/>
      <c r="G264" s="85"/>
      <c r="H264" s="85"/>
      <c r="I264" s="85"/>
      <c r="J264" s="85"/>
      <c r="K264" s="85"/>
      <c r="L264" s="85"/>
      <c r="M264" s="85"/>
      <c r="N264" s="85"/>
      <c r="O264" s="85"/>
      <c r="P264" s="85"/>
      <c r="Q264" s="85"/>
      <c r="R264" s="85"/>
      <c r="S264" s="85"/>
      <c r="T264" s="85"/>
      <c r="U264" s="85"/>
      <c r="V264" s="85"/>
      <c r="W264" s="85"/>
      <c r="X264" s="85"/>
    </row>
    <row r="265" spans="3:24">
      <c r="C265" s="85"/>
      <c r="D265" s="85"/>
      <c r="E265" s="85"/>
      <c r="F265" s="85"/>
      <c r="G265" s="85"/>
      <c r="H265" s="85"/>
      <c r="I265" s="85"/>
      <c r="J265" s="85"/>
      <c r="K265" s="85"/>
      <c r="L265" s="85"/>
      <c r="M265" s="85"/>
      <c r="N265" s="85"/>
      <c r="O265" s="85"/>
      <c r="P265" s="85"/>
      <c r="Q265" s="85"/>
      <c r="R265" s="85"/>
      <c r="S265" s="85"/>
      <c r="T265" s="85"/>
      <c r="U265" s="85"/>
      <c r="V265" s="85"/>
      <c r="W265" s="85"/>
      <c r="X265" s="85"/>
    </row>
    <row r="266" spans="3:24">
      <c r="C266" s="85"/>
      <c r="D266" s="85"/>
      <c r="E266" s="85"/>
      <c r="F266" s="85"/>
      <c r="G266" s="85"/>
      <c r="H266" s="85"/>
      <c r="I266" s="85"/>
      <c r="J266" s="85"/>
      <c r="K266" s="85"/>
      <c r="L266" s="85"/>
      <c r="M266" s="85"/>
      <c r="N266" s="85"/>
      <c r="O266" s="85"/>
      <c r="P266" s="85"/>
      <c r="Q266" s="85"/>
      <c r="R266" s="85"/>
      <c r="S266" s="85"/>
      <c r="T266" s="85"/>
      <c r="U266" s="85"/>
      <c r="V266" s="85"/>
      <c r="W266" s="85"/>
      <c r="X266" s="85"/>
    </row>
    <row r="267" spans="3:24">
      <c r="C267" s="85"/>
      <c r="D267" s="85"/>
      <c r="E267" s="85"/>
      <c r="F267" s="85"/>
      <c r="G267" s="85"/>
      <c r="H267" s="85"/>
      <c r="I267" s="85"/>
      <c r="J267" s="85"/>
      <c r="K267" s="85"/>
      <c r="L267" s="85"/>
      <c r="M267" s="85"/>
      <c r="N267" s="85"/>
      <c r="O267" s="85"/>
      <c r="P267" s="85"/>
      <c r="Q267" s="85"/>
      <c r="R267" s="85"/>
      <c r="S267" s="85"/>
      <c r="T267" s="85"/>
      <c r="U267" s="85"/>
      <c r="V267" s="85"/>
      <c r="W267" s="85"/>
      <c r="X267" s="85"/>
    </row>
    <row r="268" spans="3:24">
      <c r="C268" s="85"/>
      <c r="D268" s="85"/>
      <c r="E268" s="85"/>
      <c r="F268" s="85"/>
      <c r="G268" s="85"/>
      <c r="H268" s="85"/>
      <c r="I268" s="85"/>
      <c r="J268" s="85"/>
      <c r="K268" s="85"/>
      <c r="L268" s="85"/>
      <c r="M268" s="85"/>
      <c r="N268" s="85"/>
      <c r="O268" s="85"/>
      <c r="P268" s="85"/>
      <c r="Q268" s="85"/>
      <c r="R268" s="85"/>
      <c r="S268" s="85"/>
      <c r="T268" s="85"/>
      <c r="U268" s="85"/>
      <c r="V268" s="85"/>
      <c r="W268" s="85"/>
      <c r="X268" s="85"/>
    </row>
    <row r="269" spans="3:24">
      <c r="C269" s="85"/>
      <c r="D269" s="85"/>
      <c r="E269" s="85"/>
      <c r="F269" s="85"/>
      <c r="G269" s="85"/>
      <c r="H269" s="85"/>
      <c r="I269" s="85"/>
      <c r="J269" s="85"/>
      <c r="K269" s="85"/>
      <c r="L269" s="85"/>
      <c r="M269" s="85"/>
      <c r="N269" s="85"/>
      <c r="O269" s="85"/>
      <c r="P269" s="85"/>
      <c r="Q269" s="85"/>
      <c r="R269" s="85"/>
      <c r="S269" s="85"/>
      <c r="T269" s="85"/>
      <c r="U269" s="85"/>
      <c r="V269" s="85"/>
      <c r="W269" s="85"/>
      <c r="X269" s="85"/>
    </row>
    <row r="270" spans="3:24">
      <c r="C270" s="85"/>
      <c r="D270" s="85"/>
      <c r="E270" s="85"/>
      <c r="F270" s="85"/>
      <c r="G270" s="85"/>
      <c r="H270" s="85"/>
      <c r="I270" s="85"/>
      <c r="J270" s="85"/>
      <c r="K270" s="85"/>
      <c r="L270" s="85"/>
      <c r="M270" s="85"/>
      <c r="N270" s="85"/>
      <c r="O270" s="85"/>
      <c r="P270" s="85"/>
      <c r="Q270" s="85"/>
      <c r="R270" s="85"/>
      <c r="S270" s="85"/>
      <c r="T270" s="85"/>
      <c r="U270" s="85"/>
      <c r="V270" s="85"/>
      <c r="W270" s="85"/>
      <c r="X270" s="85"/>
    </row>
    <row r="271" spans="3:24">
      <c r="C271" s="85"/>
      <c r="D271" s="85"/>
      <c r="E271" s="85"/>
      <c r="F271" s="85"/>
      <c r="G271" s="85"/>
      <c r="H271" s="85"/>
      <c r="I271" s="85"/>
      <c r="J271" s="85"/>
      <c r="K271" s="85"/>
      <c r="L271" s="85"/>
      <c r="M271" s="85"/>
      <c r="N271" s="85"/>
      <c r="O271" s="85"/>
      <c r="P271" s="85"/>
      <c r="Q271" s="85"/>
      <c r="R271" s="85"/>
      <c r="S271" s="85"/>
      <c r="T271" s="85"/>
      <c r="U271" s="85"/>
      <c r="V271" s="85"/>
      <c r="W271" s="85"/>
      <c r="X271" s="85"/>
    </row>
    <row r="272" spans="3:24">
      <c r="C272" s="85"/>
      <c r="D272" s="85"/>
      <c r="E272" s="85"/>
      <c r="F272" s="85"/>
      <c r="G272" s="85"/>
      <c r="H272" s="85"/>
      <c r="I272" s="85"/>
      <c r="J272" s="85"/>
      <c r="K272" s="85"/>
      <c r="L272" s="85"/>
      <c r="M272" s="85"/>
      <c r="N272" s="85"/>
      <c r="O272" s="85"/>
      <c r="P272" s="85"/>
      <c r="Q272" s="85"/>
      <c r="R272" s="85"/>
      <c r="S272" s="85"/>
      <c r="T272" s="85"/>
      <c r="U272" s="85"/>
      <c r="V272" s="85"/>
      <c r="W272" s="85"/>
      <c r="X272" s="85"/>
    </row>
    <row r="273" spans="3:24">
      <c r="C273" s="85"/>
      <c r="D273" s="85"/>
      <c r="E273" s="85"/>
      <c r="F273" s="85"/>
      <c r="G273" s="85"/>
      <c r="H273" s="85"/>
      <c r="I273" s="85"/>
      <c r="J273" s="85"/>
      <c r="K273" s="85"/>
      <c r="L273" s="85"/>
      <c r="M273" s="85"/>
      <c r="N273" s="85"/>
      <c r="O273" s="85"/>
      <c r="P273" s="85"/>
      <c r="Q273" s="85"/>
      <c r="R273" s="85"/>
      <c r="S273" s="85"/>
      <c r="T273" s="85"/>
      <c r="U273" s="85"/>
      <c r="V273" s="85"/>
      <c r="W273" s="85"/>
      <c r="X273" s="85"/>
    </row>
    <row r="274" spans="3:24">
      <c r="C274" s="85"/>
      <c r="D274" s="85"/>
      <c r="E274" s="85"/>
      <c r="F274" s="85"/>
      <c r="G274" s="85"/>
      <c r="H274" s="85"/>
      <c r="I274" s="85"/>
      <c r="J274" s="85"/>
      <c r="K274" s="85"/>
      <c r="L274" s="85"/>
      <c r="M274" s="85"/>
      <c r="N274" s="85"/>
      <c r="O274" s="85"/>
      <c r="P274" s="85"/>
      <c r="Q274" s="85"/>
      <c r="R274" s="85"/>
      <c r="S274" s="85"/>
      <c r="T274" s="85"/>
      <c r="U274" s="85"/>
      <c r="V274" s="85"/>
      <c r="W274" s="85"/>
      <c r="X274" s="85"/>
    </row>
    <row r="275" spans="3:24">
      <c r="C275" s="85"/>
      <c r="D275" s="85"/>
      <c r="E275" s="85"/>
      <c r="F275" s="85"/>
      <c r="G275" s="85"/>
      <c r="H275" s="85"/>
      <c r="I275" s="85"/>
      <c r="J275" s="85"/>
      <c r="K275" s="85"/>
      <c r="L275" s="85"/>
      <c r="M275" s="85"/>
      <c r="N275" s="85"/>
      <c r="O275" s="85"/>
      <c r="P275" s="85"/>
      <c r="Q275" s="85"/>
      <c r="R275" s="85"/>
      <c r="S275" s="85"/>
      <c r="T275" s="85"/>
      <c r="U275" s="85"/>
      <c r="V275" s="85"/>
      <c r="W275" s="85"/>
      <c r="X275" s="85"/>
    </row>
    <row r="276" spans="3:24">
      <c r="C276" s="85"/>
      <c r="D276" s="85"/>
      <c r="E276" s="85"/>
      <c r="F276" s="85"/>
      <c r="G276" s="85"/>
      <c r="H276" s="85"/>
      <c r="I276" s="85"/>
      <c r="J276" s="85"/>
      <c r="K276" s="85"/>
      <c r="L276" s="85"/>
      <c r="M276" s="85"/>
      <c r="N276" s="85"/>
      <c r="O276" s="85"/>
      <c r="P276" s="85"/>
      <c r="Q276" s="85"/>
      <c r="R276" s="85"/>
      <c r="S276" s="85"/>
      <c r="T276" s="85"/>
      <c r="U276" s="85"/>
      <c r="V276" s="85"/>
      <c r="W276" s="85"/>
      <c r="X276" s="85"/>
    </row>
    <row r="277" spans="3:24">
      <c r="C277" s="85"/>
      <c r="D277" s="85"/>
      <c r="E277" s="85"/>
      <c r="F277" s="85"/>
      <c r="G277" s="85"/>
      <c r="H277" s="85"/>
      <c r="I277" s="85"/>
      <c r="J277" s="85"/>
      <c r="K277" s="85"/>
      <c r="L277" s="85"/>
      <c r="M277" s="85"/>
      <c r="N277" s="85"/>
      <c r="O277" s="85"/>
      <c r="P277" s="85"/>
      <c r="Q277" s="85"/>
      <c r="R277" s="85"/>
      <c r="S277" s="85"/>
      <c r="T277" s="85"/>
      <c r="U277" s="85"/>
      <c r="V277" s="85"/>
      <c r="W277" s="85"/>
      <c r="X277" s="85"/>
    </row>
    <row r="278" spans="3:24">
      <c r="C278" s="85"/>
      <c r="D278" s="85"/>
      <c r="E278" s="85"/>
      <c r="F278" s="85"/>
      <c r="G278" s="85"/>
      <c r="H278" s="85"/>
      <c r="I278" s="85"/>
      <c r="J278" s="85"/>
      <c r="K278" s="85"/>
      <c r="L278" s="85"/>
      <c r="M278" s="85"/>
      <c r="N278" s="85"/>
      <c r="O278" s="85"/>
      <c r="P278" s="85"/>
      <c r="Q278" s="85"/>
      <c r="R278" s="85"/>
      <c r="S278" s="85"/>
      <c r="T278" s="85"/>
      <c r="U278" s="85"/>
      <c r="V278" s="85"/>
      <c r="W278" s="85"/>
      <c r="X278" s="85"/>
    </row>
    <row r="279" spans="3:24">
      <c r="C279" s="85"/>
      <c r="D279" s="85"/>
      <c r="E279" s="85"/>
      <c r="F279" s="85"/>
      <c r="G279" s="85"/>
      <c r="H279" s="85"/>
      <c r="I279" s="85"/>
      <c r="J279" s="85"/>
      <c r="K279" s="85"/>
      <c r="L279" s="85"/>
      <c r="M279" s="85"/>
      <c r="N279" s="85"/>
      <c r="O279" s="85"/>
      <c r="P279" s="85"/>
      <c r="Q279" s="85"/>
      <c r="R279" s="85"/>
      <c r="S279" s="85"/>
      <c r="T279" s="85"/>
      <c r="U279" s="85"/>
      <c r="V279" s="85"/>
      <c r="W279" s="85"/>
      <c r="X279" s="85"/>
    </row>
    <row r="280" spans="3:24">
      <c r="C280" s="85"/>
      <c r="D280" s="85"/>
      <c r="E280" s="85"/>
      <c r="F280" s="85"/>
      <c r="G280" s="85"/>
      <c r="H280" s="85"/>
      <c r="I280" s="85"/>
      <c r="J280" s="85"/>
      <c r="K280" s="85"/>
      <c r="L280" s="85"/>
      <c r="M280" s="85"/>
      <c r="N280" s="85"/>
      <c r="O280" s="85"/>
      <c r="P280" s="85"/>
      <c r="Q280" s="85"/>
      <c r="R280" s="85"/>
      <c r="S280" s="85"/>
      <c r="T280" s="85"/>
      <c r="U280" s="85"/>
      <c r="V280" s="85"/>
      <c r="W280" s="85"/>
      <c r="X280" s="85"/>
    </row>
    <row r="281" spans="3:24">
      <c r="C281" s="85"/>
      <c r="D281" s="85"/>
      <c r="E281" s="85"/>
      <c r="F281" s="85"/>
      <c r="G281" s="85"/>
      <c r="H281" s="85"/>
      <c r="I281" s="85"/>
      <c r="J281" s="85"/>
      <c r="K281" s="85"/>
      <c r="L281" s="85"/>
      <c r="M281" s="85"/>
      <c r="N281" s="85"/>
      <c r="O281" s="85"/>
      <c r="P281" s="85"/>
      <c r="Q281" s="85"/>
      <c r="R281" s="85"/>
      <c r="S281" s="85"/>
      <c r="T281" s="85"/>
      <c r="U281" s="85"/>
      <c r="V281" s="85"/>
      <c r="W281" s="85"/>
      <c r="X281" s="85"/>
    </row>
    <row r="282" spans="3:24">
      <c r="C282" s="85"/>
      <c r="D282" s="85"/>
      <c r="E282" s="85"/>
      <c r="F282" s="85"/>
      <c r="G282" s="85"/>
      <c r="H282" s="85"/>
      <c r="I282" s="85"/>
      <c r="J282" s="85"/>
      <c r="K282" s="85"/>
      <c r="L282" s="85"/>
      <c r="M282" s="85"/>
      <c r="N282" s="85"/>
      <c r="O282" s="85"/>
      <c r="P282" s="85"/>
      <c r="Q282" s="85"/>
      <c r="R282" s="85"/>
      <c r="S282" s="85"/>
      <c r="T282" s="85"/>
      <c r="U282" s="85"/>
      <c r="V282" s="85"/>
      <c r="W282" s="85"/>
      <c r="X282" s="85"/>
    </row>
    <row r="283" spans="3:24">
      <c r="C283" s="85"/>
      <c r="D283" s="85"/>
      <c r="E283" s="85"/>
      <c r="F283" s="85"/>
      <c r="G283" s="85"/>
      <c r="H283" s="85"/>
      <c r="I283" s="85"/>
      <c r="J283" s="85"/>
      <c r="K283" s="85"/>
      <c r="L283" s="85"/>
      <c r="M283" s="85"/>
      <c r="N283" s="85"/>
      <c r="O283" s="85"/>
      <c r="P283" s="85"/>
      <c r="Q283" s="85"/>
      <c r="R283" s="85"/>
      <c r="S283" s="85"/>
      <c r="T283" s="85"/>
      <c r="U283" s="85"/>
      <c r="V283" s="85"/>
      <c r="W283" s="85"/>
      <c r="X283" s="85"/>
    </row>
    <row r="284" spans="3:24">
      <c r="C284" s="85"/>
      <c r="D284" s="85"/>
      <c r="E284" s="85"/>
      <c r="F284" s="85"/>
      <c r="G284" s="85"/>
      <c r="H284" s="85"/>
      <c r="I284" s="85"/>
      <c r="J284" s="85"/>
      <c r="K284" s="85"/>
      <c r="L284" s="85"/>
      <c r="M284" s="85"/>
      <c r="N284" s="85"/>
      <c r="O284" s="85"/>
      <c r="P284" s="85"/>
      <c r="Q284" s="85"/>
      <c r="R284" s="85"/>
      <c r="S284" s="85"/>
      <c r="T284" s="85"/>
      <c r="U284" s="85"/>
      <c r="V284" s="85"/>
      <c r="W284" s="85"/>
      <c r="X284" s="85"/>
    </row>
    <row r="285" spans="3:24">
      <c r="C285" s="85"/>
      <c r="D285" s="85"/>
      <c r="E285" s="85"/>
      <c r="F285" s="85"/>
      <c r="G285" s="85"/>
      <c r="H285" s="85"/>
      <c r="I285" s="85"/>
      <c r="J285" s="85"/>
      <c r="K285" s="85"/>
      <c r="L285" s="85"/>
      <c r="M285" s="85"/>
      <c r="N285" s="85"/>
      <c r="O285" s="85"/>
      <c r="P285" s="85"/>
      <c r="Q285" s="85"/>
      <c r="R285" s="85"/>
      <c r="S285" s="85"/>
      <c r="T285" s="85"/>
      <c r="U285" s="85"/>
      <c r="V285" s="85"/>
      <c r="W285" s="85"/>
      <c r="X285" s="85"/>
    </row>
    <row r="286" spans="3:24">
      <c r="C286" s="85"/>
      <c r="D286" s="85"/>
      <c r="E286" s="85"/>
      <c r="F286" s="85"/>
      <c r="G286" s="85"/>
      <c r="H286" s="85"/>
      <c r="I286" s="85"/>
      <c r="J286" s="85"/>
      <c r="K286" s="85"/>
      <c r="L286" s="85"/>
      <c r="M286" s="85"/>
      <c r="N286" s="85"/>
      <c r="O286" s="85"/>
      <c r="P286" s="85"/>
      <c r="Q286" s="85"/>
      <c r="R286" s="85"/>
      <c r="S286" s="85"/>
      <c r="T286" s="85"/>
      <c r="U286" s="85"/>
      <c r="V286" s="85"/>
      <c r="W286" s="85"/>
      <c r="X286" s="85"/>
    </row>
    <row r="287" spans="3:24">
      <c r="C287" s="85"/>
      <c r="D287" s="85"/>
      <c r="E287" s="85"/>
      <c r="F287" s="85"/>
      <c r="G287" s="85"/>
      <c r="H287" s="85"/>
      <c r="I287" s="85"/>
      <c r="J287" s="85"/>
      <c r="K287" s="85"/>
      <c r="L287" s="85"/>
      <c r="M287" s="85"/>
      <c r="N287" s="85"/>
      <c r="O287" s="85"/>
      <c r="P287" s="85"/>
      <c r="Q287" s="85"/>
      <c r="R287" s="85"/>
      <c r="S287" s="85"/>
      <c r="T287" s="85"/>
      <c r="U287" s="85"/>
      <c r="V287" s="85"/>
      <c r="W287" s="85"/>
      <c r="X287" s="85"/>
    </row>
    <row r="288" spans="3:24">
      <c r="C288" s="85"/>
      <c r="D288" s="85"/>
      <c r="E288" s="85"/>
      <c r="F288" s="85"/>
      <c r="G288" s="85"/>
      <c r="H288" s="85"/>
      <c r="I288" s="85"/>
      <c r="J288" s="85"/>
      <c r="K288" s="85"/>
      <c r="L288" s="85"/>
      <c r="M288" s="85"/>
      <c r="N288" s="85"/>
      <c r="O288" s="85"/>
      <c r="P288" s="85"/>
      <c r="Q288" s="85"/>
      <c r="R288" s="85"/>
      <c r="S288" s="85"/>
      <c r="T288" s="85"/>
      <c r="U288" s="85"/>
      <c r="V288" s="85"/>
      <c r="W288" s="85"/>
      <c r="X288" s="85"/>
    </row>
    <row r="289" spans="3:24">
      <c r="C289" s="85"/>
      <c r="D289" s="85"/>
      <c r="E289" s="85"/>
      <c r="F289" s="85"/>
      <c r="G289" s="85"/>
      <c r="H289" s="85"/>
      <c r="I289" s="85"/>
      <c r="J289" s="85"/>
      <c r="K289" s="85"/>
      <c r="L289" s="85"/>
      <c r="M289" s="85"/>
      <c r="N289" s="85"/>
      <c r="O289" s="85"/>
      <c r="P289" s="85"/>
      <c r="Q289" s="85"/>
      <c r="R289" s="85"/>
      <c r="S289" s="85"/>
      <c r="T289" s="85"/>
      <c r="U289" s="85"/>
      <c r="V289" s="85"/>
      <c r="W289" s="85"/>
      <c r="X289" s="85"/>
    </row>
    <row r="290" spans="3:24">
      <c r="C290" s="85"/>
      <c r="D290" s="85"/>
      <c r="E290" s="85"/>
      <c r="F290" s="85"/>
      <c r="G290" s="85"/>
      <c r="H290" s="85"/>
      <c r="I290" s="85"/>
      <c r="J290" s="85"/>
      <c r="K290" s="85"/>
      <c r="L290" s="85"/>
      <c r="M290" s="85"/>
      <c r="N290" s="85"/>
      <c r="O290" s="85"/>
      <c r="P290" s="85"/>
      <c r="Q290" s="85"/>
      <c r="R290" s="85"/>
      <c r="S290" s="85"/>
      <c r="T290" s="85"/>
      <c r="U290" s="85"/>
      <c r="V290" s="85"/>
      <c r="W290" s="85"/>
      <c r="X290" s="85"/>
    </row>
    <row r="291" spans="3:24">
      <c r="C291" s="85"/>
      <c r="D291" s="85"/>
      <c r="E291" s="85"/>
      <c r="F291" s="85"/>
      <c r="G291" s="85"/>
      <c r="H291" s="85"/>
      <c r="I291" s="85"/>
      <c r="J291" s="85"/>
      <c r="K291" s="85"/>
      <c r="L291" s="85"/>
      <c r="M291" s="85"/>
      <c r="N291" s="85"/>
      <c r="O291" s="85"/>
      <c r="P291" s="85"/>
      <c r="Q291" s="85"/>
      <c r="R291" s="85"/>
      <c r="S291" s="85"/>
      <c r="T291" s="85"/>
      <c r="U291" s="85"/>
      <c r="V291" s="85"/>
      <c r="W291" s="85"/>
      <c r="X291" s="85"/>
    </row>
    <row r="292" spans="3:24">
      <c r="C292" s="85"/>
      <c r="D292" s="85"/>
      <c r="E292" s="85"/>
      <c r="F292" s="85"/>
      <c r="G292" s="85"/>
      <c r="H292" s="85"/>
      <c r="I292" s="85"/>
      <c r="J292" s="85"/>
      <c r="K292" s="85"/>
      <c r="L292" s="85"/>
      <c r="M292" s="85"/>
      <c r="N292" s="85"/>
      <c r="O292" s="85"/>
      <c r="P292" s="85"/>
      <c r="Q292" s="85"/>
      <c r="R292" s="85"/>
      <c r="S292" s="85"/>
      <c r="T292" s="85"/>
      <c r="U292" s="85"/>
      <c r="V292" s="85"/>
      <c r="W292" s="85"/>
      <c r="X292" s="85"/>
    </row>
    <row r="293" spans="3:24">
      <c r="C293" s="85"/>
      <c r="D293" s="85"/>
      <c r="E293" s="85"/>
      <c r="F293" s="85"/>
      <c r="G293" s="85"/>
      <c r="H293" s="85"/>
      <c r="I293" s="85"/>
      <c r="J293" s="85"/>
      <c r="K293" s="85"/>
      <c r="L293" s="85"/>
      <c r="M293" s="85"/>
      <c r="N293" s="85"/>
      <c r="O293" s="85"/>
      <c r="P293" s="85"/>
      <c r="Q293" s="85"/>
      <c r="R293" s="85"/>
      <c r="S293" s="85"/>
      <c r="T293" s="85"/>
      <c r="U293" s="85"/>
      <c r="V293" s="85"/>
      <c r="W293" s="85"/>
      <c r="X293" s="85"/>
    </row>
    <row r="294" spans="3:24">
      <c r="C294" s="85"/>
      <c r="D294" s="85"/>
      <c r="E294" s="85"/>
      <c r="F294" s="85"/>
      <c r="G294" s="85"/>
      <c r="H294" s="85"/>
      <c r="I294" s="85"/>
      <c r="J294" s="85"/>
      <c r="K294" s="85"/>
      <c r="L294" s="85"/>
      <c r="M294" s="85"/>
      <c r="N294" s="85"/>
      <c r="O294" s="85"/>
      <c r="P294" s="85"/>
      <c r="Q294" s="85"/>
      <c r="R294" s="85"/>
      <c r="S294" s="85"/>
      <c r="T294" s="85"/>
      <c r="U294" s="85"/>
      <c r="V294" s="85"/>
      <c r="W294" s="85"/>
      <c r="X294" s="85"/>
    </row>
    <row r="295" spans="3:24">
      <c r="C295" s="85"/>
      <c r="D295" s="85"/>
      <c r="E295" s="85"/>
      <c r="F295" s="85"/>
      <c r="G295" s="85"/>
      <c r="H295" s="85"/>
      <c r="I295" s="85"/>
      <c r="J295" s="85"/>
      <c r="K295" s="85"/>
      <c r="L295" s="85"/>
      <c r="M295" s="85"/>
      <c r="N295" s="85"/>
      <c r="O295" s="85"/>
      <c r="P295" s="85"/>
      <c r="Q295" s="85"/>
      <c r="R295" s="85"/>
      <c r="S295" s="85"/>
      <c r="T295" s="85"/>
      <c r="U295" s="85"/>
      <c r="V295" s="85"/>
      <c r="W295" s="85"/>
      <c r="X295" s="85"/>
    </row>
    <row r="296" spans="3:24">
      <c r="C296" s="85"/>
      <c r="D296" s="85"/>
      <c r="E296" s="85"/>
      <c r="F296" s="85"/>
      <c r="G296" s="85"/>
      <c r="H296" s="85"/>
      <c r="I296" s="85"/>
      <c r="J296" s="85"/>
      <c r="K296" s="85"/>
      <c r="L296" s="85"/>
      <c r="M296" s="85"/>
      <c r="N296" s="85"/>
      <c r="O296" s="85"/>
      <c r="P296" s="85"/>
      <c r="Q296" s="85"/>
      <c r="R296" s="85"/>
      <c r="S296" s="85"/>
      <c r="T296" s="85"/>
      <c r="U296" s="85"/>
      <c r="V296" s="85"/>
      <c r="W296" s="85"/>
      <c r="X296" s="85"/>
    </row>
    <row r="297" spans="3:24">
      <c r="C297" s="85"/>
      <c r="D297" s="85"/>
      <c r="E297" s="85"/>
      <c r="F297" s="85"/>
      <c r="G297" s="85"/>
      <c r="H297" s="85"/>
      <c r="I297" s="85"/>
      <c r="J297" s="85"/>
      <c r="K297" s="85"/>
      <c r="L297" s="85"/>
      <c r="M297" s="85"/>
      <c r="N297" s="85"/>
      <c r="O297" s="85"/>
      <c r="P297" s="85"/>
      <c r="Q297" s="85"/>
      <c r="R297" s="85"/>
      <c r="S297" s="85"/>
      <c r="T297" s="85"/>
      <c r="U297" s="85"/>
      <c r="V297" s="85"/>
      <c r="W297" s="85"/>
      <c r="X297" s="85"/>
    </row>
    <row r="298" spans="3:24">
      <c r="C298" s="85"/>
      <c r="D298" s="85"/>
      <c r="E298" s="85"/>
      <c r="F298" s="85"/>
      <c r="G298" s="85"/>
      <c r="H298" s="85"/>
      <c r="I298" s="85"/>
      <c r="J298" s="85"/>
      <c r="K298" s="85"/>
      <c r="L298" s="85"/>
      <c r="M298" s="85"/>
      <c r="N298" s="85"/>
      <c r="O298" s="85"/>
      <c r="P298" s="85"/>
      <c r="Q298" s="85"/>
      <c r="R298" s="85"/>
      <c r="S298" s="85"/>
      <c r="T298" s="85"/>
      <c r="U298" s="85"/>
      <c r="V298" s="85"/>
      <c r="W298" s="85"/>
      <c r="X298" s="85"/>
    </row>
    <row r="299" spans="3:24">
      <c r="C299" s="85"/>
      <c r="D299" s="85"/>
      <c r="E299" s="85"/>
      <c r="F299" s="85"/>
      <c r="G299" s="85"/>
      <c r="H299" s="85"/>
      <c r="I299" s="85"/>
      <c r="J299" s="85"/>
      <c r="K299" s="85"/>
      <c r="L299" s="85"/>
      <c r="M299" s="85"/>
      <c r="N299" s="85"/>
      <c r="O299" s="85"/>
      <c r="P299" s="85"/>
      <c r="Q299" s="85"/>
      <c r="R299" s="85"/>
      <c r="S299" s="85"/>
      <c r="T299" s="85"/>
      <c r="U299" s="85"/>
      <c r="V299" s="85"/>
      <c r="W299" s="85"/>
      <c r="X299" s="85"/>
    </row>
    <row r="300" spans="3:24">
      <c r="C300" s="85"/>
      <c r="D300" s="85"/>
      <c r="E300" s="85"/>
      <c r="F300" s="85"/>
      <c r="G300" s="85"/>
      <c r="H300" s="85"/>
      <c r="I300" s="85"/>
      <c r="J300" s="85"/>
      <c r="K300" s="85"/>
      <c r="L300" s="85"/>
      <c r="M300" s="85"/>
      <c r="N300" s="85"/>
      <c r="O300" s="85"/>
      <c r="P300" s="85"/>
      <c r="Q300" s="85"/>
      <c r="R300" s="85"/>
    </row>
    <row r="301" spans="3:24">
      <c r="C301" s="85"/>
      <c r="D301" s="85"/>
      <c r="E301" s="85"/>
      <c r="F301" s="85"/>
      <c r="G301" s="85"/>
      <c r="H301" s="85"/>
      <c r="I301" s="85"/>
      <c r="J301" s="85"/>
      <c r="K301" s="85"/>
      <c r="L301" s="85"/>
      <c r="M301" s="85"/>
      <c r="N301" s="85"/>
      <c r="O301" s="85"/>
      <c r="P301" s="85"/>
      <c r="Q301" s="85"/>
      <c r="R301" s="85"/>
    </row>
    <row r="302" spans="3:24">
      <c r="C302" s="85"/>
      <c r="D302" s="85"/>
      <c r="E302" s="85"/>
      <c r="F302" s="85"/>
      <c r="G302" s="85"/>
      <c r="H302" s="85"/>
      <c r="I302" s="85"/>
      <c r="J302" s="85"/>
      <c r="K302" s="85"/>
      <c r="L302" s="85"/>
      <c r="M302" s="85"/>
      <c r="N302" s="85"/>
      <c r="O302" s="85"/>
      <c r="P302" s="85"/>
      <c r="Q302" s="85"/>
      <c r="R302" s="85"/>
    </row>
    <row r="303" spans="3:24">
      <c r="C303" s="85"/>
      <c r="D303" s="85"/>
      <c r="E303" s="85"/>
      <c r="F303" s="85"/>
      <c r="G303" s="85"/>
      <c r="H303" s="85"/>
      <c r="I303" s="85"/>
      <c r="J303" s="85"/>
      <c r="K303" s="85"/>
      <c r="L303" s="85"/>
      <c r="M303" s="85"/>
      <c r="N303" s="85"/>
      <c r="O303" s="85"/>
      <c r="P303" s="85"/>
      <c r="Q303" s="85"/>
      <c r="R303" s="85"/>
    </row>
    <row r="304" spans="3:24">
      <c r="C304" s="85"/>
      <c r="D304" s="85"/>
      <c r="E304" s="85"/>
      <c r="F304" s="85"/>
      <c r="G304" s="85"/>
      <c r="H304" s="85"/>
      <c r="I304" s="85"/>
      <c r="J304" s="85"/>
      <c r="K304" s="85"/>
      <c r="L304" s="85"/>
      <c r="M304" s="85"/>
      <c r="N304" s="85"/>
      <c r="O304" s="85"/>
      <c r="P304" s="85"/>
      <c r="Q304" s="85"/>
      <c r="R304" s="85"/>
    </row>
    <row r="305" spans="3:18">
      <c r="C305" s="85"/>
      <c r="D305" s="85"/>
      <c r="E305" s="85"/>
      <c r="F305" s="85"/>
      <c r="G305" s="85"/>
      <c r="H305" s="85"/>
      <c r="I305" s="85"/>
      <c r="J305" s="85"/>
      <c r="K305" s="85"/>
      <c r="L305" s="85"/>
      <c r="M305" s="85"/>
      <c r="N305" s="85"/>
      <c r="O305" s="85"/>
      <c r="P305" s="85"/>
      <c r="Q305" s="85"/>
      <c r="R305" s="85"/>
    </row>
    <row r="306" spans="3:18">
      <c r="C306" s="85"/>
      <c r="D306" s="85"/>
      <c r="E306" s="85"/>
      <c r="F306" s="85"/>
      <c r="G306" s="85"/>
      <c r="H306" s="85"/>
      <c r="I306" s="85"/>
      <c r="J306" s="85"/>
      <c r="K306" s="85"/>
      <c r="L306" s="85"/>
      <c r="M306" s="85"/>
      <c r="N306" s="85"/>
      <c r="O306" s="85"/>
      <c r="P306" s="85"/>
      <c r="Q306" s="85"/>
      <c r="R306" s="85"/>
    </row>
    <row r="307" spans="3:18">
      <c r="C307" s="85"/>
      <c r="D307" s="85"/>
      <c r="E307" s="85"/>
      <c r="F307" s="85"/>
      <c r="G307" s="85"/>
      <c r="H307" s="85"/>
      <c r="I307" s="85"/>
      <c r="J307" s="85"/>
      <c r="K307" s="85"/>
      <c r="L307" s="85"/>
      <c r="M307" s="85"/>
      <c r="N307" s="85"/>
      <c r="O307" s="85"/>
      <c r="P307" s="85"/>
      <c r="Q307" s="85"/>
      <c r="R307" s="85"/>
    </row>
  </sheetData>
  <mergeCells count="8">
    <mergeCell ref="C107:R107"/>
    <mergeCell ref="C108:R108"/>
    <mergeCell ref="C99:R99"/>
    <mergeCell ref="C101:R101"/>
    <mergeCell ref="C102:R102"/>
    <mergeCell ref="C104:R104"/>
    <mergeCell ref="C105:R105"/>
    <mergeCell ref="C106:R106"/>
  </mergeCells>
  <pageMargins left="0.37" right="0.28999999999999998" top="0.75" bottom="0.75" header="0.3" footer="0.3"/>
  <pageSetup scale="48" fitToHeight="0" orientation="landscape" r:id="rId1"/>
  <rowBreaks count="1" manualBreakCount="1">
    <brk id="5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307"/>
  <sheetViews>
    <sheetView topLeftCell="A34" zoomScale="70" zoomScaleNormal="70" workbookViewId="0">
      <selection activeCell="R59" sqref="R59"/>
    </sheetView>
  </sheetViews>
  <sheetFormatPr defaultRowHeight="15"/>
  <cols>
    <col min="1" max="1" width="7.7109375" style="1" customWidth="1"/>
    <col min="2" max="2" width="1.85546875" style="1" customWidth="1"/>
    <col min="3" max="3" width="13.5703125" style="1" customWidth="1"/>
    <col min="4" max="4" width="13.140625" style="1" customWidth="1"/>
    <col min="5" max="5" width="16.140625" style="1" customWidth="1"/>
    <col min="6" max="6" width="16.5703125" style="1" customWidth="1"/>
    <col min="7" max="7" width="17.42578125" style="1" customWidth="1"/>
    <col min="8" max="8" width="18.5703125" style="1" customWidth="1"/>
    <col min="9" max="9" width="15.85546875" style="1" customWidth="1"/>
    <col min="10" max="10" width="18.140625" style="1" customWidth="1"/>
    <col min="11" max="11" width="15.7109375" style="1" customWidth="1"/>
    <col min="12" max="12" width="15.85546875" style="1" customWidth="1"/>
    <col min="13" max="13" width="16.28515625" style="1" customWidth="1"/>
    <col min="14" max="14" width="16.42578125" style="1" customWidth="1"/>
    <col min="15" max="15" width="16" style="1" customWidth="1"/>
    <col min="16" max="16" width="20.5703125" style="1" customWidth="1"/>
    <col min="17" max="17" width="15.85546875" style="1" customWidth="1"/>
    <col min="18" max="18" width="17.85546875" style="1" customWidth="1"/>
    <col min="19" max="19" width="2.42578125" style="1" customWidth="1"/>
    <col min="20" max="20" width="16.7109375" style="1" customWidth="1"/>
    <col min="21" max="21" width="9.140625" style="1"/>
    <col min="22" max="22" width="24.42578125" style="1" bestFit="1" customWidth="1"/>
    <col min="23" max="16384" width="9.140625" style="1"/>
  </cols>
  <sheetData>
    <row r="1" spans="1:69">
      <c r="R1" s="2"/>
    </row>
    <row r="2" spans="1:69">
      <c r="R2" s="2"/>
    </row>
    <row r="3" spans="1:69">
      <c r="R3" s="440" t="s">
        <v>534</v>
      </c>
    </row>
    <row r="4" spans="1:69" ht="15.75">
      <c r="R4" s="198" t="s">
        <v>0</v>
      </c>
    </row>
    <row r="5" spans="1:69" ht="15.75">
      <c r="C5" s="3" t="s">
        <v>1</v>
      </c>
      <c r="D5" s="3"/>
      <c r="E5" s="3"/>
      <c r="F5" s="3"/>
      <c r="G5" s="3"/>
      <c r="H5" s="3"/>
      <c r="I5" s="3"/>
      <c r="J5" s="4" t="s">
        <v>2</v>
      </c>
      <c r="K5" s="4"/>
      <c r="L5" s="3"/>
      <c r="M5" s="3"/>
      <c r="N5" s="3"/>
      <c r="O5" s="5"/>
      <c r="P5" s="311"/>
      <c r="Q5" s="312"/>
      <c r="R5" s="310" t="s">
        <v>215</v>
      </c>
      <c r="S5" s="8"/>
      <c r="T5" s="9"/>
      <c r="U5" s="9"/>
      <c r="V5" s="8"/>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row>
    <row r="6" spans="1:69" ht="15.75">
      <c r="C6" s="3"/>
      <c r="D6" s="3"/>
      <c r="E6" s="3"/>
      <c r="F6" s="3"/>
      <c r="G6" s="3"/>
      <c r="H6" s="11" t="s">
        <v>3</v>
      </c>
      <c r="I6" s="11"/>
      <c r="J6" s="11" t="s">
        <v>4</v>
      </c>
      <c r="K6" s="11"/>
      <c r="L6" s="11"/>
      <c r="M6" s="11"/>
      <c r="N6" s="11"/>
      <c r="O6" s="5"/>
      <c r="Q6" s="6"/>
      <c r="R6" s="5"/>
      <c r="S6" s="8"/>
      <c r="T6" s="12"/>
      <c r="U6" s="9"/>
      <c r="V6" s="8"/>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row>
    <row r="7" spans="1:69" ht="15.75">
      <c r="C7" s="6"/>
      <c r="D7" s="6"/>
      <c r="E7" s="6"/>
      <c r="F7" s="6"/>
      <c r="G7" s="6"/>
      <c r="H7" s="6"/>
      <c r="I7" s="6"/>
      <c r="J7" s="6"/>
      <c r="K7" s="6"/>
      <c r="L7" s="6"/>
      <c r="M7" s="6"/>
      <c r="N7" s="6"/>
      <c r="O7" s="6"/>
      <c r="Q7" s="6"/>
      <c r="R7" s="6" t="s">
        <v>5</v>
      </c>
      <c r="S7" s="8"/>
      <c r="T7" s="9"/>
      <c r="U7" s="9"/>
      <c r="V7" s="8"/>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row>
    <row r="8" spans="1:69" ht="15.75">
      <c r="A8" s="13"/>
      <c r="C8" s="6"/>
      <c r="D8" s="6"/>
      <c r="E8" s="6"/>
      <c r="F8" s="6"/>
      <c r="G8" s="6"/>
      <c r="H8" s="6"/>
      <c r="I8" s="6"/>
      <c r="J8" s="14" t="s">
        <v>147</v>
      </c>
      <c r="K8" s="14"/>
      <c r="L8" s="6"/>
      <c r="M8" s="6"/>
      <c r="N8" s="6"/>
      <c r="O8" s="6"/>
      <c r="P8" s="6"/>
      <c r="Q8" s="6"/>
      <c r="R8" s="6"/>
      <c r="S8" s="8"/>
      <c r="T8" s="9"/>
      <c r="U8" s="9"/>
      <c r="V8" s="8"/>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row>
    <row r="9" spans="1:69" ht="15.75">
      <c r="A9" s="13"/>
      <c r="C9" s="6"/>
      <c r="D9" s="6"/>
      <c r="E9" s="6"/>
      <c r="F9" s="6"/>
      <c r="G9" s="6"/>
      <c r="H9" s="6"/>
      <c r="I9" s="6"/>
      <c r="J9" s="15"/>
      <c r="K9" s="15"/>
      <c r="L9" s="6"/>
      <c r="M9" s="6"/>
      <c r="N9" s="6"/>
      <c r="O9" s="6"/>
      <c r="P9" s="6"/>
      <c r="Q9" s="6"/>
      <c r="R9" s="6"/>
      <c r="S9" s="8"/>
      <c r="T9" s="9"/>
      <c r="U9" s="9"/>
      <c r="V9" s="8"/>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row>
    <row r="10" spans="1:69" ht="15.75">
      <c r="A10" s="13"/>
      <c r="C10" s="6" t="s">
        <v>6</v>
      </c>
      <c r="D10" s="6"/>
      <c r="E10" s="6"/>
      <c r="F10" s="6"/>
      <c r="G10" s="6"/>
      <c r="H10" s="6"/>
      <c r="I10" s="6"/>
      <c r="J10" s="15"/>
      <c r="K10" s="15"/>
      <c r="L10" s="6"/>
      <c r="M10" s="6"/>
      <c r="N10" s="6"/>
      <c r="O10" s="6"/>
      <c r="P10" s="6"/>
      <c r="Q10" s="6"/>
      <c r="R10" s="6"/>
      <c r="S10" s="8"/>
      <c r="T10" s="9"/>
      <c r="U10" s="9"/>
      <c r="V10" s="8"/>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row>
    <row r="11" spans="1:69" ht="15.75">
      <c r="A11" s="13"/>
      <c r="C11" s="6" t="s">
        <v>7</v>
      </c>
      <c r="D11" s="6"/>
      <c r="E11" s="6"/>
      <c r="F11" s="6"/>
      <c r="G11" s="6"/>
      <c r="H11" s="6"/>
      <c r="I11" s="6"/>
      <c r="J11" s="15"/>
      <c r="K11" s="15"/>
      <c r="P11" s="6"/>
      <c r="Q11" s="6"/>
      <c r="R11" s="6"/>
      <c r="S11" s="8"/>
      <c r="T11" s="8"/>
      <c r="U11" s="8"/>
      <c r="V11" s="8"/>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row>
    <row r="12" spans="1:69" ht="15.75">
      <c r="A12" s="13"/>
      <c r="C12" s="6"/>
      <c r="D12" s="6"/>
      <c r="E12" s="6"/>
      <c r="F12" s="6"/>
      <c r="G12" s="6"/>
      <c r="H12" s="6"/>
      <c r="I12" s="6"/>
      <c r="J12" s="6"/>
      <c r="K12" s="6"/>
      <c r="P12" s="16"/>
      <c r="Q12" s="6"/>
      <c r="R12" s="6"/>
      <c r="S12" s="8"/>
      <c r="T12" s="8"/>
      <c r="U12" s="8"/>
      <c r="V12" s="8"/>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row>
    <row r="13" spans="1:69" ht="15.75">
      <c r="C13" s="17" t="s">
        <v>8</v>
      </c>
      <c r="D13" s="17"/>
      <c r="E13" s="17"/>
      <c r="F13" s="17"/>
      <c r="G13" s="17"/>
      <c r="H13" s="17" t="s">
        <v>9</v>
      </c>
      <c r="I13" s="17"/>
      <c r="J13" s="17" t="s">
        <v>10</v>
      </c>
      <c r="K13" s="17"/>
      <c r="L13" s="18" t="s">
        <v>11</v>
      </c>
      <c r="Q13" s="11"/>
      <c r="R13" s="18"/>
      <c r="S13" s="19"/>
      <c r="T13" s="18"/>
      <c r="U13" s="19"/>
      <c r="V13" s="2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row>
    <row r="14" spans="1:69" ht="15.75">
      <c r="C14" s="21"/>
      <c r="D14" s="21"/>
      <c r="E14" s="21"/>
      <c r="F14" s="21"/>
      <c r="G14" s="21"/>
      <c r="H14" s="22" t="s">
        <v>12</v>
      </c>
      <c r="I14" s="22"/>
      <c r="J14" s="11"/>
      <c r="K14" s="11"/>
      <c r="Q14" s="11"/>
      <c r="S14" s="19"/>
      <c r="T14" s="23"/>
      <c r="U14" s="23"/>
      <c r="V14" s="2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row>
    <row r="15" spans="1:69" ht="15.75">
      <c r="A15" s="13" t="s">
        <v>13</v>
      </c>
      <c r="C15" s="21"/>
      <c r="D15" s="21"/>
      <c r="E15" s="21"/>
      <c r="F15" s="21"/>
      <c r="G15" s="21"/>
      <c r="H15" s="24" t="s">
        <v>14</v>
      </c>
      <c r="I15" s="24"/>
      <c r="J15" s="25" t="s">
        <v>15</v>
      </c>
      <c r="K15" s="25"/>
      <c r="L15" s="25" t="s">
        <v>16</v>
      </c>
      <c r="Q15" s="11"/>
      <c r="S15" s="8"/>
      <c r="T15" s="26"/>
      <c r="U15" s="23"/>
      <c r="V15" s="2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row>
    <row r="16" spans="1:69" ht="15.75">
      <c r="A16" s="13" t="s">
        <v>17</v>
      </c>
      <c r="C16" s="27"/>
      <c r="D16" s="27"/>
      <c r="E16" s="27"/>
      <c r="F16" s="27"/>
      <c r="G16" s="27"/>
      <c r="H16" s="11"/>
      <c r="I16" s="11"/>
      <c r="J16" s="11"/>
      <c r="K16" s="11"/>
      <c r="L16" s="11"/>
      <c r="Q16" s="11"/>
      <c r="R16" s="11"/>
      <c r="S16" s="8"/>
      <c r="T16" s="19"/>
      <c r="U16" s="19"/>
      <c r="V16" s="2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row>
    <row r="17" spans="1:69" ht="15.75">
      <c r="A17" s="28"/>
      <c r="C17" s="21"/>
      <c r="D17" s="21"/>
      <c r="E17" s="21"/>
      <c r="F17" s="21"/>
      <c r="G17" s="21"/>
      <c r="H17" s="11"/>
      <c r="I17" s="11"/>
      <c r="J17" s="11"/>
      <c r="K17" s="11"/>
      <c r="L17" s="11"/>
      <c r="Q17" s="11"/>
      <c r="R17" s="11"/>
      <c r="S17" s="8"/>
      <c r="T17" s="19"/>
      <c r="U17" s="19"/>
      <c r="V17" s="2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row>
    <row r="18" spans="1:69" ht="15.75">
      <c r="A18" s="29">
        <v>1</v>
      </c>
      <c r="C18" s="21" t="s">
        <v>18</v>
      </c>
      <c r="D18" s="21"/>
      <c r="E18" s="21"/>
      <c r="F18" s="21"/>
      <c r="G18" s="21"/>
      <c r="H18" s="30" t="s">
        <v>19</v>
      </c>
      <c r="I18" s="30"/>
      <c r="J18" s="31">
        <f>VLOOKUP(A18,IMPORTS!$A$5:$W$17,5,FALSE)</f>
        <v>1150802224</v>
      </c>
      <c r="K18" s="11"/>
      <c r="L18" s="179"/>
      <c r="Q18" s="11"/>
      <c r="R18" s="11"/>
      <c r="S18" s="8"/>
      <c r="T18" s="19"/>
      <c r="U18" s="19"/>
      <c r="V18" s="2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row>
    <row r="19" spans="1:69" ht="15.75">
      <c r="A19" s="29" t="s">
        <v>20</v>
      </c>
      <c r="C19" s="21" t="s">
        <v>21</v>
      </c>
      <c r="D19" s="21"/>
      <c r="E19" s="21"/>
      <c r="F19" s="21"/>
      <c r="G19" s="21"/>
      <c r="H19" s="30" t="s">
        <v>440</v>
      </c>
      <c r="I19" s="30"/>
      <c r="J19" s="32">
        <f>VLOOKUP(A19,IMPORTS!$A$5:$W$17,5,FALSE)</f>
        <v>327536840</v>
      </c>
      <c r="K19" s="33"/>
      <c r="L19" s="179"/>
      <c r="Q19" s="11"/>
      <c r="R19" s="11"/>
      <c r="S19" s="8"/>
      <c r="T19" s="19"/>
      <c r="U19" s="19"/>
      <c r="V19" s="2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row>
    <row r="20" spans="1:69" ht="15.75">
      <c r="A20" s="29">
        <v>2</v>
      </c>
      <c r="C20" s="21" t="s">
        <v>22</v>
      </c>
      <c r="D20" s="21"/>
      <c r="E20" s="21"/>
      <c r="F20" s="21"/>
      <c r="G20" s="21"/>
      <c r="H20" s="30" t="s">
        <v>23</v>
      </c>
      <c r="I20" s="30"/>
      <c r="J20" s="34">
        <f>J18-J19</f>
        <v>823265384</v>
      </c>
      <c r="K20" s="35"/>
      <c r="L20" s="179"/>
      <c r="Q20" s="11"/>
      <c r="R20" s="11"/>
      <c r="S20" s="8"/>
      <c r="T20" s="19"/>
      <c r="U20" s="19"/>
      <c r="V20" s="2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row>
    <row r="21" spans="1:69" ht="15.75">
      <c r="A21" s="29"/>
      <c r="H21" s="30"/>
      <c r="I21" s="30"/>
      <c r="J21" s="179"/>
      <c r="K21" s="179"/>
      <c r="L21" s="179"/>
      <c r="Q21" s="11"/>
      <c r="R21" s="11"/>
      <c r="S21" s="8"/>
      <c r="T21" s="19"/>
      <c r="U21" s="19"/>
      <c r="V21" s="2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row>
    <row r="22" spans="1:69" ht="15.75">
      <c r="A22" s="29"/>
      <c r="C22" s="21" t="s">
        <v>24</v>
      </c>
      <c r="D22" s="21"/>
      <c r="E22" s="21"/>
      <c r="F22" s="21"/>
      <c r="G22" s="21"/>
      <c r="H22" s="30"/>
      <c r="I22" s="30"/>
      <c r="J22" s="11"/>
      <c r="K22" s="11"/>
      <c r="L22" s="11"/>
      <c r="Q22" s="11"/>
      <c r="R22" s="11"/>
      <c r="S22" s="19"/>
      <c r="T22" s="19"/>
      <c r="U22" s="19"/>
      <c r="V22" s="2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row>
    <row r="23" spans="1:69" ht="15.75">
      <c r="A23" s="29">
        <v>3</v>
      </c>
      <c r="C23" s="21" t="s">
        <v>25</v>
      </c>
      <c r="D23" s="21"/>
      <c r="E23" s="21"/>
      <c r="F23" s="21"/>
      <c r="G23" s="21"/>
      <c r="H23" s="30" t="s">
        <v>26</v>
      </c>
      <c r="I23" s="30"/>
      <c r="J23" s="31">
        <f>VLOOKUP(A23,IMPORTS!$A$5:$W$17,5,FALSE)</f>
        <v>35573915</v>
      </c>
      <c r="K23" s="11"/>
      <c r="L23" s="179"/>
      <c r="Q23" s="11"/>
      <c r="R23" s="11"/>
      <c r="S23" s="19"/>
      <c r="T23" s="19"/>
      <c r="U23" s="19"/>
      <c r="V23" s="2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row>
    <row r="24" spans="1:69" ht="15.75">
      <c r="A24" s="29" t="s">
        <v>27</v>
      </c>
      <c r="C24" s="21" t="s">
        <v>28</v>
      </c>
      <c r="D24" s="21"/>
      <c r="E24" s="21"/>
      <c r="F24" s="21"/>
      <c r="G24" s="21"/>
      <c r="H24" s="30" t="s">
        <v>29</v>
      </c>
      <c r="I24" s="30"/>
      <c r="J24" s="31">
        <f>VLOOKUP(A24,IMPORTS!$A$5:$W$17,5,FALSE)</f>
        <v>77077746</v>
      </c>
      <c r="K24" s="11"/>
      <c r="L24" s="179"/>
      <c r="Q24" s="11"/>
      <c r="R24" s="11"/>
      <c r="S24" s="19"/>
      <c r="T24" s="19"/>
      <c r="U24" s="19"/>
      <c r="V24" s="2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row>
    <row r="25" spans="1:69" ht="15.75">
      <c r="A25" s="29" t="s">
        <v>30</v>
      </c>
      <c r="C25" s="21" t="s">
        <v>31</v>
      </c>
      <c r="D25" s="21"/>
      <c r="E25" s="21"/>
      <c r="F25" s="21"/>
      <c r="G25" s="21"/>
      <c r="H25" s="30" t="s">
        <v>32</v>
      </c>
      <c r="I25" s="30"/>
      <c r="J25" s="31">
        <f>VLOOKUP(A25,IMPORTS!$A$5:$W$17,5,FALSE)</f>
        <v>6676917</v>
      </c>
      <c r="K25" s="11"/>
      <c r="L25" s="179"/>
      <c r="Q25" s="11"/>
      <c r="R25" s="11"/>
      <c r="S25" s="19"/>
      <c r="T25" s="19"/>
      <c r="U25" s="19"/>
      <c r="V25" s="2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row>
    <row r="26" spans="1:69" ht="15.75">
      <c r="A26" s="29" t="s">
        <v>33</v>
      </c>
      <c r="C26" s="21" t="s">
        <v>34</v>
      </c>
      <c r="D26" s="21"/>
      <c r="E26" s="21"/>
      <c r="F26" s="21"/>
      <c r="G26" s="21"/>
      <c r="H26" s="30" t="s">
        <v>35</v>
      </c>
      <c r="I26" s="30"/>
      <c r="J26" s="32">
        <f>VLOOKUP(A26,IMPORTS!$A$5:$W$17,5,FALSE)</f>
        <v>43363135</v>
      </c>
      <c r="K26" s="33"/>
      <c r="L26" s="179"/>
      <c r="Q26" s="11"/>
      <c r="R26" s="11"/>
      <c r="S26" s="19"/>
      <c r="T26" s="19"/>
      <c r="U26" s="19"/>
      <c r="V26" s="2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row>
    <row r="27" spans="1:69" ht="15.75">
      <c r="A27" s="29" t="s">
        <v>36</v>
      </c>
      <c r="C27" s="21" t="s">
        <v>37</v>
      </c>
      <c r="D27" s="21"/>
      <c r="E27" s="21"/>
      <c r="F27" s="21"/>
      <c r="G27" s="21"/>
      <c r="H27" s="30" t="s">
        <v>38</v>
      </c>
      <c r="I27" s="30"/>
      <c r="J27" s="34">
        <f>J24-(J25+J26)</f>
        <v>27037694</v>
      </c>
      <c r="K27" s="11"/>
      <c r="L27" s="179"/>
      <c r="Q27" s="11"/>
      <c r="R27" s="11"/>
      <c r="S27" s="19"/>
      <c r="T27" s="19"/>
      <c r="U27" s="19"/>
      <c r="V27" s="2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row>
    <row r="28" spans="1:69" ht="15.75">
      <c r="A28" s="29"/>
      <c r="C28" s="21"/>
      <c r="D28" s="21"/>
      <c r="E28" s="21"/>
      <c r="F28" s="21"/>
      <c r="G28" s="21"/>
      <c r="H28" s="30"/>
      <c r="I28" s="30"/>
      <c r="J28" s="11"/>
      <c r="K28" s="11"/>
      <c r="L28" s="179"/>
      <c r="Q28" s="11"/>
      <c r="R28" s="11"/>
      <c r="S28" s="19"/>
      <c r="T28" s="19"/>
      <c r="U28" s="19"/>
      <c r="V28" s="2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row>
    <row r="29" spans="1:69" ht="15.75">
      <c r="A29" s="29">
        <v>4</v>
      </c>
      <c r="C29" s="27" t="s">
        <v>39</v>
      </c>
      <c r="D29" s="27"/>
      <c r="E29" s="27"/>
      <c r="F29" s="27"/>
      <c r="G29" s="21"/>
      <c r="H29" s="30" t="s">
        <v>40</v>
      </c>
      <c r="I29" s="30"/>
      <c r="J29" s="36">
        <f>IF(J27=0,0,J27/J19)</f>
        <v>8.2548558507189604E-2</v>
      </c>
      <c r="K29" s="36"/>
      <c r="L29" s="37">
        <f>J29</f>
        <v>8.2548558507189604E-2</v>
      </c>
      <c r="Q29" s="11"/>
      <c r="R29" s="11"/>
      <c r="S29" s="19"/>
      <c r="T29" s="19"/>
      <c r="U29" s="19"/>
      <c r="V29" s="2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row>
    <row r="30" spans="1:69" ht="15.75">
      <c r="A30" s="29"/>
      <c r="C30" s="21"/>
      <c r="D30" s="21"/>
      <c r="E30" s="21"/>
      <c r="F30" s="21"/>
      <c r="G30" s="21"/>
      <c r="H30" s="30"/>
      <c r="I30" s="30"/>
      <c r="J30" s="11"/>
      <c r="K30" s="11"/>
      <c r="L30" s="179"/>
      <c r="Q30" s="11"/>
      <c r="R30" s="11"/>
      <c r="S30" s="19"/>
      <c r="T30" s="19"/>
      <c r="U30" s="19"/>
      <c r="V30" s="2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row>
    <row r="31" spans="1:69" ht="15.75">
      <c r="A31" s="29"/>
      <c r="C31" s="21"/>
      <c r="D31" s="21"/>
      <c r="E31" s="21"/>
      <c r="F31" s="21"/>
      <c r="G31" s="21"/>
      <c r="H31" s="30"/>
      <c r="I31" s="30"/>
      <c r="J31" s="11"/>
      <c r="K31" s="11"/>
      <c r="L31" s="179"/>
      <c r="Q31" s="11"/>
      <c r="R31" s="11"/>
      <c r="S31" s="19"/>
      <c r="T31" s="19"/>
      <c r="U31" s="19"/>
      <c r="V31" s="2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row>
    <row r="32" spans="1:69" ht="15.75">
      <c r="A32" s="29"/>
      <c r="C32" s="21" t="s">
        <v>41</v>
      </c>
      <c r="D32" s="21"/>
      <c r="E32" s="21"/>
      <c r="F32" s="21"/>
      <c r="G32" s="21"/>
      <c r="H32" s="30"/>
      <c r="I32" s="30"/>
      <c r="J32" s="38"/>
      <c r="K32" s="38"/>
      <c r="L32" s="182"/>
      <c r="Q32" s="11"/>
      <c r="R32" s="36"/>
      <c r="S32" s="40"/>
      <c r="T32" s="41"/>
      <c r="U32" s="19"/>
      <c r="V32" s="2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row>
    <row r="33" spans="1:69" ht="15.75">
      <c r="A33" s="29" t="s">
        <v>42</v>
      </c>
      <c r="C33" s="21" t="s">
        <v>43</v>
      </c>
      <c r="D33" s="21"/>
      <c r="E33" s="21"/>
      <c r="F33" s="21"/>
      <c r="G33" s="21"/>
      <c r="H33" s="30" t="s">
        <v>44</v>
      </c>
      <c r="I33" s="30"/>
      <c r="J33" s="34">
        <f>J23-J27</f>
        <v>8536221</v>
      </c>
      <c r="K33" s="38"/>
      <c r="L33" s="182"/>
      <c r="Q33" s="11"/>
      <c r="R33" s="36"/>
      <c r="S33" s="40"/>
      <c r="T33" s="41"/>
      <c r="U33" s="19"/>
      <c r="V33" s="2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row>
    <row r="34" spans="1:69" ht="15.75">
      <c r="A34" s="29" t="s">
        <v>45</v>
      </c>
      <c r="C34" s="21" t="s">
        <v>46</v>
      </c>
      <c r="D34" s="21"/>
      <c r="E34" s="21"/>
      <c r="F34" s="21"/>
      <c r="G34" s="21"/>
      <c r="H34" s="30" t="s">
        <v>47</v>
      </c>
      <c r="I34" s="30"/>
      <c r="J34" s="38">
        <f>IF(J33=0,0,J33/J18)</f>
        <v>7.4176264365648286E-3</v>
      </c>
      <c r="K34" s="38"/>
      <c r="L34" s="182">
        <f>J34</f>
        <v>7.4176264365648286E-3</v>
      </c>
      <c r="Q34" s="11"/>
      <c r="R34" s="36"/>
      <c r="S34" s="40"/>
      <c r="T34" s="41"/>
      <c r="U34" s="19"/>
      <c r="V34" s="2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row>
    <row r="35" spans="1:69" ht="15.75">
      <c r="A35" s="29"/>
      <c r="C35" s="21"/>
      <c r="D35" s="21"/>
      <c r="E35" s="21"/>
      <c r="F35" s="21"/>
      <c r="G35" s="21"/>
      <c r="H35" s="30"/>
      <c r="I35" s="30"/>
      <c r="J35" s="38"/>
      <c r="K35" s="38"/>
      <c r="L35" s="182"/>
      <c r="Q35" s="11"/>
      <c r="R35" s="36"/>
      <c r="S35" s="40"/>
      <c r="T35" s="41"/>
      <c r="U35" s="19"/>
      <c r="V35" s="2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row>
    <row r="36" spans="1:69" ht="15.75">
      <c r="A36" s="42"/>
      <c r="B36" s="10"/>
      <c r="C36" s="21" t="s">
        <v>48</v>
      </c>
      <c r="D36" s="21"/>
      <c r="E36" s="21"/>
      <c r="F36" s="21"/>
      <c r="G36" s="21"/>
      <c r="H36" s="43"/>
      <c r="I36" s="43"/>
      <c r="J36" s="11"/>
      <c r="K36" s="11"/>
      <c r="L36" s="11"/>
      <c r="N36" s="10"/>
      <c r="O36" s="10"/>
      <c r="Q36" s="11"/>
      <c r="R36" s="36"/>
      <c r="S36" s="40"/>
      <c r="T36" s="41"/>
      <c r="U36" s="19"/>
      <c r="V36" s="2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row>
    <row r="37" spans="1:69" ht="15.75">
      <c r="A37" s="29">
        <v>5</v>
      </c>
      <c r="B37" s="10"/>
      <c r="C37" s="21" t="s">
        <v>49</v>
      </c>
      <c r="D37" s="21"/>
      <c r="E37" s="21"/>
      <c r="F37" s="21"/>
      <c r="G37" s="21"/>
      <c r="H37" s="30" t="s">
        <v>50</v>
      </c>
      <c r="I37" s="30"/>
      <c r="J37" s="31">
        <f>VLOOKUP(A37,IMPORTS!$A$5:$W$17,5,FALSE)</f>
        <v>1177700</v>
      </c>
      <c r="K37" s="11"/>
      <c r="L37" s="179"/>
      <c r="N37" s="10"/>
      <c r="O37" s="10"/>
      <c r="Q37" s="11"/>
      <c r="R37" s="36"/>
      <c r="S37" s="40"/>
      <c r="T37" s="41"/>
      <c r="U37" s="19"/>
      <c r="V37" s="2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row>
    <row r="38" spans="1:69" ht="15.75">
      <c r="A38" s="29">
        <v>6</v>
      </c>
      <c r="B38" s="10"/>
      <c r="C38" s="21" t="s">
        <v>52</v>
      </c>
      <c r="D38" s="21"/>
      <c r="E38" s="21"/>
      <c r="F38" s="21"/>
      <c r="G38" s="21"/>
      <c r="H38" s="30" t="s">
        <v>53</v>
      </c>
      <c r="I38" s="30"/>
      <c r="J38" s="38">
        <f>IF(J37=0,0,J37/J18)</f>
        <v>1.0233730657093342E-3</v>
      </c>
      <c r="K38" s="38"/>
      <c r="L38" s="182">
        <f>J38</f>
        <v>1.0233730657093342E-3</v>
      </c>
      <c r="N38" s="10"/>
      <c r="O38" s="10"/>
      <c r="Q38" s="11"/>
      <c r="R38" s="36"/>
      <c r="S38" s="40"/>
      <c r="T38" s="41"/>
      <c r="U38" s="19"/>
      <c r="V38" s="2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row>
    <row r="39" spans="1:69" ht="15.75">
      <c r="A39" s="29"/>
      <c r="C39" s="21"/>
      <c r="D39" s="21"/>
      <c r="E39" s="21"/>
      <c r="F39" s="21"/>
      <c r="G39" s="21"/>
      <c r="H39" s="30"/>
      <c r="I39" s="30"/>
      <c r="J39" s="38"/>
      <c r="K39" s="38"/>
      <c r="L39" s="182"/>
      <c r="Q39" s="11"/>
      <c r="R39" s="36"/>
      <c r="S39" s="40"/>
      <c r="T39" s="41"/>
      <c r="U39" s="19"/>
      <c r="V39" s="2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row>
    <row r="40" spans="1:69" ht="15.75">
      <c r="A40" s="29"/>
      <c r="C40" s="21" t="s">
        <v>54</v>
      </c>
      <c r="D40" s="21"/>
      <c r="E40" s="21"/>
      <c r="F40" s="21"/>
      <c r="G40" s="21"/>
      <c r="H40" s="43"/>
      <c r="I40" s="43"/>
      <c r="J40" s="11"/>
      <c r="K40" s="11"/>
      <c r="L40" s="11"/>
      <c r="Q40" s="11"/>
      <c r="R40" s="11"/>
      <c r="S40" s="19"/>
      <c r="T40" s="11"/>
      <c r="U40" s="19"/>
      <c r="V40" s="2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row>
    <row r="41" spans="1:69" ht="15.75">
      <c r="A41" s="29">
        <v>7</v>
      </c>
      <c r="C41" s="21" t="s">
        <v>55</v>
      </c>
      <c r="D41" s="21"/>
      <c r="E41" s="21"/>
      <c r="F41" s="21"/>
      <c r="G41" s="21"/>
      <c r="H41" s="30" t="s">
        <v>56</v>
      </c>
      <c r="I41" s="30"/>
      <c r="J41" s="31">
        <f>VLOOKUP(A41,IMPORTS!$A$5:$W$17,5,FALSE)</f>
        <v>10840667</v>
      </c>
      <c r="K41" s="11"/>
      <c r="L41" s="179"/>
      <c r="Q41" s="11"/>
      <c r="R41" s="45"/>
      <c r="S41" s="19"/>
      <c r="T41" s="46"/>
      <c r="U41" s="23"/>
      <c r="V41" s="2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row>
    <row r="42" spans="1:69" ht="15.75">
      <c r="A42" s="29">
        <v>8</v>
      </c>
      <c r="C42" s="21" t="s">
        <v>58</v>
      </c>
      <c r="D42" s="21"/>
      <c r="E42" s="21"/>
      <c r="F42" s="21"/>
      <c r="G42" s="21"/>
      <c r="H42" s="30" t="s">
        <v>59</v>
      </c>
      <c r="I42" s="30"/>
      <c r="J42" s="38">
        <f>IF(J41=0,0,J41/J18)</f>
        <v>9.4200956288732381E-3</v>
      </c>
      <c r="K42" s="38"/>
      <c r="L42" s="182">
        <f>J42</f>
        <v>9.4200956288732381E-3</v>
      </c>
      <c r="Q42" s="11"/>
      <c r="R42" s="36"/>
      <c r="S42" s="19"/>
      <c r="T42" s="41"/>
      <c r="U42" s="23"/>
      <c r="V42" s="2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row>
    <row r="43" spans="1:69" ht="15.75">
      <c r="A43" s="29"/>
      <c r="C43" s="21"/>
      <c r="D43" s="21"/>
      <c r="E43" s="21"/>
      <c r="F43" s="21"/>
      <c r="G43" s="21"/>
      <c r="H43" s="30"/>
      <c r="I43" s="30"/>
      <c r="J43" s="11"/>
      <c r="K43" s="11"/>
      <c r="L43" s="11"/>
      <c r="Q43" s="11"/>
      <c r="U43" s="19"/>
      <c r="V43" s="2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row>
    <row r="44" spans="1:69" ht="15.75">
      <c r="A44" s="325">
        <v>9</v>
      </c>
      <c r="B44" s="47"/>
      <c r="C44" s="27" t="s">
        <v>61</v>
      </c>
      <c r="D44" s="27"/>
      <c r="E44" s="27"/>
      <c r="F44" s="27"/>
      <c r="G44" s="27"/>
      <c r="H44" s="22" t="s">
        <v>62</v>
      </c>
      <c r="I44" s="22"/>
      <c r="J44" s="48">
        <f>J34+J38+J42</f>
        <v>1.7861095131147399E-2</v>
      </c>
      <c r="K44" s="48"/>
      <c r="L44" s="48">
        <f>L34+L38+L42</f>
        <v>1.7861095131147399E-2</v>
      </c>
      <c r="Q44" s="11"/>
      <c r="U44" s="19"/>
      <c r="V44" s="2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row>
    <row r="45" spans="1:69" ht="15.75">
      <c r="A45" s="29"/>
      <c r="C45" s="21"/>
      <c r="D45" s="21"/>
      <c r="E45" s="21"/>
      <c r="F45" s="21"/>
      <c r="G45" s="21"/>
      <c r="H45" s="30"/>
      <c r="I45" s="30"/>
      <c r="J45" s="11"/>
      <c r="K45" s="11"/>
      <c r="L45" s="11"/>
      <c r="Q45" s="11"/>
      <c r="R45" s="11"/>
      <c r="S45" s="19"/>
      <c r="T45" s="49"/>
      <c r="U45" s="19"/>
      <c r="V45" s="2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row>
    <row r="46" spans="1:69" ht="15.75">
      <c r="A46" s="29"/>
      <c r="B46" s="50"/>
      <c r="C46" s="11" t="s">
        <v>63</v>
      </c>
      <c r="D46" s="11"/>
      <c r="E46" s="11"/>
      <c r="F46" s="11"/>
      <c r="G46" s="11"/>
      <c r="H46" s="30"/>
      <c r="I46" s="30"/>
      <c r="J46" s="11"/>
      <c r="K46" s="11"/>
      <c r="L46" s="11"/>
      <c r="Q46" s="51"/>
      <c r="R46" s="50"/>
      <c r="U46" s="23"/>
      <c r="V46" s="19" t="s">
        <v>3</v>
      </c>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row>
    <row r="47" spans="1:69" ht="15.75">
      <c r="A47" s="29">
        <v>10</v>
      </c>
      <c r="B47" s="50"/>
      <c r="C47" s="11" t="s">
        <v>64</v>
      </c>
      <c r="D47" s="11"/>
      <c r="E47" s="11"/>
      <c r="F47" s="11"/>
      <c r="G47" s="11"/>
      <c r="H47" s="30" t="s">
        <v>65</v>
      </c>
      <c r="I47" s="30"/>
      <c r="J47" s="31">
        <f>VLOOKUP(A47,IMPORTS!$A$5:$W$17,5,FALSE)</f>
        <v>20442429</v>
      </c>
      <c r="K47" s="11"/>
      <c r="L47" s="11"/>
      <c r="Q47" s="51"/>
      <c r="R47" s="50"/>
      <c r="U47" s="23"/>
      <c r="V47" s="19"/>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row>
    <row r="48" spans="1:69" ht="15.75">
      <c r="A48" s="29">
        <v>11</v>
      </c>
      <c r="B48" s="50"/>
      <c r="C48" s="11" t="s">
        <v>67</v>
      </c>
      <c r="D48" s="11"/>
      <c r="E48" s="11"/>
      <c r="F48" s="11"/>
      <c r="G48" s="11"/>
      <c r="H48" s="30" t="s">
        <v>68</v>
      </c>
      <c r="I48" s="30"/>
      <c r="J48" s="38">
        <f>IF(J47=0,0,J47/J20)</f>
        <v>2.4830910417581703E-2</v>
      </c>
      <c r="K48" s="38"/>
      <c r="L48" s="182">
        <f>J48</f>
        <v>2.4830910417581703E-2</v>
      </c>
      <c r="Q48" s="51"/>
      <c r="R48" s="50"/>
      <c r="S48" s="19"/>
      <c r="T48" s="19"/>
      <c r="U48" s="23"/>
      <c r="V48" s="19"/>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row>
    <row r="49" spans="1:69" ht="15.75">
      <c r="A49" s="29"/>
      <c r="C49" s="11"/>
      <c r="D49" s="11"/>
      <c r="E49" s="11"/>
      <c r="F49" s="11"/>
      <c r="G49" s="11"/>
      <c r="H49" s="30"/>
      <c r="I49" s="30"/>
      <c r="J49" s="11"/>
      <c r="K49" s="11"/>
      <c r="L49" s="11"/>
      <c r="Q49" s="11"/>
      <c r="S49" s="8"/>
      <c r="T49" s="19"/>
      <c r="U49" s="8"/>
      <c r="V49" s="2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row>
    <row r="50" spans="1:69" ht="15.75">
      <c r="A50" s="29"/>
      <c r="C50" s="21" t="s">
        <v>69</v>
      </c>
      <c r="D50" s="21"/>
      <c r="E50" s="21"/>
      <c r="F50" s="21"/>
      <c r="G50" s="21"/>
      <c r="H50" s="52"/>
      <c r="I50" s="52"/>
      <c r="J50" s="179"/>
      <c r="K50" s="179"/>
      <c r="L50" s="179"/>
      <c r="Q50" s="11"/>
      <c r="S50" s="19"/>
      <c r="T50" s="19"/>
      <c r="U50" s="19"/>
      <c r="V50" s="2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row>
    <row r="51" spans="1:69" ht="15.75">
      <c r="A51" s="29">
        <v>12</v>
      </c>
      <c r="C51" s="21" t="s">
        <v>70</v>
      </c>
      <c r="D51" s="21"/>
      <c r="E51" s="21"/>
      <c r="F51" s="21"/>
      <c r="G51" s="21"/>
      <c r="H51" s="30" t="s">
        <v>71</v>
      </c>
      <c r="I51" s="30"/>
      <c r="J51" s="31">
        <f>VLOOKUP(A51,IMPORTS!$A$5:$W$17,5,FALSE)</f>
        <v>49506223</v>
      </c>
      <c r="K51" s="11"/>
      <c r="L51" s="11"/>
      <c r="Q51" s="11"/>
      <c r="S51" s="19"/>
      <c r="T51" s="19"/>
      <c r="U51" s="19"/>
      <c r="V51" s="2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row>
    <row r="52" spans="1:69" ht="15.75">
      <c r="A52" s="29">
        <v>13</v>
      </c>
      <c r="B52" s="50"/>
      <c r="C52" s="11" t="s">
        <v>73</v>
      </c>
      <c r="D52" s="11"/>
      <c r="E52" s="11"/>
      <c r="F52" s="11"/>
      <c r="G52" s="11"/>
      <c r="H52" s="30" t="s">
        <v>74</v>
      </c>
      <c r="I52" s="30"/>
      <c r="J52" s="53">
        <f>IF(J51=0,0,J51/J20)</f>
        <v>6.0133978619948875E-2</v>
      </c>
      <c r="K52" s="53"/>
      <c r="L52" s="182">
        <f>J52</f>
        <v>6.0133978619948875E-2</v>
      </c>
      <c r="Q52" s="11"/>
      <c r="T52" s="54"/>
      <c r="U52" s="23"/>
      <c r="V52" s="19"/>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row>
    <row r="53" spans="1:69" ht="15.75">
      <c r="A53" s="29"/>
      <c r="C53" s="21"/>
      <c r="D53" s="21"/>
      <c r="E53" s="21"/>
      <c r="F53" s="21"/>
      <c r="G53" s="21"/>
      <c r="H53" s="30"/>
      <c r="I53" s="30"/>
      <c r="J53" s="11"/>
      <c r="K53" s="11"/>
      <c r="L53" s="11"/>
      <c r="Q53" s="11"/>
      <c r="R53" s="52"/>
      <c r="S53" s="19"/>
      <c r="T53" s="19"/>
      <c r="U53" s="19"/>
      <c r="V53" s="2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row>
    <row r="54" spans="1:69" ht="15.75">
      <c r="A54" s="325">
        <v>14</v>
      </c>
      <c r="B54" s="47"/>
      <c r="C54" s="27" t="s">
        <v>76</v>
      </c>
      <c r="D54" s="27"/>
      <c r="E54" s="27"/>
      <c r="F54" s="27"/>
      <c r="G54" s="27"/>
      <c r="H54" s="22" t="s">
        <v>77</v>
      </c>
      <c r="I54" s="22"/>
      <c r="J54" s="55"/>
      <c r="K54" s="55"/>
      <c r="L54" s="48">
        <f>L48+L52</f>
        <v>8.4964889037530578E-2</v>
      </c>
      <c r="Q54" s="11"/>
      <c r="R54" s="52"/>
      <c r="S54" s="19"/>
      <c r="T54" s="19"/>
      <c r="U54" s="19"/>
      <c r="V54" s="2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row>
    <row r="55" spans="1:69" ht="15.75">
      <c r="J55" s="179"/>
      <c r="K55" s="179"/>
      <c r="L55" s="179"/>
      <c r="Q55" s="56"/>
      <c r="R55" s="56"/>
      <c r="S55" s="19"/>
      <c r="T55" s="19"/>
      <c r="U55" s="19"/>
      <c r="V55" s="2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row>
    <row r="56" spans="1:69" ht="15.75">
      <c r="A56" s="13"/>
      <c r="C56" s="57"/>
      <c r="D56" s="57"/>
      <c r="E56" s="57"/>
      <c r="F56" s="57"/>
      <c r="G56" s="57"/>
      <c r="H56" s="57"/>
      <c r="I56" s="57"/>
      <c r="J56" s="11"/>
      <c r="K56" s="11"/>
      <c r="L56" s="57"/>
      <c r="M56" s="57"/>
      <c r="N56" s="57"/>
      <c r="O56" s="57"/>
      <c r="Q56" s="11"/>
      <c r="R56" s="11"/>
      <c r="S56" s="19"/>
      <c r="T56" s="19"/>
      <c r="U56" s="23"/>
      <c r="V56" s="19" t="s">
        <v>3</v>
      </c>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row>
    <row r="57" spans="1:69">
      <c r="R57" s="2"/>
    </row>
    <row r="58" spans="1:69">
      <c r="R58" s="2"/>
    </row>
    <row r="59" spans="1:69">
      <c r="R59" s="440" t="s">
        <v>534</v>
      </c>
    </row>
    <row r="60" spans="1:69" ht="15.75">
      <c r="A60" s="13"/>
      <c r="C60" s="57"/>
      <c r="D60" s="57"/>
      <c r="E60" s="57"/>
      <c r="F60" s="57"/>
      <c r="G60" s="57"/>
      <c r="H60" s="57"/>
      <c r="I60" s="57"/>
      <c r="J60" s="11"/>
      <c r="K60" s="11"/>
      <c r="L60" s="57"/>
      <c r="M60" s="57"/>
      <c r="N60" s="57"/>
      <c r="O60" s="57"/>
      <c r="Q60" s="11"/>
      <c r="R60" s="198" t="s">
        <v>0</v>
      </c>
      <c r="S60" s="19"/>
      <c r="T60" s="8"/>
      <c r="U60" s="19"/>
      <c r="V60" s="2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row>
    <row r="61" spans="1:69" ht="15.75">
      <c r="A61" s="13"/>
      <c r="C61" s="21" t="str">
        <f>C5</f>
        <v>Formula Rate calculation</v>
      </c>
      <c r="D61" s="21"/>
      <c r="E61" s="21"/>
      <c r="F61" s="21"/>
      <c r="G61" s="21"/>
      <c r="H61" s="57"/>
      <c r="I61" s="57"/>
      <c r="J61" s="57" t="str">
        <f>J5</f>
        <v xml:space="preserve">     Rate Formula Template</v>
      </c>
      <c r="K61" s="57"/>
      <c r="L61" s="57"/>
      <c r="M61" s="57"/>
      <c r="N61" s="57"/>
      <c r="O61" s="57"/>
      <c r="Q61" s="11"/>
      <c r="R61" s="58" t="str">
        <f>R5</f>
        <v>For  the 12 months ended 12/31/2012</v>
      </c>
      <c r="S61" s="19"/>
      <c r="T61" s="8"/>
      <c r="U61" s="19"/>
      <c r="V61" s="2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row>
    <row r="62" spans="1:69" ht="15.75">
      <c r="A62" s="13"/>
      <c r="C62" s="21"/>
      <c r="D62" s="21"/>
      <c r="E62" s="21"/>
      <c r="F62" s="21"/>
      <c r="G62" s="21"/>
      <c r="H62" s="57"/>
      <c r="I62" s="57"/>
      <c r="J62" s="57" t="str">
        <f>J6</f>
        <v xml:space="preserve"> Utilizing Attachment O Data</v>
      </c>
      <c r="K62" s="57"/>
      <c r="L62" s="57"/>
      <c r="M62" s="57"/>
      <c r="N62" s="57"/>
      <c r="O62" s="57"/>
      <c r="P62" s="11"/>
      <c r="Q62" s="11"/>
      <c r="S62" s="19"/>
      <c r="T62" s="8"/>
      <c r="U62" s="19"/>
      <c r="V62" s="2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row>
    <row r="63" spans="1:69" ht="14.25" customHeight="1">
      <c r="A63" s="13"/>
      <c r="C63" s="57"/>
      <c r="D63" s="57"/>
      <c r="E63" s="57"/>
      <c r="F63" s="57"/>
      <c r="G63" s="57"/>
      <c r="H63" s="57"/>
      <c r="I63" s="57"/>
      <c r="J63" s="57"/>
      <c r="K63" s="57"/>
      <c r="L63" s="57"/>
      <c r="M63" s="57"/>
      <c r="N63" s="57"/>
      <c r="O63" s="57"/>
      <c r="Q63" s="11"/>
      <c r="R63" s="57" t="s">
        <v>78</v>
      </c>
      <c r="S63" s="19"/>
      <c r="T63" s="8"/>
      <c r="U63" s="19"/>
      <c r="V63" s="2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row>
    <row r="64" spans="1:69" ht="15.75">
      <c r="A64" s="13"/>
      <c r="H64" s="57"/>
      <c r="I64" s="57"/>
      <c r="J64" s="43" t="str">
        <f>J8</f>
        <v>AMMO</v>
      </c>
      <c r="K64" s="57"/>
      <c r="L64" s="57"/>
      <c r="M64" s="57"/>
      <c r="N64" s="57"/>
      <c r="O64" s="57"/>
      <c r="P64" s="57"/>
      <c r="Q64" s="11"/>
      <c r="R64" s="11"/>
      <c r="S64" s="19"/>
      <c r="T64" s="8"/>
      <c r="U64" s="19"/>
      <c r="V64" s="2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row>
    <row r="65" spans="1:69" ht="15.75">
      <c r="A65" s="13"/>
      <c r="H65" s="21"/>
      <c r="I65" s="21"/>
      <c r="J65" s="21"/>
      <c r="K65" s="21"/>
      <c r="L65" s="21"/>
      <c r="M65" s="21"/>
      <c r="N65" s="21"/>
      <c r="O65" s="21"/>
      <c r="P65" s="21"/>
      <c r="Q65" s="21"/>
      <c r="R65" s="21"/>
      <c r="S65" s="19"/>
      <c r="T65" s="8"/>
      <c r="U65" s="19"/>
      <c r="V65" s="2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row>
    <row r="66" spans="1:69" ht="15.75">
      <c r="A66" s="13"/>
      <c r="C66" s="57"/>
      <c r="D66" s="57"/>
      <c r="E66" s="57"/>
      <c r="F66" s="57"/>
      <c r="G66" s="57"/>
      <c r="H66" s="27" t="s">
        <v>79</v>
      </c>
      <c r="I66" s="27"/>
      <c r="L66" s="6"/>
      <c r="M66" s="6"/>
      <c r="N66" s="6"/>
      <c r="O66" s="6"/>
      <c r="P66" s="6"/>
      <c r="Q66" s="11"/>
      <c r="R66" s="11"/>
      <c r="S66" s="19"/>
      <c r="T66" s="8"/>
      <c r="U66" s="19"/>
      <c r="V66" s="2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row>
    <row r="67" spans="1:69" ht="51">
      <c r="A67" s="13"/>
      <c r="C67" s="57"/>
      <c r="D67" s="57"/>
      <c r="E67" s="57"/>
      <c r="F67" s="57"/>
      <c r="G67" s="57"/>
      <c r="H67" s="27"/>
      <c r="I67" s="27"/>
      <c r="L67" s="6"/>
      <c r="M67" s="6"/>
      <c r="N67" s="6"/>
      <c r="O67" s="6"/>
      <c r="P67" s="6"/>
      <c r="Q67" s="11"/>
      <c r="R67" s="11"/>
      <c r="S67" s="19"/>
      <c r="T67" s="8"/>
      <c r="U67" s="19"/>
      <c r="V67" s="264" t="s">
        <v>410</v>
      </c>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row>
    <row r="68" spans="1:69" ht="15.75">
      <c r="A68" s="59"/>
      <c r="C68" s="60" t="s">
        <v>8</v>
      </c>
      <c r="D68" s="60" t="s">
        <v>9</v>
      </c>
      <c r="E68" s="60" t="s">
        <v>10</v>
      </c>
      <c r="F68" s="60" t="s">
        <v>11</v>
      </c>
      <c r="G68" s="60" t="s">
        <v>80</v>
      </c>
      <c r="H68" s="60" t="s">
        <v>81</v>
      </c>
      <c r="I68" s="60" t="s">
        <v>82</v>
      </c>
      <c r="J68" s="60" t="s">
        <v>83</v>
      </c>
      <c r="K68" s="60" t="s">
        <v>84</v>
      </c>
      <c r="L68" s="60" t="s">
        <v>85</v>
      </c>
      <c r="M68" s="60" t="s">
        <v>86</v>
      </c>
      <c r="N68" s="60" t="s">
        <v>87</v>
      </c>
      <c r="O68" s="60" t="s">
        <v>88</v>
      </c>
      <c r="P68" s="60" t="s">
        <v>89</v>
      </c>
      <c r="Q68" s="60" t="s">
        <v>90</v>
      </c>
      <c r="R68" s="60" t="s">
        <v>91</v>
      </c>
      <c r="S68" s="19"/>
      <c r="T68" s="8"/>
      <c r="U68" s="19"/>
      <c r="V68" s="2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row>
    <row r="69" spans="1:69" ht="65.25" customHeight="1">
      <c r="A69" s="61" t="s">
        <v>92</v>
      </c>
      <c r="B69" s="62"/>
      <c r="C69" s="63" t="s">
        <v>93</v>
      </c>
      <c r="D69" s="63" t="s">
        <v>94</v>
      </c>
      <c r="E69" s="63" t="s">
        <v>95</v>
      </c>
      <c r="F69" s="63" t="s">
        <v>96</v>
      </c>
      <c r="G69" s="63" t="s">
        <v>97</v>
      </c>
      <c r="H69" s="64" t="s">
        <v>98</v>
      </c>
      <c r="I69" s="64" t="s">
        <v>99</v>
      </c>
      <c r="J69" s="65" t="s">
        <v>100</v>
      </c>
      <c r="K69" s="66" t="s">
        <v>101</v>
      </c>
      <c r="L69" s="64" t="s">
        <v>102</v>
      </c>
      <c r="M69" s="64" t="s">
        <v>76</v>
      </c>
      <c r="N69" s="66" t="s">
        <v>103</v>
      </c>
      <c r="O69" s="64" t="s">
        <v>104</v>
      </c>
      <c r="P69" s="67" t="s">
        <v>105</v>
      </c>
      <c r="Q69" s="68" t="s">
        <v>106</v>
      </c>
      <c r="R69" s="67" t="s">
        <v>107</v>
      </c>
      <c r="S69" s="40"/>
      <c r="T69" s="8"/>
      <c r="U69" s="19"/>
      <c r="V69" s="67" t="s">
        <v>278</v>
      </c>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row>
    <row r="70" spans="1:69" ht="46.5" customHeight="1">
      <c r="A70" s="69"/>
      <c r="B70" s="70"/>
      <c r="C70" s="70"/>
      <c r="D70" s="70"/>
      <c r="E70" s="71" t="s">
        <v>108</v>
      </c>
      <c r="F70" s="71" t="s">
        <v>437</v>
      </c>
      <c r="G70" s="70" t="s">
        <v>109</v>
      </c>
      <c r="H70" s="71" t="s">
        <v>110</v>
      </c>
      <c r="I70" s="72" t="s">
        <v>111</v>
      </c>
      <c r="J70" s="71" t="s">
        <v>112</v>
      </c>
      <c r="K70" s="73" t="s">
        <v>113</v>
      </c>
      <c r="L70" s="71" t="s">
        <v>114</v>
      </c>
      <c r="M70" s="72" t="s">
        <v>115</v>
      </c>
      <c r="N70" s="74" t="s">
        <v>116</v>
      </c>
      <c r="O70" s="72" t="s">
        <v>117</v>
      </c>
      <c r="P70" s="74" t="s">
        <v>118</v>
      </c>
      <c r="Q70" s="75" t="s">
        <v>119</v>
      </c>
      <c r="R70" s="76" t="s">
        <v>120</v>
      </c>
      <c r="S70" s="19"/>
      <c r="T70" s="8"/>
      <c r="U70" s="19"/>
      <c r="V70" s="123"/>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row>
    <row r="71" spans="1:69" ht="15.75">
      <c r="A71" s="77" t="s">
        <v>121</v>
      </c>
      <c r="B71" s="6"/>
      <c r="C71" s="6"/>
      <c r="D71" s="6"/>
      <c r="E71" s="6"/>
      <c r="F71" s="6"/>
      <c r="G71" s="6"/>
      <c r="H71" s="6"/>
      <c r="I71" s="6"/>
      <c r="J71" s="6"/>
      <c r="K71" s="78"/>
      <c r="L71" s="6"/>
      <c r="M71" s="6"/>
      <c r="N71" s="78"/>
      <c r="O71" s="6"/>
      <c r="P71" s="78"/>
      <c r="Q71" s="11"/>
      <c r="R71" s="79"/>
      <c r="S71" s="19"/>
      <c r="T71" s="8"/>
      <c r="U71" s="19"/>
      <c r="V71" s="2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row>
    <row r="72" spans="1:69" ht="15.75">
      <c r="A72" s="178" t="s">
        <v>20</v>
      </c>
      <c r="B72" s="179"/>
      <c r="C72" s="179" t="s">
        <v>216</v>
      </c>
      <c r="D72" s="192">
        <v>2248</v>
      </c>
      <c r="E72" s="181">
        <v>0</v>
      </c>
      <c r="F72" s="181">
        <v>0</v>
      </c>
      <c r="G72" s="182">
        <f>$L$29</f>
        <v>8.2548558507189604E-2</v>
      </c>
      <c r="H72" s="183">
        <f>F72*G72</f>
        <v>0</v>
      </c>
      <c r="I72" s="182">
        <f>$L$44</f>
        <v>1.7861095131147399E-2</v>
      </c>
      <c r="J72" s="179">
        <f>E72*I72</f>
        <v>0</v>
      </c>
      <c r="K72" s="184">
        <f>H72+J72</f>
        <v>0</v>
      </c>
      <c r="L72" s="183">
        <f>E72-F72</f>
        <v>0</v>
      </c>
      <c r="M72" s="182">
        <f>$L$54</f>
        <v>8.4964889037530578E-2</v>
      </c>
      <c r="N72" s="193">
        <f>L72*M72</f>
        <v>0</v>
      </c>
      <c r="O72" s="181">
        <v>0</v>
      </c>
      <c r="P72" s="194">
        <f>K72+N72+O72</f>
        <v>0</v>
      </c>
      <c r="Q72" s="195">
        <v>0</v>
      </c>
      <c r="R72" s="196">
        <f>P72+Q72</f>
        <v>0</v>
      </c>
      <c r="S72" s="85"/>
      <c r="T72" s="85"/>
      <c r="U72" s="85"/>
      <c r="V72" s="221">
        <f>+E72</f>
        <v>0</v>
      </c>
      <c r="W72" s="85"/>
      <c r="X72" s="85"/>
      <c r="Y72" s="85"/>
    </row>
    <row r="73" spans="1:69" ht="15.75">
      <c r="A73" s="178" t="s">
        <v>122</v>
      </c>
      <c r="B73" s="179"/>
      <c r="C73" s="179" t="s">
        <v>216</v>
      </c>
      <c r="D73" s="192">
        <v>3170</v>
      </c>
      <c r="E73" s="181">
        <v>0</v>
      </c>
      <c r="F73" s="181">
        <v>0</v>
      </c>
      <c r="G73" s="182">
        <f t="shared" ref="G73:G74" si="0">$L$29</f>
        <v>8.2548558507189604E-2</v>
      </c>
      <c r="H73" s="183">
        <f>F73*G73</f>
        <v>0</v>
      </c>
      <c r="I73" s="182">
        <f t="shared" ref="I73:I74" si="1">$L$44</f>
        <v>1.7861095131147399E-2</v>
      </c>
      <c r="J73" s="179">
        <f>E73*I73</f>
        <v>0</v>
      </c>
      <c r="K73" s="184">
        <f>H73+J73</f>
        <v>0</v>
      </c>
      <c r="L73" s="183">
        <f>E73-F73</f>
        <v>0</v>
      </c>
      <c r="M73" s="182">
        <f t="shared" ref="M73:M74" si="2">$L$54</f>
        <v>8.4964889037530578E-2</v>
      </c>
      <c r="N73" s="193">
        <f>L73*M73</f>
        <v>0</v>
      </c>
      <c r="O73" s="181">
        <v>0</v>
      </c>
      <c r="P73" s="194">
        <f>K73+N73+O73</f>
        <v>0</v>
      </c>
      <c r="Q73" s="195">
        <v>0</v>
      </c>
      <c r="R73" s="196">
        <f>P73+Q73</f>
        <v>0</v>
      </c>
      <c r="S73" s="85"/>
      <c r="T73" s="85"/>
      <c r="U73" s="85"/>
      <c r="V73" s="221">
        <f t="shared" ref="V73:V79" si="3">+E73</f>
        <v>0</v>
      </c>
      <c r="W73" s="85"/>
      <c r="X73" s="85"/>
      <c r="Y73" s="85"/>
    </row>
    <row r="74" spans="1:69" ht="15.75">
      <c r="A74" s="178" t="s">
        <v>123</v>
      </c>
      <c r="B74" s="179"/>
      <c r="C74" s="179"/>
      <c r="D74" s="192"/>
      <c r="E74" s="181">
        <v>0</v>
      </c>
      <c r="F74" s="181">
        <v>0</v>
      </c>
      <c r="G74" s="182">
        <f t="shared" si="0"/>
        <v>8.2548558507189604E-2</v>
      </c>
      <c r="H74" s="183">
        <f>F74*G74</f>
        <v>0</v>
      </c>
      <c r="I74" s="182">
        <f t="shared" si="1"/>
        <v>1.7861095131147399E-2</v>
      </c>
      <c r="J74" s="179">
        <f>E74*I74</f>
        <v>0</v>
      </c>
      <c r="K74" s="184">
        <f>H74+J74</f>
        <v>0</v>
      </c>
      <c r="L74" s="183">
        <f>E74-F74</f>
        <v>0</v>
      </c>
      <c r="M74" s="182">
        <f t="shared" si="2"/>
        <v>8.4964889037530578E-2</v>
      </c>
      <c r="N74" s="193">
        <f>L74*M74</f>
        <v>0</v>
      </c>
      <c r="O74" s="181">
        <v>0</v>
      </c>
      <c r="P74" s="194">
        <f>K74+N74+O74</f>
        <v>0</v>
      </c>
      <c r="Q74" s="197">
        <v>0</v>
      </c>
      <c r="R74" s="196">
        <f>P74+Q74</f>
        <v>0</v>
      </c>
      <c r="S74" s="85"/>
      <c r="T74" s="85"/>
      <c r="U74" s="85"/>
      <c r="V74" s="221">
        <f t="shared" si="3"/>
        <v>0</v>
      </c>
      <c r="W74" s="85"/>
      <c r="X74" s="85"/>
      <c r="Y74" s="85"/>
    </row>
    <row r="75" spans="1:69" ht="15.75">
      <c r="A75" s="80"/>
      <c r="D75" s="81"/>
      <c r="K75" s="82"/>
      <c r="N75" s="82"/>
      <c r="P75" s="82"/>
      <c r="R75" s="82"/>
      <c r="S75" s="85"/>
      <c r="T75" s="85"/>
      <c r="U75" s="85"/>
      <c r="V75" s="221">
        <f t="shared" si="3"/>
        <v>0</v>
      </c>
      <c r="W75" s="85"/>
      <c r="X75" s="85"/>
      <c r="Y75" s="85"/>
    </row>
    <row r="76" spans="1:69" ht="15.75">
      <c r="A76" s="80"/>
      <c r="D76" s="81"/>
      <c r="K76" s="82"/>
      <c r="N76" s="82"/>
      <c r="P76" s="82"/>
      <c r="R76" s="82"/>
      <c r="S76" s="85"/>
      <c r="T76" s="85"/>
      <c r="U76" s="85"/>
      <c r="V76" s="221">
        <f t="shared" si="3"/>
        <v>0</v>
      </c>
      <c r="W76" s="85"/>
      <c r="X76" s="85"/>
      <c r="Y76" s="85"/>
    </row>
    <row r="77" spans="1:69" ht="15.75">
      <c r="A77" s="80"/>
      <c r="D77" s="81"/>
      <c r="K77" s="82"/>
      <c r="N77" s="82"/>
      <c r="P77" s="82"/>
      <c r="R77" s="82"/>
      <c r="S77" s="85"/>
      <c r="T77" s="85"/>
      <c r="U77" s="85"/>
      <c r="V77" s="221">
        <f t="shared" si="3"/>
        <v>0</v>
      </c>
      <c r="W77" s="85"/>
      <c r="X77" s="85"/>
      <c r="Y77" s="85"/>
    </row>
    <row r="78" spans="1:69" ht="15.75">
      <c r="A78" s="80"/>
      <c r="D78" s="81"/>
      <c r="K78" s="82"/>
      <c r="N78" s="82"/>
      <c r="P78" s="82"/>
      <c r="R78" s="82"/>
      <c r="S78" s="85"/>
      <c r="T78" s="85"/>
      <c r="U78" s="85"/>
      <c r="V78" s="221">
        <f t="shared" si="3"/>
        <v>0</v>
      </c>
      <c r="W78" s="85"/>
      <c r="X78" s="85"/>
      <c r="Y78" s="85"/>
    </row>
    <row r="79" spans="1:69" ht="15.75">
      <c r="A79" s="80"/>
      <c r="D79" s="81"/>
      <c r="K79" s="82"/>
      <c r="N79" s="82"/>
      <c r="P79" s="82"/>
      <c r="R79" s="82"/>
      <c r="S79" s="85"/>
      <c r="T79" s="85"/>
      <c r="U79" s="85"/>
      <c r="V79" s="221">
        <f t="shared" si="3"/>
        <v>0</v>
      </c>
      <c r="W79" s="85"/>
      <c r="X79" s="85"/>
      <c r="Y79" s="85"/>
    </row>
    <row r="80" spans="1:69">
      <c r="A80" s="80"/>
      <c r="C80" s="85"/>
      <c r="D80" s="86"/>
      <c r="E80" s="85"/>
      <c r="F80" s="85"/>
      <c r="G80" s="85"/>
      <c r="H80" s="85"/>
      <c r="I80" s="85"/>
      <c r="J80" s="85"/>
      <c r="K80" s="87"/>
      <c r="L80" s="85"/>
      <c r="M80" s="85"/>
      <c r="N80" s="87"/>
      <c r="O80" s="85"/>
      <c r="P80" s="87"/>
      <c r="Q80" s="85"/>
      <c r="R80" s="87"/>
      <c r="S80" s="85"/>
      <c r="T80" s="85"/>
      <c r="U80" s="85"/>
      <c r="V80" s="219"/>
      <c r="W80" s="85"/>
      <c r="X80" s="85"/>
      <c r="Y80" s="85"/>
    </row>
    <row r="81" spans="1:25">
      <c r="A81" s="80"/>
      <c r="C81" s="85"/>
      <c r="D81" s="86"/>
      <c r="E81" s="85"/>
      <c r="F81" s="85"/>
      <c r="G81" s="85"/>
      <c r="H81" s="85"/>
      <c r="I81" s="85"/>
      <c r="J81" s="85"/>
      <c r="K81" s="87"/>
      <c r="L81" s="85"/>
      <c r="M81" s="85"/>
      <c r="N81" s="87"/>
      <c r="O81" s="85"/>
      <c r="P81" s="87"/>
      <c r="Q81" s="85"/>
      <c r="R81" s="87"/>
      <c r="S81" s="85"/>
      <c r="T81" s="85"/>
      <c r="U81" s="85"/>
      <c r="V81" s="219"/>
      <c r="W81" s="85"/>
      <c r="X81" s="85"/>
      <c r="Y81" s="85"/>
    </row>
    <row r="82" spans="1:25">
      <c r="A82" s="80"/>
      <c r="C82" s="85"/>
      <c r="D82" s="86"/>
      <c r="E82" s="85"/>
      <c r="F82" s="85"/>
      <c r="G82" s="85"/>
      <c r="H82" s="85"/>
      <c r="I82" s="85"/>
      <c r="J82" s="85"/>
      <c r="K82" s="87"/>
      <c r="L82" s="85"/>
      <c r="M82" s="85"/>
      <c r="N82" s="87"/>
      <c r="O82" s="85"/>
      <c r="P82" s="87"/>
      <c r="Q82" s="85"/>
      <c r="R82" s="87"/>
      <c r="S82" s="85"/>
      <c r="T82" s="85"/>
      <c r="U82" s="85"/>
      <c r="V82" s="219"/>
      <c r="W82" s="85"/>
      <c r="X82" s="85"/>
      <c r="Y82" s="85"/>
    </row>
    <row r="83" spans="1:25">
      <c r="A83" s="80"/>
      <c r="C83" s="85"/>
      <c r="D83" s="86"/>
      <c r="E83" s="85"/>
      <c r="F83" s="85"/>
      <c r="G83" s="85"/>
      <c r="H83" s="85"/>
      <c r="I83" s="85"/>
      <c r="J83" s="85"/>
      <c r="K83" s="87"/>
      <c r="L83" s="85"/>
      <c r="M83" s="85"/>
      <c r="N83" s="87"/>
      <c r="O83" s="85"/>
      <c r="P83" s="87"/>
      <c r="Q83" s="85"/>
      <c r="R83" s="87"/>
      <c r="S83" s="85"/>
      <c r="T83" s="85"/>
      <c r="U83" s="85"/>
      <c r="V83" s="219"/>
      <c r="W83" s="85"/>
      <c r="X83" s="85"/>
      <c r="Y83" s="85"/>
    </row>
    <row r="84" spans="1:25">
      <c r="A84" s="80"/>
      <c r="C84" s="85"/>
      <c r="D84" s="86"/>
      <c r="E84" s="85"/>
      <c r="F84" s="85"/>
      <c r="G84" s="85"/>
      <c r="H84" s="85"/>
      <c r="I84" s="85"/>
      <c r="J84" s="85"/>
      <c r="K84" s="87"/>
      <c r="L84" s="85"/>
      <c r="M84" s="85"/>
      <c r="N84" s="87"/>
      <c r="O84" s="85"/>
      <c r="P84" s="87"/>
      <c r="Q84" s="85"/>
      <c r="R84" s="87"/>
      <c r="S84" s="85"/>
      <c r="T84" s="85"/>
      <c r="U84" s="85"/>
      <c r="V84" s="219"/>
      <c r="W84" s="85"/>
      <c r="X84" s="85"/>
      <c r="Y84" s="85"/>
    </row>
    <row r="85" spans="1:25">
      <c r="A85" s="80"/>
      <c r="C85" s="85"/>
      <c r="D85" s="86"/>
      <c r="E85" s="85"/>
      <c r="F85" s="85"/>
      <c r="G85" s="85"/>
      <c r="H85" s="85"/>
      <c r="I85" s="85"/>
      <c r="J85" s="85"/>
      <c r="K85" s="87"/>
      <c r="L85" s="85"/>
      <c r="M85" s="85"/>
      <c r="N85" s="87"/>
      <c r="O85" s="85"/>
      <c r="P85" s="87"/>
      <c r="Q85" s="85"/>
      <c r="R85" s="87"/>
      <c r="S85" s="85"/>
      <c r="T85" s="85"/>
      <c r="U85" s="85"/>
      <c r="V85" s="219"/>
      <c r="W85" s="85"/>
      <c r="X85" s="85"/>
      <c r="Y85" s="85"/>
    </row>
    <row r="86" spans="1:25">
      <c r="A86" s="80"/>
      <c r="C86" s="85"/>
      <c r="D86" s="86"/>
      <c r="E86" s="85"/>
      <c r="F86" s="85"/>
      <c r="G86" s="85"/>
      <c r="H86" s="85"/>
      <c r="I86" s="85"/>
      <c r="J86" s="85"/>
      <c r="K86" s="87"/>
      <c r="L86" s="85"/>
      <c r="M86" s="85"/>
      <c r="N86" s="87"/>
      <c r="O86" s="85"/>
      <c r="P86" s="87"/>
      <c r="Q86" s="85"/>
      <c r="R86" s="87"/>
      <c r="S86" s="85"/>
      <c r="T86" s="85"/>
      <c r="U86" s="85"/>
      <c r="V86" s="219"/>
      <c r="W86" s="85"/>
      <c r="X86" s="85"/>
      <c r="Y86" s="85"/>
    </row>
    <row r="87" spans="1:25">
      <c r="A87" s="80"/>
      <c r="C87" s="85"/>
      <c r="D87" s="86"/>
      <c r="E87" s="85"/>
      <c r="F87" s="85"/>
      <c r="G87" s="85"/>
      <c r="H87" s="85"/>
      <c r="I87" s="85"/>
      <c r="J87" s="85"/>
      <c r="K87" s="87"/>
      <c r="L87" s="85"/>
      <c r="M87" s="85"/>
      <c r="N87" s="87"/>
      <c r="O87" s="85"/>
      <c r="P87" s="87"/>
      <c r="Q87" s="85"/>
      <c r="R87" s="87"/>
      <c r="S87" s="85"/>
      <c r="T87" s="85"/>
      <c r="U87" s="85"/>
      <c r="V87" s="219"/>
      <c r="W87" s="85"/>
      <c r="X87" s="85"/>
      <c r="Y87" s="85"/>
    </row>
    <row r="88" spans="1:25">
      <c r="A88" s="80"/>
      <c r="C88" s="85"/>
      <c r="D88" s="86"/>
      <c r="E88" s="85"/>
      <c r="F88" s="85"/>
      <c r="G88" s="85"/>
      <c r="H88" s="85"/>
      <c r="I88" s="85"/>
      <c r="J88" s="85"/>
      <c r="K88" s="87"/>
      <c r="L88" s="85"/>
      <c r="M88" s="85"/>
      <c r="N88" s="87"/>
      <c r="O88" s="85"/>
      <c r="P88" s="87"/>
      <c r="Q88" s="85"/>
      <c r="R88" s="87"/>
      <c r="S88" s="85"/>
      <c r="T88" s="85"/>
      <c r="U88" s="85"/>
      <c r="V88" s="219"/>
      <c r="W88" s="85"/>
      <c r="X88" s="85"/>
      <c r="Y88" s="85"/>
    </row>
    <row r="89" spans="1:25">
      <c r="A89" s="80"/>
      <c r="C89" s="85"/>
      <c r="D89" s="86"/>
      <c r="E89" s="85"/>
      <c r="F89" s="85"/>
      <c r="G89" s="85"/>
      <c r="H89" s="85"/>
      <c r="I89" s="85"/>
      <c r="J89" s="85"/>
      <c r="K89" s="87"/>
      <c r="L89" s="85"/>
      <c r="M89" s="85"/>
      <c r="N89" s="87"/>
      <c r="O89" s="85"/>
      <c r="P89" s="87"/>
      <c r="Q89" s="85"/>
      <c r="R89" s="87"/>
      <c r="S89" s="85"/>
      <c r="T89" s="85"/>
      <c r="U89" s="85"/>
      <c r="V89" s="219"/>
      <c r="W89" s="85"/>
      <c r="X89" s="85"/>
      <c r="Y89" s="85"/>
    </row>
    <row r="90" spans="1:25">
      <c r="A90" s="80"/>
      <c r="C90" s="85"/>
      <c r="D90" s="86"/>
      <c r="E90" s="85"/>
      <c r="F90" s="85"/>
      <c r="G90" s="85"/>
      <c r="H90" s="85"/>
      <c r="I90" s="85"/>
      <c r="J90" s="85"/>
      <c r="K90" s="87"/>
      <c r="L90" s="85"/>
      <c r="M90" s="85"/>
      <c r="N90" s="87"/>
      <c r="O90" s="85"/>
      <c r="P90" s="87"/>
      <c r="Q90" s="85"/>
      <c r="R90" s="87"/>
      <c r="S90" s="85"/>
      <c r="T90" s="85"/>
      <c r="U90" s="85"/>
      <c r="V90" s="219"/>
      <c r="W90" s="85"/>
      <c r="X90" s="85"/>
      <c r="Y90" s="85"/>
    </row>
    <row r="91" spans="1:25">
      <c r="A91" s="88"/>
      <c r="B91" s="89"/>
      <c r="C91" s="90"/>
      <c r="D91" s="90"/>
      <c r="E91" s="90"/>
      <c r="F91" s="90"/>
      <c r="G91" s="90"/>
      <c r="H91" s="90"/>
      <c r="I91" s="90"/>
      <c r="J91" s="90"/>
      <c r="K91" s="91"/>
      <c r="L91" s="90"/>
      <c r="M91" s="90"/>
      <c r="N91" s="91"/>
      <c r="O91" s="90"/>
      <c r="P91" s="91"/>
      <c r="Q91" s="90"/>
      <c r="R91" s="91"/>
      <c r="S91" s="85"/>
      <c r="T91" s="85"/>
      <c r="U91" s="85"/>
      <c r="V91" s="219"/>
      <c r="W91" s="85"/>
      <c r="X91" s="85"/>
      <c r="Y91" s="85"/>
    </row>
    <row r="92" spans="1:25" ht="15.75">
      <c r="A92" s="18" t="s">
        <v>124</v>
      </c>
      <c r="B92" s="50"/>
      <c r="C92" s="21" t="s">
        <v>125</v>
      </c>
      <c r="D92" s="21"/>
      <c r="E92" s="21"/>
      <c r="F92" s="21"/>
      <c r="G92" s="21"/>
      <c r="H92" s="43"/>
      <c r="I92" s="43"/>
      <c r="J92" s="11"/>
      <c r="K92" s="11"/>
      <c r="L92" s="11"/>
      <c r="M92" s="11"/>
      <c r="N92" s="11"/>
      <c r="O92" s="11"/>
      <c r="P92" s="92">
        <f>SUM(P72:P91)</f>
        <v>0</v>
      </c>
      <c r="Q92" s="92">
        <f>SUM(Q72:Q91)</f>
        <v>0</v>
      </c>
      <c r="R92" s="92">
        <f>ROUND(SUM(R72:R91),2)</f>
        <v>0</v>
      </c>
      <c r="S92" s="85"/>
      <c r="T92" s="85"/>
      <c r="U92" s="85"/>
      <c r="V92" s="220">
        <f>SUM(V72:V91)</f>
        <v>0</v>
      </c>
      <c r="W92" s="85"/>
      <c r="X92" s="85"/>
      <c r="Y92" s="85"/>
    </row>
    <row r="93" spans="1:25">
      <c r="A93" s="93"/>
      <c r="B93" s="85"/>
      <c r="C93" s="85"/>
      <c r="D93" s="85"/>
      <c r="E93" s="133">
        <f>SUM(E72:E90)</f>
        <v>0</v>
      </c>
      <c r="F93" s="85"/>
      <c r="G93" s="85"/>
      <c r="H93" s="85"/>
      <c r="I93" s="85"/>
      <c r="J93" s="85"/>
      <c r="K93" s="85"/>
      <c r="L93" s="85"/>
      <c r="M93" s="85"/>
      <c r="N93" s="85"/>
      <c r="O93" s="85"/>
      <c r="P93" s="85"/>
      <c r="Q93" s="85"/>
      <c r="R93" s="85"/>
      <c r="S93" s="85"/>
      <c r="T93" s="85"/>
      <c r="U93" s="85"/>
      <c r="V93" s="85"/>
      <c r="W93" s="85"/>
      <c r="X93" s="85"/>
      <c r="Y93" s="85"/>
    </row>
    <row r="94" spans="1:25" ht="15.75">
      <c r="A94" s="94">
        <v>3</v>
      </c>
      <c r="B94" s="85"/>
      <c r="C94" s="57" t="s">
        <v>126</v>
      </c>
      <c r="D94" s="57"/>
      <c r="E94" s="57"/>
      <c r="F94" s="57"/>
      <c r="G94" s="85"/>
      <c r="H94" s="85"/>
      <c r="I94" s="85"/>
      <c r="J94" s="85"/>
      <c r="K94" s="85"/>
      <c r="L94" s="85"/>
      <c r="M94" s="85"/>
      <c r="N94" s="85"/>
      <c r="O94" s="85"/>
      <c r="P94" s="92">
        <f>P92</f>
        <v>0</v>
      </c>
      <c r="Q94" s="85"/>
      <c r="R94" s="85"/>
      <c r="S94" s="85"/>
      <c r="T94" s="85"/>
      <c r="U94" s="85"/>
      <c r="V94" s="85"/>
      <c r="W94" s="85"/>
      <c r="X94" s="85"/>
      <c r="Y94" s="85"/>
    </row>
    <row r="95" spans="1:25">
      <c r="A95" s="85"/>
      <c r="B95" s="85"/>
      <c r="C95" s="85"/>
      <c r="D95" s="85"/>
      <c r="E95" s="85"/>
      <c r="F95" s="85"/>
      <c r="G95" s="85"/>
      <c r="H95" s="85"/>
      <c r="I95" s="85"/>
      <c r="J95" s="85"/>
      <c r="K95" s="85"/>
      <c r="L95" s="85"/>
      <c r="M95" s="85"/>
      <c r="N95" s="85"/>
      <c r="O95" s="85"/>
      <c r="P95" s="85"/>
      <c r="Q95" s="85"/>
      <c r="R95" s="85"/>
      <c r="S95" s="85"/>
      <c r="T95" s="85"/>
      <c r="U95" s="85"/>
      <c r="V95" s="85"/>
      <c r="W95" s="85"/>
      <c r="X95" s="85"/>
      <c r="Y95" s="85"/>
    </row>
    <row r="96" spans="1:25">
      <c r="A96" s="85"/>
      <c r="B96" s="85"/>
      <c r="C96" s="85"/>
      <c r="D96" s="85"/>
      <c r="E96" s="85"/>
      <c r="F96" s="85"/>
      <c r="G96" s="85"/>
      <c r="H96" s="85"/>
      <c r="I96" s="85"/>
      <c r="J96" s="85"/>
      <c r="K96" s="85"/>
      <c r="L96" s="85"/>
      <c r="M96" s="85"/>
      <c r="N96" s="85"/>
      <c r="O96" s="85"/>
      <c r="P96" s="85"/>
      <c r="Q96" s="85"/>
      <c r="R96" s="85"/>
      <c r="S96" s="85"/>
      <c r="T96" s="85"/>
      <c r="U96" s="85"/>
      <c r="V96" s="85"/>
      <c r="W96" s="85"/>
      <c r="X96" s="85"/>
      <c r="Y96" s="85"/>
    </row>
    <row r="97" spans="1:25" ht="15.75">
      <c r="A97" s="57" t="s">
        <v>127</v>
      </c>
      <c r="B97" s="85"/>
      <c r="C97" s="85"/>
      <c r="D97" s="85"/>
      <c r="E97" s="85"/>
      <c r="F97" s="85"/>
      <c r="G97" s="85"/>
      <c r="H97" s="85"/>
      <c r="I97" s="85"/>
      <c r="J97" s="85"/>
      <c r="K97" s="85"/>
      <c r="L97" s="85"/>
      <c r="M97" s="85"/>
      <c r="N97" s="85"/>
      <c r="O97" s="85"/>
      <c r="P97" s="85"/>
      <c r="Q97" s="85"/>
      <c r="R97" s="85"/>
      <c r="S97" s="85"/>
      <c r="T97" s="85"/>
      <c r="U97" s="85"/>
      <c r="V97" s="85"/>
      <c r="W97" s="85"/>
      <c r="X97" s="85"/>
      <c r="Y97" s="85"/>
    </row>
    <row r="98" spans="1:25" ht="16.5" thickBot="1">
      <c r="A98" s="95" t="s">
        <v>128</v>
      </c>
      <c r="B98" s="85"/>
      <c r="C98" s="85"/>
      <c r="D98" s="85"/>
      <c r="E98" s="85"/>
      <c r="F98" s="85"/>
      <c r="G98" s="85"/>
      <c r="H98" s="85"/>
      <c r="I98" s="85"/>
      <c r="J98" s="85"/>
      <c r="K98" s="85"/>
      <c r="L98" s="85"/>
      <c r="M98" s="85"/>
      <c r="N98" s="85"/>
      <c r="O98" s="85"/>
      <c r="P98" s="85"/>
      <c r="Q98" s="85"/>
      <c r="R98" s="85"/>
      <c r="S98" s="85"/>
      <c r="T98" s="85"/>
      <c r="U98" s="85"/>
      <c r="V98" s="85"/>
      <c r="W98" s="85"/>
      <c r="X98" s="85"/>
      <c r="Y98" s="85"/>
    </row>
    <row r="99" spans="1:25" ht="15.75" customHeight="1">
      <c r="A99" s="96" t="s">
        <v>129</v>
      </c>
      <c r="B99" s="97"/>
      <c r="C99" s="421" t="s">
        <v>442</v>
      </c>
      <c r="D99" s="421"/>
      <c r="E99" s="421"/>
      <c r="F99" s="421"/>
      <c r="G99" s="421"/>
      <c r="H99" s="421"/>
      <c r="I99" s="421"/>
      <c r="J99" s="421"/>
      <c r="K99" s="421"/>
      <c r="L99" s="421"/>
      <c r="M99" s="421"/>
      <c r="N99" s="421"/>
      <c r="O99" s="421"/>
      <c r="P99" s="421"/>
      <c r="Q99" s="421"/>
      <c r="R99" s="421"/>
      <c r="S99" s="85"/>
      <c r="T99" s="85"/>
      <c r="U99" s="85"/>
      <c r="V99" s="85"/>
      <c r="W99" s="85"/>
      <c r="X99" s="85"/>
      <c r="Y99" s="85"/>
    </row>
    <row r="100" spans="1:25" ht="15.75">
      <c r="A100" s="96"/>
      <c r="B100" s="97"/>
      <c r="C100" s="302" t="s">
        <v>433</v>
      </c>
      <c r="D100" s="298"/>
      <c r="E100" s="298"/>
      <c r="F100" s="298"/>
      <c r="G100" s="298"/>
      <c r="H100" s="298"/>
      <c r="I100" s="298"/>
      <c r="J100" s="298"/>
      <c r="K100" s="298"/>
      <c r="L100" s="298"/>
      <c r="M100" s="298"/>
      <c r="N100" s="298"/>
      <c r="O100" s="298"/>
      <c r="P100" s="298"/>
      <c r="Q100" s="298"/>
      <c r="R100" s="298"/>
      <c r="S100" s="85"/>
      <c r="T100" s="85"/>
      <c r="U100" s="85"/>
      <c r="V100" s="85"/>
      <c r="W100" s="85"/>
      <c r="X100" s="85"/>
      <c r="Y100" s="85"/>
    </row>
    <row r="101" spans="1:25" ht="15.75" customHeight="1">
      <c r="A101" s="96" t="s">
        <v>130</v>
      </c>
      <c r="B101" s="97"/>
      <c r="C101" s="421" t="s">
        <v>213</v>
      </c>
      <c r="D101" s="421"/>
      <c r="E101" s="421"/>
      <c r="F101" s="421"/>
      <c r="G101" s="421"/>
      <c r="H101" s="421"/>
      <c r="I101" s="421"/>
      <c r="J101" s="421"/>
      <c r="K101" s="421"/>
      <c r="L101" s="421"/>
      <c r="M101" s="421"/>
      <c r="N101" s="421"/>
      <c r="O101" s="421"/>
      <c r="P101" s="421"/>
      <c r="Q101" s="421"/>
      <c r="R101" s="421"/>
      <c r="S101" s="85"/>
      <c r="T101" s="85"/>
      <c r="U101" s="85"/>
      <c r="V101" s="85"/>
      <c r="W101" s="85"/>
      <c r="X101" s="85"/>
      <c r="Y101" s="85"/>
    </row>
    <row r="102" spans="1:25" ht="15.75" customHeight="1">
      <c r="A102" s="96" t="s">
        <v>131</v>
      </c>
      <c r="B102" s="97"/>
      <c r="C102" s="424" t="s">
        <v>132</v>
      </c>
      <c r="D102" s="424"/>
      <c r="E102" s="424"/>
      <c r="F102" s="424"/>
      <c r="G102" s="424"/>
      <c r="H102" s="424"/>
      <c r="I102" s="424"/>
      <c r="J102" s="424"/>
      <c r="K102" s="424"/>
      <c r="L102" s="424"/>
      <c r="M102" s="424"/>
      <c r="N102" s="424"/>
      <c r="O102" s="424"/>
      <c r="P102" s="424"/>
      <c r="Q102" s="424"/>
      <c r="R102" s="424"/>
      <c r="S102" s="85"/>
      <c r="T102" s="85"/>
      <c r="U102" s="85"/>
      <c r="V102" s="85"/>
      <c r="W102" s="85"/>
      <c r="X102" s="85"/>
      <c r="Y102" s="85"/>
    </row>
    <row r="103" spans="1:25" ht="15.75" customHeight="1">
      <c r="A103" s="96"/>
      <c r="B103" s="97"/>
      <c r="C103" s="169" t="s">
        <v>133</v>
      </c>
      <c r="D103" s="299"/>
      <c r="E103" s="299"/>
      <c r="F103" s="299"/>
      <c r="G103" s="299"/>
      <c r="H103" s="299"/>
      <c r="I103" s="299"/>
      <c r="J103" s="299"/>
      <c r="K103" s="299"/>
      <c r="L103" s="299"/>
      <c r="M103" s="299"/>
      <c r="N103" s="299"/>
      <c r="O103" s="299"/>
      <c r="P103" s="299"/>
      <c r="Q103" s="299"/>
      <c r="R103" s="299"/>
      <c r="S103" s="85"/>
      <c r="T103" s="85"/>
      <c r="U103" s="85"/>
      <c r="V103" s="85"/>
      <c r="W103" s="85"/>
      <c r="X103" s="85"/>
      <c r="Y103" s="85"/>
    </row>
    <row r="104" spans="1:25" ht="15.75" customHeight="1">
      <c r="A104" s="96" t="s">
        <v>134</v>
      </c>
      <c r="B104" s="97"/>
      <c r="C104" s="424" t="s">
        <v>135</v>
      </c>
      <c r="D104" s="424"/>
      <c r="E104" s="424"/>
      <c r="F104" s="424"/>
      <c r="G104" s="424"/>
      <c r="H104" s="424"/>
      <c r="I104" s="424"/>
      <c r="J104" s="424"/>
      <c r="K104" s="424"/>
      <c r="L104" s="424"/>
      <c r="M104" s="424"/>
      <c r="N104" s="424"/>
      <c r="O104" s="424"/>
      <c r="P104" s="424"/>
      <c r="Q104" s="424"/>
      <c r="R104" s="424"/>
      <c r="S104" s="85"/>
      <c r="T104" s="85"/>
      <c r="U104" s="85"/>
      <c r="V104" s="85"/>
      <c r="W104" s="85"/>
      <c r="X104" s="85"/>
      <c r="Y104" s="85"/>
    </row>
    <row r="105" spans="1:25" ht="15.75" customHeight="1">
      <c r="A105" s="98" t="s">
        <v>136</v>
      </c>
      <c r="B105" s="97"/>
      <c r="C105" s="420" t="s">
        <v>441</v>
      </c>
      <c r="D105" s="420"/>
      <c r="E105" s="420"/>
      <c r="F105" s="420"/>
      <c r="G105" s="420"/>
      <c r="H105" s="420"/>
      <c r="I105" s="420"/>
      <c r="J105" s="420"/>
      <c r="K105" s="420"/>
      <c r="L105" s="420"/>
      <c r="M105" s="420"/>
      <c r="N105" s="420"/>
      <c r="O105" s="420"/>
      <c r="P105" s="420"/>
      <c r="Q105" s="420"/>
      <c r="R105" s="420"/>
      <c r="S105" s="85"/>
      <c r="T105" s="85"/>
      <c r="U105" s="85"/>
      <c r="V105" s="85"/>
      <c r="W105" s="85"/>
      <c r="X105" s="85"/>
      <c r="Y105" s="85"/>
    </row>
    <row r="106" spans="1:25" ht="15.75" customHeight="1">
      <c r="A106" s="98" t="s">
        <v>137</v>
      </c>
      <c r="B106" s="97"/>
      <c r="C106" s="420" t="s">
        <v>138</v>
      </c>
      <c r="D106" s="420"/>
      <c r="E106" s="420"/>
      <c r="F106" s="420"/>
      <c r="G106" s="420"/>
      <c r="H106" s="420"/>
      <c r="I106" s="420"/>
      <c r="J106" s="420"/>
      <c r="K106" s="420"/>
      <c r="L106" s="420"/>
      <c r="M106" s="420"/>
      <c r="N106" s="420"/>
      <c r="O106" s="420"/>
      <c r="P106" s="420"/>
      <c r="Q106" s="420"/>
      <c r="R106" s="420"/>
      <c r="S106" s="85"/>
      <c r="T106" s="85"/>
      <c r="U106" s="85"/>
      <c r="V106" s="85"/>
      <c r="W106" s="85"/>
      <c r="X106" s="85"/>
      <c r="Y106" s="85"/>
    </row>
    <row r="107" spans="1:25" ht="15.75" customHeight="1">
      <c r="A107" s="98" t="s">
        <v>139</v>
      </c>
      <c r="B107" s="97"/>
      <c r="C107" s="420" t="s">
        <v>355</v>
      </c>
      <c r="D107" s="420"/>
      <c r="E107" s="420"/>
      <c r="F107" s="420"/>
      <c r="G107" s="420"/>
      <c r="H107" s="420"/>
      <c r="I107" s="420"/>
      <c r="J107" s="420"/>
      <c r="K107" s="420"/>
      <c r="L107" s="420"/>
      <c r="M107" s="420"/>
      <c r="N107" s="420"/>
      <c r="O107" s="420"/>
      <c r="P107" s="420"/>
      <c r="Q107" s="420"/>
      <c r="R107" s="420"/>
      <c r="S107" s="85"/>
      <c r="T107" s="85"/>
      <c r="U107" s="85"/>
      <c r="V107" s="85"/>
      <c r="W107" s="85"/>
      <c r="X107" s="85"/>
      <c r="Y107" s="85"/>
    </row>
    <row r="108" spans="1:25" ht="15.75" customHeight="1">
      <c r="A108" s="98" t="s">
        <v>141</v>
      </c>
      <c r="B108" s="10"/>
      <c r="C108" s="420" t="s">
        <v>142</v>
      </c>
      <c r="D108" s="420"/>
      <c r="E108" s="420"/>
      <c r="F108" s="420"/>
      <c r="G108" s="420"/>
      <c r="H108" s="420"/>
      <c r="I108" s="420"/>
      <c r="J108" s="420"/>
      <c r="K108" s="420"/>
      <c r="L108" s="420"/>
      <c r="M108" s="420"/>
      <c r="N108" s="420"/>
      <c r="O108" s="420"/>
      <c r="P108" s="420"/>
      <c r="Q108" s="420"/>
      <c r="R108" s="420"/>
      <c r="S108" s="85"/>
      <c r="T108" s="85"/>
      <c r="U108" s="85"/>
      <c r="V108" s="85"/>
      <c r="W108" s="85"/>
      <c r="X108" s="85"/>
      <c r="Y108" s="85"/>
    </row>
    <row r="109" spans="1:25" ht="15.75">
      <c r="A109" s="43" t="s">
        <v>195</v>
      </c>
      <c r="B109" s="57"/>
      <c r="C109" s="57" t="s">
        <v>434</v>
      </c>
      <c r="D109" s="300"/>
      <c r="E109" s="85"/>
      <c r="F109" s="85"/>
      <c r="G109" s="85"/>
      <c r="H109" s="85"/>
      <c r="I109" s="85"/>
      <c r="J109" s="85"/>
      <c r="K109" s="85"/>
      <c r="L109" s="85"/>
      <c r="M109" s="85"/>
      <c r="N109" s="85"/>
      <c r="O109" s="85"/>
      <c r="P109" s="85"/>
      <c r="Q109" s="85"/>
      <c r="R109" s="85"/>
      <c r="S109" s="85"/>
      <c r="T109" s="85"/>
      <c r="U109" s="85"/>
      <c r="V109" s="85"/>
      <c r="W109" s="85"/>
      <c r="X109" s="85"/>
      <c r="Y109" s="85"/>
    </row>
    <row r="110" spans="1:25" ht="15.75">
      <c r="A110" s="294" t="s">
        <v>201</v>
      </c>
      <c r="B110" s="295"/>
      <c r="C110" s="171" t="s">
        <v>435</v>
      </c>
      <c r="D110" s="103"/>
      <c r="E110" s="103"/>
      <c r="F110" s="103"/>
      <c r="G110" s="301"/>
      <c r="H110" s="43"/>
      <c r="I110" s="43"/>
      <c r="J110" s="11"/>
      <c r="K110" s="11"/>
      <c r="L110" s="57"/>
      <c r="M110" s="57"/>
      <c r="N110" s="38"/>
      <c r="O110" s="57"/>
      <c r="P110" s="300"/>
      <c r="Q110" s="11"/>
      <c r="R110" s="104"/>
      <c r="S110" s="85"/>
      <c r="T110" s="85"/>
      <c r="U110" s="85"/>
      <c r="V110" s="85"/>
      <c r="W110" s="85"/>
      <c r="X110" s="85"/>
      <c r="Y110" s="85"/>
    </row>
    <row r="111" spans="1:25" ht="15.75">
      <c r="A111" s="294" t="s">
        <v>203</v>
      </c>
      <c r="B111" s="295"/>
      <c r="C111" s="57" t="s">
        <v>436</v>
      </c>
      <c r="D111" s="103"/>
      <c r="E111" s="103"/>
      <c r="F111" s="103"/>
      <c r="G111" s="301"/>
      <c r="H111" s="43"/>
      <c r="I111" s="43"/>
      <c r="J111" s="11"/>
      <c r="K111" s="11"/>
      <c r="L111" s="57"/>
      <c r="M111" s="57"/>
      <c r="N111" s="38"/>
      <c r="O111" s="57"/>
      <c r="P111" s="300"/>
      <c r="Q111" s="11"/>
      <c r="R111" s="36"/>
      <c r="S111" s="85"/>
      <c r="T111" s="85"/>
      <c r="U111" s="85"/>
      <c r="V111" s="85"/>
      <c r="W111" s="85"/>
      <c r="X111" s="85"/>
      <c r="Y111" s="85"/>
    </row>
    <row r="112" spans="1:25">
      <c r="C112" s="85"/>
      <c r="D112" s="85"/>
      <c r="E112" s="85"/>
      <c r="F112" s="85"/>
      <c r="G112" s="85"/>
      <c r="H112" s="85"/>
      <c r="I112" s="85"/>
      <c r="J112" s="85"/>
      <c r="K112" s="85"/>
      <c r="L112" s="85"/>
      <c r="M112" s="85"/>
      <c r="N112" s="85"/>
      <c r="O112" s="85"/>
      <c r="P112" s="85"/>
      <c r="Q112" s="85"/>
      <c r="R112" s="85"/>
      <c r="S112" s="85"/>
      <c r="T112" s="85"/>
      <c r="U112" s="85"/>
      <c r="V112" s="85"/>
      <c r="W112" s="85"/>
      <c r="X112" s="85"/>
      <c r="Y112" s="85"/>
    </row>
    <row r="113" spans="3:25">
      <c r="C113" s="85"/>
      <c r="D113" s="85"/>
      <c r="E113" s="85"/>
      <c r="F113" s="85"/>
      <c r="G113" s="85"/>
      <c r="H113" s="85"/>
      <c r="I113" s="85"/>
      <c r="J113" s="85"/>
      <c r="K113" s="85"/>
      <c r="L113" s="85"/>
      <c r="M113" s="85"/>
      <c r="N113" s="85"/>
      <c r="O113" s="85"/>
      <c r="P113" s="85"/>
      <c r="Q113" s="85"/>
      <c r="R113" s="85"/>
      <c r="S113" s="85"/>
      <c r="T113" s="85"/>
      <c r="U113" s="85"/>
      <c r="V113" s="85"/>
      <c r="W113" s="85"/>
      <c r="X113" s="85"/>
      <c r="Y113" s="85"/>
    </row>
    <row r="114" spans="3:25">
      <c r="C114" s="85"/>
      <c r="D114" s="85"/>
      <c r="E114" s="85"/>
      <c r="F114" s="85"/>
      <c r="G114" s="85"/>
      <c r="H114" s="85"/>
      <c r="I114" s="85"/>
      <c r="J114" s="85"/>
      <c r="K114" s="85"/>
      <c r="L114" s="85"/>
      <c r="M114" s="85"/>
      <c r="N114" s="85"/>
      <c r="O114" s="85"/>
      <c r="P114" s="85"/>
      <c r="Q114" s="85"/>
      <c r="R114" s="85"/>
      <c r="S114" s="85"/>
      <c r="T114" s="85"/>
      <c r="U114" s="85"/>
      <c r="V114" s="85"/>
      <c r="W114" s="85"/>
      <c r="X114" s="85"/>
      <c r="Y114" s="85"/>
    </row>
    <row r="115" spans="3:25">
      <c r="C115" s="85"/>
      <c r="D115" s="85"/>
      <c r="E115" s="85"/>
      <c r="F115" s="85"/>
      <c r="G115" s="85"/>
      <c r="H115" s="85"/>
      <c r="I115" s="85"/>
      <c r="J115" s="85"/>
      <c r="K115" s="85"/>
      <c r="L115" s="85"/>
      <c r="M115" s="85"/>
      <c r="N115" s="85"/>
      <c r="O115" s="85"/>
      <c r="P115" s="85"/>
      <c r="Q115" s="85"/>
      <c r="R115" s="85"/>
      <c r="S115" s="85"/>
      <c r="T115" s="85"/>
      <c r="U115" s="85"/>
      <c r="V115" s="85"/>
      <c r="W115" s="85"/>
      <c r="X115" s="85"/>
      <c r="Y115" s="85"/>
    </row>
    <row r="116" spans="3:25">
      <c r="C116" s="85"/>
      <c r="D116" s="85"/>
      <c r="E116" s="85"/>
      <c r="F116" s="85"/>
      <c r="G116" s="85"/>
      <c r="H116" s="85"/>
      <c r="I116" s="85"/>
      <c r="J116" s="85"/>
      <c r="K116" s="85"/>
      <c r="L116" s="85"/>
      <c r="M116" s="85"/>
      <c r="N116" s="85"/>
      <c r="O116" s="85"/>
      <c r="P116" s="85"/>
      <c r="Q116" s="85"/>
      <c r="R116" s="85"/>
      <c r="S116" s="85"/>
      <c r="T116" s="85"/>
      <c r="U116" s="85"/>
      <c r="V116" s="85"/>
      <c r="W116" s="85"/>
      <c r="X116" s="85"/>
      <c r="Y116" s="85"/>
    </row>
    <row r="117" spans="3:25">
      <c r="C117" s="85"/>
      <c r="D117" s="85"/>
      <c r="E117" s="85"/>
      <c r="F117" s="85"/>
      <c r="G117" s="85"/>
      <c r="H117" s="85"/>
      <c r="I117" s="85"/>
      <c r="J117" s="85"/>
      <c r="K117" s="85"/>
      <c r="L117" s="85"/>
      <c r="M117" s="85"/>
      <c r="N117" s="85"/>
      <c r="O117" s="85"/>
      <c r="P117" s="85"/>
      <c r="Q117" s="85"/>
      <c r="R117" s="85"/>
      <c r="S117" s="85"/>
      <c r="T117" s="85"/>
      <c r="U117" s="85"/>
      <c r="V117" s="85"/>
      <c r="W117" s="85"/>
      <c r="X117" s="85"/>
      <c r="Y117" s="85"/>
    </row>
    <row r="118" spans="3:25">
      <c r="C118" s="85"/>
      <c r="D118" s="85"/>
      <c r="E118" s="85"/>
      <c r="F118" s="85"/>
      <c r="G118" s="85"/>
      <c r="H118" s="85"/>
      <c r="I118" s="85"/>
      <c r="J118" s="85"/>
      <c r="K118" s="85"/>
      <c r="L118" s="85"/>
      <c r="M118" s="85"/>
      <c r="N118" s="85"/>
      <c r="O118" s="85"/>
      <c r="P118" s="85"/>
      <c r="Q118" s="85"/>
      <c r="R118" s="85"/>
      <c r="S118" s="85"/>
      <c r="T118" s="85"/>
      <c r="U118" s="85"/>
      <c r="V118" s="85"/>
      <c r="W118" s="85"/>
      <c r="X118" s="85"/>
      <c r="Y118" s="85"/>
    </row>
    <row r="119" spans="3:25">
      <c r="C119" s="85"/>
      <c r="D119" s="85"/>
      <c r="E119" s="85"/>
      <c r="F119" s="85"/>
      <c r="G119" s="85"/>
      <c r="H119" s="85"/>
      <c r="I119" s="85"/>
      <c r="J119" s="85"/>
      <c r="K119" s="85"/>
      <c r="L119" s="85"/>
      <c r="M119" s="85"/>
      <c r="N119" s="85"/>
      <c r="O119" s="85"/>
      <c r="P119" s="85"/>
      <c r="Q119" s="85"/>
      <c r="R119" s="85"/>
      <c r="S119" s="85"/>
      <c r="T119" s="85"/>
      <c r="U119" s="85"/>
      <c r="V119" s="85"/>
      <c r="W119" s="85"/>
      <c r="X119" s="85"/>
      <c r="Y119" s="85"/>
    </row>
    <row r="120" spans="3:25">
      <c r="C120" s="85"/>
      <c r="D120" s="85"/>
      <c r="E120" s="85"/>
      <c r="F120" s="85"/>
      <c r="G120" s="85"/>
      <c r="H120" s="85"/>
      <c r="I120" s="85"/>
      <c r="J120" s="85"/>
      <c r="K120" s="85"/>
      <c r="L120" s="85"/>
      <c r="M120" s="85"/>
      <c r="N120" s="85"/>
      <c r="O120" s="85"/>
      <c r="P120" s="85"/>
      <c r="Q120" s="85"/>
      <c r="R120" s="85"/>
      <c r="S120" s="85"/>
      <c r="T120" s="85"/>
      <c r="U120" s="85"/>
      <c r="V120" s="85"/>
      <c r="W120" s="85"/>
      <c r="X120" s="85"/>
      <c r="Y120" s="85"/>
    </row>
    <row r="121" spans="3:25">
      <c r="C121" s="85"/>
      <c r="D121" s="85"/>
      <c r="E121" s="85"/>
      <c r="F121" s="85"/>
      <c r="G121" s="85"/>
      <c r="H121" s="85"/>
      <c r="I121" s="85"/>
      <c r="J121" s="85"/>
      <c r="K121" s="85"/>
      <c r="L121" s="85"/>
      <c r="M121" s="85"/>
      <c r="N121" s="85"/>
      <c r="O121" s="85"/>
      <c r="P121" s="85"/>
      <c r="Q121" s="85"/>
      <c r="R121" s="85"/>
      <c r="S121" s="85"/>
      <c r="T121" s="85"/>
      <c r="U121" s="85"/>
      <c r="V121" s="85"/>
      <c r="W121" s="85"/>
      <c r="X121" s="85"/>
      <c r="Y121" s="85"/>
    </row>
    <row r="122" spans="3:25">
      <c r="C122" s="85"/>
      <c r="D122" s="85"/>
      <c r="E122" s="85"/>
      <c r="F122" s="85"/>
      <c r="G122" s="85"/>
      <c r="H122" s="85"/>
      <c r="I122" s="85"/>
      <c r="J122" s="85"/>
      <c r="K122" s="85"/>
      <c r="L122" s="85"/>
      <c r="M122" s="85"/>
      <c r="N122" s="85"/>
      <c r="O122" s="85"/>
      <c r="P122" s="85"/>
      <c r="Q122" s="85"/>
      <c r="R122" s="85"/>
      <c r="S122" s="85"/>
      <c r="T122" s="85"/>
      <c r="U122" s="85"/>
      <c r="V122" s="85"/>
      <c r="W122" s="85"/>
      <c r="X122" s="85"/>
      <c r="Y122" s="85"/>
    </row>
    <row r="123" spans="3:25">
      <c r="C123" s="85"/>
      <c r="D123" s="85"/>
      <c r="E123" s="85"/>
      <c r="F123" s="85"/>
      <c r="G123" s="85"/>
      <c r="H123" s="85"/>
      <c r="I123" s="85"/>
      <c r="J123" s="85"/>
      <c r="K123" s="85"/>
      <c r="L123" s="85"/>
      <c r="M123" s="85"/>
      <c r="N123" s="85"/>
      <c r="O123" s="85"/>
      <c r="P123" s="85"/>
      <c r="Q123" s="85"/>
      <c r="R123" s="85"/>
      <c r="S123" s="85"/>
      <c r="T123" s="85"/>
      <c r="U123" s="85"/>
      <c r="V123" s="85"/>
      <c r="W123" s="85"/>
      <c r="X123" s="85"/>
      <c r="Y123" s="85"/>
    </row>
    <row r="124" spans="3:25">
      <c r="C124" s="85"/>
      <c r="D124" s="85"/>
      <c r="E124" s="85"/>
      <c r="F124" s="85"/>
      <c r="G124" s="85"/>
      <c r="H124" s="85"/>
      <c r="I124" s="85"/>
      <c r="J124" s="85"/>
      <c r="K124" s="85"/>
      <c r="L124" s="85"/>
      <c r="M124" s="85"/>
      <c r="N124" s="85"/>
      <c r="O124" s="85"/>
      <c r="P124" s="85"/>
      <c r="Q124" s="85"/>
      <c r="R124" s="85"/>
      <c r="S124" s="85"/>
      <c r="T124" s="85"/>
      <c r="U124" s="85"/>
      <c r="V124" s="85"/>
      <c r="W124" s="85"/>
      <c r="X124" s="85"/>
      <c r="Y124" s="85"/>
    </row>
    <row r="125" spans="3:25">
      <c r="C125" s="85"/>
      <c r="D125" s="85"/>
      <c r="E125" s="85"/>
      <c r="F125" s="85"/>
      <c r="G125" s="85"/>
      <c r="H125" s="85"/>
      <c r="I125" s="85"/>
      <c r="J125" s="85"/>
      <c r="K125" s="85"/>
      <c r="L125" s="85"/>
      <c r="M125" s="85"/>
      <c r="N125" s="85"/>
      <c r="O125" s="85"/>
      <c r="P125" s="85"/>
      <c r="Q125" s="85"/>
      <c r="R125" s="85"/>
      <c r="S125" s="85"/>
      <c r="T125" s="85"/>
      <c r="U125" s="85"/>
      <c r="V125" s="85"/>
      <c r="W125" s="85"/>
      <c r="X125" s="85"/>
      <c r="Y125" s="85"/>
    </row>
    <row r="126" spans="3:25">
      <c r="C126" s="85"/>
      <c r="D126" s="85"/>
      <c r="E126" s="85"/>
      <c r="F126" s="85"/>
      <c r="G126" s="85"/>
      <c r="H126" s="85"/>
      <c r="I126" s="85"/>
      <c r="J126" s="85"/>
      <c r="K126" s="85"/>
      <c r="L126" s="85"/>
      <c r="M126" s="85"/>
      <c r="N126" s="85"/>
      <c r="O126" s="85"/>
      <c r="P126" s="85"/>
      <c r="Q126" s="85"/>
      <c r="R126" s="85"/>
      <c r="S126" s="85"/>
      <c r="T126" s="85"/>
      <c r="U126" s="85"/>
      <c r="V126" s="85"/>
      <c r="W126" s="85"/>
      <c r="X126" s="85"/>
      <c r="Y126" s="85"/>
    </row>
    <row r="127" spans="3:25">
      <c r="C127" s="85"/>
      <c r="D127" s="85"/>
      <c r="E127" s="85"/>
      <c r="F127" s="85"/>
      <c r="G127" s="85"/>
      <c r="H127" s="85"/>
      <c r="I127" s="85"/>
      <c r="J127" s="85"/>
      <c r="K127" s="85"/>
      <c r="L127" s="85"/>
      <c r="M127" s="85"/>
      <c r="N127" s="85"/>
      <c r="O127" s="85"/>
      <c r="P127" s="85"/>
      <c r="Q127" s="85"/>
      <c r="R127" s="85"/>
      <c r="S127" s="85"/>
      <c r="T127" s="85"/>
      <c r="U127" s="85"/>
      <c r="V127" s="85"/>
      <c r="W127" s="85"/>
      <c r="X127" s="85"/>
      <c r="Y127" s="85"/>
    </row>
    <row r="128" spans="3:25">
      <c r="C128" s="85"/>
      <c r="D128" s="85"/>
      <c r="E128" s="85"/>
      <c r="F128" s="85"/>
      <c r="G128" s="85"/>
      <c r="H128" s="85"/>
      <c r="I128" s="85"/>
      <c r="J128" s="85"/>
      <c r="K128" s="85"/>
      <c r="L128" s="85"/>
      <c r="M128" s="85"/>
      <c r="N128" s="85"/>
      <c r="O128" s="85"/>
      <c r="P128" s="85"/>
      <c r="Q128" s="85"/>
      <c r="R128" s="85"/>
      <c r="S128" s="85"/>
      <c r="T128" s="85"/>
      <c r="U128" s="85"/>
      <c r="V128" s="85"/>
      <c r="W128" s="85"/>
      <c r="X128" s="85"/>
      <c r="Y128" s="85"/>
    </row>
    <row r="129" spans="3:25">
      <c r="C129" s="85"/>
      <c r="D129" s="85"/>
      <c r="E129" s="85"/>
      <c r="F129" s="85"/>
      <c r="G129" s="85"/>
      <c r="H129" s="85"/>
      <c r="I129" s="85"/>
      <c r="J129" s="85"/>
      <c r="K129" s="85"/>
      <c r="L129" s="85"/>
      <c r="M129" s="85"/>
      <c r="N129" s="85"/>
      <c r="O129" s="85"/>
      <c r="P129" s="85"/>
      <c r="Q129" s="85"/>
      <c r="R129" s="85"/>
      <c r="S129" s="85"/>
      <c r="T129" s="85"/>
      <c r="U129" s="85"/>
      <c r="V129" s="85"/>
      <c r="W129" s="85"/>
      <c r="X129" s="85"/>
      <c r="Y129" s="85"/>
    </row>
    <row r="130" spans="3:25">
      <c r="C130" s="85"/>
      <c r="D130" s="85"/>
      <c r="E130" s="85"/>
      <c r="F130" s="85"/>
      <c r="G130" s="85"/>
      <c r="H130" s="85"/>
      <c r="I130" s="85"/>
      <c r="J130" s="85"/>
      <c r="K130" s="85"/>
      <c r="L130" s="85"/>
      <c r="M130" s="85"/>
      <c r="N130" s="85"/>
      <c r="O130" s="85"/>
      <c r="P130" s="85"/>
      <c r="Q130" s="85"/>
      <c r="R130" s="85"/>
      <c r="S130" s="85"/>
      <c r="T130" s="85"/>
      <c r="U130" s="85"/>
      <c r="V130" s="85"/>
      <c r="W130" s="85"/>
      <c r="X130" s="85"/>
      <c r="Y130" s="85"/>
    </row>
    <row r="131" spans="3:25">
      <c r="C131" s="85"/>
      <c r="D131" s="85"/>
      <c r="E131" s="85"/>
      <c r="F131" s="85"/>
      <c r="G131" s="85"/>
      <c r="H131" s="85"/>
      <c r="I131" s="85"/>
      <c r="J131" s="85"/>
      <c r="K131" s="85"/>
      <c r="L131" s="85"/>
      <c r="M131" s="85"/>
      <c r="N131" s="85"/>
      <c r="O131" s="85"/>
      <c r="P131" s="85"/>
      <c r="Q131" s="85"/>
      <c r="R131" s="85"/>
      <c r="S131" s="85"/>
      <c r="T131" s="85"/>
      <c r="U131" s="85"/>
      <c r="V131" s="85"/>
      <c r="W131" s="85"/>
      <c r="X131" s="85"/>
      <c r="Y131" s="85"/>
    </row>
    <row r="132" spans="3:25">
      <c r="C132" s="85"/>
      <c r="D132" s="85"/>
      <c r="E132" s="85"/>
      <c r="F132" s="85"/>
      <c r="G132" s="85"/>
      <c r="H132" s="85"/>
      <c r="I132" s="85"/>
      <c r="J132" s="85"/>
      <c r="K132" s="85"/>
      <c r="L132" s="85"/>
      <c r="M132" s="85"/>
      <c r="N132" s="85"/>
      <c r="O132" s="85"/>
      <c r="P132" s="85"/>
      <c r="Q132" s="85"/>
      <c r="R132" s="85"/>
      <c r="S132" s="85"/>
      <c r="T132" s="85"/>
      <c r="U132" s="85"/>
      <c r="V132" s="85"/>
      <c r="W132" s="85"/>
      <c r="X132" s="85"/>
      <c r="Y132" s="85"/>
    </row>
    <row r="133" spans="3:25">
      <c r="C133" s="85"/>
      <c r="D133" s="85"/>
      <c r="E133" s="85"/>
      <c r="F133" s="85"/>
      <c r="G133" s="85"/>
      <c r="H133" s="85"/>
      <c r="I133" s="85"/>
      <c r="J133" s="85"/>
      <c r="K133" s="85"/>
      <c r="L133" s="85"/>
      <c r="M133" s="85"/>
      <c r="N133" s="85"/>
      <c r="O133" s="85"/>
      <c r="P133" s="85"/>
      <c r="Q133" s="85"/>
      <c r="R133" s="85"/>
      <c r="S133" s="85"/>
      <c r="T133" s="85"/>
      <c r="U133" s="85"/>
      <c r="V133" s="85"/>
      <c r="W133" s="85"/>
      <c r="X133" s="85"/>
      <c r="Y133" s="85"/>
    </row>
    <row r="134" spans="3:25">
      <c r="C134" s="85"/>
      <c r="D134" s="85"/>
      <c r="E134" s="85"/>
      <c r="F134" s="85"/>
      <c r="G134" s="85"/>
      <c r="H134" s="85"/>
      <c r="I134" s="85"/>
      <c r="J134" s="85"/>
      <c r="K134" s="85"/>
      <c r="L134" s="85"/>
      <c r="M134" s="85"/>
      <c r="N134" s="85"/>
      <c r="O134" s="85"/>
      <c r="P134" s="85"/>
      <c r="Q134" s="85"/>
      <c r="R134" s="85"/>
      <c r="S134" s="85"/>
      <c r="T134" s="85"/>
      <c r="U134" s="85"/>
      <c r="V134" s="85"/>
      <c r="W134" s="85"/>
      <c r="X134" s="85"/>
      <c r="Y134" s="85"/>
    </row>
    <row r="135" spans="3:25">
      <c r="C135" s="85"/>
      <c r="D135" s="85"/>
      <c r="E135" s="85"/>
      <c r="F135" s="85"/>
      <c r="G135" s="85"/>
      <c r="H135" s="85"/>
      <c r="I135" s="85"/>
      <c r="J135" s="85"/>
      <c r="K135" s="85"/>
      <c r="L135" s="85"/>
      <c r="M135" s="85"/>
      <c r="N135" s="85"/>
      <c r="O135" s="85"/>
      <c r="P135" s="85"/>
      <c r="Q135" s="85"/>
      <c r="R135" s="85"/>
      <c r="S135" s="85"/>
      <c r="T135" s="85"/>
      <c r="U135" s="85"/>
      <c r="V135" s="85"/>
      <c r="W135" s="85"/>
      <c r="X135" s="85"/>
      <c r="Y135" s="85"/>
    </row>
    <row r="136" spans="3:25">
      <c r="C136" s="85"/>
      <c r="D136" s="85"/>
      <c r="E136" s="85"/>
      <c r="F136" s="85"/>
      <c r="G136" s="85"/>
      <c r="H136" s="85"/>
      <c r="I136" s="85"/>
      <c r="J136" s="85"/>
      <c r="K136" s="85"/>
      <c r="L136" s="85"/>
      <c r="M136" s="85"/>
      <c r="N136" s="85"/>
      <c r="O136" s="85"/>
      <c r="P136" s="85"/>
      <c r="Q136" s="85"/>
      <c r="R136" s="85"/>
      <c r="S136" s="85"/>
      <c r="T136" s="85"/>
      <c r="U136" s="85"/>
      <c r="V136" s="85"/>
      <c r="W136" s="85"/>
      <c r="X136" s="85"/>
      <c r="Y136" s="85"/>
    </row>
    <row r="137" spans="3:25">
      <c r="C137" s="85"/>
      <c r="D137" s="85"/>
      <c r="E137" s="85"/>
      <c r="F137" s="85"/>
      <c r="G137" s="85"/>
      <c r="H137" s="85"/>
      <c r="I137" s="85"/>
      <c r="J137" s="85"/>
      <c r="K137" s="85"/>
      <c r="L137" s="85"/>
      <c r="M137" s="85"/>
      <c r="N137" s="85"/>
      <c r="O137" s="85"/>
      <c r="P137" s="85"/>
      <c r="Q137" s="85"/>
      <c r="R137" s="85"/>
      <c r="S137" s="85"/>
      <c r="T137" s="85"/>
      <c r="U137" s="85"/>
      <c r="V137" s="85"/>
      <c r="W137" s="85"/>
      <c r="X137" s="85"/>
      <c r="Y137" s="85"/>
    </row>
    <row r="138" spans="3:25">
      <c r="C138" s="85"/>
      <c r="D138" s="85"/>
      <c r="E138" s="85"/>
      <c r="F138" s="85"/>
      <c r="G138" s="85"/>
      <c r="H138" s="85"/>
      <c r="I138" s="85"/>
      <c r="J138" s="85"/>
      <c r="K138" s="85"/>
      <c r="L138" s="85"/>
      <c r="M138" s="85"/>
      <c r="N138" s="85"/>
      <c r="O138" s="85"/>
      <c r="P138" s="85"/>
      <c r="Q138" s="85"/>
      <c r="R138" s="85"/>
      <c r="S138" s="85"/>
      <c r="T138" s="85"/>
      <c r="U138" s="85"/>
      <c r="V138" s="85"/>
      <c r="W138" s="85"/>
      <c r="X138" s="85"/>
      <c r="Y138" s="85"/>
    </row>
    <row r="139" spans="3:25">
      <c r="C139" s="85"/>
      <c r="D139" s="85"/>
      <c r="E139" s="85"/>
      <c r="F139" s="85"/>
      <c r="G139" s="85"/>
      <c r="H139" s="85"/>
      <c r="I139" s="85"/>
      <c r="J139" s="85"/>
      <c r="K139" s="85"/>
      <c r="L139" s="85"/>
      <c r="M139" s="85"/>
      <c r="N139" s="85"/>
      <c r="O139" s="85"/>
      <c r="P139" s="85"/>
      <c r="Q139" s="85"/>
      <c r="R139" s="85"/>
      <c r="S139" s="85"/>
      <c r="T139" s="85"/>
      <c r="U139" s="85"/>
      <c r="V139" s="85"/>
      <c r="W139" s="85"/>
      <c r="X139" s="85"/>
      <c r="Y139" s="85"/>
    </row>
    <row r="140" spans="3:25">
      <c r="C140" s="85"/>
      <c r="D140" s="85"/>
      <c r="E140" s="85"/>
      <c r="F140" s="85"/>
      <c r="G140" s="85"/>
      <c r="H140" s="85"/>
      <c r="I140" s="85"/>
      <c r="J140" s="85"/>
      <c r="K140" s="85"/>
      <c r="L140" s="85"/>
      <c r="M140" s="85"/>
      <c r="N140" s="85"/>
      <c r="O140" s="85"/>
      <c r="P140" s="85"/>
      <c r="Q140" s="85"/>
      <c r="R140" s="85"/>
      <c r="S140" s="85"/>
      <c r="T140" s="85"/>
      <c r="U140" s="85"/>
      <c r="V140" s="85"/>
      <c r="W140" s="85"/>
      <c r="X140" s="85"/>
      <c r="Y140" s="85"/>
    </row>
    <row r="141" spans="3:25">
      <c r="C141" s="85"/>
      <c r="D141" s="85"/>
      <c r="E141" s="85"/>
      <c r="F141" s="85"/>
      <c r="G141" s="85"/>
      <c r="H141" s="85"/>
      <c r="I141" s="85"/>
      <c r="J141" s="85"/>
      <c r="K141" s="85"/>
      <c r="L141" s="85"/>
      <c r="M141" s="85"/>
      <c r="N141" s="85"/>
      <c r="O141" s="85"/>
      <c r="P141" s="85"/>
      <c r="Q141" s="85"/>
      <c r="R141" s="85"/>
      <c r="S141" s="85"/>
      <c r="T141" s="85"/>
      <c r="U141" s="85"/>
      <c r="V141" s="85"/>
      <c r="W141" s="85"/>
      <c r="X141" s="85"/>
      <c r="Y141" s="85"/>
    </row>
    <row r="142" spans="3:25">
      <c r="C142" s="85"/>
      <c r="D142" s="85"/>
      <c r="E142" s="85"/>
      <c r="F142" s="85"/>
      <c r="G142" s="85"/>
      <c r="H142" s="85"/>
      <c r="I142" s="85"/>
      <c r="J142" s="85"/>
      <c r="K142" s="85"/>
      <c r="L142" s="85"/>
      <c r="M142" s="85"/>
      <c r="N142" s="85"/>
      <c r="O142" s="85"/>
      <c r="P142" s="85"/>
      <c r="Q142" s="85"/>
      <c r="R142" s="85"/>
      <c r="S142" s="85"/>
      <c r="T142" s="85"/>
      <c r="U142" s="85"/>
      <c r="V142" s="85"/>
      <c r="W142" s="85"/>
      <c r="X142" s="85"/>
      <c r="Y142" s="85"/>
    </row>
    <row r="143" spans="3:25">
      <c r="C143" s="85"/>
      <c r="D143" s="85"/>
      <c r="E143" s="85"/>
      <c r="F143" s="85"/>
      <c r="G143" s="85"/>
      <c r="H143" s="85"/>
      <c r="I143" s="85"/>
      <c r="J143" s="85"/>
      <c r="K143" s="85"/>
      <c r="L143" s="85"/>
      <c r="M143" s="85"/>
      <c r="N143" s="85"/>
      <c r="O143" s="85"/>
      <c r="P143" s="85"/>
      <c r="Q143" s="85"/>
      <c r="R143" s="85"/>
      <c r="S143" s="85"/>
      <c r="T143" s="85"/>
      <c r="U143" s="85"/>
      <c r="V143" s="85"/>
      <c r="W143" s="85"/>
      <c r="X143" s="85"/>
      <c r="Y143" s="85"/>
    </row>
    <row r="144" spans="3:25">
      <c r="C144" s="85"/>
      <c r="D144" s="85"/>
      <c r="E144" s="85"/>
      <c r="F144" s="85"/>
      <c r="G144" s="85"/>
      <c r="H144" s="85"/>
      <c r="I144" s="85"/>
      <c r="J144" s="85"/>
      <c r="K144" s="85"/>
      <c r="L144" s="85"/>
      <c r="M144" s="85"/>
      <c r="N144" s="85"/>
      <c r="O144" s="85"/>
      <c r="P144" s="85"/>
      <c r="Q144" s="85"/>
      <c r="R144" s="85"/>
      <c r="S144" s="85"/>
      <c r="T144" s="85"/>
      <c r="U144" s="85"/>
      <c r="V144" s="85"/>
      <c r="W144" s="85"/>
      <c r="X144" s="85"/>
      <c r="Y144" s="85"/>
    </row>
    <row r="145" spans="3:25">
      <c r="C145" s="85"/>
      <c r="D145" s="85"/>
      <c r="E145" s="85"/>
      <c r="F145" s="85"/>
      <c r="G145" s="85"/>
      <c r="H145" s="85"/>
      <c r="I145" s="85"/>
      <c r="J145" s="85"/>
      <c r="K145" s="85"/>
      <c r="L145" s="85"/>
      <c r="M145" s="85"/>
      <c r="N145" s="85"/>
      <c r="O145" s="85"/>
      <c r="P145" s="85"/>
      <c r="Q145" s="85"/>
      <c r="R145" s="85"/>
      <c r="S145" s="85"/>
      <c r="T145" s="85"/>
      <c r="U145" s="85"/>
      <c r="V145" s="85"/>
      <c r="W145" s="85"/>
      <c r="X145" s="85"/>
      <c r="Y145" s="85"/>
    </row>
    <row r="146" spans="3:25">
      <c r="C146" s="85"/>
      <c r="D146" s="85"/>
      <c r="E146" s="85"/>
      <c r="F146" s="85"/>
      <c r="G146" s="85"/>
      <c r="H146" s="85"/>
      <c r="I146" s="85"/>
      <c r="J146" s="85"/>
      <c r="K146" s="85"/>
      <c r="L146" s="85"/>
      <c r="M146" s="85"/>
      <c r="N146" s="85"/>
      <c r="O146" s="85"/>
      <c r="P146" s="85"/>
      <c r="Q146" s="85"/>
      <c r="R146" s="85"/>
      <c r="S146" s="85"/>
      <c r="T146" s="85"/>
      <c r="U146" s="85"/>
      <c r="V146" s="85"/>
      <c r="W146" s="85"/>
      <c r="X146" s="85"/>
      <c r="Y146" s="85"/>
    </row>
    <row r="147" spans="3:25">
      <c r="C147" s="85"/>
      <c r="D147" s="85"/>
      <c r="E147" s="85"/>
      <c r="F147" s="85"/>
      <c r="G147" s="85"/>
      <c r="H147" s="85"/>
      <c r="I147" s="85"/>
      <c r="J147" s="85"/>
      <c r="K147" s="85"/>
      <c r="L147" s="85"/>
      <c r="M147" s="85"/>
      <c r="N147" s="85"/>
      <c r="O147" s="85"/>
      <c r="P147" s="85"/>
      <c r="Q147" s="85"/>
      <c r="R147" s="85"/>
      <c r="S147" s="85"/>
      <c r="T147" s="85"/>
      <c r="U147" s="85"/>
      <c r="V147" s="85"/>
      <c r="W147" s="85"/>
      <c r="X147" s="85"/>
      <c r="Y147" s="85"/>
    </row>
    <row r="148" spans="3:25">
      <c r="C148" s="85"/>
      <c r="D148" s="85"/>
      <c r="E148" s="85"/>
      <c r="F148" s="85"/>
      <c r="G148" s="85"/>
      <c r="H148" s="85"/>
      <c r="I148" s="85"/>
      <c r="J148" s="85"/>
      <c r="K148" s="85"/>
      <c r="L148" s="85"/>
      <c r="M148" s="85"/>
      <c r="N148" s="85"/>
      <c r="O148" s="85"/>
      <c r="P148" s="85"/>
      <c r="Q148" s="85"/>
      <c r="R148" s="85"/>
      <c r="S148" s="85"/>
      <c r="T148" s="85"/>
      <c r="U148" s="85"/>
      <c r="V148" s="85"/>
      <c r="W148" s="85"/>
      <c r="X148" s="85"/>
      <c r="Y148" s="85"/>
    </row>
    <row r="149" spans="3:25">
      <c r="C149" s="85"/>
      <c r="D149" s="85"/>
      <c r="E149" s="85"/>
      <c r="F149" s="85"/>
      <c r="G149" s="85"/>
      <c r="H149" s="85"/>
      <c r="I149" s="85"/>
      <c r="J149" s="85"/>
      <c r="K149" s="85"/>
      <c r="L149" s="85"/>
      <c r="M149" s="85"/>
      <c r="N149" s="85"/>
      <c r="O149" s="85"/>
      <c r="P149" s="85"/>
      <c r="Q149" s="85"/>
      <c r="R149" s="85"/>
      <c r="S149" s="85"/>
      <c r="T149" s="85"/>
      <c r="U149" s="85"/>
      <c r="V149" s="85"/>
      <c r="W149" s="85"/>
      <c r="X149" s="85"/>
      <c r="Y149" s="85"/>
    </row>
    <row r="150" spans="3:25">
      <c r="C150" s="85"/>
      <c r="D150" s="85"/>
      <c r="E150" s="85"/>
      <c r="F150" s="85"/>
      <c r="G150" s="85"/>
      <c r="H150" s="85"/>
      <c r="I150" s="85"/>
      <c r="J150" s="85"/>
      <c r="K150" s="85"/>
      <c r="L150" s="85"/>
      <c r="M150" s="85"/>
      <c r="N150" s="85"/>
      <c r="O150" s="85"/>
      <c r="P150" s="85"/>
      <c r="Q150" s="85"/>
      <c r="R150" s="85"/>
      <c r="S150" s="85"/>
      <c r="T150" s="85"/>
      <c r="U150" s="85"/>
      <c r="V150" s="85"/>
      <c r="W150" s="85"/>
      <c r="X150" s="85"/>
      <c r="Y150" s="85"/>
    </row>
    <row r="151" spans="3:25">
      <c r="C151" s="85"/>
      <c r="D151" s="85"/>
      <c r="E151" s="85"/>
      <c r="F151" s="85"/>
      <c r="G151" s="85"/>
      <c r="H151" s="85"/>
      <c r="I151" s="85"/>
      <c r="J151" s="85"/>
      <c r="K151" s="85"/>
      <c r="L151" s="85"/>
      <c r="M151" s="85"/>
      <c r="N151" s="85"/>
      <c r="O151" s="85"/>
      <c r="P151" s="85"/>
      <c r="Q151" s="85"/>
      <c r="R151" s="85"/>
      <c r="S151" s="85"/>
      <c r="T151" s="85"/>
      <c r="U151" s="85"/>
      <c r="V151" s="85"/>
      <c r="W151" s="85"/>
      <c r="X151" s="85"/>
      <c r="Y151" s="85"/>
    </row>
    <row r="152" spans="3:25">
      <c r="C152" s="85"/>
      <c r="D152" s="85"/>
      <c r="E152" s="85"/>
      <c r="F152" s="85"/>
      <c r="G152" s="85"/>
      <c r="H152" s="85"/>
      <c r="I152" s="85"/>
      <c r="J152" s="85"/>
      <c r="K152" s="85"/>
      <c r="L152" s="85"/>
      <c r="M152" s="85"/>
      <c r="N152" s="85"/>
      <c r="O152" s="85"/>
      <c r="P152" s="85"/>
      <c r="Q152" s="85"/>
      <c r="R152" s="85"/>
      <c r="S152" s="85"/>
      <c r="T152" s="85"/>
      <c r="U152" s="85"/>
      <c r="V152" s="85"/>
      <c r="W152" s="85"/>
      <c r="X152" s="85"/>
      <c r="Y152" s="85"/>
    </row>
    <row r="153" spans="3:25">
      <c r="C153" s="85"/>
      <c r="D153" s="85"/>
      <c r="E153" s="85"/>
      <c r="F153" s="85"/>
      <c r="G153" s="85"/>
      <c r="H153" s="85"/>
      <c r="I153" s="85"/>
      <c r="J153" s="85"/>
      <c r="K153" s="85"/>
      <c r="L153" s="85"/>
      <c r="M153" s="85"/>
      <c r="N153" s="85"/>
      <c r="O153" s="85"/>
      <c r="P153" s="85"/>
      <c r="Q153" s="85"/>
      <c r="R153" s="85"/>
      <c r="S153" s="85"/>
      <c r="T153" s="85"/>
      <c r="U153" s="85"/>
      <c r="V153" s="85"/>
      <c r="W153" s="85"/>
      <c r="X153" s="85"/>
      <c r="Y153" s="85"/>
    </row>
    <row r="154" spans="3:25">
      <c r="C154" s="85"/>
      <c r="D154" s="85"/>
      <c r="E154" s="85"/>
      <c r="F154" s="85"/>
      <c r="G154" s="85"/>
      <c r="H154" s="85"/>
      <c r="I154" s="85"/>
      <c r="J154" s="85"/>
      <c r="K154" s="85"/>
      <c r="L154" s="85"/>
      <c r="M154" s="85"/>
      <c r="N154" s="85"/>
      <c r="O154" s="85"/>
      <c r="P154" s="85"/>
      <c r="Q154" s="85"/>
      <c r="R154" s="85"/>
      <c r="S154" s="85"/>
      <c r="T154" s="85"/>
      <c r="U154" s="85"/>
      <c r="V154" s="85"/>
      <c r="W154" s="85"/>
      <c r="X154" s="85"/>
      <c r="Y154" s="85"/>
    </row>
    <row r="155" spans="3:25">
      <c r="C155" s="85"/>
      <c r="D155" s="85"/>
      <c r="E155" s="85"/>
      <c r="F155" s="85"/>
      <c r="G155" s="85"/>
      <c r="H155" s="85"/>
      <c r="I155" s="85"/>
      <c r="J155" s="85"/>
      <c r="K155" s="85"/>
      <c r="L155" s="85"/>
      <c r="M155" s="85"/>
      <c r="N155" s="85"/>
      <c r="O155" s="85"/>
      <c r="P155" s="85"/>
      <c r="Q155" s="85"/>
      <c r="R155" s="85"/>
      <c r="S155" s="85"/>
      <c r="T155" s="85"/>
      <c r="U155" s="85"/>
      <c r="V155" s="85"/>
      <c r="W155" s="85"/>
      <c r="X155" s="85"/>
      <c r="Y155" s="85"/>
    </row>
    <row r="156" spans="3:25">
      <c r="C156" s="85"/>
      <c r="D156" s="85"/>
      <c r="E156" s="85"/>
      <c r="F156" s="85"/>
      <c r="G156" s="85"/>
      <c r="H156" s="85"/>
      <c r="I156" s="85"/>
      <c r="J156" s="85"/>
      <c r="K156" s="85"/>
      <c r="L156" s="85"/>
      <c r="M156" s="85"/>
      <c r="N156" s="85"/>
      <c r="O156" s="85"/>
      <c r="P156" s="85"/>
      <c r="Q156" s="85"/>
      <c r="R156" s="85"/>
      <c r="S156" s="85"/>
      <c r="T156" s="85"/>
      <c r="U156" s="85"/>
      <c r="V156" s="85"/>
      <c r="W156" s="85"/>
      <c r="X156" s="85"/>
      <c r="Y156" s="85"/>
    </row>
    <row r="157" spans="3:25">
      <c r="C157" s="85"/>
      <c r="D157" s="85"/>
      <c r="E157" s="85"/>
      <c r="F157" s="85"/>
      <c r="G157" s="85"/>
      <c r="H157" s="85"/>
      <c r="I157" s="85"/>
      <c r="J157" s="85"/>
      <c r="K157" s="85"/>
      <c r="L157" s="85"/>
      <c r="M157" s="85"/>
      <c r="N157" s="85"/>
      <c r="O157" s="85"/>
      <c r="P157" s="85"/>
      <c r="Q157" s="85"/>
      <c r="R157" s="85"/>
      <c r="S157" s="85"/>
      <c r="T157" s="85"/>
      <c r="U157" s="85"/>
      <c r="V157" s="85"/>
      <c r="W157" s="85"/>
      <c r="X157" s="85"/>
      <c r="Y157" s="85"/>
    </row>
    <row r="158" spans="3:25">
      <c r="C158" s="85"/>
      <c r="D158" s="85"/>
      <c r="E158" s="85"/>
      <c r="F158" s="85"/>
      <c r="G158" s="85"/>
      <c r="H158" s="85"/>
      <c r="I158" s="85"/>
      <c r="J158" s="85"/>
      <c r="K158" s="85"/>
      <c r="L158" s="85"/>
      <c r="M158" s="85"/>
      <c r="N158" s="85"/>
      <c r="O158" s="85"/>
      <c r="P158" s="85"/>
      <c r="Q158" s="85"/>
      <c r="R158" s="85"/>
      <c r="S158" s="85"/>
      <c r="T158" s="85"/>
      <c r="U158" s="85"/>
      <c r="V158" s="85"/>
      <c r="W158" s="85"/>
      <c r="X158" s="85"/>
      <c r="Y158" s="85"/>
    </row>
    <row r="159" spans="3:25">
      <c r="C159" s="85"/>
      <c r="D159" s="85"/>
      <c r="E159" s="85"/>
      <c r="F159" s="85"/>
      <c r="G159" s="85"/>
      <c r="H159" s="85"/>
      <c r="I159" s="85"/>
      <c r="J159" s="85"/>
      <c r="K159" s="85"/>
      <c r="L159" s="85"/>
      <c r="M159" s="85"/>
      <c r="N159" s="85"/>
      <c r="O159" s="85"/>
      <c r="P159" s="85"/>
      <c r="Q159" s="85"/>
      <c r="R159" s="85"/>
      <c r="S159" s="85"/>
      <c r="T159" s="85"/>
      <c r="U159" s="85"/>
      <c r="V159" s="85"/>
      <c r="W159" s="85"/>
      <c r="X159" s="85"/>
      <c r="Y159" s="85"/>
    </row>
    <row r="160" spans="3:25">
      <c r="C160" s="85"/>
      <c r="D160" s="85"/>
      <c r="E160" s="85"/>
      <c r="F160" s="85"/>
      <c r="G160" s="85"/>
      <c r="H160" s="85"/>
      <c r="I160" s="85"/>
      <c r="J160" s="85"/>
      <c r="K160" s="85"/>
      <c r="L160" s="85"/>
      <c r="M160" s="85"/>
      <c r="N160" s="85"/>
      <c r="O160" s="85"/>
      <c r="P160" s="85"/>
      <c r="Q160" s="85"/>
      <c r="R160" s="85"/>
      <c r="S160" s="85"/>
      <c r="T160" s="85"/>
      <c r="U160" s="85"/>
      <c r="V160" s="85"/>
      <c r="W160" s="85"/>
      <c r="X160" s="85"/>
      <c r="Y160" s="85"/>
    </row>
    <row r="161" spans="3:25">
      <c r="C161" s="85"/>
      <c r="D161" s="85"/>
      <c r="E161" s="85"/>
      <c r="F161" s="85"/>
      <c r="G161" s="85"/>
      <c r="H161" s="85"/>
      <c r="I161" s="85"/>
      <c r="J161" s="85"/>
      <c r="K161" s="85"/>
      <c r="L161" s="85"/>
      <c r="M161" s="85"/>
      <c r="N161" s="85"/>
      <c r="O161" s="85"/>
      <c r="P161" s="85"/>
      <c r="Q161" s="85"/>
      <c r="R161" s="85"/>
      <c r="S161" s="85"/>
      <c r="T161" s="85"/>
      <c r="U161" s="85"/>
      <c r="V161" s="85"/>
      <c r="W161" s="85"/>
      <c r="X161" s="85"/>
      <c r="Y161" s="85"/>
    </row>
    <row r="162" spans="3:25">
      <c r="C162" s="85"/>
      <c r="D162" s="85"/>
      <c r="E162" s="85"/>
      <c r="F162" s="85"/>
      <c r="G162" s="85"/>
      <c r="H162" s="85"/>
      <c r="I162" s="85"/>
      <c r="J162" s="85"/>
      <c r="K162" s="85"/>
      <c r="L162" s="85"/>
      <c r="M162" s="85"/>
      <c r="N162" s="85"/>
      <c r="O162" s="85"/>
      <c r="P162" s="85"/>
      <c r="Q162" s="85"/>
      <c r="R162" s="85"/>
      <c r="S162" s="85"/>
      <c r="T162" s="85"/>
      <c r="U162" s="85"/>
      <c r="V162" s="85"/>
      <c r="W162" s="85"/>
      <c r="X162" s="85"/>
      <c r="Y162" s="85"/>
    </row>
    <row r="163" spans="3:25">
      <c r="C163" s="85"/>
      <c r="D163" s="85"/>
      <c r="E163" s="85"/>
      <c r="F163" s="85"/>
      <c r="G163" s="85"/>
      <c r="H163" s="85"/>
      <c r="I163" s="85"/>
      <c r="J163" s="85"/>
      <c r="K163" s="85"/>
      <c r="L163" s="85"/>
      <c r="M163" s="85"/>
      <c r="N163" s="85"/>
      <c r="O163" s="85"/>
      <c r="P163" s="85"/>
      <c r="Q163" s="85"/>
      <c r="R163" s="85"/>
      <c r="S163" s="85"/>
      <c r="T163" s="85"/>
      <c r="U163" s="85"/>
      <c r="V163" s="85"/>
      <c r="W163" s="85"/>
      <c r="X163" s="85"/>
      <c r="Y163" s="85"/>
    </row>
    <row r="164" spans="3:25">
      <c r="C164" s="85"/>
      <c r="D164" s="85"/>
      <c r="E164" s="85"/>
      <c r="F164" s="85"/>
      <c r="G164" s="85"/>
      <c r="H164" s="85"/>
      <c r="I164" s="85"/>
      <c r="J164" s="85"/>
      <c r="K164" s="85"/>
      <c r="L164" s="85"/>
      <c r="M164" s="85"/>
      <c r="N164" s="85"/>
      <c r="O164" s="85"/>
      <c r="P164" s="85"/>
      <c r="Q164" s="85"/>
      <c r="R164" s="85"/>
      <c r="S164" s="85"/>
      <c r="T164" s="85"/>
      <c r="U164" s="85"/>
      <c r="V164" s="85"/>
      <c r="W164" s="85"/>
      <c r="X164" s="85"/>
      <c r="Y164" s="85"/>
    </row>
    <row r="165" spans="3:25">
      <c r="C165" s="85"/>
      <c r="D165" s="85"/>
      <c r="E165" s="85"/>
      <c r="F165" s="85"/>
      <c r="G165" s="85"/>
      <c r="H165" s="85"/>
      <c r="I165" s="85"/>
      <c r="J165" s="85"/>
      <c r="K165" s="85"/>
      <c r="L165" s="85"/>
      <c r="M165" s="85"/>
      <c r="N165" s="85"/>
      <c r="O165" s="85"/>
      <c r="P165" s="85"/>
      <c r="Q165" s="85"/>
      <c r="R165" s="85"/>
      <c r="S165" s="85"/>
      <c r="T165" s="85"/>
      <c r="U165" s="85"/>
      <c r="V165" s="85"/>
      <c r="W165" s="85"/>
      <c r="X165" s="85"/>
      <c r="Y165" s="85"/>
    </row>
    <row r="166" spans="3:25">
      <c r="C166" s="85"/>
      <c r="D166" s="85"/>
      <c r="E166" s="85"/>
      <c r="F166" s="85"/>
      <c r="G166" s="85"/>
      <c r="H166" s="85"/>
      <c r="I166" s="85"/>
      <c r="J166" s="85"/>
      <c r="K166" s="85"/>
      <c r="L166" s="85"/>
      <c r="M166" s="85"/>
      <c r="N166" s="85"/>
      <c r="O166" s="85"/>
      <c r="P166" s="85"/>
      <c r="Q166" s="85"/>
      <c r="R166" s="85"/>
      <c r="S166" s="85"/>
      <c r="T166" s="85"/>
      <c r="U166" s="85"/>
      <c r="V166" s="85"/>
      <c r="W166" s="85"/>
      <c r="X166" s="85"/>
      <c r="Y166" s="85"/>
    </row>
    <row r="167" spans="3:25">
      <c r="C167" s="85"/>
      <c r="D167" s="85"/>
      <c r="E167" s="85"/>
      <c r="F167" s="85"/>
      <c r="G167" s="85"/>
      <c r="H167" s="85"/>
      <c r="I167" s="85"/>
      <c r="J167" s="85"/>
      <c r="K167" s="85"/>
      <c r="L167" s="85"/>
      <c r="M167" s="85"/>
      <c r="N167" s="85"/>
      <c r="O167" s="85"/>
      <c r="P167" s="85"/>
      <c r="Q167" s="85"/>
      <c r="R167" s="85"/>
      <c r="S167" s="85"/>
      <c r="T167" s="85"/>
      <c r="U167" s="85"/>
      <c r="V167" s="85"/>
      <c r="W167" s="85"/>
      <c r="X167" s="85"/>
      <c r="Y167" s="85"/>
    </row>
    <row r="168" spans="3:25">
      <c r="C168" s="85"/>
      <c r="D168" s="85"/>
      <c r="E168" s="85"/>
      <c r="F168" s="85"/>
      <c r="G168" s="85"/>
      <c r="H168" s="85"/>
      <c r="I168" s="85"/>
      <c r="J168" s="85"/>
      <c r="K168" s="85"/>
      <c r="L168" s="85"/>
      <c r="M168" s="85"/>
      <c r="N168" s="85"/>
      <c r="O168" s="85"/>
      <c r="P168" s="85"/>
      <c r="Q168" s="85"/>
      <c r="R168" s="85"/>
      <c r="S168" s="85"/>
      <c r="T168" s="85"/>
      <c r="U168" s="85"/>
      <c r="V168" s="85"/>
      <c r="W168" s="85"/>
      <c r="X168" s="85"/>
      <c r="Y168" s="85"/>
    </row>
    <row r="169" spans="3:25">
      <c r="C169" s="85"/>
      <c r="D169" s="85"/>
      <c r="E169" s="85"/>
      <c r="F169" s="85"/>
      <c r="G169" s="85"/>
      <c r="H169" s="85"/>
      <c r="I169" s="85"/>
      <c r="J169" s="85"/>
      <c r="K169" s="85"/>
      <c r="L169" s="85"/>
      <c r="M169" s="85"/>
      <c r="N169" s="85"/>
      <c r="O169" s="85"/>
      <c r="P169" s="85"/>
      <c r="Q169" s="85"/>
      <c r="R169" s="85"/>
      <c r="S169" s="85"/>
      <c r="T169" s="85"/>
      <c r="U169" s="85"/>
      <c r="V169" s="85"/>
      <c r="W169" s="85"/>
      <c r="X169" s="85"/>
      <c r="Y169" s="85"/>
    </row>
    <row r="170" spans="3:25">
      <c r="C170" s="85"/>
      <c r="D170" s="85"/>
      <c r="E170" s="85"/>
      <c r="F170" s="85"/>
      <c r="G170" s="85"/>
      <c r="H170" s="85"/>
      <c r="I170" s="85"/>
      <c r="J170" s="85"/>
      <c r="K170" s="85"/>
      <c r="L170" s="85"/>
      <c r="M170" s="85"/>
      <c r="N170" s="85"/>
      <c r="O170" s="85"/>
      <c r="P170" s="85"/>
      <c r="Q170" s="85"/>
      <c r="R170" s="85"/>
      <c r="S170" s="85"/>
      <c r="T170" s="85"/>
      <c r="U170" s="85"/>
      <c r="V170" s="85"/>
      <c r="W170" s="85"/>
      <c r="X170" s="85"/>
      <c r="Y170" s="85"/>
    </row>
    <row r="171" spans="3:25">
      <c r="C171" s="85"/>
      <c r="D171" s="85"/>
      <c r="E171" s="85"/>
      <c r="F171" s="85"/>
      <c r="G171" s="85"/>
      <c r="H171" s="85"/>
      <c r="I171" s="85"/>
      <c r="J171" s="85"/>
      <c r="K171" s="85"/>
      <c r="L171" s="85"/>
      <c r="M171" s="85"/>
      <c r="N171" s="85"/>
      <c r="O171" s="85"/>
      <c r="P171" s="85"/>
      <c r="Q171" s="85"/>
      <c r="R171" s="85"/>
      <c r="S171" s="85"/>
      <c r="T171" s="85"/>
      <c r="U171" s="85"/>
      <c r="V171" s="85"/>
      <c r="W171" s="85"/>
      <c r="X171" s="85"/>
      <c r="Y171" s="85"/>
    </row>
    <row r="172" spans="3:25">
      <c r="C172" s="85"/>
      <c r="D172" s="85"/>
      <c r="E172" s="85"/>
      <c r="F172" s="85"/>
      <c r="G172" s="85"/>
      <c r="H172" s="85"/>
      <c r="I172" s="85"/>
      <c r="J172" s="85"/>
      <c r="K172" s="85"/>
      <c r="L172" s="85"/>
      <c r="M172" s="85"/>
      <c r="N172" s="85"/>
      <c r="O172" s="85"/>
      <c r="P172" s="85"/>
      <c r="Q172" s="85"/>
      <c r="R172" s="85"/>
      <c r="S172" s="85"/>
      <c r="T172" s="85"/>
      <c r="U172" s="85"/>
      <c r="V172" s="85"/>
      <c r="W172" s="85"/>
      <c r="X172" s="85"/>
      <c r="Y172" s="85"/>
    </row>
    <row r="173" spans="3:25">
      <c r="C173" s="85"/>
      <c r="D173" s="85"/>
      <c r="E173" s="85"/>
      <c r="F173" s="85"/>
      <c r="G173" s="85"/>
      <c r="H173" s="85"/>
      <c r="I173" s="85"/>
      <c r="J173" s="85"/>
      <c r="K173" s="85"/>
      <c r="L173" s="85"/>
      <c r="M173" s="85"/>
      <c r="N173" s="85"/>
      <c r="O173" s="85"/>
      <c r="P173" s="85"/>
      <c r="Q173" s="85"/>
      <c r="R173" s="85"/>
      <c r="S173" s="85"/>
      <c r="T173" s="85"/>
      <c r="U173" s="85"/>
      <c r="V173" s="85"/>
      <c r="W173" s="85"/>
      <c r="X173" s="85"/>
      <c r="Y173" s="85"/>
    </row>
    <row r="174" spans="3:25">
      <c r="C174" s="85"/>
      <c r="D174" s="85"/>
      <c r="E174" s="85"/>
      <c r="F174" s="85"/>
      <c r="G174" s="85"/>
      <c r="H174" s="85"/>
      <c r="I174" s="85"/>
      <c r="J174" s="85"/>
      <c r="K174" s="85"/>
      <c r="L174" s="85"/>
      <c r="M174" s="85"/>
      <c r="N174" s="85"/>
      <c r="O174" s="85"/>
      <c r="P174" s="85"/>
      <c r="Q174" s="85"/>
      <c r="R174" s="85"/>
      <c r="S174" s="85"/>
      <c r="T174" s="85"/>
      <c r="U174" s="85"/>
      <c r="V174" s="85"/>
      <c r="W174" s="85"/>
      <c r="X174" s="85"/>
      <c r="Y174" s="85"/>
    </row>
    <row r="175" spans="3:25">
      <c r="C175" s="85"/>
      <c r="D175" s="85"/>
      <c r="E175" s="85"/>
      <c r="F175" s="85"/>
      <c r="G175" s="85"/>
      <c r="H175" s="85"/>
      <c r="I175" s="85"/>
      <c r="J175" s="85"/>
      <c r="K175" s="85"/>
      <c r="L175" s="85"/>
      <c r="M175" s="85"/>
      <c r="N175" s="85"/>
      <c r="O175" s="85"/>
      <c r="P175" s="85"/>
      <c r="Q175" s="85"/>
      <c r="R175" s="85"/>
      <c r="S175" s="85"/>
      <c r="T175" s="85"/>
      <c r="U175" s="85"/>
      <c r="V175" s="85"/>
      <c r="W175" s="85"/>
      <c r="X175" s="85"/>
      <c r="Y175" s="85"/>
    </row>
    <row r="176" spans="3:25">
      <c r="C176" s="85"/>
      <c r="D176" s="85"/>
      <c r="E176" s="85"/>
      <c r="F176" s="85"/>
      <c r="G176" s="85"/>
      <c r="H176" s="85"/>
      <c r="I176" s="85"/>
      <c r="J176" s="85"/>
      <c r="K176" s="85"/>
      <c r="L176" s="85"/>
      <c r="M176" s="85"/>
      <c r="N176" s="85"/>
      <c r="O176" s="85"/>
      <c r="P176" s="85"/>
      <c r="Q176" s="85"/>
      <c r="R176" s="85"/>
      <c r="S176" s="85"/>
      <c r="T176" s="85"/>
      <c r="U176" s="85"/>
      <c r="V176" s="85"/>
      <c r="W176" s="85"/>
      <c r="X176" s="85"/>
      <c r="Y176" s="85"/>
    </row>
    <row r="177" spans="3:25">
      <c r="C177" s="85"/>
      <c r="D177" s="85"/>
      <c r="E177" s="85"/>
      <c r="F177" s="85"/>
      <c r="G177" s="85"/>
      <c r="H177" s="85"/>
      <c r="I177" s="85"/>
      <c r="J177" s="85"/>
      <c r="K177" s="85"/>
      <c r="L177" s="85"/>
      <c r="M177" s="85"/>
      <c r="N177" s="85"/>
      <c r="O177" s="85"/>
      <c r="P177" s="85"/>
      <c r="Q177" s="85"/>
      <c r="R177" s="85"/>
      <c r="S177" s="85"/>
      <c r="T177" s="85"/>
      <c r="U177" s="85"/>
      <c r="V177" s="85"/>
      <c r="W177" s="85"/>
      <c r="X177" s="85"/>
      <c r="Y177" s="85"/>
    </row>
    <row r="178" spans="3:25">
      <c r="C178" s="85"/>
      <c r="D178" s="85"/>
      <c r="E178" s="85"/>
      <c r="F178" s="85"/>
      <c r="G178" s="85"/>
      <c r="H178" s="85"/>
      <c r="I178" s="85"/>
      <c r="J178" s="85"/>
      <c r="K178" s="85"/>
      <c r="L178" s="85"/>
      <c r="M178" s="85"/>
      <c r="N178" s="85"/>
      <c r="O178" s="85"/>
      <c r="P178" s="85"/>
      <c r="Q178" s="85"/>
      <c r="R178" s="85"/>
      <c r="S178" s="85"/>
      <c r="T178" s="85"/>
      <c r="U178" s="85"/>
      <c r="V178" s="85"/>
      <c r="W178" s="85"/>
      <c r="X178" s="85"/>
      <c r="Y178" s="85"/>
    </row>
    <row r="179" spans="3:25">
      <c r="C179" s="85"/>
      <c r="D179" s="85"/>
      <c r="E179" s="85"/>
      <c r="F179" s="85"/>
      <c r="G179" s="85"/>
      <c r="H179" s="85"/>
      <c r="I179" s="85"/>
      <c r="J179" s="85"/>
      <c r="K179" s="85"/>
      <c r="L179" s="85"/>
      <c r="M179" s="85"/>
      <c r="N179" s="85"/>
      <c r="O179" s="85"/>
      <c r="P179" s="85"/>
      <c r="Q179" s="85"/>
      <c r="R179" s="85"/>
      <c r="S179" s="85"/>
      <c r="T179" s="85"/>
      <c r="U179" s="85"/>
      <c r="V179" s="85"/>
      <c r="W179" s="85"/>
      <c r="X179" s="85"/>
      <c r="Y179" s="85"/>
    </row>
    <row r="180" spans="3:25">
      <c r="C180" s="85"/>
      <c r="D180" s="85"/>
      <c r="E180" s="85"/>
      <c r="F180" s="85"/>
      <c r="G180" s="85"/>
      <c r="H180" s="85"/>
      <c r="I180" s="85"/>
      <c r="J180" s="85"/>
      <c r="K180" s="85"/>
      <c r="L180" s="85"/>
      <c r="M180" s="85"/>
      <c r="N180" s="85"/>
      <c r="O180" s="85"/>
      <c r="P180" s="85"/>
      <c r="Q180" s="85"/>
      <c r="R180" s="85"/>
      <c r="S180" s="85"/>
      <c r="T180" s="85"/>
      <c r="U180" s="85"/>
      <c r="V180" s="85"/>
      <c r="W180" s="85"/>
      <c r="X180" s="85"/>
      <c r="Y180" s="85"/>
    </row>
    <row r="181" spans="3:25">
      <c r="C181" s="85"/>
      <c r="D181" s="85"/>
      <c r="E181" s="85"/>
      <c r="F181" s="85"/>
      <c r="G181" s="85"/>
      <c r="H181" s="85"/>
      <c r="I181" s="85"/>
      <c r="J181" s="85"/>
      <c r="K181" s="85"/>
      <c r="L181" s="85"/>
      <c r="M181" s="85"/>
      <c r="N181" s="85"/>
      <c r="O181" s="85"/>
      <c r="P181" s="85"/>
      <c r="Q181" s="85"/>
      <c r="R181" s="85"/>
      <c r="S181" s="85"/>
      <c r="T181" s="85"/>
      <c r="U181" s="85"/>
      <c r="V181" s="85"/>
      <c r="W181" s="85"/>
      <c r="X181" s="85"/>
      <c r="Y181" s="85"/>
    </row>
    <row r="182" spans="3:25">
      <c r="C182" s="85"/>
      <c r="D182" s="85"/>
      <c r="E182" s="85"/>
      <c r="F182" s="85"/>
      <c r="G182" s="85"/>
      <c r="H182" s="85"/>
      <c r="I182" s="85"/>
      <c r="J182" s="85"/>
      <c r="K182" s="85"/>
      <c r="L182" s="85"/>
      <c r="M182" s="85"/>
      <c r="N182" s="85"/>
      <c r="O182" s="85"/>
      <c r="P182" s="85"/>
      <c r="Q182" s="85"/>
      <c r="R182" s="85"/>
      <c r="S182" s="85"/>
      <c r="T182" s="85"/>
      <c r="U182" s="85"/>
      <c r="V182" s="85"/>
      <c r="W182" s="85"/>
      <c r="X182" s="85"/>
      <c r="Y182" s="85"/>
    </row>
    <row r="183" spans="3:25">
      <c r="C183" s="85"/>
      <c r="D183" s="85"/>
      <c r="E183" s="85"/>
      <c r="F183" s="85"/>
      <c r="G183" s="85"/>
      <c r="H183" s="85"/>
      <c r="I183" s="85"/>
      <c r="J183" s="85"/>
      <c r="K183" s="85"/>
      <c r="L183" s="85"/>
      <c r="M183" s="85"/>
      <c r="N183" s="85"/>
      <c r="O183" s="85"/>
      <c r="P183" s="85"/>
      <c r="Q183" s="85"/>
      <c r="R183" s="85"/>
      <c r="S183" s="85"/>
      <c r="T183" s="85"/>
      <c r="U183" s="85"/>
      <c r="V183" s="85"/>
      <c r="W183" s="85"/>
      <c r="X183" s="85"/>
      <c r="Y183" s="85"/>
    </row>
    <row r="184" spans="3:25">
      <c r="C184" s="85"/>
      <c r="D184" s="85"/>
      <c r="E184" s="85"/>
      <c r="F184" s="85"/>
      <c r="G184" s="85"/>
      <c r="H184" s="85"/>
      <c r="I184" s="85"/>
      <c r="J184" s="85"/>
      <c r="K184" s="85"/>
      <c r="L184" s="85"/>
      <c r="M184" s="85"/>
      <c r="N184" s="85"/>
      <c r="O184" s="85"/>
      <c r="P184" s="85"/>
      <c r="Q184" s="85"/>
      <c r="R184" s="85"/>
      <c r="S184" s="85"/>
      <c r="T184" s="85"/>
      <c r="U184" s="85"/>
      <c r="V184" s="85"/>
      <c r="W184" s="85"/>
      <c r="X184" s="85"/>
      <c r="Y184" s="85"/>
    </row>
    <row r="185" spans="3:25">
      <c r="C185" s="85"/>
      <c r="D185" s="85"/>
      <c r="E185" s="85"/>
      <c r="F185" s="85"/>
      <c r="G185" s="85"/>
      <c r="H185" s="85"/>
      <c r="I185" s="85"/>
      <c r="J185" s="85"/>
      <c r="K185" s="85"/>
      <c r="L185" s="85"/>
      <c r="M185" s="85"/>
      <c r="N185" s="85"/>
      <c r="O185" s="85"/>
      <c r="P185" s="85"/>
      <c r="Q185" s="85"/>
      <c r="R185" s="85"/>
      <c r="S185" s="85"/>
      <c r="T185" s="85"/>
      <c r="U185" s="85"/>
      <c r="V185" s="85"/>
      <c r="W185" s="85"/>
      <c r="X185" s="85"/>
      <c r="Y185" s="85"/>
    </row>
    <row r="186" spans="3:25">
      <c r="C186" s="85"/>
      <c r="D186" s="85"/>
      <c r="E186" s="85"/>
      <c r="F186" s="85"/>
      <c r="G186" s="85"/>
      <c r="H186" s="85"/>
      <c r="I186" s="85"/>
      <c r="J186" s="85"/>
      <c r="K186" s="85"/>
      <c r="L186" s="85"/>
      <c r="M186" s="85"/>
      <c r="N186" s="85"/>
      <c r="O186" s="85"/>
      <c r="P186" s="85"/>
      <c r="Q186" s="85"/>
      <c r="R186" s="85"/>
      <c r="S186" s="85"/>
      <c r="T186" s="85"/>
      <c r="U186" s="85"/>
      <c r="V186" s="85"/>
      <c r="W186" s="85"/>
      <c r="X186" s="85"/>
      <c r="Y186" s="85"/>
    </row>
    <row r="187" spans="3:25">
      <c r="C187" s="85"/>
      <c r="D187" s="85"/>
      <c r="E187" s="85"/>
      <c r="F187" s="85"/>
      <c r="G187" s="85"/>
      <c r="H187" s="85"/>
      <c r="I187" s="85"/>
      <c r="J187" s="85"/>
      <c r="K187" s="85"/>
      <c r="L187" s="85"/>
      <c r="M187" s="85"/>
      <c r="N187" s="85"/>
      <c r="O187" s="85"/>
      <c r="P187" s="85"/>
      <c r="Q187" s="85"/>
      <c r="R187" s="85"/>
      <c r="S187" s="85"/>
      <c r="T187" s="85"/>
      <c r="U187" s="85"/>
      <c r="V187" s="85"/>
      <c r="W187" s="85"/>
      <c r="X187" s="85"/>
      <c r="Y187" s="85"/>
    </row>
    <row r="188" spans="3:25">
      <c r="C188" s="85"/>
      <c r="D188" s="85"/>
      <c r="E188" s="85"/>
      <c r="F188" s="85"/>
      <c r="G188" s="85"/>
      <c r="H188" s="85"/>
      <c r="I188" s="85"/>
      <c r="J188" s="85"/>
      <c r="K188" s="85"/>
      <c r="L188" s="85"/>
      <c r="M188" s="85"/>
      <c r="N188" s="85"/>
      <c r="O188" s="85"/>
      <c r="P188" s="85"/>
      <c r="Q188" s="85"/>
      <c r="R188" s="85"/>
      <c r="S188" s="85"/>
      <c r="T188" s="85"/>
      <c r="U188" s="85"/>
      <c r="V188" s="85"/>
      <c r="W188" s="85"/>
      <c r="X188" s="85"/>
      <c r="Y188" s="85"/>
    </row>
    <row r="189" spans="3:25">
      <c r="C189" s="85"/>
      <c r="D189" s="85"/>
      <c r="E189" s="85"/>
      <c r="F189" s="85"/>
      <c r="G189" s="85"/>
      <c r="H189" s="85"/>
      <c r="I189" s="85"/>
      <c r="J189" s="85"/>
      <c r="K189" s="85"/>
      <c r="L189" s="85"/>
      <c r="M189" s="85"/>
      <c r="N189" s="85"/>
      <c r="O189" s="85"/>
      <c r="P189" s="85"/>
      <c r="Q189" s="85"/>
      <c r="R189" s="85"/>
      <c r="S189" s="85"/>
      <c r="T189" s="85"/>
      <c r="U189" s="85"/>
      <c r="V189" s="85"/>
      <c r="W189" s="85"/>
      <c r="X189" s="85"/>
      <c r="Y189" s="85"/>
    </row>
    <row r="190" spans="3:25">
      <c r="C190" s="85"/>
      <c r="D190" s="85"/>
      <c r="E190" s="85"/>
      <c r="F190" s="85"/>
      <c r="G190" s="85"/>
      <c r="H190" s="85"/>
      <c r="I190" s="85"/>
      <c r="J190" s="85"/>
      <c r="K190" s="85"/>
      <c r="L190" s="85"/>
      <c r="M190" s="85"/>
      <c r="N190" s="85"/>
      <c r="O190" s="85"/>
      <c r="P190" s="85"/>
      <c r="Q190" s="85"/>
      <c r="R190" s="85"/>
      <c r="S190" s="85"/>
      <c r="T190" s="85"/>
      <c r="U190" s="85"/>
      <c r="V190" s="85"/>
      <c r="W190" s="85"/>
      <c r="X190" s="85"/>
      <c r="Y190" s="85"/>
    </row>
    <row r="191" spans="3:25">
      <c r="C191" s="85"/>
      <c r="D191" s="85"/>
      <c r="E191" s="85"/>
      <c r="F191" s="85"/>
      <c r="G191" s="85"/>
      <c r="H191" s="85"/>
      <c r="I191" s="85"/>
      <c r="J191" s="85"/>
      <c r="K191" s="85"/>
      <c r="L191" s="85"/>
      <c r="M191" s="85"/>
      <c r="N191" s="85"/>
      <c r="O191" s="85"/>
      <c r="P191" s="85"/>
      <c r="Q191" s="85"/>
      <c r="R191" s="85"/>
      <c r="S191" s="85"/>
      <c r="T191" s="85"/>
      <c r="U191" s="85"/>
      <c r="V191" s="85"/>
      <c r="W191" s="85"/>
      <c r="X191" s="85"/>
      <c r="Y191" s="85"/>
    </row>
    <row r="192" spans="3:25">
      <c r="C192" s="85"/>
      <c r="D192" s="85"/>
      <c r="E192" s="85"/>
      <c r="F192" s="85"/>
      <c r="G192" s="85"/>
      <c r="H192" s="85"/>
      <c r="I192" s="85"/>
      <c r="J192" s="85"/>
      <c r="K192" s="85"/>
      <c r="L192" s="85"/>
      <c r="M192" s="85"/>
      <c r="N192" s="85"/>
      <c r="O192" s="85"/>
      <c r="P192" s="85"/>
      <c r="Q192" s="85"/>
      <c r="R192" s="85"/>
      <c r="S192" s="85"/>
      <c r="T192" s="85"/>
      <c r="U192" s="85"/>
      <c r="V192" s="85"/>
      <c r="W192" s="85"/>
      <c r="X192" s="85"/>
      <c r="Y192" s="85"/>
    </row>
    <row r="193" spans="3:25">
      <c r="C193" s="85"/>
      <c r="D193" s="85"/>
      <c r="E193" s="85"/>
      <c r="F193" s="85"/>
      <c r="G193" s="85"/>
      <c r="H193" s="85"/>
      <c r="I193" s="85"/>
      <c r="J193" s="85"/>
      <c r="K193" s="85"/>
      <c r="L193" s="85"/>
      <c r="M193" s="85"/>
      <c r="N193" s="85"/>
      <c r="O193" s="85"/>
      <c r="P193" s="85"/>
      <c r="Q193" s="85"/>
      <c r="R193" s="85"/>
      <c r="S193" s="85"/>
      <c r="T193" s="85"/>
      <c r="U193" s="85"/>
      <c r="V193" s="85"/>
      <c r="W193" s="85"/>
      <c r="X193" s="85"/>
      <c r="Y193" s="85"/>
    </row>
    <row r="194" spans="3:25">
      <c r="C194" s="85"/>
      <c r="D194" s="85"/>
      <c r="E194" s="85"/>
      <c r="F194" s="85"/>
      <c r="G194" s="85"/>
      <c r="H194" s="85"/>
      <c r="I194" s="85"/>
      <c r="J194" s="85"/>
      <c r="K194" s="85"/>
      <c r="L194" s="85"/>
      <c r="M194" s="85"/>
      <c r="N194" s="85"/>
      <c r="O194" s="85"/>
      <c r="P194" s="85"/>
      <c r="Q194" s="85"/>
      <c r="R194" s="85"/>
      <c r="S194" s="85"/>
      <c r="T194" s="85"/>
      <c r="U194" s="85"/>
      <c r="V194" s="85"/>
      <c r="W194" s="85"/>
      <c r="X194" s="85"/>
      <c r="Y194" s="85"/>
    </row>
    <row r="195" spans="3:25">
      <c r="C195" s="85"/>
      <c r="D195" s="85"/>
      <c r="E195" s="85"/>
      <c r="F195" s="85"/>
      <c r="G195" s="85"/>
      <c r="H195" s="85"/>
      <c r="I195" s="85"/>
      <c r="J195" s="85"/>
      <c r="K195" s="85"/>
      <c r="L195" s="85"/>
      <c r="M195" s="85"/>
      <c r="N195" s="85"/>
      <c r="O195" s="85"/>
      <c r="P195" s="85"/>
      <c r="Q195" s="85"/>
      <c r="R195" s="85"/>
      <c r="S195" s="85"/>
      <c r="T195" s="85"/>
      <c r="U195" s="85"/>
      <c r="V195" s="85"/>
      <c r="W195" s="85"/>
      <c r="X195" s="85"/>
      <c r="Y195" s="85"/>
    </row>
    <row r="196" spans="3:25">
      <c r="C196" s="85"/>
      <c r="D196" s="85"/>
      <c r="E196" s="85"/>
      <c r="F196" s="85"/>
      <c r="G196" s="85"/>
      <c r="H196" s="85"/>
      <c r="I196" s="85"/>
      <c r="J196" s="85"/>
      <c r="K196" s="85"/>
      <c r="L196" s="85"/>
      <c r="M196" s="85"/>
      <c r="N196" s="85"/>
      <c r="O196" s="85"/>
      <c r="P196" s="85"/>
      <c r="Q196" s="85"/>
      <c r="R196" s="85"/>
      <c r="S196" s="85"/>
      <c r="T196" s="85"/>
      <c r="U196" s="85"/>
      <c r="V196" s="85"/>
      <c r="W196" s="85"/>
      <c r="X196" s="85"/>
      <c r="Y196" s="85"/>
    </row>
    <row r="197" spans="3:25">
      <c r="C197" s="85"/>
      <c r="D197" s="85"/>
      <c r="E197" s="85"/>
      <c r="F197" s="85"/>
      <c r="G197" s="85"/>
      <c r="H197" s="85"/>
      <c r="I197" s="85"/>
      <c r="J197" s="85"/>
      <c r="K197" s="85"/>
      <c r="L197" s="85"/>
      <c r="M197" s="85"/>
      <c r="N197" s="85"/>
      <c r="O197" s="85"/>
      <c r="P197" s="85"/>
      <c r="Q197" s="85"/>
      <c r="R197" s="85"/>
      <c r="S197" s="85"/>
      <c r="T197" s="85"/>
      <c r="U197" s="85"/>
      <c r="V197" s="85"/>
      <c r="W197" s="85"/>
      <c r="X197" s="85"/>
      <c r="Y197" s="85"/>
    </row>
    <row r="198" spans="3:25">
      <c r="C198" s="85"/>
      <c r="D198" s="85"/>
      <c r="E198" s="85"/>
      <c r="F198" s="85"/>
      <c r="G198" s="85"/>
      <c r="H198" s="85"/>
      <c r="I198" s="85"/>
      <c r="J198" s="85"/>
      <c r="K198" s="85"/>
      <c r="L198" s="85"/>
      <c r="M198" s="85"/>
      <c r="N198" s="85"/>
      <c r="O198" s="85"/>
      <c r="P198" s="85"/>
      <c r="Q198" s="85"/>
      <c r="R198" s="85"/>
      <c r="S198" s="85"/>
      <c r="T198" s="85"/>
      <c r="U198" s="85"/>
      <c r="V198" s="85"/>
      <c r="W198" s="85"/>
      <c r="X198" s="85"/>
      <c r="Y198" s="85"/>
    </row>
    <row r="199" spans="3:25">
      <c r="C199" s="85"/>
      <c r="D199" s="85"/>
      <c r="E199" s="85"/>
      <c r="F199" s="85"/>
      <c r="G199" s="85"/>
      <c r="H199" s="85"/>
      <c r="I199" s="85"/>
      <c r="J199" s="85"/>
      <c r="K199" s="85"/>
      <c r="L199" s="85"/>
      <c r="M199" s="85"/>
      <c r="N199" s="85"/>
      <c r="O199" s="85"/>
      <c r="P199" s="85"/>
      <c r="Q199" s="85"/>
      <c r="R199" s="85"/>
      <c r="S199" s="85"/>
      <c r="T199" s="85"/>
      <c r="U199" s="85"/>
      <c r="V199" s="85"/>
      <c r="W199" s="85"/>
      <c r="X199" s="85"/>
      <c r="Y199" s="85"/>
    </row>
    <row r="200" spans="3:25">
      <c r="C200" s="85"/>
      <c r="D200" s="85"/>
      <c r="E200" s="85"/>
      <c r="F200" s="85"/>
      <c r="G200" s="85"/>
      <c r="H200" s="85"/>
      <c r="I200" s="85"/>
      <c r="J200" s="85"/>
      <c r="K200" s="85"/>
      <c r="L200" s="85"/>
      <c r="M200" s="85"/>
      <c r="N200" s="85"/>
      <c r="O200" s="85"/>
      <c r="P200" s="85"/>
      <c r="Q200" s="85"/>
      <c r="R200" s="85"/>
      <c r="S200" s="85"/>
      <c r="T200" s="85"/>
      <c r="U200" s="85"/>
      <c r="V200" s="85"/>
      <c r="W200" s="85"/>
      <c r="X200" s="85"/>
      <c r="Y200" s="85"/>
    </row>
    <row r="201" spans="3:25">
      <c r="C201" s="85"/>
      <c r="D201" s="85"/>
      <c r="E201" s="85"/>
      <c r="F201" s="85"/>
      <c r="G201" s="85"/>
      <c r="H201" s="85"/>
      <c r="I201" s="85"/>
      <c r="J201" s="85"/>
      <c r="K201" s="85"/>
      <c r="L201" s="85"/>
      <c r="M201" s="85"/>
      <c r="N201" s="85"/>
      <c r="O201" s="85"/>
      <c r="P201" s="85"/>
      <c r="Q201" s="85"/>
      <c r="R201" s="85"/>
      <c r="S201" s="85"/>
      <c r="T201" s="85"/>
      <c r="U201" s="85"/>
      <c r="V201" s="85"/>
      <c r="W201" s="85"/>
      <c r="X201" s="85"/>
      <c r="Y201" s="85"/>
    </row>
    <row r="202" spans="3:25">
      <c r="C202" s="85"/>
      <c r="D202" s="85"/>
      <c r="E202" s="85"/>
      <c r="F202" s="85"/>
      <c r="G202" s="85"/>
      <c r="H202" s="85"/>
      <c r="I202" s="85"/>
      <c r="J202" s="85"/>
      <c r="K202" s="85"/>
      <c r="L202" s="85"/>
      <c r="M202" s="85"/>
      <c r="N202" s="85"/>
      <c r="O202" s="85"/>
      <c r="P202" s="85"/>
      <c r="Q202" s="85"/>
      <c r="R202" s="85"/>
      <c r="S202" s="85"/>
      <c r="T202" s="85"/>
      <c r="U202" s="85"/>
      <c r="V202" s="85"/>
      <c r="W202" s="85"/>
      <c r="X202" s="85"/>
      <c r="Y202" s="85"/>
    </row>
    <row r="203" spans="3:25">
      <c r="C203" s="85"/>
      <c r="D203" s="85"/>
      <c r="E203" s="85"/>
      <c r="F203" s="85"/>
      <c r="G203" s="85"/>
      <c r="H203" s="85"/>
      <c r="I203" s="85"/>
      <c r="J203" s="85"/>
      <c r="K203" s="85"/>
      <c r="L203" s="85"/>
      <c r="M203" s="85"/>
      <c r="N203" s="85"/>
      <c r="O203" s="85"/>
      <c r="P203" s="85"/>
      <c r="Q203" s="85"/>
      <c r="R203" s="85"/>
      <c r="S203" s="85"/>
      <c r="T203" s="85"/>
      <c r="U203" s="85"/>
      <c r="V203" s="85"/>
      <c r="W203" s="85"/>
      <c r="X203" s="85"/>
      <c r="Y203" s="85"/>
    </row>
    <row r="204" spans="3:25">
      <c r="C204" s="85"/>
      <c r="D204" s="85"/>
      <c r="E204" s="85"/>
      <c r="F204" s="85"/>
      <c r="G204" s="85"/>
      <c r="H204" s="85"/>
      <c r="I204" s="85"/>
      <c r="J204" s="85"/>
      <c r="K204" s="85"/>
      <c r="L204" s="85"/>
      <c r="M204" s="85"/>
      <c r="N204" s="85"/>
      <c r="O204" s="85"/>
      <c r="P204" s="85"/>
      <c r="Q204" s="85"/>
      <c r="R204" s="85"/>
      <c r="S204" s="85"/>
      <c r="T204" s="85"/>
      <c r="U204" s="85"/>
      <c r="V204" s="85"/>
      <c r="W204" s="85"/>
      <c r="X204" s="85"/>
      <c r="Y204" s="85"/>
    </row>
    <row r="205" spans="3:25">
      <c r="C205" s="85"/>
      <c r="D205" s="85"/>
      <c r="E205" s="85"/>
      <c r="F205" s="85"/>
      <c r="G205" s="85"/>
      <c r="H205" s="85"/>
      <c r="I205" s="85"/>
      <c r="J205" s="85"/>
      <c r="K205" s="85"/>
      <c r="L205" s="85"/>
      <c r="M205" s="85"/>
      <c r="N205" s="85"/>
      <c r="O205" s="85"/>
      <c r="P205" s="85"/>
      <c r="Q205" s="85"/>
      <c r="R205" s="85"/>
      <c r="S205" s="85"/>
      <c r="T205" s="85"/>
      <c r="U205" s="85"/>
      <c r="V205" s="85"/>
      <c r="W205" s="85"/>
      <c r="X205" s="85"/>
      <c r="Y205" s="85"/>
    </row>
    <row r="206" spans="3:25">
      <c r="C206" s="85"/>
      <c r="D206" s="85"/>
      <c r="E206" s="85"/>
      <c r="F206" s="85"/>
      <c r="G206" s="85"/>
      <c r="H206" s="85"/>
      <c r="I206" s="85"/>
      <c r="J206" s="85"/>
      <c r="K206" s="85"/>
      <c r="L206" s="85"/>
      <c r="M206" s="85"/>
      <c r="N206" s="85"/>
      <c r="O206" s="85"/>
      <c r="P206" s="85"/>
      <c r="Q206" s="85"/>
      <c r="R206" s="85"/>
      <c r="S206" s="85"/>
      <c r="T206" s="85"/>
      <c r="U206" s="85"/>
      <c r="V206" s="85"/>
      <c r="W206" s="85"/>
      <c r="X206" s="85"/>
      <c r="Y206" s="85"/>
    </row>
    <row r="207" spans="3:25">
      <c r="C207" s="85"/>
      <c r="D207" s="85"/>
      <c r="E207" s="85"/>
      <c r="F207" s="85"/>
      <c r="G207" s="85"/>
      <c r="H207" s="85"/>
      <c r="I207" s="85"/>
      <c r="J207" s="85"/>
      <c r="K207" s="85"/>
      <c r="L207" s="85"/>
      <c r="M207" s="85"/>
      <c r="N207" s="85"/>
      <c r="O207" s="85"/>
      <c r="P207" s="85"/>
      <c r="Q207" s="85"/>
      <c r="R207" s="85"/>
      <c r="S207" s="85"/>
      <c r="T207" s="85"/>
      <c r="U207" s="85"/>
      <c r="V207" s="85"/>
      <c r="W207" s="85"/>
      <c r="X207" s="85"/>
      <c r="Y207" s="85"/>
    </row>
    <row r="208" spans="3:25">
      <c r="C208" s="85"/>
      <c r="D208" s="85"/>
      <c r="E208" s="85"/>
      <c r="F208" s="85"/>
      <c r="G208" s="85"/>
      <c r="H208" s="85"/>
      <c r="I208" s="85"/>
      <c r="J208" s="85"/>
      <c r="K208" s="85"/>
      <c r="L208" s="85"/>
      <c r="M208" s="85"/>
      <c r="N208" s="85"/>
      <c r="O208" s="85"/>
      <c r="P208" s="85"/>
      <c r="Q208" s="85"/>
      <c r="R208" s="85"/>
      <c r="S208" s="85"/>
      <c r="T208" s="85"/>
      <c r="U208" s="85"/>
      <c r="V208" s="85"/>
      <c r="W208" s="85"/>
      <c r="X208" s="85"/>
      <c r="Y208" s="85"/>
    </row>
    <row r="209" spans="3:25">
      <c r="C209" s="85"/>
      <c r="D209" s="85"/>
      <c r="E209" s="85"/>
      <c r="F209" s="85"/>
      <c r="G209" s="85"/>
      <c r="H209" s="85"/>
      <c r="I209" s="85"/>
      <c r="J209" s="85"/>
      <c r="K209" s="85"/>
      <c r="L209" s="85"/>
      <c r="M209" s="85"/>
      <c r="N209" s="85"/>
      <c r="O209" s="85"/>
      <c r="P209" s="85"/>
      <c r="Q209" s="85"/>
      <c r="R209" s="85"/>
      <c r="S209" s="85"/>
      <c r="T209" s="85"/>
      <c r="U209" s="85"/>
      <c r="V209" s="85"/>
      <c r="W209" s="85"/>
      <c r="X209" s="85"/>
      <c r="Y209" s="85"/>
    </row>
    <row r="210" spans="3:25">
      <c r="C210" s="85"/>
      <c r="D210" s="85"/>
      <c r="E210" s="85"/>
      <c r="F210" s="85"/>
      <c r="G210" s="85"/>
      <c r="H210" s="85"/>
      <c r="I210" s="85"/>
      <c r="J210" s="85"/>
      <c r="K210" s="85"/>
      <c r="L210" s="85"/>
      <c r="M210" s="85"/>
      <c r="N210" s="85"/>
      <c r="O210" s="85"/>
      <c r="P210" s="85"/>
      <c r="Q210" s="85"/>
      <c r="R210" s="85"/>
      <c r="S210" s="85"/>
      <c r="T210" s="85"/>
      <c r="U210" s="85"/>
      <c r="V210" s="85"/>
      <c r="W210" s="85"/>
      <c r="X210" s="85"/>
      <c r="Y210" s="85"/>
    </row>
    <row r="211" spans="3:25">
      <c r="C211" s="85"/>
      <c r="D211" s="85"/>
      <c r="E211" s="85"/>
      <c r="F211" s="85"/>
      <c r="G211" s="85"/>
      <c r="H211" s="85"/>
      <c r="I211" s="85"/>
      <c r="J211" s="85"/>
      <c r="K211" s="85"/>
      <c r="L211" s="85"/>
      <c r="M211" s="85"/>
      <c r="N211" s="85"/>
      <c r="O211" s="85"/>
      <c r="P211" s="85"/>
      <c r="Q211" s="85"/>
      <c r="R211" s="85"/>
      <c r="S211" s="85"/>
      <c r="T211" s="85"/>
      <c r="U211" s="85"/>
      <c r="V211" s="85"/>
      <c r="W211" s="85"/>
      <c r="X211" s="85"/>
      <c r="Y211" s="85"/>
    </row>
    <row r="212" spans="3:25">
      <c r="C212" s="85"/>
      <c r="D212" s="85"/>
      <c r="E212" s="85"/>
      <c r="F212" s="85"/>
      <c r="G212" s="85"/>
      <c r="H212" s="85"/>
      <c r="I212" s="85"/>
      <c r="J212" s="85"/>
      <c r="K212" s="85"/>
      <c r="L212" s="85"/>
      <c r="M212" s="85"/>
      <c r="N212" s="85"/>
      <c r="O212" s="85"/>
      <c r="P212" s="85"/>
      <c r="Q212" s="85"/>
      <c r="R212" s="85"/>
      <c r="S212" s="85"/>
      <c r="T212" s="85"/>
      <c r="U212" s="85"/>
      <c r="V212" s="85"/>
      <c r="W212" s="85"/>
      <c r="X212" s="85"/>
      <c r="Y212" s="85"/>
    </row>
    <row r="213" spans="3:25">
      <c r="C213" s="85"/>
      <c r="D213" s="85"/>
      <c r="E213" s="85"/>
      <c r="F213" s="85"/>
      <c r="G213" s="85"/>
      <c r="H213" s="85"/>
      <c r="I213" s="85"/>
      <c r="J213" s="85"/>
      <c r="K213" s="85"/>
      <c r="L213" s="85"/>
      <c r="M213" s="85"/>
      <c r="N213" s="85"/>
      <c r="O213" s="85"/>
      <c r="P213" s="85"/>
      <c r="Q213" s="85"/>
      <c r="R213" s="85"/>
      <c r="S213" s="85"/>
      <c r="T213" s="85"/>
      <c r="U213" s="85"/>
      <c r="V213" s="85"/>
      <c r="W213" s="85"/>
      <c r="X213" s="85"/>
      <c r="Y213" s="85"/>
    </row>
    <row r="214" spans="3:25">
      <c r="C214" s="85"/>
      <c r="D214" s="85"/>
      <c r="E214" s="85"/>
      <c r="F214" s="85"/>
      <c r="G214" s="85"/>
      <c r="H214" s="85"/>
      <c r="I214" s="85"/>
      <c r="J214" s="85"/>
      <c r="K214" s="85"/>
      <c r="L214" s="85"/>
      <c r="M214" s="85"/>
      <c r="N214" s="85"/>
      <c r="O214" s="85"/>
      <c r="P214" s="85"/>
      <c r="Q214" s="85"/>
      <c r="R214" s="85"/>
      <c r="S214" s="85"/>
      <c r="T214" s="85"/>
      <c r="U214" s="85"/>
      <c r="V214" s="85"/>
      <c r="W214" s="85"/>
      <c r="X214" s="85"/>
      <c r="Y214" s="85"/>
    </row>
    <row r="215" spans="3:25">
      <c r="C215" s="85"/>
      <c r="D215" s="85"/>
      <c r="E215" s="85"/>
      <c r="F215" s="85"/>
      <c r="G215" s="85"/>
      <c r="H215" s="85"/>
      <c r="I215" s="85"/>
      <c r="J215" s="85"/>
      <c r="K215" s="85"/>
      <c r="L215" s="85"/>
      <c r="M215" s="85"/>
      <c r="N215" s="85"/>
      <c r="O215" s="85"/>
      <c r="P215" s="85"/>
      <c r="Q215" s="85"/>
      <c r="R215" s="85"/>
      <c r="S215" s="85"/>
      <c r="T215" s="85"/>
      <c r="U215" s="85"/>
      <c r="V215" s="85"/>
      <c r="W215" s="85"/>
      <c r="X215" s="85"/>
      <c r="Y215" s="85"/>
    </row>
    <row r="216" spans="3:25">
      <c r="C216" s="85"/>
      <c r="D216" s="85"/>
      <c r="E216" s="85"/>
      <c r="F216" s="85"/>
      <c r="G216" s="85"/>
      <c r="H216" s="85"/>
      <c r="I216" s="85"/>
      <c r="J216" s="85"/>
      <c r="K216" s="85"/>
      <c r="L216" s="85"/>
      <c r="M216" s="85"/>
      <c r="N216" s="85"/>
      <c r="O216" s="85"/>
      <c r="P216" s="85"/>
      <c r="Q216" s="85"/>
      <c r="R216" s="85"/>
      <c r="S216" s="85"/>
      <c r="T216" s="85"/>
      <c r="U216" s="85"/>
      <c r="V216" s="85"/>
      <c r="W216" s="85"/>
      <c r="X216" s="85"/>
      <c r="Y216" s="85"/>
    </row>
    <row r="217" spans="3:25">
      <c r="C217" s="85"/>
      <c r="D217" s="85"/>
      <c r="E217" s="85"/>
      <c r="F217" s="85"/>
      <c r="G217" s="85"/>
      <c r="H217" s="85"/>
      <c r="I217" s="85"/>
      <c r="J217" s="85"/>
      <c r="K217" s="85"/>
      <c r="L217" s="85"/>
      <c r="M217" s="85"/>
      <c r="N217" s="85"/>
      <c r="O217" s="85"/>
      <c r="P217" s="85"/>
      <c r="Q217" s="85"/>
      <c r="R217" s="85"/>
      <c r="S217" s="85"/>
      <c r="T217" s="85"/>
      <c r="U217" s="85"/>
      <c r="V217" s="85"/>
      <c r="W217" s="85"/>
      <c r="X217" s="85"/>
      <c r="Y217" s="85"/>
    </row>
    <row r="218" spans="3:25">
      <c r="C218" s="85"/>
      <c r="D218" s="85"/>
      <c r="E218" s="85"/>
      <c r="F218" s="85"/>
      <c r="G218" s="85"/>
      <c r="H218" s="85"/>
      <c r="I218" s="85"/>
      <c r="J218" s="85"/>
      <c r="K218" s="85"/>
      <c r="L218" s="85"/>
      <c r="M218" s="85"/>
      <c r="N218" s="85"/>
      <c r="O218" s="85"/>
      <c r="P218" s="85"/>
      <c r="Q218" s="85"/>
      <c r="R218" s="85"/>
      <c r="S218" s="85"/>
      <c r="T218" s="85"/>
      <c r="U218" s="85"/>
      <c r="V218" s="85"/>
      <c r="W218" s="85"/>
      <c r="X218" s="85"/>
      <c r="Y218" s="85"/>
    </row>
    <row r="219" spans="3:25">
      <c r="C219" s="85"/>
      <c r="D219" s="85"/>
      <c r="E219" s="85"/>
      <c r="F219" s="85"/>
      <c r="G219" s="85"/>
      <c r="H219" s="85"/>
      <c r="I219" s="85"/>
      <c r="J219" s="85"/>
      <c r="K219" s="85"/>
      <c r="L219" s="85"/>
      <c r="M219" s="85"/>
      <c r="N219" s="85"/>
      <c r="O219" s="85"/>
      <c r="P219" s="85"/>
      <c r="Q219" s="85"/>
      <c r="R219" s="85"/>
      <c r="S219" s="85"/>
      <c r="T219" s="85"/>
      <c r="U219" s="85"/>
      <c r="V219" s="85"/>
      <c r="W219" s="85"/>
      <c r="X219" s="85"/>
      <c r="Y219" s="85"/>
    </row>
    <row r="220" spans="3:25">
      <c r="C220" s="85"/>
      <c r="D220" s="85"/>
      <c r="E220" s="85"/>
      <c r="F220" s="85"/>
      <c r="G220" s="85"/>
      <c r="H220" s="85"/>
      <c r="I220" s="85"/>
      <c r="J220" s="85"/>
      <c r="K220" s="85"/>
      <c r="L220" s="85"/>
      <c r="M220" s="85"/>
      <c r="N220" s="85"/>
      <c r="O220" s="85"/>
      <c r="P220" s="85"/>
      <c r="Q220" s="85"/>
      <c r="R220" s="85"/>
      <c r="S220" s="85"/>
      <c r="T220" s="85"/>
      <c r="U220" s="85"/>
      <c r="V220" s="85"/>
      <c r="W220" s="85"/>
      <c r="X220" s="85"/>
      <c r="Y220" s="85"/>
    </row>
    <row r="221" spans="3:25">
      <c r="C221" s="85"/>
      <c r="D221" s="85"/>
      <c r="E221" s="85"/>
      <c r="F221" s="85"/>
      <c r="G221" s="85"/>
      <c r="H221" s="85"/>
      <c r="I221" s="85"/>
      <c r="J221" s="85"/>
      <c r="K221" s="85"/>
      <c r="L221" s="85"/>
      <c r="M221" s="85"/>
      <c r="N221" s="85"/>
      <c r="O221" s="85"/>
      <c r="P221" s="85"/>
      <c r="Q221" s="85"/>
      <c r="R221" s="85"/>
      <c r="S221" s="85"/>
      <c r="T221" s="85"/>
      <c r="U221" s="85"/>
      <c r="V221" s="85"/>
      <c r="W221" s="85"/>
      <c r="X221" s="85"/>
      <c r="Y221" s="85"/>
    </row>
    <row r="222" spans="3:25">
      <c r="C222" s="85"/>
      <c r="D222" s="85"/>
      <c r="E222" s="85"/>
      <c r="F222" s="85"/>
      <c r="G222" s="85"/>
      <c r="H222" s="85"/>
      <c r="I222" s="85"/>
      <c r="J222" s="85"/>
      <c r="K222" s="85"/>
      <c r="L222" s="85"/>
      <c r="M222" s="85"/>
      <c r="N222" s="85"/>
      <c r="O222" s="85"/>
      <c r="P222" s="85"/>
      <c r="Q222" s="85"/>
      <c r="R222" s="85"/>
      <c r="S222" s="85"/>
      <c r="T222" s="85"/>
      <c r="U222" s="85"/>
      <c r="V222" s="85"/>
      <c r="W222" s="85"/>
      <c r="X222" s="85"/>
      <c r="Y222" s="85"/>
    </row>
    <row r="223" spans="3:25">
      <c r="C223" s="85"/>
      <c r="D223" s="85"/>
      <c r="E223" s="85"/>
      <c r="F223" s="85"/>
      <c r="G223" s="85"/>
      <c r="H223" s="85"/>
      <c r="I223" s="85"/>
      <c r="J223" s="85"/>
      <c r="K223" s="85"/>
      <c r="L223" s="85"/>
      <c r="M223" s="85"/>
      <c r="N223" s="85"/>
      <c r="O223" s="85"/>
      <c r="P223" s="85"/>
      <c r="Q223" s="85"/>
      <c r="R223" s="85"/>
      <c r="S223" s="85"/>
      <c r="T223" s="85"/>
      <c r="U223" s="85"/>
      <c r="V223" s="85"/>
      <c r="W223" s="85"/>
      <c r="X223" s="85"/>
      <c r="Y223" s="85"/>
    </row>
    <row r="224" spans="3:25">
      <c r="C224" s="85"/>
      <c r="D224" s="85"/>
      <c r="E224" s="85"/>
      <c r="F224" s="85"/>
      <c r="G224" s="85"/>
      <c r="H224" s="85"/>
      <c r="I224" s="85"/>
      <c r="J224" s="85"/>
      <c r="K224" s="85"/>
      <c r="L224" s="85"/>
      <c r="M224" s="85"/>
      <c r="N224" s="85"/>
      <c r="O224" s="85"/>
      <c r="P224" s="85"/>
      <c r="Q224" s="85"/>
      <c r="R224" s="85"/>
      <c r="S224" s="85"/>
      <c r="T224" s="85"/>
      <c r="U224" s="85"/>
      <c r="V224" s="85"/>
      <c r="W224" s="85"/>
      <c r="X224" s="85"/>
      <c r="Y224" s="85"/>
    </row>
    <row r="225" spans="3:25">
      <c r="C225" s="85"/>
      <c r="D225" s="85"/>
      <c r="E225" s="85"/>
      <c r="F225" s="85"/>
      <c r="G225" s="85"/>
      <c r="H225" s="85"/>
      <c r="I225" s="85"/>
      <c r="J225" s="85"/>
      <c r="K225" s="85"/>
      <c r="L225" s="85"/>
      <c r="M225" s="85"/>
      <c r="N225" s="85"/>
      <c r="O225" s="85"/>
      <c r="P225" s="85"/>
      <c r="Q225" s="85"/>
      <c r="R225" s="85"/>
      <c r="S225" s="85"/>
      <c r="T225" s="85"/>
      <c r="U225" s="85"/>
      <c r="V225" s="85"/>
      <c r="W225" s="85"/>
      <c r="X225" s="85"/>
      <c r="Y225" s="85"/>
    </row>
    <row r="226" spans="3:25">
      <c r="C226" s="85"/>
      <c r="D226" s="85"/>
      <c r="E226" s="85"/>
      <c r="F226" s="85"/>
      <c r="G226" s="85"/>
      <c r="H226" s="85"/>
      <c r="I226" s="85"/>
      <c r="J226" s="85"/>
      <c r="K226" s="85"/>
      <c r="L226" s="85"/>
      <c r="M226" s="85"/>
      <c r="N226" s="85"/>
      <c r="O226" s="85"/>
      <c r="P226" s="85"/>
      <c r="Q226" s="85"/>
      <c r="R226" s="85"/>
      <c r="S226" s="85"/>
      <c r="T226" s="85"/>
      <c r="U226" s="85"/>
      <c r="V226" s="85"/>
      <c r="W226" s="85"/>
      <c r="X226" s="85"/>
      <c r="Y226" s="85"/>
    </row>
    <row r="227" spans="3:25">
      <c r="C227" s="85"/>
      <c r="D227" s="85"/>
      <c r="E227" s="85"/>
      <c r="F227" s="85"/>
      <c r="G227" s="85"/>
      <c r="H227" s="85"/>
      <c r="I227" s="85"/>
      <c r="J227" s="85"/>
      <c r="K227" s="85"/>
      <c r="L227" s="85"/>
      <c r="M227" s="85"/>
      <c r="N227" s="85"/>
      <c r="O227" s="85"/>
      <c r="P227" s="85"/>
      <c r="Q227" s="85"/>
      <c r="R227" s="85"/>
      <c r="S227" s="85"/>
      <c r="T227" s="85"/>
      <c r="U227" s="85"/>
      <c r="V227" s="85"/>
      <c r="W227" s="85"/>
      <c r="X227" s="85"/>
      <c r="Y227" s="85"/>
    </row>
    <row r="228" spans="3:25">
      <c r="C228" s="85"/>
      <c r="D228" s="85"/>
      <c r="E228" s="85"/>
      <c r="F228" s="85"/>
      <c r="G228" s="85"/>
      <c r="H228" s="85"/>
      <c r="I228" s="85"/>
      <c r="J228" s="85"/>
      <c r="K228" s="85"/>
      <c r="L228" s="85"/>
      <c r="M228" s="85"/>
      <c r="N228" s="85"/>
      <c r="O228" s="85"/>
      <c r="P228" s="85"/>
      <c r="Q228" s="85"/>
      <c r="R228" s="85"/>
      <c r="S228" s="85"/>
      <c r="T228" s="85"/>
      <c r="U228" s="85"/>
      <c r="V228" s="85"/>
      <c r="W228" s="85"/>
      <c r="X228" s="85"/>
      <c r="Y228" s="85"/>
    </row>
    <row r="229" spans="3:25">
      <c r="C229" s="85"/>
      <c r="D229" s="85"/>
      <c r="E229" s="85"/>
      <c r="F229" s="85"/>
      <c r="G229" s="85"/>
      <c r="H229" s="85"/>
      <c r="I229" s="85"/>
      <c r="J229" s="85"/>
      <c r="K229" s="85"/>
      <c r="L229" s="85"/>
      <c r="M229" s="85"/>
      <c r="N229" s="85"/>
      <c r="O229" s="85"/>
      <c r="P229" s="85"/>
      <c r="Q229" s="85"/>
      <c r="R229" s="85"/>
      <c r="S229" s="85"/>
      <c r="T229" s="85"/>
      <c r="U229" s="85"/>
      <c r="V229" s="85"/>
      <c r="W229" s="85"/>
      <c r="X229" s="85"/>
      <c r="Y229" s="85"/>
    </row>
    <row r="230" spans="3:25">
      <c r="C230" s="85"/>
      <c r="D230" s="85"/>
      <c r="E230" s="85"/>
      <c r="F230" s="85"/>
      <c r="G230" s="85"/>
      <c r="H230" s="85"/>
      <c r="I230" s="85"/>
      <c r="J230" s="85"/>
      <c r="K230" s="85"/>
      <c r="L230" s="85"/>
      <c r="M230" s="85"/>
      <c r="N230" s="85"/>
      <c r="O230" s="85"/>
      <c r="P230" s="85"/>
      <c r="Q230" s="85"/>
      <c r="R230" s="85"/>
      <c r="S230" s="85"/>
      <c r="T230" s="85"/>
      <c r="U230" s="85"/>
      <c r="V230" s="85"/>
      <c r="W230" s="85"/>
      <c r="X230" s="85"/>
      <c r="Y230" s="85"/>
    </row>
    <row r="231" spans="3:25">
      <c r="C231" s="85"/>
      <c r="D231" s="85"/>
      <c r="E231" s="85"/>
      <c r="F231" s="85"/>
      <c r="G231" s="85"/>
      <c r="H231" s="85"/>
      <c r="I231" s="85"/>
      <c r="J231" s="85"/>
      <c r="K231" s="85"/>
      <c r="L231" s="85"/>
      <c r="M231" s="85"/>
      <c r="N231" s="85"/>
      <c r="O231" s="85"/>
      <c r="P231" s="85"/>
      <c r="Q231" s="85"/>
      <c r="R231" s="85"/>
      <c r="S231" s="85"/>
      <c r="T231" s="85"/>
      <c r="U231" s="85"/>
      <c r="V231" s="85"/>
      <c r="W231" s="85"/>
      <c r="X231" s="85"/>
      <c r="Y231" s="85"/>
    </row>
    <row r="232" spans="3:25">
      <c r="C232" s="85"/>
      <c r="D232" s="85"/>
      <c r="E232" s="85"/>
      <c r="F232" s="85"/>
      <c r="G232" s="85"/>
      <c r="H232" s="85"/>
      <c r="I232" s="85"/>
      <c r="J232" s="85"/>
      <c r="K232" s="85"/>
      <c r="L232" s="85"/>
      <c r="M232" s="85"/>
      <c r="N232" s="85"/>
      <c r="O232" s="85"/>
      <c r="P232" s="85"/>
      <c r="Q232" s="85"/>
      <c r="R232" s="85"/>
      <c r="S232" s="85"/>
      <c r="T232" s="85"/>
      <c r="U232" s="85"/>
      <c r="V232" s="85"/>
      <c r="W232" s="85"/>
      <c r="X232" s="85"/>
      <c r="Y232" s="85"/>
    </row>
    <row r="233" spans="3:25">
      <c r="C233" s="85"/>
      <c r="D233" s="85"/>
      <c r="E233" s="85"/>
      <c r="F233" s="85"/>
      <c r="G233" s="85"/>
      <c r="H233" s="85"/>
      <c r="I233" s="85"/>
      <c r="J233" s="85"/>
      <c r="K233" s="85"/>
      <c r="L233" s="85"/>
      <c r="M233" s="85"/>
      <c r="N233" s="85"/>
      <c r="O233" s="85"/>
      <c r="P233" s="85"/>
      <c r="Q233" s="85"/>
      <c r="R233" s="85"/>
      <c r="S233" s="85"/>
      <c r="T233" s="85"/>
      <c r="U233" s="85"/>
      <c r="V233" s="85"/>
      <c r="W233" s="85"/>
      <c r="X233" s="85"/>
      <c r="Y233" s="85"/>
    </row>
    <row r="234" spans="3:25">
      <c r="C234" s="85"/>
      <c r="D234" s="85"/>
      <c r="E234" s="85"/>
      <c r="F234" s="85"/>
      <c r="G234" s="85"/>
      <c r="H234" s="85"/>
      <c r="I234" s="85"/>
      <c r="J234" s="85"/>
      <c r="K234" s="85"/>
      <c r="L234" s="85"/>
      <c r="M234" s="85"/>
      <c r="N234" s="85"/>
      <c r="O234" s="85"/>
      <c r="P234" s="85"/>
      <c r="Q234" s="85"/>
      <c r="R234" s="85"/>
      <c r="S234" s="85"/>
      <c r="T234" s="85"/>
      <c r="U234" s="85"/>
      <c r="V234" s="85"/>
      <c r="W234" s="85"/>
      <c r="X234" s="85"/>
      <c r="Y234" s="85"/>
    </row>
    <row r="235" spans="3:25">
      <c r="C235" s="85"/>
      <c r="D235" s="85"/>
      <c r="E235" s="85"/>
      <c r="F235" s="85"/>
      <c r="G235" s="85"/>
      <c r="H235" s="85"/>
      <c r="I235" s="85"/>
      <c r="J235" s="85"/>
      <c r="K235" s="85"/>
      <c r="L235" s="85"/>
      <c r="M235" s="85"/>
      <c r="N235" s="85"/>
      <c r="O235" s="85"/>
      <c r="P235" s="85"/>
      <c r="Q235" s="85"/>
      <c r="R235" s="85"/>
      <c r="S235" s="85"/>
      <c r="T235" s="85"/>
      <c r="U235" s="85"/>
      <c r="V235" s="85"/>
      <c r="W235" s="85"/>
      <c r="X235" s="85"/>
      <c r="Y235" s="85"/>
    </row>
    <row r="236" spans="3:25">
      <c r="C236" s="85"/>
      <c r="D236" s="85"/>
      <c r="E236" s="85"/>
      <c r="F236" s="85"/>
      <c r="G236" s="85"/>
      <c r="H236" s="85"/>
      <c r="I236" s="85"/>
      <c r="J236" s="85"/>
      <c r="K236" s="85"/>
      <c r="L236" s="85"/>
      <c r="M236" s="85"/>
      <c r="N236" s="85"/>
      <c r="O236" s="85"/>
      <c r="P236" s="85"/>
      <c r="Q236" s="85"/>
      <c r="R236" s="85"/>
      <c r="S236" s="85"/>
      <c r="T236" s="85"/>
      <c r="U236" s="85"/>
      <c r="V236" s="85"/>
      <c r="W236" s="85"/>
      <c r="X236" s="85"/>
      <c r="Y236" s="85"/>
    </row>
    <row r="237" spans="3:25">
      <c r="C237" s="85"/>
      <c r="D237" s="85"/>
      <c r="E237" s="85"/>
      <c r="F237" s="85"/>
      <c r="G237" s="85"/>
      <c r="H237" s="85"/>
      <c r="I237" s="85"/>
      <c r="J237" s="85"/>
      <c r="K237" s="85"/>
      <c r="L237" s="85"/>
      <c r="M237" s="85"/>
      <c r="N237" s="85"/>
      <c r="O237" s="85"/>
      <c r="P237" s="85"/>
      <c r="Q237" s="85"/>
      <c r="R237" s="85"/>
      <c r="S237" s="85"/>
      <c r="T237" s="85"/>
      <c r="U237" s="85"/>
      <c r="V237" s="85"/>
      <c r="W237" s="85"/>
      <c r="X237" s="85"/>
      <c r="Y237" s="85"/>
    </row>
    <row r="238" spans="3:25">
      <c r="C238" s="85"/>
      <c r="D238" s="85"/>
      <c r="E238" s="85"/>
      <c r="F238" s="85"/>
      <c r="G238" s="85"/>
      <c r="H238" s="85"/>
      <c r="I238" s="85"/>
      <c r="J238" s="85"/>
      <c r="K238" s="85"/>
      <c r="L238" s="85"/>
      <c r="M238" s="85"/>
      <c r="N238" s="85"/>
      <c r="O238" s="85"/>
      <c r="P238" s="85"/>
      <c r="Q238" s="85"/>
      <c r="R238" s="85"/>
      <c r="S238" s="85"/>
      <c r="T238" s="85"/>
      <c r="U238" s="85"/>
      <c r="V238" s="85"/>
      <c r="W238" s="85"/>
      <c r="X238" s="85"/>
      <c r="Y238" s="85"/>
    </row>
    <row r="239" spans="3:25">
      <c r="C239" s="85"/>
      <c r="D239" s="85"/>
      <c r="E239" s="85"/>
      <c r="F239" s="85"/>
      <c r="G239" s="85"/>
      <c r="H239" s="85"/>
      <c r="I239" s="85"/>
      <c r="J239" s="85"/>
      <c r="K239" s="85"/>
      <c r="L239" s="85"/>
      <c r="M239" s="85"/>
      <c r="N239" s="85"/>
      <c r="O239" s="85"/>
      <c r="P239" s="85"/>
      <c r="Q239" s="85"/>
      <c r="R239" s="85"/>
      <c r="S239" s="85"/>
      <c r="T239" s="85"/>
      <c r="U239" s="85"/>
      <c r="V239" s="85"/>
      <c r="W239" s="85"/>
      <c r="X239" s="85"/>
      <c r="Y239" s="85"/>
    </row>
    <row r="240" spans="3:25">
      <c r="C240" s="85"/>
      <c r="D240" s="85"/>
      <c r="E240" s="85"/>
      <c r="F240" s="85"/>
      <c r="G240" s="85"/>
      <c r="H240" s="85"/>
      <c r="I240" s="85"/>
      <c r="J240" s="85"/>
      <c r="K240" s="85"/>
      <c r="L240" s="85"/>
      <c r="M240" s="85"/>
      <c r="N240" s="85"/>
      <c r="O240" s="85"/>
      <c r="P240" s="85"/>
      <c r="Q240" s="85"/>
      <c r="R240" s="85"/>
      <c r="S240" s="85"/>
      <c r="T240" s="85"/>
      <c r="U240" s="85"/>
      <c r="V240" s="85"/>
      <c r="W240" s="85"/>
      <c r="X240" s="85"/>
      <c r="Y240" s="85"/>
    </row>
    <row r="241" spans="3:25">
      <c r="C241" s="85"/>
      <c r="D241" s="85"/>
      <c r="E241" s="85"/>
      <c r="F241" s="85"/>
      <c r="G241" s="85"/>
      <c r="H241" s="85"/>
      <c r="I241" s="85"/>
      <c r="J241" s="85"/>
      <c r="K241" s="85"/>
      <c r="L241" s="85"/>
      <c r="M241" s="85"/>
      <c r="N241" s="85"/>
      <c r="O241" s="85"/>
      <c r="P241" s="85"/>
      <c r="Q241" s="85"/>
      <c r="R241" s="85"/>
      <c r="S241" s="85"/>
      <c r="T241" s="85"/>
      <c r="U241" s="85"/>
      <c r="V241" s="85"/>
      <c r="W241" s="85"/>
      <c r="X241" s="85"/>
      <c r="Y241" s="85"/>
    </row>
    <row r="242" spans="3:25">
      <c r="C242" s="85"/>
      <c r="D242" s="85"/>
      <c r="E242" s="85"/>
      <c r="F242" s="85"/>
      <c r="G242" s="85"/>
      <c r="H242" s="85"/>
      <c r="I242" s="85"/>
      <c r="J242" s="85"/>
      <c r="K242" s="85"/>
      <c r="L242" s="85"/>
      <c r="M242" s="85"/>
      <c r="N242" s="85"/>
      <c r="O242" s="85"/>
      <c r="P242" s="85"/>
      <c r="Q242" s="85"/>
      <c r="R242" s="85"/>
      <c r="S242" s="85"/>
      <c r="T242" s="85"/>
      <c r="U242" s="85"/>
      <c r="V242" s="85"/>
      <c r="W242" s="85"/>
      <c r="X242" s="85"/>
      <c r="Y242" s="85"/>
    </row>
    <row r="243" spans="3:25">
      <c r="C243" s="85"/>
      <c r="D243" s="85"/>
      <c r="E243" s="85"/>
      <c r="F243" s="85"/>
      <c r="G243" s="85"/>
      <c r="H243" s="85"/>
      <c r="I243" s="85"/>
      <c r="J243" s="85"/>
      <c r="K243" s="85"/>
      <c r="L243" s="85"/>
      <c r="M243" s="85"/>
      <c r="N243" s="85"/>
      <c r="O243" s="85"/>
      <c r="P243" s="85"/>
      <c r="Q243" s="85"/>
      <c r="R243" s="85"/>
      <c r="S243" s="85"/>
      <c r="T243" s="85"/>
      <c r="U243" s="85"/>
      <c r="V243" s="85"/>
      <c r="W243" s="85"/>
      <c r="X243" s="85"/>
      <c r="Y243" s="85"/>
    </row>
    <row r="244" spans="3:25">
      <c r="C244" s="85"/>
      <c r="D244" s="85"/>
      <c r="E244" s="85"/>
      <c r="F244" s="85"/>
      <c r="G244" s="85"/>
      <c r="H244" s="85"/>
      <c r="I244" s="85"/>
      <c r="J244" s="85"/>
      <c r="K244" s="85"/>
      <c r="L244" s="85"/>
      <c r="M244" s="85"/>
      <c r="N244" s="85"/>
      <c r="O244" s="85"/>
      <c r="P244" s="85"/>
      <c r="Q244" s="85"/>
      <c r="R244" s="85"/>
      <c r="S244" s="85"/>
      <c r="T244" s="85"/>
      <c r="U244" s="85"/>
      <c r="V244" s="85"/>
      <c r="W244" s="85"/>
      <c r="X244" s="85"/>
      <c r="Y244" s="85"/>
    </row>
    <row r="245" spans="3:25">
      <c r="C245" s="85"/>
      <c r="D245" s="85"/>
      <c r="E245" s="85"/>
      <c r="F245" s="85"/>
      <c r="G245" s="85"/>
      <c r="H245" s="85"/>
      <c r="I245" s="85"/>
      <c r="J245" s="85"/>
      <c r="K245" s="85"/>
      <c r="L245" s="85"/>
      <c r="M245" s="85"/>
      <c r="N245" s="85"/>
      <c r="O245" s="85"/>
      <c r="P245" s="85"/>
      <c r="Q245" s="85"/>
      <c r="R245" s="85"/>
      <c r="S245" s="85"/>
      <c r="T245" s="85"/>
      <c r="U245" s="85"/>
      <c r="V245" s="85"/>
      <c r="W245" s="85"/>
      <c r="X245" s="85"/>
      <c r="Y245" s="85"/>
    </row>
    <row r="246" spans="3:25">
      <c r="C246" s="85"/>
      <c r="D246" s="85"/>
      <c r="E246" s="85"/>
      <c r="F246" s="85"/>
      <c r="G246" s="85"/>
      <c r="H246" s="85"/>
      <c r="I246" s="85"/>
      <c r="J246" s="85"/>
      <c r="K246" s="85"/>
      <c r="L246" s="85"/>
      <c r="M246" s="85"/>
      <c r="N246" s="85"/>
      <c r="O246" s="85"/>
      <c r="P246" s="85"/>
      <c r="Q246" s="85"/>
      <c r="R246" s="85"/>
      <c r="S246" s="85"/>
      <c r="T246" s="85"/>
      <c r="U246" s="85"/>
      <c r="V246" s="85"/>
      <c r="W246" s="85"/>
      <c r="X246" s="85"/>
      <c r="Y246" s="85"/>
    </row>
    <row r="247" spans="3:25">
      <c r="C247" s="85"/>
      <c r="D247" s="85"/>
      <c r="E247" s="85"/>
      <c r="F247" s="85"/>
      <c r="G247" s="85"/>
      <c r="H247" s="85"/>
      <c r="I247" s="85"/>
      <c r="J247" s="85"/>
      <c r="K247" s="85"/>
      <c r="L247" s="85"/>
      <c r="M247" s="85"/>
      <c r="N247" s="85"/>
      <c r="O247" s="85"/>
      <c r="P247" s="85"/>
      <c r="Q247" s="85"/>
      <c r="R247" s="85"/>
      <c r="S247" s="85"/>
      <c r="T247" s="85"/>
      <c r="U247" s="85"/>
      <c r="V247" s="85"/>
      <c r="W247" s="85"/>
      <c r="X247" s="85"/>
      <c r="Y247" s="85"/>
    </row>
    <row r="248" spans="3:25">
      <c r="C248" s="85"/>
      <c r="D248" s="85"/>
      <c r="E248" s="85"/>
      <c r="F248" s="85"/>
      <c r="G248" s="85"/>
      <c r="H248" s="85"/>
      <c r="I248" s="85"/>
      <c r="J248" s="85"/>
      <c r="K248" s="85"/>
      <c r="L248" s="85"/>
      <c r="M248" s="85"/>
      <c r="N248" s="85"/>
      <c r="O248" s="85"/>
      <c r="P248" s="85"/>
      <c r="Q248" s="85"/>
      <c r="R248" s="85"/>
      <c r="S248" s="85"/>
      <c r="T248" s="85"/>
      <c r="U248" s="85"/>
      <c r="V248" s="85"/>
      <c r="W248" s="85"/>
      <c r="X248" s="85"/>
      <c r="Y248" s="85"/>
    </row>
    <row r="249" spans="3:25">
      <c r="C249" s="85"/>
      <c r="D249" s="85"/>
      <c r="E249" s="85"/>
      <c r="F249" s="85"/>
      <c r="G249" s="85"/>
      <c r="H249" s="85"/>
      <c r="I249" s="85"/>
      <c r="J249" s="85"/>
      <c r="K249" s="85"/>
      <c r="L249" s="85"/>
      <c r="M249" s="85"/>
      <c r="N249" s="85"/>
      <c r="O249" s="85"/>
      <c r="P249" s="85"/>
      <c r="Q249" s="85"/>
      <c r="R249" s="85"/>
      <c r="S249" s="85"/>
      <c r="T249" s="85"/>
      <c r="U249" s="85"/>
      <c r="V249" s="85"/>
      <c r="W249" s="85"/>
      <c r="X249" s="85"/>
      <c r="Y249" s="85"/>
    </row>
    <row r="250" spans="3:25">
      <c r="C250" s="85"/>
      <c r="D250" s="85"/>
      <c r="E250" s="85"/>
      <c r="F250" s="85"/>
      <c r="G250" s="85"/>
      <c r="H250" s="85"/>
      <c r="I250" s="85"/>
      <c r="J250" s="85"/>
      <c r="K250" s="85"/>
      <c r="L250" s="85"/>
      <c r="M250" s="85"/>
      <c r="N250" s="85"/>
      <c r="O250" s="85"/>
      <c r="P250" s="85"/>
      <c r="Q250" s="85"/>
      <c r="R250" s="85"/>
      <c r="S250" s="85"/>
      <c r="T250" s="85"/>
      <c r="U250" s="85"/>
      <c r="V250" s="85"/>
      <c r="W250" s="85"/>
      <c r="X250" s="85"/>
      <c r="Y250" s="85"/>
    </row>
    <row r="251" spans="3:25">
      <c r="C251" s="85"/>
      <c r="D251" s="85"/>
      <c r="E251" s="85"/>
      <c r="F251" s="85"/>
      <c r="G251" s="85"/>
      <c r="H251" s="85"/>
      <c r="I251" s="85"/>
      <c r="J251" s="85"/>
      <c r="K251" s="85"/>
      <c r="L251" s="85"/>
      <c r="M251" s="85"/>
      <c r="N251" s="85"/>
      <c r="O251" s="85"/>
      <c r="P251" s="85"/>
      <c r="Q251" s="85"/>
      <c r="R251" s="85"/>
      <c r="S251" s="85"/>
      <c r="T251" s="85"/>
      <c r="U251" s="85"/>
      <c r="V251" s="85"/>
      <c r="W251" s="85"/>
      <c r="X251" s="85"/>
      <c r="Y251" s="85"/>
    </row>
    <row r="252" spans="3:25">
      <c r="C252" s="85"/>
      <c r="D252" s="85"/>
      <c r="E252" s="85"/>
      <c r="F252" s="85"/>
      <c r="G252" s="85"/>
      <c r="H252" s="85"/>
      <c r="I252" s="85"/>
      <c r="J252" s="85"/>
      <c r="K252" s="85"/>
      <c r="L252" s="85"/>
      <c r="M252" s="85"/>
      <c r="N252" s="85"/>
      <c r="O252" s="85"/>
      <c r="P252" s="85"/>
      <c r="Q252" s="85"/>
      <c r="R252" s="85"/>
      <c r="S252" s="85"/>
      <c r="T252" s="85"/>
      <c r="U252" s="85"/>
      <c r="V252" s="85"/>
      <c r="W252" s="85"/>
      <c r="X252" s="85"/>
      <c r="Y252" s="85"/>
    </row>
    <row r="253" spans="3:25">
      <c r="C253" s="85"/>
      <c r="D253" s="85"/>
      <c r="E253" s="85"/>
      <c r="F253" s="85"/>
      <c r="G253" s="85"/>
      <c r="H253" s="85"/>
      <c r="I253" s="85"/>
      <c r="J253" s="85"/>
      <c r="K253" s="85"/>
      <c r="L253" s="85"/>
      <c r="M253" s="85"/>
      <c r="N253" s="85"/>
      <c r="O253" s="85"/>
      <c r="P253" s="85"/>
      <c r="Q253" s="85"/>
      <c r="R253" s="85"/>
      <c r="S253" s="85"/>
      <c r="T253" s="85"/>
      <c r="U253" s="85"/>
      <c r="V253" s="85"/>
      <c r="W253" s="85"/>
      <c r="X253" s="85"/>
      <c r="Y253" s="85"/>
    </row>
    <row r="254" spans="3:25">
      <c r="C254" s="85"/>
      <c r="D254" s="85"/>
      <c r="E254" s="85"/>
      <c r="F254" s="85"/>
      <c r="G254" s="85"/>
      <c r="H254" s="85"/>
      <c r="I254" s="85"/>
      <c r="J254" s="85"/>
      <c r="K254" s="85"/>
      <c r="L254" s="85"/>
      <c r="M254" s="85"/>
      <c r="N254" s="85"/>
      <c r="O254" s="85"/>
      <c r="P254" s="85"/>
      <c r="Q254" s="85"/>
      <c r="R254" s="85"/>
      <c r="S254" s="85"/>
      <c r="T254" s="85"/>
      <c r="U254" s="85"/>
      <c r="V254" s="85"/>
      <c r="W254" s="85"/>
      <c r="X254" s="85"/>
      <c r="Y254" s="85"/>
    </row>
    <row r="255" spans="3:25">
      <c r="C255" s="85"/>
      <c r="D255" s="85"/>
      <c r="E255" s="85"/>
      <c r="F255" s="85"/>
      <c r="G255" s="85"/>
      <c r="H255" s="85"/>
      <c r="I255" s="85"/>
      <c r="J255" s="85"/>
      <c r="K255" s="85"/>
      <c r="L255" s="85"/>
      <c r="M255" s="85"/>
      <c r="N255" s="85"/>
      <c r="O255" s="85"/>
      <c r="P255" s="85"/>
      <c r="Q255" s="85"/>
      <c r="R255" s="85"/>
      <c r="S255" s="85"/>
      <c r="T255" s="85"/>
      <c r="U255" s="85"/>
      <c r="V255" s="85"/>
      <c r="W255" s="85"/>
      <c r="X255" s="85"/>
      <c r="Y255" s="85"/>
    </row>
    <row r="256" spans="3:25">
      <c r="C256" s="85"/>
      <c r="D256" s="85"/>
      <c r="E256" s="85"/>
      <c r="F256" s="85"/>
      <c r="G256" s="85"/>
      <c r="H256" s="85"/>
      <c r="I256" s="85"/>
      <c r="J256" s="85"/>
      <c r="K256" s="85"/>
      <c r="L256" s="85"/>
      <c r="M256" s="85"/>
      <c r="N256" s="85"/>
      <c r="O256" s="85"/>
      <c r="P256" s="85"/>
      <c r="Q256" s="85"/>
      <c r="R256" s="85"/>
      <c r="S256" s="85"/>
      <c r="T256" s="85"/>
      <c r="U256" s="85"/>
      <c r="V256" s="85"/>
      <c r="W256" s="85"/>
      <c r="X256" s="85"/>
      <c r="Y256" s="85"/>
    </row>
    <row r="257" spans="3:25">
      <c r="C257" s="85"/>
      <c r="D257" s="85"/>
      <c r="E257" s="85"/>
      <c r="F257" s="85"/>
      <c r="G257" s="85"/>
      <c r="H257" s="85"/>
      <c r="I257" s="85"/>
      <c r="J257" s="85"/>
      <c r="K257" s="85"/>
      <c r="L257" s="85"/>
      <c r="M257" s="85"/>
      <c r="N257" s="85"/>
      <c r="O257" s="85"/>
      <c r="P257" s="85"/>
      <c r="Q257" s="85"/>
      <c r="R257" s="85"/>
      <c r="S257" s="85"/>
      <c r="T257" s="85"/>
      <c r="U257" s="85"/>
      <c r="V257" s="85"/>
      <c r="W257" s="85"/>
      <c r="X257" s="85"/>
      <c r="Y257" s="85"/>
    </row>
    <row r="258" spans="3:25">
      <c r="C258" s="85"/>
      <c r="D258" s="85"/>
      <c r="E258" s="85"/>
      <c r="F258" s="85"/>
      <c r="G258" s="85"/>
      <c r="H258" s="85"/>
      <c r="I258" s="85"/>
      <c r="J258" s="85"/>
      <c r="K258" s="85"/>
      <c r="L258" s="85"/>
      <c r="M258" s="85"/>
      <c r="N258" s="85"/>
      <c r="O258" s="85"/>
      <c r="P258" s="85"/>
      <c r="Q258" s="85"/>
      <c r="R258" s="85"/>
      <c r="S258" s="85"/>
      <c r="T258" s="85"/>
      <c r="U258" s="85"/>
      <c r="V258" s="85"/>
      <c r="W258" s="85"/>
      <c r="X258" s="85"/>
      <c r="Y258" s="85"/>
    </row>
    <row r="259" spans="3:25">
      <c r="C259" s="85"/>
      <c r="D259" s="85"/>
      <c r="E259" s="85"/>
      <c r="F259" s="85"/>
      <c r="G259" s="85"/>
      <c r="H259" s="85"/>
      <c r="I259" s="85"/>
      <c r="J259" s="85"/>
      <c r="K259" s="85"/>
      <c r="L259" s="85"/>
      <c r="M259" s="85"/>
      <c r="N259" s="85"/>
      <c r="O259" s="85"/>
      <c r="P259" s="85"/>
      <c r="Q259" s="85"/>
      <c r="R259" s="85"/>
      <c r="S259" s="85"/>
      <c r="T259" s="85"/>
      <c r="U259" s="85"/>
      <c r="V259" s="85"/>
      <c r="W259" s="85"/>
      <c r="X259" s="85"/>
      <c r="Y259" s="85"/>
    </row>
    <row r="260" spans="3:25">
      <c r="C260" s="85"/>
      <c r="D260" s="85"/>
      <c r="E260" s="85"/>
      <c r="F260" s="85"/>
      <c r="G260" s="85"/>
      <c r="H260" s="85"/>
      <c r="I260" s="85"/>
      <c r="J260" s="85"/>
      <c r="K260" s="85"/>
      <c r="L260" s="85"/>
      <c r="M260" s="85"/>
      <c r="N260" s="85"/>
      <c r="O260" s="85"/>
      <c r="P260" s="85"/>
      <c r="Q260" s="85"/>
      <c r="R260" s="85"/>
      <c r="S260" s="85"/>
      <c r="T260" s="85"/>
      <c r="U260" s="85"/>
      <c r="V260" s="85"/>
      <c r="W260" s="85"/>
      <c r="X260" s="85"/>
      <c r="Y260" s="85"/>
    </row>
    <row r="261" spans="3:25">
      <c r="C261" s="85"/>
      <c r="D261" s="85"/>
      <c r="E261" s="85"/>
      <c r="F261" s="85"/>
      <c r="G261" s="85"/>
      <c r="H261" s="85"/>
      <c r="I261" s="85"/>
      <c r="J261" s="85"/>
      <c r="K261" s="85"/>
      <c r="L261" s="85"/>
      <c r="M261" s="85"/>
      <c r="N261" s="85"/>
      <c r="O261" s="85"/>
      <c r="P261" s="85"/>
      <c r="Q261" s="85"/>
      <c r="R261" s="85"/>
      <c r="S261" s="85"/>
      <c r="T261" s="85"/>
      <c r="U261" s="85"/>
      <c r="V261" s="85"/>
      <c r="W261" s="85"/>
      <c r="X261" s="85"/>
      <c r="Y261" s="85"/>
    </row>
    <row r="262" spans="3:25">
      <c r="C262" s="85"/>
      <c r="D262" s="85"/>
      <c r="E262" s="85"/>
      <c r="F262" s="85"/>
      <c r="G262" s="85"/>
      <c r="H262" s="85"/>
      <c r="I262" s="85"/>
      <c r="J262" s="85"/>
      <c r="K262" s="85"/>
      <c r="L262" s="85"/>
      <c r="M262" s="85"/>
      <c r="N262" s="85"/>
      <c r="O262" s="85"/>
      <c r="P262" s="85"/>
      <c r="Q262" s="85"/>
      <c r="R262" s="85"/>
      <c r="S262" s="85"/>
      <c r="T262" s="85"/>
      <c r="U262" s="85"/>
      <c r="V262" s="85"/>
      <c r="W262" s="85"/>
      <c r="X262" s="85"/>
      <c r="Y262" s="85"/>
    </row>
    <row r="263" spans="3:25">
      <c r="C263" s="85"/>
      <c r="D263" s="85"/>
      <c r="E263" s="85"/>
      <c r="F263" s="85"/>
      <c r="G263" s="85"/>
      <c r="H263" s="85"/>
      <c r="I263" s="85"/>
      <c r="J263" s="85"/>
      <c r="K263" s="85"/>
      <c r="L263" s="85"/>
      <c r="M263" s="85"/>
      <c r="N263" s="85"/>
      <c r="O263" s="85"/>
      <c r="P263" s="85"/>
      <c r="Q263" s="85"/>
      <c r="R263" s="85"/>
      <c r="S263" s="85"/>
      <c r="T263" s="85"/>
      <c r="U263" s="85"/>
      <c r="V263" s="85"/>
      <c r="W263" s="85"/>
      <c r="X263" s="85"/>
      <c r="Y263" s="85"/>
    </row>
    <row r="264" spans="3:25">
      <c r="C264" s="85"/>
      <c r="D264" s="85"/>
      <c r="E264" s="85"/>
      <c r="F264" s="85"/>
      <c r="G264" s="85"/>
      <c r="H264" s="85"/>
      <c r="I264" s="85"/>
      <c r="J264" s="85"/>
      <c r="K264" s="85"/>
      <c r="L264" s="85"/>
      <c r="M264" s="85"/>
      <c r="N264" s="85"/>
      <c r="O264" s="85"/>
      <c r="P264" s="85"/>
      <c r="Q264" s="85"/>
      <c r="R264" s="85"/>
      <c r="S264" s="85"/>
      <c r="T264" s="85"/>
      <c r="U264" s="85"/>
      <c r="V264" s="85"/>
      <c r="W264" s="85"/>
      <c r="X264" s="85"/>
      <c r="Y264" s="85"/>
    </row>
    <row r="265" spans="3:25">
      <c r="C265" s="85"/>
      <c r="D265" s="85"/>
      <c r="E265" s="85"/>
      <c r="F265" s="85"/>
      <c r="G265" s="85"/>
      <c r="H265" s="85"/>
      <c r="I265" s="85"/>
      <c r="J265" s="85"/>
      <c r="K265" s="85"/>
      <c r="L265" s="85"/>
      <c r="M265" s="85"/>
      <c r="N265" s="85"/>
      <c r="O265" s="85"/>
      <c r="P265" s="85"/>
      <c r="Q265" s="85"/>
      <c r="R265" s="85"/>
      <c r="S265" s="85"/>
      <c r="T265" s="85"/>
      <c r="U265" s="85"/>
      <c r="V265" s="85"/>
      <c r="W265" s="85"/>
      <c r="X265" s="85"/>
      <c r="Y265" s="85"/>
    </row>
    <row r="266" spans="3:25">
      <c r="C266" s="85"/>
      <c r="D266" s="85"/>
      <c r="E266" s="85"/>
      <c r="F266" s="85"/>
      <c r="G266" s="85"/>
      <c r="H266" s="85"/>
      <c r="I266" s="85"/>
      <c r="J266" s="85"/>
      <c r="K266" s="85"/>
      <c r="L266" s="85"/>
      <c r="M266" s="85"/>
      <c r="N266" s="85"/>
      <c r="O266" s="85"/>
      <c r="P266" s="85"/>
      <c r="Q266" s="85"/>
      <c r="R266" s="85"/>
      <c r="S266" s="85"/>
      <c r="T266" s="85"/>
      <c r="U266" s="85"/>
      <c r="V266" s="85"/>
      <c r="W266" s="85"/>
      <c r="X266" s="85"/>
      <c r="Y266" s="85"/>
    </row>
    <row r="267" spans="3:25">
      <c r="C267" s="85"/>
      <c r="D267" s="85"/>
      <c r="E267" s="85"/>
      <c r="F267" s="85"/>
      <c r="G267" s="85"/>
      <c r="H267" s="85"/>
      <c r="I267" s="85"/>
      <c r="J267" s="85"/>
      <c r="K267" s="85"/>
      <c r="L267" s="85"/>
      <c r="M267" s="85"/>
      <c r="N267" s="85"/>
      <c r="O267" s="85"/>
      <c r="P267" s="85"/>
      <c r="Q267" s="85"/>
      <c r="R267" s="85"/>
      <c r="S267" s="85"/>
      <c r="T267" s="85"/>
      <c r="U267" s="85"/>
      <c r="V267" s="85"/>
      <c r="W267" s="85"/>
      <c r="X267" s="85"/>
      <c r="Y267" s="85"/>
    </row>
    <row r="268" spans="3:25">
      <c r="C268" s="85"/>
      <c r="D268" s="85"/>
      <c r="E268" s="85"/>
      <c r="F268" s="85"/>
      <c r="G268" s="85"/>
      <c r="H268" s="85"/>
      <c r="I268" s="85"/>
      <c r="J268" s="85"/>
      <c r="K268" s="85"/>
      <c r="L268" s="85"/>
      <c r="M268" s="85"/>
      <c r="N268" s="85"/>
      <c r="O268" s="85"/>
      <c r="P268" s="85"/>
      <c r="Q268" s="85"/>
      <c r="R268" s="85"/>
      <c r="S268" s="85"/>
      <c r="T268" s="85"/>
      <c r="U268" s="85"/>
      <c r="V268" s="85"/>
      <c r="W268" s="85"/>
      <c r="X268" s="85"/>
      <c r="Y268" s="85"/>
    </row>
    <row r="269" spans="3:25">
      <c r="C269" s="85"/>
      <c r="D269" s="85"/>
      <c r="E269" s="85"/>
      <c r="F269" s="85"/>
      <c r="G269" s="85"/>
      <c r="H269" s="85"/>
      <c r="I269" s="85"/>
      <c r="J269" s="85"/>
      <c r="K269" s="85"/>
      <c r="L269" s="85"/>
      <c r="M269" s="85"/>
      <c r="N269" s="85"/>
      <c r="O269" s="85"/>
      <c r="P269" s="85"/>
      <c r="Q269" s="85"/>
      <c r="R269" s="85"/>
      <c r="S269" s="85"/>
      <c r="T269" s="85"/>
      <c r="U269" s="85"/>
      <c r="V269" s="85"/>
      <c r="W269" s="85"/>
      <c r="X269" s="85"/>
      <c r="Y269" s="85"/>
    </row>
    <row r="270" spans="3:25">
      <c r="C270" s="85"/>
      <c r="D270" s="85"/>
      <c r="E270" s="85"/>
      <c r="F270" s="85"/>
      <c r="G270" s="85"/>
      <c r="H270" s="85"/>
      <c r="I270" s="85"/>
      <c r="J270" s="85"/>
      <c r="K270" s="85"/>
      <c r="L270" s="85"/>
      <c r="M270" s="85"/>
      <c r="N270" s="85"/>
      <c r="O270" s="85"/>
      <c r="P270" s="85"/>
      <c r="Q270" s="85"/>
      <c r="R270" s="85"/>
      <c r="S270" s="85"/>
      <c r="T270" s="85"/>
      <c r="U270" s="85"/>
      <c r="V270" s="85"/>
      <c r="W270" s="85"/>
      <c r="X270" s="85"/>
      <c r="Y270" s="85"/>
    </row>
    <row r="271" spans="3:25">
      <c r="C271" s="85"/>
      <c r="D271" s="85"/>
      <c r="E271" s="85"/>
      <c r="F271" s="85"/>
      <c r="G271" s="85"/>
      <c r="H271" s="85"/>
      <c r="I271" s="85"/>
      <c r="J271" s="85"/>
      <c r="K271" s="85"/>
      <c r="L271" s="85"/>
      <c r="M271" s="85"/>
      <c r="N271" s="85"/>
      <c r="O271" s="85"/>
      <c r="P271" s="85"/>
      <c r="Q271" s="85"/>
      <c r="R271" s="85"/>
      <c r="S271" s="85"/>
      <c r="T271" s="85"/>
      <c r="U271" s="85"/>
      <c r="V271" s="85"/>
      <c r="W271" s="85"/>
      <c r="X271" s="85"/>
      <c r="Y271" s="85"/>
    </row>
    <row r="272" spans="3:25">
      <c r="C272" s="85"/>
      <c r="D272" s="85"/>
      <c r="E272" s="85"/>
      <c r="F272" s="85"/>
      <c r="G272" s="85"/>
      <c r="H272" s="85"/>
      <c r="I272" s="85"/>
      <c r="J272" s="85"/>
      <c r="K272" s="85"/>
      <c r="L272" s="85"/>
      <c r="M272" s="85"/>
      <c r="N272" s="85"/>
      <c r="O272" s="85"/>
      <c r="P272" s="85"/>
      <c r="Q272" s="85"/>
      <c r="R272" s="85"/>
      <c r="S272" s="85"/>
      <c r="T272" s="85"/>
      <c r="U272" s="85"/>
      <c r="V272" s="85"/>
      <c r="W272" s="85"/>
      <c r="X272" s="85"/>
      <c r="Y272" s="85"/>
    </row>
    <row r="273" spans="3:25">
      <c r="C273" s="85"/>
      <c r="D273" s="85"/>
      <c r="E273" s="85"/>
      <c r="F273" s="85"/>
      <c r="G273" s="85"/>
      <c r="H273" s="85"/>
      <c r="I273" s="85"/>
      <c r="J273" s="85"/>
      <c r="K273" s="85"/>
      <c r="L273" s="85"/>
      <c r="M273" s="85"/>
      <c r="N273" s="85"/>
      <c r="O273" s="85"/>
      <c r="P273" s="85"/>
      <c r="Q273" s="85"/>
      <c r="R273" s="85"/>
      <c r="S273" s="85"/>
      <c r="T273" s="85"/>
      <c r="U273" s="85"/>
      <c r="V273" s="85"/>
      <c r="W273" s="85"/>
      <c r="X273" s="85"/>
      <c r="Y273" s="85"/>
    </row>
    <row r="274" spans="3:25">
      <c r="C274" s="85"/>
      <c r="D274" s="85"/>
      <c r="E274" s="85"/>
      <c r="F274" s="85"/>
      <c r="G274" s="85"/>
      <c r="H274" s="85"/>
      <c r="I274" s="85"/>
      <c r="J274" s="85"/>
      <c r="K274" s="85"/>
      <c r="L274" s="85"/>
      <c r="M274" s="85"/>
      <c r="N274" s="85"/>
      <c r="O274" s="85"/>
      <c r="P274" s="85"/>
      <c r="Q274" s="85"/>
      <c r="R274" s="85"/>
      <c r="S274" s="85"/>
      <c r="T274" s="85"/>
      <c r="U274" s="85"/>
      <c r="V274" s="85"/>
      <c r="W274" s="85"/>
      <c r="X274" s="85"/>
      <c r="Y274" s="85"/>
    </row>
    <row r="275" spans="3:25">
      <c r="C275" s="85"/>
      <c r="D275" s="85"/>
      <c r="E275" s="85"/>
      <c r="F275" s="85"/>
      <c r="G275" s="85"/>
      <c r="H275" s="85"/>
      <c r="I275" s="85"/>
      <c r="J275" s="85"/>
      <c r="K275" s="85"/>
      <c r="L275" s="85"/>
      <c r="M275" s="85"/>
      <c r="N275" s="85"/>
      <c r="O275" s="85"/>
      <c r="P275" s="85"/>
      <c r="Q275" s="85"/>
      <c r="R275" s="85"/>
      <c r="S275" s="85"/>
      <c r="T275" s="85"/>
      <c r="U275" s="85"/>
      <c r="V275" s="85"/>
      <c r="W275" s="85"/>
      <c r="X275" s="85"/>
      <c r="Y275" s="85"/>
    </row>
    <row r="276" spans="3:25">
      <c r="C276" s="85"/>
      <c r="D276" s="85"/>
      <c r="E276" s="85"/>
      <c r="F276" s="85"/>
      <c r="G276" s="85"/>
      <c r="H276" s="85"/>
      <c r="I276" s="85"/>
      <c r="J276" s="85"/>
      <c r="K276" s="85"/>
      <c r="L276" s="85"/>
      <c r="M276" s="85"/>
      <c r="N276" s="85"/>
      <c r="O276" s="85"/>
      <c r="P276" s="85"/>
      <c r="Q276" s="85"/>
      <c r="R276" s="85"/>
      <c r="S276" s="85"/>
      <c r="T276" s="85"/>
      <c r="U276" s="85"/>
      <c r="V276" s="85"/>
      <c r="W276" s="85"/>
      <c r="X276" s="85"/>
      <c r="Y276" s="85"/>
    </row>
    <row r="277" spans="3:25">
      <c r="C277" s="85"/>
      <c r="D277" s="85"/>
      <c r="E277" s="85"/>
      <c r="F277" s="85"/>
      <c r="G277" s="85"/>
      <c r="H277" s="85"/>
      <c r="I277" s="85"/>
      <c r="J277" s="85"/>
      <c r="K277" s="85"/>
      <c r="L277" s="85"/>
      <c r="M277" s="85"/>
      <c r="N277" s="85"/>
      <c r="O277" s="85"/>
      <c r="P277" s="85"/>
      <c r="Q277" s="85"/>
      <c r="R277" s="85"/>
      <c r="S277" s="85"/>
      <c r="T277" s="85"/>
      <c r="U277" s="85"/>
      <c r="V277" s="85"/>
      <c r="W277" s="85"/>
      <c r="X277" s="85"/>
      <c r="Y277" s="85"/>
    </row>
    <row r="278" spans="3:25">
      <c r="C278" s="85"/>
      <c r="D278" s="85"/>
      <c r="E278" s="85"/>
      <c r="F278" s="85"/>
      <c r="G278" s="85"/>
      <c r="H278" s="85"/>
      <c r="I278" s="85"/>
      <c r="J278" s="85"/>
      <c r="K278" s="85"/>
      <c r="L278" s="85"/>
      <c r="M278" s="85"/>
      <c r="N278" s="85"/>
      <c r="O278" s="85"/>
      <c r="P278" s="85"/>
      <c r="Q278" s="85"/>
      <c r="R278" s="85"/>
      <c r="S278" s="85"/>
      <c r="T278" s="85"/>
      <c r="U278" s="85"/>
      <c r="V278" s="85"/>
      <c r="W278" s="85"/>
      <c r="X278" s="85"/>
      <c r="Y278" s="85"/>
    </row>
    <row r="279" spans="3:25">
      <c r="C279" s="85"/>
      <c r="D279" s="85"/>
      <c r="E279" s="85"/>
      <c r="F279" s="85"/>
      <c r="G279" s="85"/>
      <c r="H279" s="85"/>
      <c r="I279" s="85"/>
      <c r="J279" s="85"/>
      <c r="K279" s="85"/>
      <c r="L279" s="85"/>
      <c r="M279" s="85"/>
      <c r="N279" s="85"/>
      <c r="O279" s="85"/>
      <c r="P279" s="85"/>
      <c r="Q279" s="85"/>
      <c r="R279" s="85"/>
      <c r="S279" s="85"/>
      <c r="T279" s="85"/>
      <c r="U279" s="85"/>
      <c r="V279" s="85"/>
      <c r="W279" s="85"/>
      <c r="X279" s="85"/>
      <c r="Y279" s="85"/>
    </row>
    <row r="280" spans="3:25">
      <c r="C280" s="85"/>
      <c r="D280" s="85"/>
      <c r="E280" s="85"/>
      <c r="F280" s="85"/>
      <c r="G280" s="85"/>
      <c r="H280" s="85"/>
      <c r="I280" s="85"/>
      <c r="J280" s="85"/>
      <c r="K280" s="85"/>
      <c r="L280" s="85"/>
      <c r="M280" s="85"/>
      <c r="N280" s="85"/>
      <c r="O280" s="85"/>
      <c r="P280" s="85"/>
      <c r="Q280" s="85"/>
      <c r="R280" s="85"/>
      <c r="S280" s="85"/>
      <c r="T280" s="85"/>
      <c r="U280" s="85"/>
      <c r="V280" s="85"/>
      <c r="W280" s="85"/>
      <c r="X280" s="85"/>
      <c r="Y280" s="85"/>
    </row>
    <row r="281" spans="3:25">
      <c r="C281" s="85"/>
      <c r="D281" s="85"/>
      <c r="E281" s="85"/>
      <c r="F281" s="85"/>
      <c r="G281" s="85"/>
      <c r="H281" s="85"/>
      <c r="I281" s="85"/>
      <c r="J281" s="85"/>
      <c r="K281" s="85"/>
      <c r="L281" s="85"/>
      <c r="M281" s="85"/>
      <c r="N281" s="85"/>
      <c r="O281" s="85"/>
      <c r="P281" s="85"/>
      <c r="Q281" s="85"/>
      <c r="R281" s="85"/>
      <c r="S281" s="85"/>
      <c r="T281" s="85"/>
      <c r="U281" s="85"/>
      <c r="V281" s="85"/>
      <c r="W281" s="85"/>
      <c r="X281" s="85"/>
      <c r="Y281" s="85"/>
    </row>
    <row r="282" spans="3:25">
      <c r="C282" s="85"/>
      <c r="D282" s="85"/>
      <c r="E282" s="85"/>
      <c r="F282" s="85"/>
      <c r="G282" s="85"/>
      <c r="H282" s="85"/>
      <c r="I282" s="85"/>
      <c r="J282" s="85"/>
      <c r="K282" s="85"/>
      <c r="L282" s="85"/>
      <c r="M282" s="85"/>
      <c r="N282" s="85"/>
      <c r="O282" s="85"/>
      <c r="P282" s="85"/>
      <c r="Q282" s="85"/>
      <c r="R282" s="85"/>
      <c r="S282" s="85"/>
      <c r="T282" s="85"/>
      <c r="U282" s="85"/>
      <c r="V282" s="85"/>
      <c r="W282" s="85"/>
      <c r="X282" s="85"/>
      <c r="Y282" s="85"/>
    </row>
    <row r="283" spans="3:25">
      <c r="C283" s="85"/>
      <c r="D283" s="85"/>
      <c r="E283" s="85"/>
      <c r="F283" s="85"/>
      <c r="G283" s="85"/>
      <c r="H283" s="85"/>
      <c r="I283" s="85"/>
      <c r="J283" s="85"/>
      <c r="K283" s="85"/>
      <c r="L283" s="85"/>
      <c r="M283" s="85"/>
      <c r="N283" s="85"/>
      <c r="O283" s="85"/>
      <c r="P283" s="85"/>
      <c r="Q283" s="85"/>
      <c r="R283" s="85"/>
      <c r="S283" s="85"/>
      <c r="T283" s="85"/>
      <c r="U283" s="85"/>
      <c r="V283" s="85"/>
      <c r="W283" s="85"/>
      <c r="X283" s="85"/>
      <c r="Y283" s="85"/>
    </row>
    <row r="284" spans="3:25">
      <c r="C284" s="85"/>
      <c r="D284" s="85"/>
      <c r="E284" s="85"/>
      <c r="F284" s="85"/>
      <c r="G284" s="85"/>
      <c r="H284" s="85"/>
      <c r="I284" s="85"/>
      <c r="J284" s="85"/>
      <c r="K284" s="85"/>
      <c r="L284" s="85"/>
      <c r="M284" s="85"/>
      <c r="N284" s="85"/>
      <c r="O284" s="85"/>
      <c r="P284" s="85"/>
      <c r="Q284" s="85"/>
      <c r="R284" s="85"/>
      <c r="S284" s="85"/>
      <c r="T284" s="85"/>
      <c r="U284" s="85"/>
      <c r="V284" s="85"/>
      <c r="W284" s="85"/>
      <c r="X284" s="85"/>
      <c r="Y284" s="85"/>
    </row>
    <row r="285" spans="3:25">
      <c r="C285" s="85"/>
      <c r="D285" s="85"/>
      <c r="E285" s="85"/>
      <c r="F285" s="85"/>
      <c r="G285" s="85"/>
      <c r="H285" s="85"/>
      <c r="I285" s="85"/>
      <c r="J285" s="85"/>
      <c r="K285" s="85"/>
      <c r="L285" s="85"/>
      <c r="M285" s="85"/>
      <c r="N285" s="85"/>
      <c r="O285" s="85"/>
      <c r="P285" s="85"/>
      <c r="Q285" s="85"/>
      <c r="R285" s="85"/>
      <c r="S285" s="85"/>
      <c r="T285" s="85"/>
      <c r="U285" s="85"/>
      <c r="V285" s="85"/>
      <c r="W285" s="85"/>
      <c r="X285" s="85"/>
      <c r="Y285" s="85"/>
    </row>
    <row r="286" spans="3:25">
      <c r="C286" s="85"/>
      <c r="D286" s="85"/>
      <c r="E286" s="85"/>
      <c r="F286" s="85"/>
      <c r="G286" s="85"/>
      <c r="H286" s="85"/>
      <c r="I286" s="85"/>
      <c r="J286" s="85"/>
      <c r="K286" s="85"/>
      <c r="L286" s="85"/>
      <c r="M286" s="85"/>
      <c r="N286" s="85"/>
      <c r="O286" s="85"/>
      <c r="P286" s="85"/>
      <c r="Q286" s="85"/>
      <c r="R286" s="85"/>
      <c r="S286" s="85"/>
      <c r="T286" s="85"/>
      <c r="U286" s="85"/>
      <c r="V286" s="85"/>
      <c r="W286" s="85"/>
      <c r="X286" s="85"/>
      <c r="Y286" s="85"/>
    </row>
    <row r="287" spans="3:25">
      <c r="C287" s="85"/>
      <c r="D287" s="85"/>
      <c r="E287" s="85"/>
      <c r="F287" s="85"/>
      <c r="G287" s="85"/>
      <c r="H287" s="85"/>
      <c r="I287" s="85"/>
      <c r="J287" s="85"/>
      <c r="K287" s="85"/>
      <c r="L287" s="85"/>
      <c r="M287" s="85"/>
      <c r="N287" s="85"/>
      <c r="O287" s="85"/>
      <c r="P287" s="85"/>
      <c r="Q287" s="85"/>
      <c r="R287" s="85"/>
      <c r="S287" s="85"/>
      <c r="T287" s="85"/>
      <c r="U287" s="85"/>
      <c r="V287" s="85"/>
      <c r="W287" s="85"/>
      <c r="X287" s="85"/>
      <c r="Y287" s="85"/>
    </row>
    <row r="288" spans="3:25">
      <c r="C288" s="85"/>
      <c r="D288" s="85"/>
      <c r="E288" s="85"/>
      <c r="F288" s="85"/>
      <c r="G288" s="85"/>
      <c r="H288" s="85"/>
      <c r="I288" s="85"/>
      <c r="J288" s="85"/>
      <c r="K288" s="85"/>
      <c r="L288" s="85"/>
      <c r="M288" s="85"/>
      <c r="N288" s="85"/>
      <c r="O288" s="85"/>
      <c r="P288" s="85"/>
      <c r="Q288" s="85"/>
      <c r="R288" s="85"/>
      <c r="S288" s="85"/>
      <c r="T288" s="85"/>
      <c r="U288" s="85"/>
      <c r="V288" s="85"/>
      <c r="W288" s="85"/>
      <c r="X288" s="85"/>
      <c r="Y288" s="85"/>
    </row>
    <row r="289" spans="3:25">
      <c r="C289" s="85"/>
      <c r="D289" s="85"/>
      <c r="E289" s="85"/>
      <c r="F289" s="85"/>
      <c r="G289" s="85"/>
      <c r="H289" s="85"/>
      <c r="I289" s="85"/>
      <c r="J289" s="85"/>
      <c r="K289" s="85"/>
      <c r="L289" s="85"/>
      <c r="M289" s="85"/>
      <c r="N289" s="85"/>
      <c r="O289" s="85"/>
      <c r="P289" s="85"/>
      <c r="Q289" s="85"/>
      <c r="R289" s="85"/>
      <c r="S289" s="85"/>
      <c r="T289" s="85"/>
      <c r="U289" s="85"/>
      <c r="V289" s="85"/>
      <c r="W289" s="85"/>
      <c r="X289" s="85"/>
      <c r="Y289" s="85"/>
    </row>
    <row r="290" spans="3:25">
      <c r="C290" s="85"/>
      <c r="D290" s="85"/>
      <c r="E290" s="85"/>
      <c r="F290" s="85"/>
      <c r="G290" s="85"/>
      <c r="H290" s="85"/>
      <c r="I290" s="85"/>
      <c r="J290" s="85"/>
      <c r="K290" s="85"/>
      <c r="L290" s="85"/>
      <c r="M290" s="85"/>
      <c r="N290" s="85"/>
      <c r="O290" s="85"/>
      <c r="P290" s="85"/>
      <c r="Q290" s="85"/>
      <c r="R290" s="85"/>
      <c r="S290" s="85"/>
      <c r="T290" s="85"/>
      <c r="U290" s="85"/>
      <c r="V290" s="85"/>
      <c r="W290" s="85"/>
      <c r="X290" s="85"/>
      <c r="Y290" s="85"/>
    </row>
    <row r="291" spans="3:25">
      <c r="C291" s="85"/>
      <c r="D291" s="85"/>
      <c r="E291" s="85"/>
      <c r="F291" s="85"/>
      <c r="G291" s="85"/>
      <c r="H291" s="85"/>
      <c r="I291" s="85"/>
      <c r="J291" s="85"/>
      <c r="K291" s="85"/>
      <c r="L291" s="85"/>
      <c r="M291" s="85"/>
      <c r="N291" s="85"/>
      <c r="O291" s="85"/>
      <c r="P291" s="85"/>
      <c r="Q291" s="85"/>
      <c r="R291" s="85"/>
      <c r="S291" s="85"/>
      <c r="T291" s="85"/>
      <c r="U291" s="85"/>
      <c r="V291" s="85"/>
      <c r="W291" s="85"/>
      <c r="X291" s="85"/>
      <c r="Y291" s="85"/>
    </row>
    <row r="292" spans="3:25">
      <c r="C292" s="85"/>
      <c r="D292" s="85"/>
      <c r="E292" s="85"/>
      <c r="F292" s="85"/>
      <c r="G292" s="85"/>
      <c r="H292" s="85"/>
      <c r="I292" s="85"/>
      <c r="J292" s="85"/>
      <c r="K292" s="85"/>
      <c r="L292" s="85"/>
      <c r="M292" s="85"/>
      <c r="N292" s="85"/>
      <c r="O292" s="85"/>
      <c r="P292" s="85"/>
      <c r="Q292" s="85"/>
      <c r="R292" s="85"/>
      <c r="S292" s="85"/>
      <c r="T292" s="85"/>
      <c r="U292" s="85"/>
      <c r="V292" s="85"/>
      <c r="W292" s="85"/>
      <c r="X292" s="85"/>
      <c r="Y292" s="85"/>
    </row>
    <row r="293" spans="3:25">
      <c r="C293" s="85"/>
      <c r="D293" s="85"/>
      <c r="E293" s="85"/>
      <c r="F293" s="85"/>
      <c r="G293" s="85"/>
      <c r="H293" s="85"/>
      <c r="I293" s="85"/>
      <c r="J293" s="85"/>
      <c r="K293" s="85"/>
      <c r="L293" s="85"/>
      <c r="M293" s="85"/>
      <c r="N293" s="85"/>
      <c r="O293" s="85"/>
      <c r="P293" s="85"/>
      <c r="Q293" s="85"/>
      <c r="R293" s="85"/>
      <c r="S293" s="85"/>
      <c r="T293" s="85"/>
      <c r="U293" s="85"/>
      <c r="V293" s="85"/>
      <c r="W293" s="85"/>
      <c r="X293" s="85"/>
      <c r="Y293" s="85"/>
    </row>
    <row r="294" spans="3:25">
      <c r="C294" s="85"/>
      <c r="D294" s="85"/>
      <c r="E294" s="85"/>
      <c r="F294" s="85"/>
      <c r="G294" s="85"/>
      <c r="H294" s="85"/>
      <c r="I294" s="85"/>
      <c r="J294" s="85"/>
      <c r="K294" s="85"/>
      <c r="L294" s="85"/>
      <c r="M294" s="85"/>
      <c r="N294" s="85"/>
      <c r="O294" s="85"/>
      <c r="P294" s="85"/>
      <c r="Q294" s="85"/>
      <c r="R294" s="85"/>
      <c r="S294" s="85"/>
      <c r="T294" s="85"/>
      <c r="U294" s="85"/>
      <c r="V294" s="85"/>
      <c r="W294" s="85"/>
      <c r="X294" s="85"/>
      <c r="Y294" s="85"/>
    </row>
    <row r="295" spans="3:25">
      <c r="C295" s="85"/>
      <c r="D295" s="85"/>
      <c r="E295" s="85"/>
      <c r="F295" s="85"/>
      <c r="G295" s="85"/>
      <c r="H295" s="85"/>
      <c r="I295" s="85"/>
      <c r="J295" s="85"/>
      <c r="K295" s="85"/>
      <c r="L295" s="85"/>
      <c r="M295" s="85"/>
      <c r="N295" s="85"/>
      <c r="O295" s="85"/>
      <c r="P295" s="85"/>
      <c r="Q295" s="85"/>
      <c r="R295" s="85"/>
      <c r="S295" s="85"/>
      <c r="T295" s="85"/>
      <c r="U295" s="85"/>
      <c r="V295" s="85"/>
      <c r="W295" s="85"/>
      <c r="X295" s="85"/>
      <c r="Y295" s="85"/>
    </row>
    <row r="296" spans="3:25">
      <c r="C296" s="85"/>
      <c r="D296" s="85"/>
      <c r="E296" s="85"/>
      <c r="F296" s="85"/>
      <c r="G296" s="85"/>
      <c r="H296" s="85"/>
      <c r="I296" s="85"/>
      <c r="J296" s="85"/>
      <c r="K296" s="85"/>
      <c r="L296" s="85"/>
      <c r="M296" s="85"/>
      <c r="N296" s="85"/>
      <c r="O296" s="85"/>
      <c r="P296" s="85"/>
      <c r="Q296" s="85"/>
      <c r="R296" s="85"/>
      <c r="S296" s="85"/>
      <c r="T296" s="85"/>
      <c r="U296" s="85"/>
      <c r="V296" s="85"/>
      <c r="W296" s="85"/>
      <c r="X296" s="85"/>
      <c r="Y296" s="85"/>
    </row>
    <row r="297" spans="3:25">
      <c r="C297" s="85"/>
      <c r="D297" s="85"/>
      <c r="E297" s="85"/>
      <c r="F297" s="85"/>
      <c r="G297" s="85"/>
      <c r="H297" s="85"/>
      <c r="I297" s="85"/>
      <c r="J297" s="85"/>
      <c r="K297" s="85"/>
      <c r="L297" s="85"/>
      <c r="M297" s="85"/>
      <c r="N297" s="85"/>
      <c r="O297" s="85"/>
      <c r="P297" s="85"/>
      <c r="Q297" s="85"/>
      <c r="R297" s="85"/>
      <c r="S297" s="85"/>
      <c r="T297" s="85"/>
      <c r="U297" s="85"/>
      <c r="V297" s="85"/>
      <c r="W297" s="85"/>
      <c r="X297" s="85"/>
      <c r="Y297" s="85"/>
    </row>
    <row r="298" spans="3:25">
      <c r="C298" s="85"/>
      <c r="D298" s="85"/>
      <c r="E298" s="85"/>
      <c r="F298" s="85"/>
      <c r="G298" s="85"/>
      <c r="H298" s="85"/>
      <c r="I298" s="85"/>
      <c r="J298" s="85"/>
      <c r="K298" s="85"/>
      <c r="L298" s="85"/>
      <c r="M298" s="85"/>
      <c r="N298" s="85"/>
      <c r="O298" s="85"/>
      <c r="P298" s="85"/>
      <c r="Q298" s="85"/>
      <c r="R298" s="85"/>
      <c r="S298" s="85"/>
      <c r="T298" s="85"/>
      <c r="U298" s="85"/>
      <c r="V298" s="85"/>
      <c r="W298" s="85"/>
      <c r="X298" s="85"/>
      <c r="Y298" s="85"/>
    </row>
    <row r="299" spans="3:25">
      <c r="C299" s="85"/>
      <c r="D299" s="85"/>
      <c r="E299" s="85"/>
      <c r="F299" s="85"/>
      <c r="G299" s="85"/>
      <c r="H299" s="85"/>
      <c r="I299" s="85"/>
      <c r="J299" s="85"/>
      <c r="K299" s="85"/>
      <c r="L299" s="85"/>
      <c r="M299" s="85"/>
      <c r="N299" s="85"/>
      <c r="O299" s="85"/>
      <c r="P299" s="85"/>
      <c r="Q299" s="85"/>
      <c r="R299" s="85"/>
      <c r="S299" s="85"/>
      <c r="T299" s="85"/>
      <c r="U299" s="85"/>
      <c r="V299" s="85"/>
      <c r="W299" s="85"/>
      <c r="X299" s="85"/>
      <c r="Y299" s="85"/>
    </row>
    <row r="300" spans="3:25">
      <c r="C300" s="85"/>
      <c r="D300" s="85"/>
      <c r="E300" s="85"/>
      <c r="F300" s="85"/>
      <c r="G300" s="85"/>
      <c r="H300" s="85"/>
      <c r="I300" s="85"/>
      <c r="J300" s="85"/>
      <c r="K300" s="85"/>
      <c r="L300" s="85"/>
      <c r="M300" s="85"/>
      <c r="N300" s="85"/>
      <c r="O300" s="85"/>
      <c r="P300" s="85"/>
      <c r="Q300" s="85"/>
      <c r="R300" s="85"/>
    </row>
    <row r="301" spans="3:25">
      <c r="C301" s="85"/>
      <c r="D301" s="85"/>
      <c r="E301" s="85"/>
      <c r="F301" s="85"/>
      <c r="G301" s="85"/>
      <c r="H301" s="85"/>
      <c r="I301" s="85"/>
      <c r="J301" s="85"/>
      <c r="K301" s="85"/>
      <c r="L301" s="85"/>
      <c r="M301" s="85"/>
      <c r="N301" s="85"/>
      <c r="O301" s="85"/>
      <c r="P301" s="85"/>
      <c r="Q301" s="85"/>
      <c r="R301" s="85"/>
    </row>
    <row r="302" spans="3:25">
      <c r="C302" s="85"/>
      <c r="D302" s="85"/>
      <c r="E302" s="85"/>
      <c r="F302" s="85"/>
      <c r="G302" s="85"/>
      <c r="H302" s="85"/>
      <c r="I302" s="85"/>
      <c r="J302" s="85"/>
      <c r="K302" s="85"/>
      <c r="L302" s="85"/>
      <c r="M302" s="85"/>
      <c r="N302" s="85"/>
      <c r="O302" s="85"/>
      <c r="P302" s="85"/>
      <c r="Q302" s="85"/>
      <c r="R302" s="85"/>
    </row>
    <row r="303" spans="3:25">
      <c r="C303" s="85"/>
      <c r="D303" s="85"/>
      <c r="E303" s="85"/>
      <c r="F303" s="85"/>
      <c r="G303" s="85"/>
      <c r="H303" s="85"/>
      <c r="I303" s="85"/>
      <c r="J303" s="85"/>
      <c r="K303" s="85"/>
      <c r="L303" s="85"/>
      <c r="M303" s="85"/>
      <c r="N303" s="85"/>
      <c r="O303" s="85"/>
      <c r="P303" s="85"/>
      <c r="Q303" s="85"/>
      <c r="R303" s="85"/>
    </row>
    <row r="304" spans="3:25">
      <c r="C304" s="85"/>
      <c r="D304" s="85"/>
      <c r="E304" s="85"/>
      <c r="F304" s="85"/>
      <c r="G304" s="85"/>
      <c r="H304" s="85"/>
      <c r="I304" s="85"/>
      <c r="J304" s="85"/>
      <c r="K304" s="85"/>
      <c r="L304" s="85"/>
      <c r="M304" s="85"/>
      <c r="N304" s="85"/>
      <c r="O304" s="85"/>
      <c r="P304" s="85"/>
      <c r="Q304" s="85"/>
      <c r="R304" s="85"/>
    </row>
    <row r="305" spans="3:18">
      <c r="C305" s="85"/>
      <c r="D305" s="85"/>
      <c r="E305" s="85"/>
      <c r="F305" s="85"/>
      <c r="G305" s="85"/>
      <c r="H305" s="85"/>
      <c r="I305" s="85"/>
      <c r="J305" s="85"/>
      <c r="K305" s="85"/>
      <c r="L305" s="85"/>
      <c r="M305" s="85"/>
      <c r="N305" s="85"/>
      <c r="O305" s="85"/>
      <c r="P305" s="85"/>
      <c r="Q305" s="85"/>
      <c r="R305" s="85"/>
    </row>
    <row r="306" spans="3:18">
      <c r="C306" s="85"/>
      <c r="D306" s="85"/>
      <c r="E306" s="85"/>
      <c r="F306" s="85"/>
      <c r="G306" s="85"/>
      <c r="H306" s="85"/>
      <c r="I306" s="85"/>
      <c r="J306" s="85"/>
      <c r="K306" s="85"/>
      <c r="L306" s="85"/>
      <c r="M306" s="85"/>
      <c r="N306" s="85"/>
      <c r="O306" s="85"/>
      <c r="P306" s="85"/>
      <c r="Q306" s="85"/>
      <c r="R306" s="85"/>
    </row>
    <row r="307" spans="3:18">
      <c r="C307" s="85"/>
      <c r="D307" s="85"/>
      <c r="E307" s="85"/>
      <c r="F307" s="85"/>
      <c r="G307" s="85"/>
      <c r="H307" s="85"/>
      <c r="I307" s="85"/>
      <c r="J307" s="85"/>
      <c r="K307" s="85"/>
      <c r="L307" s="85"/>
      <c r="M307" s="85"/>
      <c r="N307" s="85"/>
      <c r="O307" s="85"/>
      <c r="P307" s="85"/>
      <c r="Q307" s="85"/>
      <c r="R307" s="85"/>
    </row>
  </sheetData>
  <mergeCells count="8">
    <mergeCell ref="C107:R107"/>
    <mergeCell ref="C108:R108"/>
    <mergeCell ref="C99:R99"/>
    <mergeCell ref="C101:R101"/>
    <mergeCell ref="C102:R102"/>
    <mergeCell ref="C104:R104"/>
    <mergeCell ref="C105:R105"/>
    <mergeCell ref="C106:R106"/>
  </mergeCells>
  <pageMargins left="0.7" right="0.7" top="0.75" bottom="0.75" header="0.3" footer="0.3"/>
  <pageSetup scale="44" fitToHeight="0" orientation="landscape" r:id="rId1"/>
  <rowBreaks count="1" manualBreakCount="1">
    <brk id="59"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BR307"/>
  <sheetViews>
    <sheetView topLeftCell="A34" zoomScale="70" zoomScaleNormal="70" workbookViewId="0">
      <selection activeCell="S61" sqref="S61"/>
    </sheetView>
  </sheetViews>
  <sheetFormatPr defaultRowHeight="15"/>
  <cols>
    <col min="1" max="1" width="7.7109375" style="1" customWidth="1"/>
    <col min="2" max="2" width="1.85546875" style="1" customWidth="1"/>
    <col min="3" max="3" width="13.5703125" style="1" customWidth="1"/>
    <col min="4" max="4" width="13.140625" style="1" customWidth="1"/>
    <col min="5" max="5" width="16.140625" style="1" customWidth="1"/>
    <col min="6" max="6" width="16.5703125" style="1" customWidth="1"/>
    <col min="7" max="7" width="18.7109375" style="1" customWidth="1"/>
    <col min="8" max="8" width="19" style="1" customWidth="1"/>
    <col min="9" max="9" width="17.85546875" style="1" customWidth="1"/>
    <col min="10" max="10" width="18.140625" style="1" customWidth="1"/>
    <col min="11" max="11" width="15.7109375" style="1" customWidth="1"/>
    <col min="12" max="12" width="15.85546875" style="1" customWidth="1"/>
    <col min="13" max="13" width="16.28515625" style="1" customWidth="1"/>
    <col min="14" max="14" width="16.42578125" style="1" customWidth="1"/>
    <col min="15" max="16" width="16" style="1" customWidth="1"/>
    <col min="17" max="17" width="20.5703125" style="1" customWidth="1"/>
    <col min="18" max="18" width="15.85546875" style="1" customWidth="1"/>
    <col min="19" max="19" width="17.85546875" style="1" customWidth="1"/>
    <col min="20" max="20" width="2.42578125" style="1" customWidth="1"/>
    <col min="21" max="21" width="3.28515625" style="1" customWidth="1"/>
    <col min="22" max="22" width="19.28515625" style="1" bestFit="1" customWidth="1"/>
    <col min="23" max="23" width="24.42578125" style="1" bestFit="1" customWidth="1"/>
    <col min="24" max="16384" width="9.140625" style="1"/>
  </cols>
  <sheetData>
    <row r="1" spans="1:70">
      <c r="S1" s="2"/>
    </row>
    <row r="2" spans="1:70">
      <c r="S2" s="2"/>
    </row>
    <row r="3" spans="1:70">
      <c r="S3" s="440" t="s">
        <v>534</v>
      </c>
    </row>
    <row r="4" spans="1:70" ht="15.75">
      <c r="S4" s="198" t="s">
        <v>313</v>
      </c>
    </row>
    <row r="5" spans="1:70" ht="15.75">
      <c r="C5" s="3" t="s">
        <v>1</v>
      </c>
      <c r="D5" s="3"/>
      <c r="E5" s="3"/>
      <c r="F5" s="3"/>
      <c r="G5" s="3"/>
      <c r="H5" s="3"/>
      <c r="I5" s="3"/>
      <c r="J5" s="4" t="s">
        <v>2</v>
      </c>
      <c r="K5" s="4"/>
      <c r="L5" s="3"/>
      <c r="M5" s="3"/>
      <c r="N5" s="3"/>
      <c r="O5" s="5"/>
      <c r="P5" s="5"/>
      <c r="Q5" s="311"/>
      <c r="R5" s="312"/>
      <c r="S5" s="310" t="s">
        <v>507</v>
      </c>
      <c r="T5" s="8"/>
      <c r="U5" s="9"/>
      <c r="V5" s="9"/>
      <c r="W5" s="8"/>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row>
    <row r="6" spans="1:70" ht="15.75">
      <c r="C6" s="3"/>
      <c r="D6" s="3"/>
      <c r="E6" s="3"/>
      <c r="F6" s="3"/>
      <c r="G6" s="3"/>
      <c r="H6" s="11" t="s">
        <v>3</v>
      </c>
      <c r="I6" s="11"/>
      <c r="J6" s="11" t="s">
        <v>310</v>
      </c>
      <c r="K6" s="11"/>
      <c r="L6" s="11"/>
      <c r="M6" s="11"/>
      <c r="N6" s="11"/>
      <c r="O6" s="5"/>
      <c r="P6" s="5"/>
      <c r="R6" s="6"/>
      <c r="S6" s="5"/>
      <c r="T6" s="8"/>
      <c r="U6" s="12"/>
      <c r="V6" s="9"/>
      <c r="W6" s="8"/>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row>
    <row r="7" spans="1:70" ht="15.75">
      <c r="C7" s="6"/>
      <c r="D7" s="6"/>
      <c r="E7" s="6"/>
      <c r="F7" s="6"/>
      <c r="G7" s="6"/>
      <c r="H7" s="6"/>
      <c r="I7" s="6"/>
      <c r="J7" s="6"/>
      <c r="K7" s="6"/>
      <c r="L7" s="6"/>
      <c r="M7" s="6"/>
      <c r="N7" s="6"/>
      <c r="O7" s="6"/>
      <c r="P7" s="6"/>
      <c r="R7" s="6"/>
      <c r="S7" s="6" t="s">
        <v>5</v>
      </c>
      <c r="T7" s="8"/>
      <c r="U7" s="9"/>
      <c r="V7" s="9"/>
      <c r="W7" s="8"/>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row>
    <row r="8" spans="1:70" ht="15.75">
      <c r="A8" s="13"/>
      <c r="C8" s="6"/>
      <c r="D8" s="6"/>
      <c r="E8" s="6"/>
      <c r="F8" s="6"/>
      <c r="G8" s="6"/>
      <c r="H8" s="6"/>
      <c r="I8" s="6"/>
      <c r="J8" s="14" t="s">
        <v>347</v>
      </c>
      <c r="K8" s="14"/>
      <c r="L8" s="6"/>
      <c r="M8" s="6"/>
      <c r="N8" s="6"/>
      <c r="O8" s="6"/>
      <c r="P8" s="6"/>
      <c r="Q8" s="6"/>
      <c r="R8" s="6"/>
      <c r="S8" s="6"/>
      <c r="T8" s="8"/>
      <c r="U8" s="9"/>
      <c r="V8" s="9"/>
      <c r="W8" s="8"/>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row>
    <row r="9" spans="1:70" ht="15.75">
      <c r="A9" s="13"/>
      <c r="C9" s="6"/>
      <c r="D9" s="6"/>
      <c r="E9" s="6"/>
      <c r="F9" s="6"/>
      <c r="G9" s="6"/>
      <c r="H9" s="6"/>
      <c r="I9" s="6"/>
      <c r="J9" s="15"/>
      <c r="K9" s="15"/>
      <c r="L9" s="6"/>
      <c r="M9" s="6"/>
      <c r="N9" s="6"/>
      <c r="O9" s="6"/>
      <c r="P9" s="6"/>
      <c r="Q9" s="6"/>
      <c r="R9" s="6"/>
      <c r="S9" s="6"/>
      <c r="T9" s="8"/>
      <c r="U9" s="9"/>
      <c r="V9" s="9"/>
      <c r="W9" s="8"/>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row>
    <row r="10" spans="1:70" ht="15.75">
      <c r="A10" s="13"/>
      <c r="C10" s="6" t="s">
        <v>311</v>
      </c>
      <c r="D10" s="6"/>
      <c r="E10" s="6"/>
      <c r="F10" s="6"/>
      <c r="G10" s="6"/>
      <c r="H10" s="6"/>
      <c r="I10" s="6"/>
      <c r="J10" s="15"/>
      <c r="K10" s="15"/>
      <c r="L10" s="6"/>
      <c r="M10" s="6"/>
      <c r="N10" s="6"/>
      <c r="O10" s="6"/>
      <c r="P10" s="6"/>
      <c r="Q10" s="6"/>
      <c r="R10" s="6"/>
      <c r="S10" s="6"/>
      <c r="T10" s="8"/>
      <c r="U10" s="9"/>
      <c r="V10" s="9"/>
      <c r="W10" s="8"/>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row>
    <row r="11" spans="1:70" ht="15.75">
      <c r="A11" s="13"/>
      <c r="C11" s="6" t="s">
        <v>312</v>
      </c>
      <c r="D11" s="6"/>
      <c r="E11" s="6"/>
      <c r="F11" s="6"/>
      <c r="G11" s="6"/>
      <c r="H11" s="6"/>
      <c r="I11" s="6"/>
      <c r="J11" s="15"/>
      <c r="K11" s="15"/>
      <c r="Q11" s="6"/>
      <c r="R11" s="6"/>
      <c r="S11" s="6"/>
      <c r="T11" s="8"/>
      <c r="U11" s="8"/>
      <c r="V11" s="8"/>
      <c r="W11" s="8"/>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row>
    <row r="12" spans="1:70" ht="15.75">
      <c r="A12" s="13"/>
      <c r="C12" s="6"/>
      <c r="D12" s="6"/>
      <c r="E12" s="6"/>
      <c r="F12" s="6"/>
      <c r="G12" s="6"/>
      <c r="H12" s="6"/>
      <c r="I12" s="6"/>
      <c r="J12" s="6"/>
      <c r="K12" s="6"/>
      <c r="Q12" s="16"/>
      <c r="R12" s="6"/>
      <c r="S12" s="6"/>
      <c r="T12" s="8"/>
      <c r="U12" s="8"/>
      <c r="V12" s="8"/>
      <c r="W12" s="8"/>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row>
    <row r="13" spans="1:70" ht="15.75">
      <c r="C13" s="17" t="s">
        <v>8</v>
      </c>
      <c r="D13" s="17"/>
      <c r="E13" s="17"/>
      <c r="F13" s="17"/>
      <c r="G13" s="17"/>
      <c r="H13" s="17" t="s">
        <v>9</v>
      </c>
      <c r="I13" s="17"/>
      <c r="J13" s="17" t="s">
        <v>10</v>
      </c>
      <c r="K13" s="17"/>
      <c r="L13" s="18" t="s">
        <v>11</v>
      </c>
      <c r="R13" s="11"/>
      <c r="S13" s="18"/>
      <c r="T13" s="19"/>
      <c r="U13" s="18"/>
      <c r="V13" s="19"/>
      <c r="W13" s="2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row>
    <row r="14" spans="1:70" ht="15.75">
      <c r="C14" s="21"/>
      <c r="D14" s="21"/>
      <c r="E14" s="21"/>
      <c r="F14" s="21"/>
      <c r="G14" s="21"/>
      <c r="H14" s="22" t="s">
        <v>314</v>
      </c>
      <c r="I14" s="22"/>
      <c r="J14" s="11"/>
      <c r="K14" s="11"/>
      <c r="R14" s="11"/>
      <c r="T14" s="19"/>
      <c r="U14" s="23"/>
      <c r="V14" s="23"/>
      <c r="W14" s="2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row>
    <row r="15" spans="1:70" ht="15.75">
      <c r="A15" s="13" t="s">
        <v>13</v>
      </c>
      <c r="C15" s="21"/>
      <c r="D15" s="21"/>
      <c r="E15" s="21"/>
      <c r="F15" s="21"/>
      <c r="G15" s="21"/>
      <c r="H15" s="24" t="s">
        <v>14</v>
      </c>
      <c r="I15" s="24"/>
      <c r="J15" s="25" t="s">
        <v>15</v>
      </c>
      <c r="K15" s="25"/>
      <c r="L15" s="25" t="s">
        <v>16</v>
      </c>
      <c r="R15" s="11"/>
      <c r="T15" s="8"/>
      <c r="U15" s="26"/>
      <c r="V15" s="23"/>
      <c r="W15" s="2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row>
    <row r="16" spans="1:70" ht="15.75">
      <c r="A16" s="13" t="s">
        <v>17</v>
      </c>
      <c r="C16" s="27"/>
      <c r="D16" s="27"/>
      <c r="E16" s="27"/>
      <c r="F16" s="27"/>
      <c r="G16" s="27"/>
      <c r="H16" s="11"/>
      <c r="I16" s="11"/>
      <c r="J16" s="11"/>
      <c r="K16" s="11"/>
      <c r="L16" s="11"/>
      <c r="R16" s="11"/>
      <c r="S16" s="11"/>
      <c r="T16" s="8"/>
      <c r="U16" s="19"/>
      <c r="V16" s="19"/>
      <c r="W16" s="2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row>
    <row r="17" spans="1:70" ht="15.75">
      <c r="A17" s="28"/>
      <c r="C17" s="21"/>
      <c r="D17" s="21"/>
      <c r="E17" s="21"/>
      <c r="F17" s="21"/>
      <c r="G17" s="21"/>
      <c r="H17" s="11"/>
      <c r="I17" s="11"/>
      <c r="J17" s="11"/>
      <c r="K17" s="11"/>
      <c r="L17" s="11"/>
      <c r="R17" s="11"/>
      <c r="S17" s="11"/>
      <c r="T17" s="8"/>
      <c r="U17" s="19"/>
      <c r="V17" s="19"/>
      <c r="W17" s="2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row>
    <row r="18" spans="1:70" ht="15.75">
      <c r="A18" s="29">
        <v>1</v>
      </c>
      <c r="C18" s="21" t="s">
        <v>18</v>
      </c>
      <c r="D18" s="21"/>
      <c r="E18" s="21"/>
      <c r="F18" s="21"/>
      <c r="G18" s="21"/>
      <c r="H18" s="30" t="s">
        <v>315</v>
      </c>
      <c r="I18" s="30"/>
      <c r="J18" s="31">
        <f>VLOOKUP(A18,IMPORTS!$A$5:$W$17,6,FALSE)</f>
        <v>5851633139</v>
      </c>
      <c r="K18" s="11"/>
      <c r="L18" s="179"/>
      <c r="R18" s="11"/>
      <c r="S18" s="11"/>
      <c r="T18" s="8"/>
      <c r="U18" s="19"/>
      <c r="V18" s="19"/>
      <c r="W18" s="2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row>
    <row r="19" spans="1:70" ht="15.75">
      <c r="A19" s="29" t="s">
        <v>20</v>
      </c>
      <c r="C19" s="21" t="s">
        <v>21</v>
      </c>
      <c r="D19" s="21"/>
      <c r="E19" s="21"/>
      <c r="F19" s="21"/>
      <c r="G19" s="21"/>
      <c r="H19" s="30" t="s">
        <v>316</v>
      </c>
      <c r="I19" s="30"/>
      <c r="J19" s="32">
        <f>VLOOKUP(A19,IMPORTS!$A$5:$W$17,6,FALSE)</f>
        <v>1491183692</v>
      </c>
      <c r="K19" s="33"/>
      <c r="L19" s="179"/>
      <c r="R19" s="11"/>
      <c r="S19" s="11"/>
      <c r="T19" s="8"/>
      <c r="U19" s="19"/>
      <c r="V19" s="19"/>
      <c r="W19" s="2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row>
    <row r="20" spans="1:70" ht="15.75">
      <c r="A20" s="29">
        <v>2</v>
      </c>
      <c r="C20" s="21" t="s">
        <v>22</v>
      </c>
      <c r="D20" s="21"/>
      <c r="E20" s="21"/>
      <c r="F20" s="21"/>
      <c r="G20" s="21"/>
      <c r="H20" s="30" t="s">
        <v>23</v>
      </c>
      <c r="I20" s="30"/>
      <c r="J20" s="34">
        <f>J18-J19</f>
        <v>4360449447</v>
      </c>
      <c r="K20" s="35"/>
      <c r="L20" s="179"/>
      <c r="R20" s="11"/>
      <c r="S20" s="11"/>
      <c r="T20" s="8"/>
      <c r="U20" s="19"/>
      <c r="V20" s="19"/>
      <c r="W20" s="2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row>
    <row r="21" spans="1:70" ht="15.75">
      <c r="A21" s="29"/>
      <c r="H21" s="30"/>
      <c r="I21" s="30"/>
      <c r="J21" s="179"/>
      <c r="K21" s="179"/>
      <c r="L21" s="179"/>
      <c r="R21" s="11"/>
      <c r="S21" s="11"/>
      <c r="T21" s="8"/>
      <c r="U21" s="19"/>
      <c r="V21" s="19"/>
      <c r="W21" s="2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row>
    <row r="22" spans="1:70" ht="15.75">
      <c r="A22" s="29"/>
      <c r="C22" s="21" t="s">
        <v>24</v>
      </c>
      <c r="D22" s="21"/>
      <c r="E22" s="21"/>
      <c r="F22" s="21"/>
      <c r="G22" s="21"/>
      <c r="H22" s="30"/>
      <c r="I22" s="30"/>
      <c r="J22" s="11"/>
      <c r="K22" s="11"/>
      <c r="L22" s="11"/>
      <c r="R22" s="11"/>
      <c r="S22" s="11"/>
      <c r="T22" s="19"/>
      <c r="U22" s="19"/>
      <c r="V22" s="19"/>
      <c r="W22" s="2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row>
    <row r="23" spans="1:70" ht="15.75">
      <c r="A23" s="29">
        <v>3</v>
      </c>
      <c r="C23" s="21" t="s">
        <v>25</v>
      </c>
      <c r="D23" s="21"/>
      <c r="E23" s="21"/>
      <c r="F23" s="21"/>
      <c r="G23" s="21"/>
      <c r="H23" s="30" t="s">
        <v>317</v>
      </c>
      <c r="I23" s="30"/>
      <c r="J23" s="31">
        <f>VLOOKUP(A23,IMPORTS!$A$5:$W$17,6,FALSE)</f>
        <v>149515963</v>
      </c>
      <c r="K23" s="11"/>
      <c r="L23" s="179"/>
      <c r="R23" s="11"/>
      <c r="S23" s="11"/>
      <c r="T23" s="19"/>
      <c r="U23" s="19"/>
      <c r="V23" s="19"/>
      <c r="W23" s="2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row>
    <row r="24" spans="1:70" ht="15.75">
      <c r="A24" s="29" t="s">
        <v>27</v>
      </c>
      <c r="C24" s="21" t="s">
        <v>28</v>
      </c>
      <c r="D24" s="21"/>
      <c r="E24" s="21"/>
      <c r="F24" s="21"/>
      <c r="G24" s="21"/>
      <c r="H24" s="30" t="s">
        <v>318</v>
      </c>
      <c r="I24" s="30"/>
      <c r="J24" s="31">
        <f>VLOOKUP(A24,IMPORTS!$A$5:$W$17,6,FALSE)</f>
        <v>106894048</v>
      </c>
      <c r="K24" s="11"/>
      <c r="L24" s="179"/>
      <c r="R24" s="11"/>
      <c r="S24" s="11"/>
      <c r="T24" s="19"/>
      <c r="U24" s="19"/>
      <c r="V24" s="19"/>
      <c r="W24" s="2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row>
    <row r="25" spans="1:70" ht="15.75">
      <c r="A25" s="29"/>
      <c r="C25" s="21"/>
      <c r="D25" s="21"/>
      <c r="E25" s="21"/>
      <c r="F25" s="21"/>
      <c r="G25" s="21"/>
      <c r="H25" s="30" t="s">
        <v>321</v>
      </c>
      <c r="I25" s="30"/>
      <c r="J25" s="31"/>
      <c r="K25" s="11"/>
      <c r="L25" s="179"/>
      <c r="R25" s="11"/>
      <c r="S25" s="11"/>
      <c r="T25" s="19"/>
      <c r="U25" s="19"/>
      <c r="V25" s="19"/>
      <c r="W25" s="2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row>
    <row r="26" spans="1:70" ht="15.75">
      <c r="A26" s="29" t="s">
        <v>319</v>
      </c>
      <c r="C26" s="21" t="s">
        <v>320</v>
      </c>
      <c r="D26" s="21"/>
      <c r="E26" s="21"/>
      <c r="F26" s="21"/>
      <c r="G26" s="21"/>
      <c r="H26" s="30" t="s">
        <v>318</v>
      </c>
      <c r="I26" s="30"/>
      <c r="J26" s="31">
        <f>VLOOKUP(A26,IMPORTS!$A$5:$W$17,6,FALSE)</f>
        <v>9451132</v>
      </c>
      <c r="K26" s="11"/>
      <c r="L26" s="179"/>
      <c r="R26" s="11"/>
      <c r="S26" s="11"/>
      <c r="T26" s="19"/>
      <c r="U26" s="19"/>
      <c r="V26" s="19"/>
      <c r="W26" s="2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row>
    <row r="27" spans="1:70" ht="15.75">
      <c r="A27" s="29" t="s">
        <v>30</v>
      </c>
      <c r="C27" s="21" t="s">
        <v>31</v>
      </c>
      <c r="D27" s="21"/>
      <c r="E27" s="21"/>
      <c r="F27" s="21"/>
      <c r="G27" s="21"/>
      <c r="H27" s="30" t="s">
        <v>348</v>
      </c>
      <c r="I27" s="30"/>
      <c r="J27" s="31">
        <f>VLOOKUP(A27,IMPORTS!$A$5:$W$17,6,FALSE)</f>
        <v>0</v>
      </c>
      <c r="K27" s="11"/>
      <c r="L27" s="179"/>
      <c r="R27" s="11"/>
      <c r="S27" s="11"/>
      <c r="T27" s="19"/>
      <c r="U27" s="19"/>
      <c r="V27" s="19"/>
      <c r="W27" s="2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row>
    <row r="28" spans="1:70" ht="15.75">
      <c r="A28" s="29" t="s">
        <v>33</v>
      </c>
      <c r="C28" s="21" t="s">
        <v>34</v>
      </c>
      <c r="D28" s="21"/>
      <c r="E28" s="21"/>
      <c r="F28" s="21"/>
      <c r="G28" s="21"/>
      <c r="H28" s="30" t="s">
        <v>349</v>
      </c>
      <c r="I28" s="30"/>
      <c r="J28" s="32">
        <f>VLOOKUP(A28,IMPORTS!$A$5:$W$17,6,FALSE)</f>
        <v>0</v>
      </c>
      <c r="K28" s="33"/>
      <c r="L28" s="179"/>
      <c r="R28" s="11"/>
      <c r="S28" s="11"/>
      <c r="T28" s="19"/>
      <c r="U28" s="19"/>
      <c r="V28" s="19"/>
      <c r="W28" s="2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row>
    <row r="29" spans="1:70" ht="15.75">
      <c r="A29" s="29" t="s">
        <v>36</v>
      </c>
      <c r="C29" s="21" t="s">
        <v>37</v>
      </c>
      <c r="D29" s="21"/>
      <c r="E29" s="21"/>
      <c r="F29" s="21"/>
      <c r="G29" s="21"/>
      <c r="H29" s="30" t="s">
        <v>322</v>
      </c>
      <c r="I29" s="30"/>
      <c r="J29" s="34">
        <f>J24-(J26+J27+J28)</f>
        <v>97442916</v>
      </c>
      <c r="K29" s="11"/>
      <c r="L29" s="179"/>
      <c r="R29" s="11"/>
      <c r="S29" s="11"/>
      <c r="T29" s="19"/>
      <c r="U29" s="19"/>
      <c r="V29" s="19"/>
      <c r="W29" s="2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row>
    <row r="30" spans="1:70" ht="15.75">
      <c r="A30" s="29"/>
      <c r="C30" s="21"/>
      <c r="D30" s="21"/>
      <c r="E30" s="21"/>
      <c r="F30" s="21"/>
      <c r="G30" s="21"/>
      <c r="H30" s="30"/>
      <c r="I30" s="30"/>
      <c r="J30" s="11"/>
      <c r="K30" s="11"/>
      <c r="L30" s="179"/>
      <c r="R30" s="11"/>
      <c r="S30" s="11"/>
      <c r="T30" s="19"/>
      <c r="U30" s="19"/>
      <c r="V30" s="19"/>
      <c r="W30" s="2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row>
    <row r="31" spans="1:70" ht="15.75">
      <c r="A31" s="29">
        <v>4</v>
      </c>
      <c r="C31" s="27" t="s">
        <v>39</v>
      </c>
      <c r="D31" s="27"/>
      <c r="E31" s="27"/>
      <c r="F31" s="27"/>
      <c r="G31" s="21"/>
      <c r="H31" s="30" t="s">
        <v>40</v>
      </c>
      <c r="I31" s="30"/>
      <c r="J31" s="36">
        <f>IF(J29=0,0,J29/J19)</f>
        <v>6.5346017746014895E-2</v>
      </c>
      <c r="K31" s="36"/>
      <c r="L31" s="37">
        <f>J31</f>
        <v>6.5346017746014895E-2</v>
      </c>
      <c r="R31" s="11"/>
      <c r="S31" s="11"/>
      <c r="T31" s="19"/>
      <c r="U31" s="19"/>
      <c r="V31" s="19"/>
      <c r="W31" s="2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row>
    <row r="32" spans="1:70" ht="15.75">
      <c r="A32" s="29"/>
      <c r="C32" s="21"/>
      <c r="D32" s="21"/>
      <c r="E32" s="21"/>
      <c r="F32" s="21"/>
      <c r="G32" s="21"/>
      <c r="H32" s="30"/>
      <c r="I32" s="30"/>
      <c r="J32" s="11"/>
      <c r="K32" s="11"/>
      <c r="L32" s="179"/>
      <c r="R32" s="11"/>
      <c r="S32" s="11"/>
      <c r="T32" s="19"/>
      <c r="U32" s="19"/>
      <c r="V32" s="19"/>
      <c r="W32" s="2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row>
    <row r="33" spans="1:70" ht="15.75">
      <c r="A33" s="29"/>
      <c r="C33" s="21"/>
      <c r="D33" s="21"/>
      <c r="E33" s="21"/>
      <c r="F33" s="21"/>
      <c r="G33" s="21"/>
      <c r="H33" s="30"/>
      <c r="I33" s="30"/>
      <c r="J33" s="11"/>
      <c r="K33" s="11"/>
      <c r="L33" s="179"/>
      <c r="R33" s="11"/>
      <c r="S33" s="11"/>
      <c r="T33" s="19"/>
      <c r="U33" s="19"/>
      <c r="V33" s="19"/>
      <c r="W33" s="2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row>
    <row r="34" spans="1:70" ht="15.75">
      <c r="A34" s="29"/>
      <c r="C34" s="21" t="s">
        <v>41</v>
      </c>
      <c r="D34" s="21"/>
      <c r="E34" s="21"/>
      <c r="F34" s="21"/>
      <c r="G34" s="21"/>
      <c r="H34" s="30"/>
      <c r="I34" s="30"/>
      <c r="J34" s="38"/>
      <c r="K34" s="38"/>
      <c r="L34" s="182"/>
      <c r="R34" s="11"/>
      <c r="S34" s="36"/>
      <c r="T34" s="40"/>
      <c r="U34" s="41"/>
      <c r="V34" s="19"/>
      <c r="W34" s="2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row>
    <row r="35" spans="1:70" ht="15.75">
      <c r="A35" s="29" t="s">
        <v>42</v>
      </c>
      <c r="C35" s="21" t="s">
        <v>43</v>
      </c>
      <c r="D35" s="21"/>
      <c r="E35" s="21"/>
      <c r="F35" s="21"/>
      <c r="G35" s="21"/>
      <c r="H35" s="30" t="s">
        <v>323</v>
      </c>
      <c r="I35" s="30"/>
      <c r="J35" s="34">
        <f>J23-J29-J26</f>
        <v>42621915</v>
      </c>
      <c r="K35" s="38"/>
      <c r="L35" s="182"/>
      <c r="R35" s="11"/>
      <c r="S35" s="36"/>
      <c r="T35" s="40"/>
      <c r="U35" s="41"/>
      <c r="V35" s="19"/>
      <c r="W35" s="2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row>
    <row r="36" spans="1:70" ht="15.75">
      <c r="A36" s="29" t="s">
        <v>45</v>
      </c>
      <c r="C36" s="21" t="s">
        <v>46</v>
      </c>
      <c r="D36" s="21"/>
      <c r="E36" s="21"/>
      <c r="F36" s="21"/>
      <c r="G36" s="21"/>
      <c r="H36" s="30" t="s">
        <v>47</v>
      </c>
      <c r="I36" s="30"/>
      <c r="J36" s="38">
        <f>IF(J35=0,0,J35/J18)</f>
        <v>7.2837640343399526E-3</v>
      </c>
      <c r="K36" s="38"/>
      <c r="L36" s="182">
        <f>J36</f>
        <v>7.2837640343399526E-3</v>
      </c>
      <c r="R36" s="11"/>
      <c r="S36" s="36"/>
      <c r="T36" s="40"/>
      <c r="U36" s="41"/>
      <c r="V36" s="19"/>
      <c r="W36" s="2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row>
    <row r="37" spans="1:70" ht="15.75">
      <c r="A37" s="29"/>
      <c r="C37" s="21"/>
      <c r="D37" s="21"/>
      <c r="E37" s="21"/>
      <c r="F37" s="21"/>
      <c r="G37" s="21"/>
      <c r="H37" s="30"/>
      <c r="I37" s="30"/>
      <c r="J37" s="38"/>
      <c r="K37" s="38"/>
      <c r="L37" s="182"/>
      <c r="R37" s="11"/>
      <c r="S37" s="36"/>
      <c r="T37" s="40"/>
      <c r="U37" s="41"/>
      <c r="V37" s="19"/>
      <c r="W37" s="2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row>
    <row r="38" spans="1:70" ht="15.75">
      <c r="A38" s="29"/>
      <c r="B38" s="10"/>
      <c r="C38" s="21" t="s">
        <v>48</v>
      </c>
      <c r="D38" s="21"/>
      <c r="E38" s="21"/>
      <c r="F38" s="21"/>
      <c r="G38" s="21"/>
      <c r="H38" s="43"/>
      <c r="I38" s="43"/>
      <c r="J38" s="11"/>
      <c r="K38" s="11"/>
      <c r="L38" s="11"/>
      <c r="N38" s="10"/>
      <c r="O38" s="10"/>
      <c r="P38" s="10"/>
      <c r="R38" s="11"/>
      <c r="S38" s="36"/>
      <c r="T38" s="40"/>
      <c r="U38" s="41"/>
      <c r="V38" s="19"/>
      <c r="W38" s="2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row>
    <row r="39" spans="1:70" ht="15.75">
      <c r="A39" s="29">
        <v>5</v>
      </c>
      <c r="B39" s="10"/>
      <c r="C39" s="21" t="s">
        <v>49</v>
      </c>
      <c r="D39" s="21"/>
      <c r="E39" s="21"/>
      <c r="F39" s="21"/>
      <c r="G39" s="21"/>
      <c r="H39" s="30" t="s">
        <v>324</v>
      </c>
      <c r="I39" s="30"/>
      <c r="J39" s="31">
        <f>VLOOKUP(A39,IMPORTS!$A$5:$W$17,6,FALSE)</f>
        <v>16383926</v>
      </c>
      <c r="K39" s="11"/>
      <c r="L39" s="179"/>
      <c r="N39" s="10"/>
      <c r="O39" s="10"/>
      <c r="P39" s="10"/>
      <c r="R39" s="11"/>
      <c r="S39" s="36"/>
      <c r="T39" s="40"/>
      <c r="U39" s="41"/>
      <c r="V39" s="19"/>
      <c r="W39" s="2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row>
    <row r="40" spans="1:70" ht="15.75">
      <c r="A40" s="29" t="s">
        <v>51</v>
      </c>
      <c r="B40" s="10"/>
      <c r="C40" s="21" t="s">
        <v>52</v>
      </c>
      <c r="D40" s="21"/>
      <c r="E40" s="21"/>
      <c r="F40" s="21"/>
      <c r="G40" s="21"/>
      <c r="H40" s="30" t="s">
        <v>53</v>
      </c>
      <c r="I40" s="30"/>
      <c r="J40" s="38">
        <f>IF(J39=0,0,J39/J18)</f>
        <v>2.7998894686005367E-3</v>
      </c>
      <c r="K40" s="38"/>
      <c r="L40" s="182">
        <f>J40</f>
        <v>2.7998894686005367E-3</v>
      </c>
      <c r="N40" s="10"/>
      <c r="O40" s="10"/>
      <c r="P40" s="10"/>
      <c r="R40" s="11"/>
      <c r="S40" s="36"/>
      <c r="T40" s="40"/>
      <c r="U40" s="41"/>
      <c r="V40" s="19"/>
      <c r="W40" s="2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row>
    <row r="41" spans="1:70" ht="15.75">
      <c r="A41" s="29"/>
      <c r="C41" s="21"/>
      <c r="D41" s="21"/>
      <c r="E41" s="21"/>
      <c r="F41" s="21"/>
      <c r="G41" s="21"/>
      <c r="H41" s="30"/>
      <c r="I41" s="30"/>
      <c r="J41" s="38"/>
      <c r="K41" s="38"/>
      <c r="L41" s="182"/>
      <c r="R41" s="11"/>
      <c r="S41" s="36"/>
      <c r="T41" s="40"/>
      <c r="U41" s="41"/>
      <c r="V41" s="19"/>
      <c r="W41" s="2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row>
    <row r="42" spans="1:70" ht="15.75">
      <c r="A42" s="29"/>
      <c r="C42" s="21" t="s">
        <v>54</v>
      </c>
      <c r="D42" s="21"/>
      <c r="E42" s="21"/>
      <c r="F42" s="21"/>
      <c r="G42" s="21"/>
      <c r="H42" s="43"/>
      <c r="I42" s="43"/>
      <c r="J42" s="11"/>
      <c r="K42" s="11"/>
      <c r="L42" s="11"/>
      <c r="R42" s="11"/>
      <c r="S42" s="11"/>
      <c r="T42" s="19"/>
      <c r="U42" s="11"/>
      <c r="V42" s="19"/>
      <c r="W42" s="2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row>
    <row r="43" spans="1:70" ht="15.75">
      <c r="A43" s="29">
        <v>7</v>
      </c>
      <c r="C43" s="21" t="s">
        <v>55</v>
      </c>
      <c r="D43" s="21"/>
      <c r="E43" s="21"/>
      <c r="F43" s="21"/>
      <c r="G43" s="21"/>
      <c r="H43" s="30" t="s">
        <v>325</v>
      </c>
      <c r="I43" s="30"/>
      <c r="J43" s="31">
        <f>VLOOKUP(A43,IMPORTS!$A$5:$W$17,6,FALSE)</f>
        <v>28924163</v>
      </c>
      <c r="K43" s="11"/>
      <c r="L43" s="179"/>
      <c r="R43" s="11"/>
      <c r="S43" s="45"/>
      <c r="T43" s="19"/>
      <c r="U43" s="46"/>
      <c r="V43" s="23"/>
      <c r="W43" s="2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row>
    <row r="44" spans="1:70" ht="15.75">
      <c r="A44" s="29" t="s">
        <v>57</v>
      </c>
      <c r="C44" s="21" t="s">
        <v>58</v>
      </c>
      <c r="D44" s="21"/>
      <c r="E44" s="21"/>
      <c r="F44" s="21"/>
      <c r="G44" s="21"/>
      <c r="H44" s="30" t="s">
        <v>59</v>
      </c>
      <c r="I44" s="30"/>
      <c r="J44" s="38">
        <f>IF(J43=0,0,J43/J18)</f>
        <v>4.9429214567854683E-3</v>
      </c>
      <c r="K44" s="38"/>
      <c r="L44" s="182">
        <f>J44</f>
        <v>4.9429214567854683E-3</v>
      </c>
      <c r="R44" s="11"/>
      <c r="S44" s="36"/>
      <c r="T44" s="19"/>
      <c r="U44" s="41"/>
      <c r="V44" s="23"/>
      <c r="W44" s="2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row>
    <row r="45" spans="1:70" ht="15.75">
      <c r="A45" s="29"/>
      <c r="C45" s="21"/>
      <c r="D45" s="21"/>
      <c r="E45" s="21"/>
      <c r="F45" s="21"/>
      <c r="G45" s="21"/>
      <c r="H45" s="30"/>
      <c r="I45" s="30"/>
      <c r="J45" s="11"/>
      <c r="K45" s="11"/>
      <c r="L45" s="11"/>
      <c r="R45" s="11"/>
      <c r="V45" s="19"/>
      <c r="W45" s="2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row>
    <row r="46" spans="1:70" ht="15.75">
      <c r="A46" s="325" t="s">
        <v>60</v>
      </c>
      <c r="B46" s="47"/>
      <c r="C46" s="27" t="s">
        <v>61</v>
      </c>
      <c r="D46" s="27"/>
      <c r="E46" s="27"/>
      <c r="F46" s="27"/>
      <c r="G46" s="27"/>
      <c r="H46" s="22" t="s">
        <v>62</v>
      </c>
      <c r="I46" s="22"/>
      <c r="J46" s="48">
        <f>J36+J40+J44</f>
        <v>1.5026574959725958E-2</v>
      </c>
      <c r="K46" s="48"/>
      <c r="L46" s="48">
        <f>L36+L40+L44</f>
        <v>1.5026574959725958E-2</v>
      </c>
      <c r="R46" s="11"/>
      <c r="V46" s="19"/>
      <c r="W46" s="2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row>
    <row r="47" spans="1:70" ht="15.75">
      <c r="A47" s="29"/>
      <c r="C47" s="21"/>
      <c r="D47" s="21"/>
      <c r="E47" s="21"/>
      <c r="F47" s="21"/>
      <c r="G47" s="21"/>
      <c r="H47" s="30"/>
      <c r="I47" s="30"/>
      <c r="J47" s="11"/>
      <c r="K47" s="11"/>
      <c r="L47" s="11"/>
      <c r="R47" s="11"/>
      <c r="S47" s="11"/>
      <c r="T47" s="19"/>
      <c r="U47" s="49"/>
      <c r="V47" s="19"/>
      <c r="W47" s="2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row>
    <row r="48" spans="1:70" ht="15.75">
      <c r="A48" s="29"/>
      <c r="B48" s="50"/>
      <c r="C48" s="11" t="s">
        <v>63</v>
      </c>
      <c r="D48" s="11"/>
      <c r="E48" s="11"/>
      <c r="F48" s="11"/>
      <c r="G48" s="11"/>
      <c r="H48" s="30"/>
      <c r="I48" s="30"/>
      <c r="J48" s="11"/>
      <c r="K48" s="11"/>
      <c r="L48" s="11"/>
      <c r="R48" s="51"/>
      <c r="S48" s="50"/>
      <c r="V48" s="23"/>
      <c r="W48" s="19" t="s">
        <v>3</v>
      </c>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row>
    <row r="49" spans="1:70" ht="15.75">
      <c r="A49" s="29">
        <v>10</v>
      </c>
      <c r="B49" s="50"/>
      <c r="C49" s="11" t="s">
        <v>64</v>
      </c>
      <c r="D49" s="11"/>
      <c r="E49" s="11"/>
      <c r="F49" s="11"/>
      <c r="G49" s="11"/>
      <c r="H49" s="30" t="s">
        <v>326</v>
      </c>
      <c r="I49" s="30"/>
      <c r="J49" s="31">
        <f>VLOOKUP(A49,IMPORTS!$A$5:$W$17,6,FALSE)</f>
        <v>65664539.310585275</v>
      </c>
      <c r="K49" s="11"/>
      <c r="L49" s="11"/>
      <c r="R49" s="51"/>
      <c r="S49" s="50"/>
      <c r="V49" s="23"/>
      <c r="W49" s="19"/>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row>
    <row r="50" spans="1:70" ht="15.75">
      <c r="A50" s="29" t="s">
        <v>66</v>
      </c>
      <c r="B50" s="50"/>
      <c r="C50" s="11" t="s">
        <v>67</v>
      </c>
      <c r="D50" s="11"/>
      <c r="E50" s="11"/>
      <c r="F50" s="11"/>
      <c r="G50" s="11"/>
      <c r="H50" s="30" t="s">
        <v>68</v>
      </c>
      <c r="I50" s="30"/>
      <c r="J50" s="38">
        <f>IF(J49=0,0,J49/J20)</f>
        <v>1.505912179666769E-2</v>
      </c>
      <c r="K50" s="38"/>
      <c r="L50" s="182">
        <f>J50</f>
        <v>1.505912179666769E-2</v>
      </c>
      <c r="R50" s="51"/>
      <c r="S50" s="50"/>
      <c r="T50" s="19"/>
      <c r="U50" s="19"/>
      <c r="V50" s="23"/>
      <c r="W50" s="19"/>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row>
    <row r="51" spans="1:70" ht="15.75">
      <c r="A51" s="29"/>
      <c r="C51" s="11"/>
      <c r="D51" s="11"/>
      <c r="E51" s="11"/>
      <c r="F51" s="11"/>
      <c r="G51" s="11"/>
      <c r="H51" s="30"/>
      <c r="I51" s="30"/>
      <c r="J51" s="11"/>
      <c r="K51" s="11"/>
      <c r="L51" s="11"/>
      <c r="R51" s="11"/>
      <c r="T51" s="8"/>
      <c r="U51" s="19"/>
      <c r="V51" s="8"/>
      <c r="W51" s="2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row>
    <row r="52" spans="1:70" ht="15.75">
      <c r="A52" s="29"/>
      <c r="C52" s="21" t="s">
        <v>69</v>
      </c>
      <c r="D52" s="21"/>
      <c r="E52" s="21"/>
      <c r="F52" s="21"/>
      <c r="G52" s="21"/>
      <c r="H52" s="52"/>
      <c r="I52" s="52"/>
      <c r="J52" s="179"/>
      <c r="K52" s="179"/>
      <c r="L52" s="179"/>
      <c r="R52" s="11"/>
      <c r="T52" s="19"/>
      <c r="U52" s="19"/>
      <c r="V52" s="19"/>
      <c r="W52" s="2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row>
    <row r="53" spans="1:70" ht="15.75">
      <c r="A53" s="29">
        <v>12</v>
      </c>
      <c r="C53" s="21" t="s">
        <v>70</v>
      </c>
      <c r="D53" s="21"/>
      <c r="E53" s="21"/>
      <c r="F53" s="21"/>
      <c r="G53" s="21"/>
      <c r="H53" s="30" t="s">
        <v>327</v>
      </c>
      <c r="I53" s="30"/>
      <c r="J53" s="31">
        <f>VLOOKUP(A53,IMPORTS!$A$5:$W$17,6,FALSE)</f>
        <v>284974595</v>
      </c>
      <c r="K53" s="11"/>
      <c r="L53" s="11"/>
      <c r="R53" s="11"/>
      <c r="T53" s="19"/>
      <c r="U53" s="19"/>
      <c r="V53" s="19"/>
      <c r="W53" s="2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row>
    <row r="54" spans="1:70" ht="15.75">
      <c r="A54" s="29" t="s">
        <v>72</v>
      </c>
      <c r="B54" s="50"/>
      <c r="C54" s="11" t="s">
        <v>73</v>
      </c>
      <c r="D54" s="11"/>
      <c r="E54" s="11"/>
      <c r="F54" s="11"/>
      <c r="G54" s="11"/>
      <c r="H54" s="30" t="s">
        <v>74</v>
      </c>
      <c r="I54" s="30"/>
      <c r="J54" s="53">
        <f>IF(J53=0,0,J53/J20)</f>
        <v>6.5354408636949857E-2</v>
      </c>
      <c r="K54" s="53"/>
      <c r="L54" s="182">
        <f>J54</f>
        <v>6.5354408636949857E-2</v>
      </c>
      <c r="R54" s="11"/>
      <c r="U54" s="54"/>
      <c r="V54" s="23"/>
      <c r="W54" s="19"/>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row>
    <row r="55" spans="1:70" ht="15.75">
      <c r="A55" s="29"/>
      <c r="C55" s="21"/>
      <c r="D55" s="21"/>
      <c r="E55" s="21"/>
      <c r="F55" s="21"/>
      <c r="G55" s="21"/>
      <c r="H55" s="30"/>
      <c r="I55" s="30"/>
      <c r="J55" s="11"/>
      <c r="K55" s="11"/>
      <c r="L55" s="11"/>
      <c r="R55" s="11"/>
      <c r="S55" s="52"/>
      <c r="T55" s="19"/>
      <c r="U55" s="19"/>
      <c r="V55" s="19"/>
      <c r="W55" s="2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row>
    <row r="56" spans="1:70" ht="15.75">
      <c r="A56" s="325" t="s">
        <v>75</v>
      </c>
      <c r="B56" s="47"/>
      <c r="C56" s="27" t="s">
        <v>76</v>
      </c>
      <c r="D56" s="27"/>
      <c r="E56" s="27"/>
      <c r="F56" s="27"/>
      <c r="G56" s="27"/>
      <c r="H56" s="22" t="s">
        <v>77</v>
      </c>
      <c r="I56" s="22"/>
      <c r="J56" s="55"/>
      <c r="K56" s="55"/>
      <c r="L56" s="48">
        <f>L50+L54</f>
        <v>8.0413530433617542E-2</v>
      </c>
      <c r="R56" s="11"/>
      <c r="S56" s="52"/>
      <c r="T56" s="19"/>
      <c r="U56" s="19"/>
      <c r="V56" s="19"/>
      <c r="W56" s="2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row>
    <row r="57" spans="1:70" ht="15.75">
      <c r="J57" s="179"/>
      <c r="K57" s="179"/>
      <c r="L57" s="179"/>
      <c r="R57" s="56"/>
      <c r="S57" s="56"/>
      <c r="T57" s="19"/>
      <c r="U57" s="19"/>
      <c r="V57" s="19"/>
      <c r="W57" s="2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row>
    <row r="58" spans="1:70" ht="15.75">
      <c r="A58" s="13"/>
      <c r="C58" s="57"/>
      <c r="D58" s="57"/>
      <c r="E58" s="57"/>
      <c r="F58" s="57"/>
      <c r="G58" s="57"/>
      <c r="H58" s="57"/>
      <c r="I58" s="57"/>
      <c r="J58" s="11"/>
      <c r="K58" s="11"/>
      <c r="L58" s="57"/>
      <c r="M58" s="57"/>
      <c r="N58" s="57"/>
      <c r="O58" s="57"/>
      <c r="P58" s="57"/>
      <c r="R58" s="11"/>
      <c r="S58" s="11"/>
      <c r="T58" s="19"/>
      <c r="U58" s="19"/>
      <c r="V58" s="23"/>
      <c r="W58" s="19" t="s">
        <v>3</v>
      </c>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row>
    <row r="59" spans="1:70">
      <c r="S59" s="2"/>
    </row>
    <row r="60" spans="1:70">
      <c r="S60" s="2"/>
    </row>
    <row r="61" spans="1:70">
      <c r="S61" s="440" t="s">
        <v>534</v>
      </c>
    </row>
    <row r="62" spans="1:70" ht="15.75">
      <c r="A62" s="13"/>
      <c r="C62" s="57"/>
      <c r="D62" s="57"/>
      <c r="E62" s="57"/>
      <c r="F62" s="57"/>
      <c r="G62" s="57"/>
      <c r="H62" s="57"/>
      <c r="I62" s="57"/>
      <c r="J62" s="11"/>
      <c r="K62" s="43" t="str">
        <f>J5</f>
        <v xml:space="preserve">     Rate Formula Template</v>
      </c>
      <c r="L62" s="57"/>
      <c r="M62" s="57"/>
      <c r="N62" s="57"/>
      <c r="O62" s="57"/>
      <c r="P62" s="57"/>
      <c r="R62" s="11"/>
      <c r="S62" s="198" t="str">
        <f>+S4</f>
        <v>Attachment MM - ATCLLC</v>
      </c>
      <c r="T62" s="19"/>
      <c r="U62" s="8"/>
      <c r="V62" s="19"/>
      <c r="W62" s="2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row>
    <row r="63" spans="1:70" ht="15.75">
      <c r="A63" s="13"/>
      <c r="C63" s="21" t="str">
        <f>C5</f>
        <v>Formula Rate calculation</v>
      </c>
      <c r="D63" s="21"/>
      <c r="E63" s="21"/>
      <c r="F63" s="21"/>
      <c r="G63" s="21"/>
      <c r="H63" s="57"/>
      <c r="I63" s="57"/>
      <c r="K63" s="43" t="str">
        <f>J6</f>
        <v xml:space="preserve"> Utilizing Attachment O - ATCLLC Data</v>
      </c>
      <c r="L63" s="57"/>
      <c r="M63" s="57"/>
      <c r="N63" s="57"/>
      <c r="O63" s="57"/>
      <c r="P63" s="57"/>
      <c r="R63" s="11"/>
      <c r="S63" s="58" t="str">
        <f>S5</f>
        <v>For  the 12 months ended 12/31/2018</v>
      </c>
      <c r="T63" s="19"/>
      <c r="U63" s="8"/>
      <c r="V63" s="19"/>
      <c r="W63" s="2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row>
    <row r="64" spans="1:70" ht="15.75">
      <c r="A64" s="13"/>
      <c r="C64" s="21"/>
      <c r="D64" s="21"/>
      <c r="E64" s="21"/>
      <c r="F64" s="21"/>
      <c r="G64" s="21"/>
      <c r="H64" s="57"/>
      <c r="I64" s="57"/>
      <c r="K64" s="57"/>
      <c r="L64" s="57"/>
      <c r="M64" s="57"/>
      <c r="N64" s="57"/>
      <c r="O64" s="57"/>
      <c r="P64" s="57"/>
      <c r="Q64" s="11"/>
      <c r="R64" s="11"/>
      <c r="T64" s="19"/>
      <c r="U64" s="8"/>
      <c r="V64" s="19"/>
      <c r="W64" s="2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row>
    <row r="65" spans="1:70" ht="14.25" customHeight="1">
      <c r="A65" s="13"/>
      <c r="C65" s="57"/>
      <c r="D65" s="57"/>
      <c r="E65" s="57"/>
      <c r="F65" s="57"/>
      <c r="G65" s="57"/>
      <c r="H65" s="57"/>
      <c r="I65" s="57"/>
      <c r="J65" s="57"/>
      <c r="K65" s="57"/>
      <c r="L65" s="57"/>
      <c r="M65" s="57"/>
      <c r="N65" s="57"/>
      <c r="O65" s="57"/>
      <c r="P65" s="57"/>
      <c r="R65" s="11"/>
      <c r="S65" s="57" t="s">
        <v>78</v>
      </c>
      <c r="T65" s="19"/>
      <c r="U65" s="8"/>
      <c r="V65" s="19"/>
      <c r="W65" s="2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row>
    <row r="66" spans="1:70" ht="15.75">
      <c r="A66" s="13"/>
      <c r="H66" s="57"/>
      <c r="I66" s="57"/>
      <c r="K66" s="43" t="str">
        <f>J8</f>
        <v>American Transmission Company LLC</v>
      </c>
      <c r="L66" s="57"/>
      <c r="M66" s="57"/>
      <c r="N66" s="57"/>
      <c r="O66" s="57"/>
      <c r="P66" s="57"/>
      <c r="Q66" s="57"/>
      <c r="R66" s="11"/>
      <c r="S66" s="11"/>
      <c r="T66" s="19"/>
      <c r="U66" s="8"/>
      <c r="V66" s="19"/>
      <c r="W66" s="2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row>
    <row r="67" spans="1:70" ht="15.75">
      <c r="A67" s="13"/>
      <c r="H67" s="21"/>
      <c r="I67" s="21"/>
      <c r="J67" s="21"/>
      <c r="K67" s="21"/>
      <c r="L67" s="21"/>
      <c r="M67" s="21"/>
      <c r="N67" s="21"/>
      <c r="O67" s="21"/>
      <c r="P67" s="21"/>
      <c r="Q67" s="21"/>
      <c r="R67" s="21"/>
      <c r="S67" s="21"/>
      <c r="T67" s="19"/>
      <c r="U67" s="8"/>
      <c r="V67" s="19"/>
      <c r="W67" s="2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row>
    <row r="68" spans="1:70" ht="15.75">
      <c r="A68" s="13"/>
      <c r="C68" s="57"/>
      <c r="D68" s="57"/>
      <c r="E68" s="57"/>
      <c r="F68" s="57"/>
      <c r="G68" s="57"/>
      <c r="I68" s="27" t="s">
        <v>79</v>
      </c>
      <c r="L68" s="6"/>
      <c r="M68" s="6"/>
      <c r="N68" s="6"/>
      <c r="O68" s="6"/>
      <c r="P68" s="6"/>
      <c r="Q68" s="6"/>
      <c r="R68" s="11"/>
      <c r="S68" s="11"/>
      <c r="T68" s="19"/>
      <c r="U68" s="8"/>
      <c r="V68" s="19"/>
      <c r="W68" s="2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row>
    <row r="69" spans="1:70" ht="51">
      <c r="A69" s="13"/>
      <c r="C69" s="57"/>
      <c r="D69" s="57"/>
      <c r="E69" s="57"/>
      <c r="F69" s="57"/>
      <c r="G69" s="57"/>
      <c r="H69" s="27"/>
      <c r="I69" s="27"/>
      <c r="L69" s="6"/>
      <c r="M69" s="6"/>
      <c r="N69" s="6"/>
      <c r="O69" s="6"/>
      <c r="P69" s="6"/>
      <c r="Q69" s="6"/>
      <c r="R69" s="11"/>
      <c r="S69" s="11"/>
      <c r="T69" s="19"/>
      <c r="U69" s="8"/>
      <c r="V69" s="19"/>
      <c r="W69" s="264" t="s">
        <v>410</v>
      </c>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row>
    <row r="70" spans="1:70" ht="15.75">
      <c r="A70" s="59"/>
      <c r="C70" s="60" t="s">
        <v>8</v>
      </c>
      <c r="D70" s="60" t="s">
        <v>9</v>
      </c>
      <c r="E70" s="60" t="s">
        <v>10</v>
      </c>
      <c r="F70" s="60" t="s">
        <v>11</v>
      </c>
      <c r="G70" s="60" t="s">
        <v>80</v>
      </c>
      <c r="H70" s="60" t="s">
        <v>81</v>
      </c>
      <c r="I70" s="60" t="s">
        <v>82</v>
      </c>
      <c r="J70" s="60" t="s">
        <v>83</v>
      </c>
      <c r="K70" s="60" t="s">
        <v>84</v>
      </c>
      <c r="L70" s="60" t="s">
        <v>85</v>
      </c>
      <c r="M70" s="60" t="s">
        <v>86</v>
      </c>
      <c r="N70" s="60" t="s">
        <v>87</v>
      </c>
      <c r="O70" s="60" t="s">
        <v>88</v>
      </c>
      <c r="P70" s="60" t="s">
        <v>328</v>
      </c>
      <c r="Q70" s="60" t="s">
        <v>89</v>
      </c>
      <c r="R70" s="60" t="s">
        <v>90</v>
      </c>
      <c r="S70" s="60" t="s">
        <v>91</v>
      </c>
      <c r="T70" s="19"/>
      <c r="U70" s="8"/>
      <c r="V70" s="19"/>
      <c r="W70" s="2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row>
    <row r="71" spans="1:70" ht="65.25" customHeight="1">
      <c r="A71" s="61" t="s">
        <v>92</v>
      </c>
      <c r="B71" s="62"/>
      <c r="C71" s="63" t="s">
        <v>93</v>
      </c>
      <c r="D71" s="63" t="s">
        <v>94</v>
      </c>
      <c r="E71" s="63" t="s">
        <v>95</v>
      </c>
      <c r="F71" s="63" t="s">
        <v>96</v>
      </c>
      <c r="G71" s="63" t="s">
        <v>97</v>
      </c>
      <c r="H71" s="64" t="s">
        <v>98</v>
      </c>
      <c r="I71" s="64" t="s">
        <v>99</v>
      </c>
      <c r="J71" s="65" t="s">
        <v>100</v>
      </c>
      <c r="K71" s="66" t="s">
        <v>101</v>
      </c>
      <c r="L71" s="64" t="s">
        <v>102</v>
      </c>
      <c r="M71" s="64" t="s">
        <v>76</v>
      </c>
      <c r="N71" s="66" t="s">
        <v>103</v>
      </c>
      <c r="O71" s="64" t="s">
        <v>104</v>
      </c>
      <c r="P71" s="64" t="s">
        <v>329</v>
      </c>
      <c r="Q71" s="67" t="s">
        <v>105</v>
      </c>
      <c r="R71" s="68" t="s">
        <v>106</v>
      </c>
      <c r="S71" s="67" t="s">
        <v>107</v>
      </c>
      <c r="T71" s="40"/>
      <c r="U71" s="8"/>
      <c r="V71" s="416" t="s">
        <v>508</v>
      </c>
      <c r="W71" s="417" t="s">
        <v>509</v>
      </c>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row>
    <row r="72" spans="1:70" ht="46.5" customHeight="1">
      <c r="A72" s="69"/>
      <c r="B72" s="70"/>
      <c r="C72" s="70"/>
      <c r="D72" s="70"/>
      <c r="E72" s="71" t="s">
        <v>108</v>
      </c>
      <c r="F72" s="70"/>
      <c r="G72" s="70" t="s">
        <v>109</v>
      </c>
      <c r="H72" s="71" t="s">
        <v>110</v>
      </c>
      <c r="I72" s="72" t="s">
        <v>111</v>
      </c>
      <c r="J72" s="71" t="s">
        <v>112</v>
      </c>
      <c r="K72" s="73" t="s">
        <v>113</v>
      </c>
      <c r="L72" s="71" t="s">
        <v>114</v>
      </c>
      <c r="M72" s="72" t="s">
        <v>115</v>
      </c>
      <c r="N72" s="74" t="s">
        <v>116</v>
      </c>
      <c r="O72" s="72" t="s">
        <v>117</v>
      </c>
      <c r="P72" s="72" t="s">
        <v>331</v>
      </c>
      <c r="Q72" s="121" t="s">
        <v>330</v>
      </c>
      <c r="R72" s="75" t="s">
        <v>119</v>
      </c>
      <c r="S72" s="76" t="s">
        <v>120</v>
      </c>
      <c r="T72" s="19"/>
      <c r="U72" s="8"/>
      <c r="V72" s="19"/>
      <c r="W72" s="123"/>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row>
    <row r="73" spans="1:70" ht="15.75">
      <c r="A73" s="77" t="s">
        <v>121</v>
      </c>
      <c r="B73" s="6"/>
      <c r="C73" s="6"/>
      <c r="D73" s="6"/>
      <c r="E73" s="6"/>
      <c r="F73" s="6"/>
      <c r="G73" s="6"/>
      <c r="H73" s="6"/>
      <c r="I73" s="6"/>
      <c r="J73" s="6"/>
      <c r="K73" s="78"/>
      <c r="L73" s="6"/>
      <c r="M73" s="6"/>
      <c r="N73" s="78"/>
      <c r="O73" s="6"/>
      <c r="P73" s="6"/>
      <c r="Q73" s="78"/>
      <c r="R73" s="11"/>
      <c r="S73" s="79"/>
      <c r="T73" s="19"/>
      <c r="U73" s="8"/>
      <c r="V73" s="19"/>
      <c r="W73" s="2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row>
    <row r="74" spans="1:70" ht="15.75">
      <c r="A74" s="178" t="s">
        <v>20</v>
      </c>
      <c r="B74" s="179"/>
      <c r="C74" s="179" t="s">
        <v>216</v>
      </c>
      <c r="D74" s="192">
        <v>2844</v>
      </c>
      <c r="E74" s="181">
        <v>33530245</v>
      </c>
      <c r="F74" s="181">
        <v>3399146</v>
      </c>
      <c r="G74" s="182">
        <f t="shared" ref="G74:G76" si="0">$L$31</f>
        <v>6.5346017746014895E-2</v>
      </c>
      <c r="H74" s="183">
        <f>F74*G74</f>
        <v>222120.65483729556</v>
      </c>
      <c r="I74" s="182">
        <f t="shared" ref="I74:I76" si="1">$L$46</f>
        <v>1.5026574959725958E-2</v>
      </c>
      <c r="J74" s="179">
        <f>E74*I74</f>
        <v>503844.73991047649</v>
      </c>
      <c r="K74" s="184">
        <f>ROUND(SUM(H74+J74,),0)</f>
        <v>725965</v>
      </c>
      <c r="L74" s="183">
        <f>E74-F74</f>
        <v>30131099</v>
      </c>
      <c r="M74" s="182">
        <f t="shared" ref="M74:M76" si="2">$L$56</f>
        <v>8.0413530433617542E-2</v>
      </c>
      <c r="N74" s="193">
        <f>L74*M74</f>
        <v>2422948.046434843</v>
      </c>
      <c r="O74" s="181">
        <v>726745</v>
      </c>
      <c r="P74" s="181">
        <v>0</v>
      </c>
      <c r="Q74" s="249">
        <f>ROUND(SUM(K74+N74+O74+P74),0)</f>
        <v>3875658</v>
      </c>
      <c r="R74" s="83">
        <v>379327</v>
      </c>
      <c r="S74" s="196">
        <f>Q74+R74</f>
        <v>4254985</v>
      </c>
      <c r="T74" s="85"/>
      <c r="U74" s="85"/>
      <c r="V74" s="367">
        <v>0</v>
      </c>
      <c r="W74" s="221">
        <f>+E74-V74</f>
        <v>33530245</v>
      </c>
      <c r="X74" s="85"/>
      <c r="Y74" s="85"/>
      <c r="Z74" s="85"/>
    </row>
    <row r="75" spans="1:70" ht="15.75">
      <c r="A75" s="178" t="s">
        <v>122</v>
      </c>
      <c r="B75" s="179"/>
      <c r="C75" s="179" t="s">
        <v>216</v>
      </c>
      <c r="D75" s="192">
        <v>3127</v>
      </c>
      <c r="E75" s="181">
        <v>222692913</v>
      </c>
      <c r="F75" s="181">
        <v>1329136</v>
      </c>
      <c r="G75" s="182">
        <f t="shared" si="0"/>
        <v>6.5346017746014895E-2</v>
      </c>
      <c r="H75" s="183">
        <f t="shared" ref="H75:H76" si="3">F75*G75</f>
        <v>86853.744642867256</v>
      </c>
      <c r="I75" s="182">
        <f t="shared" si="1"/>
        <v>1.5026574959725958E-2</v>
      </c>
      <c r="J75" s="179">
        <f t="shared" ref="J75:J76" si="4">E75*I75</f>
        <v>3346311.750194231</v>
      </c>
      <c r="K75" s="184">
        <f t="shared" ref="K75:K76" si="5">ROUND(SUM(H75+J75,),0)</f>
        <v>3433165</v>
      </c>
      <c r="L75" s="183">
        <f>E75-F75</f>
        <v>221363777</v>
      </c>
      <c r="M75" s="182">
        <f t="shared" si="2"/>
        <v>8.0413530433617542E-2</v>
      </c>
      <c r="N75" s="193">
        <f t="shared" ref="N75:N76" si="6">L75*M75</f>
        <v>17800642.818690028</v>
      </c>
      <c r="O75" s="181">
        <v>1531273</v>
      </c>
      <c r="P75" s="181">
        <v>3886157</v>
      </c>
      <c r="Q75" s="249">
        <f t="shared" ref="Q75:Q76" si="7">ROUND(SUM(K75+N75+O75+P75),0)</f>
        <v>26651238</v>
      </c>
      <c r="R75" s="83">
        <v>-996692</v>
      </c>
      <c r="S75" s="196">
        <f>Q75+R75</f>
        <v>25654546</v>
      </c>
      <c r="T75" s="85"/>
      <c r="U75" s="85"/>
      <c r="V75" s="367">
        <v>143617000</v>
      </c>
      <c r="W75" s="221">
        <f t="shared" ref="W75:W76" si="8">+E75-V75</f>
        <v>79075913</v>
      </c>
      <c r="X75" s="85"/>
      <c r="Y75" s="85"/>
      <c r="Z75" s="85"/>
    </row>
    <row r="76" spans="1:70" ht="15.75">
      <c r="A76" s="178" t="s">
        <v>123</v>
      </c>
      <c r="B76" s="179"/>
      <c r="C76" s="179"/>
      <c r="D76" s="192"/>
      <c r="E76" s="181">
        <v>0</v>
      </c>
      <c r="F76" s="181">
        <v>0</v>
      </c>
      <c r="G76" s="182">
        <f t="shared" si="0"/>
        <v>6.5346017746014895E-2</v>
      </c>
      <c r="H76" s="183">
        <f t="shared" si="3"/>
        <v>0</v>
      </c>
      <c r="I76" s="182">
        <f t="shared" si="1"/>
        <v>1.5026574959725958E-2</v>
      </c>
      <c r="J76" s="179">
        <f t="shared" si="4"/>
        <v>0</v>
      </c>
      <c r="K76" s="184">
        <f t="shared" si="5"/>
        <v>0</v>
      </c>
      <c r="L76" s="183">
        <f>E76-F76</f>
        <v>0</v>
      </c>
      <c r="M76" s="182">
        <f t="shared" si="2"/>
        <v>8.0413530433617542E-2</v>
      </c>
      <c r="N76" s="193">
        <f t="shared" si="6"/>
        <v>0</v>
      </c>
      <c r="O76" s="181">
        <v>0</v>
      </c>
      <c r="P76" s="181">
        <v>0</v>
      </c>
      <c r="Q76" s="249">
        <f t="shared" si="7"/>
        <v>0</v>
      </c>
      <c r="R76" s="197">
        <v>0</v>
      </c>
      <c r="S76" s="196">
        <f>Q76+R76</f>
        <v>0</v>
      </c>
      <c r="T76" s="85"/>
      <c r="U76" s="85"/>
      <c r="V76" s="367">
        <v>0</v>
      </c>
      <c r="W76" s="221">
        <f t="shared" si="8"/>
        <v>0</v>
      </c>
      <c r="X76" s="85"/>
      <c r="Y76" s="85"/>
      <c r="Z76" s="85"/>
    </row>
    <row r="77" spans="1:70" ht="15.75">
      <c r="A77" s="80"/>
      <c r="D77" s="81"/>
      <c r="K77" s="82"/>
      <c r="N77" s="82"/>
      <c r="Q77" s="82"/>
      <c r="S77" s="82"/>
      <c r="T77" s="85"/>
      <c r="U77" s="85"/>
      <c r="V77" s="85"/>
      <c r="W77" s="221"/>
      <c r="X77" s="85"/>
      <c r="Y77" s="85"/>
      <c r="Z77" s="85"/>
    </row>
    <row r="78" spans="1:70" ht="15.75">
      <c r="A78" s="80"/>
      <c r="D78" s="81"/>
      <c r="K78" s="82"/>
      <c r="N78" s="82"/>
      <c r="Q78" s="82"/>
      <c r="S78" s="82"/>
      <c r="T78" s="85"/>
      <c r="U78" s="85"/>
      <c r="V78" s="85"/>
      <c r="W78" s="221"/>
      <c r="X78" s="85"/>
      <c r="Y78" s="85"/>
      <c r="Z78" s="85"/>
    </row>
    <row r="79" spans="1:70" ht="15.75">
      <c r="A79" s="80"/>
      <c r="D79" s="81"/>
      <c r="K79" s="82"/>
      <c r="N79" s="82"/>
      <c r="Q79" s="82"/>
      <c r="S79" s="82"/>
      <c r="T79" s="85"/>
      <c r="U79" s="85"/>
      <c r="V79" s="85"/>
      <c r="W79" s="221"/>
      <c r="X79" s="85"/>
      <c r="Y79" s="85"/>
      <c r="Z79" s="85"/>
    </row>
    <row r="80" spans="1:70" ht="15.75">
      <c r="A80" s="80"/>
      <c r="D80" s="81"/>
      <c r="K80" s="82"/>
      <c r="N80" s="82"/>
      <c r="Q80" s="82"/>
      <c r="S80" s="82"/>
      <c r="T80" s="85"/>
      <c r="U80" s="85"/>
      <c r="V80" s="85"/>
      <c r="W80" s="221"/>
      <c r="X80" s="85"/>
      <c r="Y80" s="85"/>
      <c r="Z80" s="85"/>
    </row>
    <row r="81" spans="1:26" ht="15.75">
      <c r="A81" s="80"/>
      <c r="D81" s="81"/>
      <c r="K81" s="82"/>
      <c r="N81" s="82"/>
      <c r="Q81" s="82"/>
      <c r="S81" s="82"/>
      <c r="T81" s="85"/>
      <c r="U81" s="85"/>
      <c r="V81" s="85"/>
      <c r="W81" s="221"/>
      <c r="X81" s="85"/>
      <c r="Y81" s="85"/>
      <c r="Z81" s="85"/>
    </row>
    <row r="82" spans="1:26">
      <c r="A82" s="80"/>
      <c r="C82" s="85"/>
      <c r="D82" s="86"/>
      <c r="E82" s="85"/>
      <c r="F82" s="85"/>
      <c r="G82" s="85"/>
      <c r="H82" s="85"/>
      <c r="I82" s="85"/>
      <c r="J82" s="85"/>
      <c r="K82" s="87"/>
      <c r="L82" s="85"/>
      <c r="M82" s="85"/>
      <c r="N82" s="87"/>
      <c r="O82" s="85"/>
      <c r="P82" s="85"/>
      <c r="Q82" s="87"/>
      <c r="R82" s="85"/>
      <c r="S82" s="87"/>
      <c r="T82" s="85"/>
      <c r="U82" s="85"/>
      <c r="V82" s="85"/>
      <c r="W82" s="219"/>
      <c r="X82" s="85"/>
      <c r="Y82" s="85"/>
      <c r="Z82" s="85"/>
    </row>
    <row r="83" spans="1:26">
      <c r="A83" s="80"/>
      <c r="C83" s="85"/>
      <c r="D83" s="86"/>
      <c r="E83" s="85"/>
      <c r="F83" s="85"/>
      <c r="G83" s="85"/>
      <c r="H83" s="85"/>
      <c r="I83" s="85"/>
      <c r="J83" s="85"/>
      <c r="K83" s="87"/>
      <c r="L83" s="85"/>
      <c r="M83" s="85"/>
      <c r="N83" s="87"/>
      <c r="O83" s="85"/>
      <c r="P83" s="85"/>
      <c r="Q83" s="87"/>
      <c r="R83" s="85"/>
      <c r="S83" s="87"/>
      <c r="T83" s="85"/>
      <c r="U83" s="85"/>
      <c r="V83" s="85"/>
      <c r="W83" s="219"/>
      <c r="X83" s="85"/>
      <c r="Y83" s="85"/>
      <c r="Z83" s="85"/>
    </row>
    <row r="84" spans="1:26">
      <c r="A84" s="80"/>
      <c r="C84" s="85"/>
      <c r="D84" s="86"/>
      <c r="E84" s="85"/>
      <c r="F84" s="85"/>
      <c r="G84" s="85"/>
      <c r="H84" s="85"/>
      <c r="I84" s="85"/>
      <c r="J84" s="85"/>
      <c r="K84" s="87"/>
      <c r="L84" s="85"/>
      <c r="M84" s="85"/>
      <c r="N84" s="87"/>
      <c r="O84" s="85"/>
      <c r="P84" s="85"/>
      <c r="Q84" s="87"/>
      <c r="R84" s="85"/>
      <c r="S84" s="87"/>
      <c r="T84" s="85"/>
      <c r="U84" s="85"/>
      <c r="V84" s="85"/>
      <c r="W84" s="219"/>
      <c r="X84" s="85"/>
      <c r="Y84" s="85"/>
      <c r="Z84" s="85"/>
    </row>
    <row r="85" spans="1:26">
      <c r="A85" s="80"/>
      <c r="C85" s="85"/>
      <c r="D85" s="86"/>
      <c r="E85" s="85"/>
      <c r="F85" s="85"/>
      <c r="G85" s="85"/>
      <c r="H85" s="85"/>
      <c r="I85" s="85"/>
      <c r="J85" s="85"/>
      <c r="K85" s="87"/>
      <c r="L85" s="85"/>
      <c r="M85" s="85"/>
      <c r="N85" s="87"/>
      <c r="O85" s="85"/>
      <c r="P85" s="85"/>
      <c r="Q85" s="87"/>
      <c r="R85" s="85"/>
      <c r="S85" s="87"/>
      <c r="T85" s="85"/>
      <c r="U85" s="85"/>
      <c r="V85" s="85"/>
      <c r="W85" s="219"/>
      <c r="X85" s="85"/>
      <c r="Y85" s="85"/>
      <c r="Z85" s="85"/>
    </row>
    <row r="86" spans="1:26">
      <c r="A86" s="80"/>
      <c r="C86" s="85"/>
      <c r="D86" s="86"/>
      <c r="E86" s="85"/>
      <c r="F86" s="85"/>
      <c r="G86" s="85"/>
      <c r="H86" s="85"/>
      <c r="I86" s="85"/>
      <c r="J86" s="85"/>
      <c r="K86" s="87"/>
      <c r="L86" s="85"/>
      <c r="M86" s="85"/>
      <c r="N86" s="87"/>
      <c r="O86" s="85"/>
      <c r="P86" s="85"/>
      <c r="Q86" s="87"/>
      <c r="R86" s="85"/>
      <c r="S86" s="87"/>
      <c r="T86" s="85"/>
      <c r="U86" s="85"/>
      <c r="V86" s="85"/>
      <c r="W86" s="219"/>
      <c r="X86" s="85"/>
      <c r="Y86" s="85"/>
      <c r="Z86" s="85"/>
    </row>
    <row r="87" spans="1:26">
      <c r="A87" s="80"/>
      <c r="C87" s="85"/>
      <c r="D87" s="86"/>
      <c r="E87" s="85"/>
      <c r="F87" s="85"/>
      <c r="G87" s="85"/>
      <c r="H87" s="85"/>
      <c r="I87" s="85"/>
      <c r="J87" s="85"/>
      <c r="K87" s="87"/>
      <c r="L87" s="85"/>
      <c r="M87" s="85"/>
      <c r="N87" s="87"/>
      <c r="O87" s="85"/>
      <c r="P87" s="85"/>
      <c r="Q87" s="87"/>
      <c r="R87" s="85"/>
      <c r="S87" s="87"/>
      <c r="T87" s="85"/>
      <c r="U87" s="85"/>
      <c r="V87" s="85"/>
      <c r="W87" s="219"/>
      <c r="X87" s="85"/>
      <c r="Y87" s="85"/>
      <c r="Z87" s="85"/>
    </row>
    <row r="88" spans="1:26">
      <c r="A88" s="80"/>
      <c r="C88" s="85"/>
      <c r="D88" s="86"/>
      <c r="E88" s="85"/>
      <c r="F88" s="85"/>
      <c r="G88" s="85"/>
      <c r="H88" s="85"/>
      <c r="I88" s="85"/>
      <c r="J88" s="85"/>
      <c r="K88" s="87"/>
      <c r="L88" s="85"/>
      <c r="M88" s="85"/>
      <c r="N88" s="87"/>
      <c r="O88" s="85"/>
      <c r="P88" s="85"/>
      <c r="Q88" s="87"/>
      <c r="R88" s="85"/>
      <c r="S88" s="87"/>
      <c r="T88" s="85"/>
      <c r="U88" s="85"/>
      <c r="V88" s="85"/>
      <c r="W88" s="219"/>
      <c r="X88" s="85"/>
      <c r="Y88" s="85"/>
      <c r="Z88" s="85"/>
    </row>
    <row r="89" spans="1:26">
      <c r="A89" s="80"/>
      <c r="C89" s="85"/>
      <c r="D89" s="86"/>
      <c r="E89" s="85"/>
      <c r="F89" s="85"/>
      <c r="G89" s="85"/>
      <c r="H89" s="85"/>
      <c r="I89" s="85"/>
      <c r="J89" s="85"/>
      <c r="K89" s="87"/>
      <c r="L89" s="85"/>
      <c r="M89" s="85"/>
      <c r="N89" s="87"/>
      <c r="O89" s="85"/>
      <c r="P89" s="85"/>
      <c r="Q89" s="87"/>
      <c r="R89" s="85"/>
      <c r="S89" s="87"/>
      <c r="T89" s="85"/>
      <c r="U89" s="85"/>
      <c r="V89" s="85"/>
      <c r="W89" s="219"/>
      <c r="X89" s="85"/>
      <c r="Y89" s="85"/>
      <c r="Z89" s="85"/>
    </row>
    <row r="90" spans="1:26">
      <c r="A90" s="80"/>
      <c r="C90" s="85"/>
      <c r="D90" s="86"/>
      <c r="E90" s="85"/>
      <c r="F90" s="85"/>
      <c r="G90" s="85"/>
      <c r="H90" s="85"/>
      <c r="I90" s="85"/>
      <c r="J90" s="85"/>
      <c r="K90" s="87"/>
      <c r="L90" s="85"/>
      <c r="M90" s="85"/>
      <c r="N90" s="87"/>
      <c r="O90" s="85"/>
      <c r="P90" s="85"/>
      <c r="Q90" s="87"/>
      <c r="R90" s="85"/>
      <c r="S90" s="87"/>
      <c r="T90" s="85"/>
      <c r="U90" s="85"/>
      <c r="V90" s="85"/>
      <c r="W90" s="219"/>
      <c r="X90" s="85"/>
      <c r="Y90" s="85"/>
      <c r="Z90" s="85"/>
    </row>
    <row r="91" spans="1:26">
      <c r="A91" s="80"/>
      <c r="C91" s="85"/>
      <c r="D91" s="86"/>
      <c r="E91" s="85"/>
      <c r="F91" s="85"/>
      <c r="G91" s="85"/>
      <c r="H91" s="85"/>
      <c r="I91" s="85"/>
      <c r="J91" s="85"/>
      <c r="K91" s="87"/>
      <c r="L91" s="85"/>
      <c r="M91" s="85"/>
      <c r="N91" s="87"/>
      <c r="O91" s="85"/>
      <c r="P91" s="85"/>
      <c r="Q91" s="87"/>
      <c r="R91" s="85"/>
      <c r="S91" s="87"/>
      <c r="T91" s="85"/>
      <c r="U91" s="85"/>
      <c r="V91" s="85"/>
      <c r="W91" s="219"/>
      <c r="X91" s="85"/>
      <c r="Y91" s="85"/>
      <c r="Z91" s="85"/>
    </row>
    <row r="92" spans="1:26">
      <c r="A92" s="80"/>
      <c r="C92" s="85"/>
      <c r="D92" s="86"/>
      <c r="E92" s="85"/>
      <c r="F92" s="85"/>
      <c r="G92" s="85"/>
      <c r="H92" s="85"/>
      <c r="I92" s="85"/>
      <c r="J92" s="85"/>
      <c r="K92" s="87"/>
      <c r="L92" s="85"/>
      <c r="M92" s="85"/>
      <c r="N92" s="87"/>
      <c r="O92" s="85"/>
      <c r="P92" s="85"/>
      <c r="Q92" s="87"/>
      <c r="R92" s="85"/>
      <c r="S92" s="87"/>
      <c r="T92" s="85"/>
      <c r="U92" s="85"/>
      <c r="V92" s="85"/>
      <c r="W92" s="219"/>
      <c r="X92" s="85"/>
      <c r="Y92" s="85"/>
      <c r="Z92" s="85"/>
    </row>
    <row r="93" spans="1:26">
      <c r="A93" s="88"/>
      <c r="B93" s="89"/>
      <c r="C93" s="90"/>
      <c r="D93" s="90"/>
      <c r="E93" s="90"/>
      <c r="F93" s="90"/>
      <c r="G93" s="90"/>
      <c r="H93" s="90"/>
      <c r="I93" s="90"/>
      <c r="J93" s="90"/>
      <c r="K93" s="91"/>
      <c r="L93" s="90"/>
      <c r="M93" s="90"/>
      <c r="N93" s="91"/>
      <c r="O93" s="90"/>
      <c r="P93" s="90"/>
      <c r="Q93" s="91"/>
      <c r="R93" s="90"/>
      <c r="S93" s="91"/>
      <c r="T93" s="85"/>
      <c r="U93" s="85"/>
      <c r="V93" s="85"/>
      <c r="W93" s="219"/>
      <c r="X93" s="85"/>
      <c r="Y93" s="85"/>
      <c r="Z93" s="85"/>
    </row>
    <row r="94" spans="1:26" ht="16.5" thickBot="1">
      <c r="A94" s="18" t="s">
        <v>124</v>
      </c>
      <c r="B94" s="50"/>
      <c r="C94" s="21" t="s">
        <v>125</v>
      </c>
      <c r="D94" s="21"/>
      <c r="E94" s="21"/>
      <c r="F94" s="21"/>
      <c r="G94" s="21"/>
      <c r="H94" s="43"/>
      <c r="I94" s="43"/>
      <c r="J94" s="11"/>
      <c r="K94" s="11"/>
      <c r="L94" s="11"/>
      <c r="M94" s="11"/>
      <c r="N94" s="11"/>
      <c r="O94" s="11"/>
      <c r="P94" s="57">
        <f>SUM(P74:P93)</f>
        <v>3886157</v>
      </c>
      <c r="Q94" s="57">
        <f>SUM(Q74:Q93)</f>
        <v>30526896</v>
      </c>
      <c r="R94" s="57">
        <f>SUM(R74:R93)</f>
        <v>-617365</v>
      </c>
      <c r="S94" s="57">
        <f>ROUND(SUM(S74:S93),2)</f>
        <v>29909531</v>
      </c>
      <c r="T94" s="85"/>
      <c r="U94" s="85"/>
      <c r="V94" s="366">
        <f>SUM(V74:V93)</f>
        <v>143617000</v>
      </c>
      <c r="W94" s="366">
        <f>SUM(W74:W93)</f>
        <v>112606158</v>
      </c>
      <c r="X94" s="85"/>
      <c r="Y94" s="85"/>
      <c r="Z94" s="85"/>
    </row>
    <row r="95" spans="1:26" ht="16.5" thickTop="1">
      <c r="A95" s="93"/>
      <c r="B95" s="85"/>
      <c r="C95" s="85"/>
      <c r="D95" s="85"/>
      <c r="E95" s="133">
        <f>SUM(E74:E92)</f>
        <v>256223158</v>
      </c>
      <c r="F95" s="85"/>
      <c r="G95" s="85"/>
      <c r="H95" s="85"/>
      <c r="I95" s="85"/>
      <c r="J95" s="85"/>
      <c r="K95" s="85"/>
      <c r="L95" s="85"/>
      <c r="M95" s="85"/>
      <c r="N95" s="85"/>
      <c r="O95" s="85"/>
      <c r="P95" s="85"/>
      <c r="Q95" s="85"/>
      <c r="R95" s="85"/>
      <c r="S95" s="85"/>
      <c r="T95" s="85"/>
      <c r="U95" s="85"/>
      <c r="V95" s="85"/>
      <c r="W95" s="253">
        <f>+E95-W94</f>
        <v>143617000</v>
      </c>
      <c r="X95" s="253" t="s">
        <v>229</v>
      </c>
      <c r="Y95" s="85"/>
      <c r="Z95" s="85"/>
    </row>
    <row r="96" spans="1:26" ht="15.75">
      <c r="A96" s="94">
        <v>3</v>
      </c>
      <c r="B96" s="85"/>
      <c r="C96" s="57" t="s">
        <v>126</v>
      </c>
      <c r="D96" s="57"/>
      <c r="E96" s="57"/>
      <c r="F96" s="57"/>
      <c r="G96" s="85"/>
      <c r="H96" s="85"/>
      <c r="I96" s="85"/>
      <c r="J96" s="85"/>
      <c r="K96" s="85"/>
      <c r="L96" s="85"/>
      <c r="M96" s="85"/>
      <c r="N96" s="85"/>
      <c r="O96" s="85"/>
      <c r="P96" s="85"/>
      <c r="Q96" s="57">
        <f>Q94</f>
        <v>30526896</v>
      </c>
      <c r="R96" s="85"/>
      <c r="S96" s="85"/>
      <c r="T96" s="85"/>
      <c r="U96" s="85"/>
      <c r="V96" s="85"/>
      <c r="W96" s="254" t="s">
        <v>378</v>
      </c>
      <c r="X96" s="255"/>
      <c r="Y96" s="85"/>
      <c r="Z96" s="85"/>
    </row>
    <row r="97" spans="1:26">
      <c r="A97" s="85"/>
      <c r="B97" s="85"/>
      <c r="C97" s="85"/>
      <c r="D97" s="85"/>
      <c r="E97" s="85"/>
      <c r="F97" s="85"/>
      <c r="G97" s="85"/>
      <c r="H97" s="85"/>
      <c r="I97" s="85"/>
      <c r="J97" s="85"/>
      <c r="K97" s="85"/>
      <c r="L97" s="85"/>
      <c r="M97" s="85"/>
      <c r="N97" s="85"/>
      <c r="O97" s="85"/>
      <c r="P97" s="85"/>
      <c r="Q97" s="85"/>
      <c r="R97" s="85"/>
      <c r="S97" s="85"/>
      <c r="T97" s="85"/>
      <c r="U97" s="85"/>
      <c r="V97" s="85"/>
      <c r="Y97" s="85"/>
      <c r="Z97" s="85"/>
    </row>
    <row r="98" spans="1:26">
      <c r="A98" s="85"/>
      <c r="B98" s="85"/>
      <c r="C98" s="85"/>
      <c r="D98" s="85"/>
      <c r="E98" s="85"/>
      <c r="F98" s="85"/>
      <c r="G98" s="85"/>
      <c r="H98" s="85"/>
      <c r="I98" s="85"/>
      <c r="J98" s="85"/>
      <c r="K98" s="85"/>
      <c r="L98" s="85"/>
      <c r="M98" s="85"/>
      <c r="N98" s="85"/>
      <c r="O98" s="85"/>
      <c r="P98" s="85"/>
      <c r="Q98" s="85"/>
      <c r="R98" s="85"/>
      <c r="S98" s="85"/>
      <c r="T98" s="85"/>
      <c r="U98" s="85"/>
      <c r="V98" s="85"/>
      <c r="W98" s="85"/>
      <c r="X98" s="85"/>
      <c r="Y98" s="85"/>
      <c r="Z98" s="85"/>
    </row>
    <row r="99" spans="1:26" ht="15.75">
      <c r="A99" s="57" t="s">
        <v>127</v>
      </c>
      <c r="B99" s="85"/>
      <c r="C99" s="85"/>
      <c r="D99" s="85"/>
      <c r="E99" s="85"/>
      <c r="F99" s="85"/>
      <c r="G99" s="85"/>
      <c r="H99" s="85"/>
      <c r="I99" s="85"/>
      <c r="J99" s="85"/>
      <c r="K99" s="85"/>
      <c r="L99" s="85"/>
      <c r="M99" s="85"/>
      <c r="N99" s="85"/>
      <c r="O99" s="85"/>
      <c r="P99" s="85"/>
      <c r="Q99" s="85"/>
      <c r="R99" s="85"/>
      <c r="S99" s="85"/>
      <c r="T99" s="85"/>
      <c r="U99" s="85"/>
      <c r="V99" s="85"/>
      <c r="W99" s="85"/>
      <c r="X99" s="85"/>
      <c r="Y99" s="85"/>
      <c r="Z99" s="85"/>
    </row>
    <row r="100" spans="1:26" ht="16.5" thickBot="1">
      <c r="A100" s="95" t="s">
        <v>128</v>
      </c>
      <c r="B100" s="85"/>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row>
    <row r="101" spans="1:26" ht="15.75" customHeight="1">
      <c r="A101" s="96" t="s">
        <v>129</v>
      </c>
      <c r="B101" s="97"/>
      <c r="C101" s="422" t="s">
        <v>350</v>
      </c>
      <c r="D101" s="422"/>
      <c r="E101" s="422"/>
      <c r="F101" s="422"/>
      <c r="G101" s="422"/>
      <c r="H101" s="422"/>
      <c r="I101" s="422"/>
      <c r="J101" s="422"/>
      <c r="K101" s="422"/>
      <c r="L101" s="422"/>
      <c r="M101" s="422"/>
      <c r="N101" s="422"/>
      <c r="O101" s="422"/>
      <c r="P101" s="422"/>
      <c r="Q101" s="422"/>
      <c r="R101" s="422"/>
      <c r="S101" s="422"/>
      <c r="T101" s="85"/>
      <c r="U101" s="85"/>
      <c r="V101" s="85"/>
      <c r="W101" s="85"/>
      <c r="X101" s="85"/>
      <c r="Y101" s="85"/>
      <c r="Z101" s="85"/>
    </row>
    <row r="102" spans="1:26" ht="15.75" customHeight="1">
      <c r="A102" s="96" t="s">
        <v>130</v>
      </c>
      <c r="B102" s="97"/>
      <c r="C102" s="422" t="s">
        <v>351</v>
      </c>
      <c r="D102" s="422"/>
      <c r="E102" s="422"/>
      <c r="F102" s="422"/>
      <c r="G102" s="422"/>
      <c r="H102" s="422"/>
      <c r="I102" s="422"/>
      <c r="J102" s="422"/>
      <c r="K102" s="422"/>
      <c r="L102" s="422"/>
      <c r="M102" s="422"/>
      <c r="N102" s="422"/>
      <c r="O102" s="422"/>
      <c r="P102" s="422"/>
      <c r="Q102" s="422"/>
      <c r="R102" s="422"/>
      <c r="S102" s="422"/>
      <c r="T102" s="85"/>
      <c r="U102" s="85"/>
      <c r="V102" s="85"/>
      <c r="W102" s="85"/>
      <c r="X102" s="85"/>
      <c r="Y102" s="85"/>
      <c r="Z102" s="85"/>
    </row>
    <row r="103" spans="1:26" ht="15.75" customHeight="1">
      <c r="A103" s="96" t="s">
        <v>131</v>
      </c>
      <c r="B103" s="97"/>
      <c r="C103" s="423" t="s">
        <v>332</v>
      </c>
      <c r="D103" s="423"/>
      <c r="E103" s="423"/>
      <c r="F103" s="423"/>
      <c r="G103" s="423"/>
      <c r="H103" s="423"/>
      <c r="I103" s="423"/>
      <c r="J103" s="423"/>
      <c r="K103" s="423"/>
      <c r="L103" s="423"/>
      <c r="M103" s="423"/>
      <c r="N103" s="423"/>
      <c r="O103" s="423"/>
      <c r="P103" s="423"/>
      <c r="Q103" s="423"/>
      <c r="R103" s="423"/>
      <c r="S103" s="423"/>
      <c r="T103" s="85"/>
      <c r="U103" s="85"/>
      <c r="V103" s="85"/>
      <c r="W103" s="85"/>
      <c r="X103" s="85"/>
      <c r="Y103" s="85"/>
      <c r="Z103" s="85"/>
    </row>
    <row r="104" spans="1:26" ht="15.75" customHeight="1">
      <c r="A104" s="96" t="s">
        <v>134</v>
      </c>
      <c r="B104" s="97"/>
      <c r="C104" s="423" t="s">
        <v>135</v>
      </c>
      <c r="D104" s="423"/>
      <c r="E104" s="423"/>
      <c r="F104" s="423"/>
      <c r="G104" s="423"/>
      <c r="H104" s="423"/>
      <c r="I104" s="423"/>
      <c r="J104" s="423"/>
      <c r="K104" s="423"/>
      <c r="L104" s="423"/>
      <c r="M104" s="423"/>
      <c r="N104" s="423"/>
      <c r="O104" s="423"/>
      <c r="P104" s="423"/>
      <c r="Q104" s="423"/>
      <c r="R104" s="423"/>
      <c r="S104" s="423"/>
      <c r="T104" s="85"/>
      <c r="U104" s="85"/>
      <c r="V104" s="85"/>
      <c r="W104" s="85"/>
      <c r="X104" s="85"/>
      <c r="Y104" s="85"/>
      <c r="Z104" s="85"/>
    </row>
    <row r="105" spans="1:26" ht="15.75" customHeight="1">
      <c r="A105" s="98" t="s">
        <v>136</v>
      </c>
      <c r="B105" s="97"/>
      <c r="C105" s="420" t="s">
        <v>333</v>
      </c>
      <c r="D105" s="420"/>
      <c r="E105" s="420"/>
      <c r="F105" s="420"/>
      <c r="G105" s="420"/>
      <c r="H105" s="420"/>
      <c r="I105" s="420"/>
      <c r="J105" s="420"/>
      <c r="K105" s="420"/>
      <c r="L105" s="420"/>
      <c r="M105" s="420"/>
      <c r="N105" s="420"/>
      <c r="O105" s="420"/>
      <c r="P105" s="420"/>
      <c r="Q105" s="420"/>
      <c r="R105" s="420"/>
      <c r="S105" s="420"/>
      <c r="T105" s="85"/>
      <c r="U105" s="85"/>
      <c r="V105" s="85"/>
      <c r="W105" s="85"/>
      <c r="X105" s="85"/>
      <c r="Y105" s="85"/>
      <c r="Z105" s="85"/>
    </row>
    <row r="106" spans="1:26" ht="15.75" customHeight="1">
      <c r="A106" s="98" t="s">
        <v>137</v>
      </c>
      <c r="B106" s="97"/>
      <c r="C106" s="420" t="s">
        <v>334</v>
      </c>
      <c r="D106" s="420"/>
      <c r="E106" s="420"/>
      <c r="F106" s="420"/>
      <c r="G106" s="420"/>
      <c r="H106" s="420"/>
      <c r="I106" s="420"/>
      <c r="J106" s="420"/>
      <c r="K106" s="420"/>
      <c r="L106" s="420"/>
      <c r="M106" s="420"/>
      <c r="N106" s="420"/>
      <c r="O106" s="420"/>
      <c r="P106" s="420"/>
      <c r="Q106" s="420"/>
      <c r="R106" s="420"/>
      <c r="S106" s="420"/>
      <c r="T106" s="85"/>
      <c r="U106" s="85"/>
      <c r="V106" s="85"/>
      <c r="W106" s="85"/>
      <c r="X106" s="85"/>
      <c r="Y106" s="85"/>
      <c r="Z106" s="85"/>
    </row>
    <row r="107" spans="1:26" ht="15.75" customHeight="1">
      <c r="A107" s="98" t="s">
        <v>139</v>
      </c>
      <c r="B107" s="97"/>
      <c r="C107" s="425" t="s">
        <v>140</v>
      </c>
      <c r="D107" s="425"/>
      <c r="E107" s="425"/>
      <c r="F107" s="425"/>
      <c r="G107" s="425"/>
      <c r="H107" s="425"/>
      <c r="I107" s="425"/>
      <c r="J107" s="425"/>
      <c r="K107" s="425"/>
      <c r="L107" s="425"/>
      <c r="M107" s="425"/>
      <c r="N107" s="425"/>
      <c r="O107" s="425"/>
      <c r="P107" s="425"/>
      <c r="Q107" s="425"/>
      <c r="R107" s="425"/>
      <c r="S107" s="425"/>
      <c r="T107" s="85"/>
      <c r="U107" s="85"/>
      <c r="V107" s="85"/>
      <c r="W107" s="85"/>
      <c r="X107" s="85"/>
      <c r="Y107" s="85"/>
      <c r="Z107" s="85"/>
    </row>
    <row r="108" spans="1:26" ht="15.75" customHeight="1">
      <c r="A108" s="98" t="s">
        <v>141</v>
      </c>
      <c r="B108" s="10"/>
      <c r="C108" s="425" t="s">
        <v>142</v>
      </c>
      <c r="D108" s="425"/>
      <c r="E108" s="425"/>
      <c r="F108" s="425"/>
      <c r="G108" s="425"/>
      <c r="H108" s="425"/>
      <c r="I108" s="425"/>
      <c r="J108" s="425"/>
      <c r="K108" s="425"/>
      <c r="L108" s="425"/>
      <c r="M108" s="425"/>
      <c r="N108" s="425"/>
      <c r="O108" s="425"/>
      <c r="P108" s="425"/>
      <c r="Q108" s="425"/>
      <c r="R108" s="425"/>
      <c r="S108" s="425"/>
      <c r="T108" s="85"/>
      <c r="U108" s="85"/>
      <c r="V108" s="85"/>
      <c r="W108" s="85"/>
      <c r="X108" s="85"/>
      <c r="Y108" s="85"/>
      <c r="Z108" s="85"/>
    </row>
    <row r="109" spans="1:26" ht="15.75">
      <c r="A109" s="98" t="s">
        <v>195</v>
      </c>
      <c r="B109" s="85"/>
      <c r="C109" s="251" t="s">
        <v>335</v>
      </c>
      <c r="D109" s="85"/>
      <c r="E109" s="85"/>
      <c r="F109" s="85"/>
      <c r="G109" s="85"/>
      <c r="H109" s="85"/>
      <c r="I109" s="85"/>
      <c r="J109" s="85"/>
      <c r="K109" s="85"/>
      <c r="L109" s="85"/>
      <c r="M109" s="85"/>
      <c r="N109" s="85"/>
      <c r="O109" s="85"/>
      <c r="P109" s="85"/>
      <c r="Q109" s="85"/>
      <c r="R109" s="85"/>
      <c r="S109" s="85"/>
      <c r="T109" s="85"/>
      <c r="U109" s="85"/>
      <c r="V109" s="85"/>
      <c r="W109" s="85"/>
      <c r="X109" s="85"/>
      <c r="Y109" s="85"/>
      <c r="Z109" s="85"/>
    </row>
    <row r="110" spans="1:26" ht="15.75">
      <c r="A110" s="98" t="s">
        <v>201</v>
      </c>
      <c r="B110" s="102"/>
      <c r="C110" s="251" t="s">
        <v>336</v>
      </c>
      <c r="D110" s="103"/>
      <c r="E110" s="103"/>
      <c r="F110" s="103"/>
      <c r="G110" s="42"/>
      <c r="H110" s="43"/>
      <c r="I110" s="43"/>
      <c r="J110" s="11"/>
      <c r="K110" s="11"/>
      <c r="L110" s="57"/>
      <c r="M110" s="57"/>
      <c r="N110" s="38"/>
      <c r="O110" s="57"/>
      <c r="P110" s="57"/>
      <c r="R110" s="11"/>
      <c r="S110" s="104"/>
      <c r="T110" s="85"/>
      <c r="U110" s="85"/>
      <c r="V110" s="85"/>
      <c r="W110" s="85"/>
      <c r="X110" s="85"/>
      <c r="Y110" s="85"/>
      <c r="Z110" s="85"/>
    </row>
    <row r="111" spans="1:26" ht="15.75">
      <c r="A111" s="101"/>
      <c r="B111" s="102"/>
      <c r="C111" s="103"/>
      <c r="D111" s="103"/>
      <c r="E111" s="103"/>
      <c r="F111" s="103"/>
      <c r="G111" s="42"/>
      <c r="H111" s="43"/>
      <c r="I111" s="43"/>
      <c r="J111" s="11"/>
      <c r="K111" s="11"/>
      <c r="L111" s="57"/>
      <c r="M111" s="57"/>
      <c r="N111" s="38"/>
      <c r="O111" s="57"/>
      <c r="P111" s="57"/>
      <c r="R111" s="11"/>
      <c r="S111" s="36"/>
      <c r="T111" s="85"/>
      <c r="U111" s="85"/>
      <c r="V111" s="85"/>
      <c r="W111" s="85"/>
      <c r="X111" s="85"/>
      <c r="Y111" s="85"/>
      <c r="Z111" s="85"/>
    </row>
    <row r="112" spans="1:26">
      <c r="C112" s="85"/>
      <c r="D112" s="85"/>
      <c r="E112" s="85"/>
      <c r="F112" s="85"/>
      <c r="G112" s="85"/>
      <c r="H112" s="85"/>
      <c r="I112" s="85"/>
      <c r="J112" s="85"/>
      <c r="K112" s="85"/>
      <c r="L112" s="85"/>
      <c r="M112" s="85"/>
      <c r="N112" s="85"/>
      <c r="O112" s="85"/>
      <c r="P112" s="85"/>
      <c r="Q112" s="85"/>
      <c r="R112" s="85"/>
      <c r="S112" s="85"/>
      <c r="T112" s="85"/>
      <c r="U112" s="85"/>
      <c r="V112" s="85"/>
      <c r="W112" s="85"/>
      <c r="X112" s="85"/>
      <c r="Y112" s="85"/>
      <c r="Z112" s="85"/>
    </row>
    <row r="113" spans="3:26">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row>
    <row r="114" spans="3:26">
      <c r="C114" s="85"/>
      <c r="D114" s="85"/>
      <c r="E114" s="85"/>
      <c r="F114" s="85"/>
      <c r="G114" s="85"/>
      <c r="H114" s="85"/>
      <c r="I114" s="85"/>
      <c r="J114" s="85"/>
      <c r="K114" s="85"/>
      <c r="L114" s="85"/>
      <c r="M114" s="85"/>
      <c r="N114" s="85"/>
      <c r="O114" s="85"/>
      <c r="P114" s="85"/>
      <c r="Q114" s="85"/>
      <c r="R114" s="85"/>
      <c r="S114" s="85"/>
      <c r="T114" s="85"/>
      <c r="U114" s="85"/>
      <c r="V114" s="85"/>
      <c r="W114" s="85"/>
      <c r="X114" s="85"/>
      <c r="Y114" s="85"/>
      <c r="Z114" s="85"/>
    </row>
    <row r="115" spans="3:26">
      <c r="C115" s="85"/>
      <c r="D115" s="85"/>
      <c r="E115" s="85"/>
      <c r="F115" s="85"/>
      <c r="G115" s="85"/>
      <c r="H115" s="85"/>
      <c r="I115" s="85"/>
      <c r="J115" s="85"/>
      <c r="K115" s="85"/>
      <c r="L115" s="85"/>
      <c r="M115" s="85"/>
      <c r="N115" s="85"/>
      <c r="O115" s="85"/>
      <c r="P115" s="85"/>
      <c r="Q115" s="85"/>
      <c r="R115" s="85"/>
      <c r="S115" s="85"/>
      <c r="T115" s="85"/>
      <c r="U115" s="85"/>
      <c r="V115" s="85"/>
      <c r="W115" s="85"/>
      <c r="X115" s="85"/>
      <c r="Y115" s="85"/>
      <c r="Z115" s="85"/>
    </row>
    <row r="116" spans="3:26">
      <c r="C116" s="85"/>
      <c r="D116" s="85"/>
      <c r="E116" s="85"/>
      <c r="F116" s="85"/>
      <c r="G116" s="85"/>
      <c r="H116" s="85"/>
      <c r="I116" s="85"/>
      <c r="J116" s="85"/>
      <c r="K116" s="85"/>
      <c r="L116" s="85"/>
      <c r="M116" s="85"/>
      <c r="N116" s="85"/>
      <c r="O116" s="85"/>
      <c r="P116" s="85"/>
      <c r="Q116" s="85"/>
      <c r="R116" s="85"/>
      <c r="S116" s="85"/>
      <c r="T116" s="85"/>
      <c r="U116" s="85"/>
      <c r="V116" s="85"/>
      <c r="W116" s="85"/>
      <c r="X116" s="85"/>
      <c r="Y116" s="85"/>
      <c r="Z116" s="85"/>
    </row>
    <row r="117" spans="3:26">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row>
    <row r="118" spans="3:26">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row>
    <row r="119" spans="3:26">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row>
    <row r="120" spans="3:26">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row>
    <row r="121" spans="3:26">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row>
    <row r="122" spans="3:26">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row>
    <row r="123" spans="3:26">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row>
    <row r="124" spans="3:26">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row>
    <row r="125" spans="3:26">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row>
    <row r="126" spans="3:26">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row>
    <row r="127" spans="3:26">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row>
    <row r="128" spans="3:26">
      <c r="C128" s="85"/>
      <c r="D128" s="85"/>
      <c r="E128" s="85"/>
      <c r="F128" s="85"/>
      <c r="G128" s="85"/>
      <c r="H128" s="85"/>
      <c r="I128" s="85"/>
      <c r="J128" s="85"/>
      <c r="K128" s="85"/>
      <c r="L128" s="85"/>
      <c r="M128" s="85"/>
      <c r="N128" s="85"/>
      <c r="O128" s="85"/>
      <c r="P128" s="85"/>
      <c r="Q128" s="85"/>
      <c r="R128" s="85"/>
      <c r="S128" s="85"/>
      <c r="T128" s="85"/>
      <c r="U128" s="85"/>
      <c r="V128" s="85"/>
      <c r="W128" s="85"/>
      <c r="X128" s="85"/>
      <c r="Y128" s="85"/>
      <c r="Z128" s="85"/>
    </row>
    <row r="129" spans="3:26">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row>
    <row r="130" spans="3:26">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row>
    <row r="131" spans="3:26">
      <c r="C131" s="85"/>
      <c r="D131" s="85"/>
      <c r="E131" s="85"/>
      <c r="F131" s="85"/>
      <c r="G131" s="85"/>
      <c r="H131" s="85"/>
      <c r="I131" s="85"/>
      <c r="J131" s="85"/>
      <c r="K131" s="85"/>
      <c r="L131" s="85"/>
      <c r="M131" s="85"/>
      <c r="N131" s="85"/>
      <c r="O131" s="85"/>
      <c r="P131" s="85"/>
      <c r="Q131" s="85"/>
      <c r="R131" s="85"/>
      <c r="S131" s="85"/>
      <c r="T131" s="85"/>
      <c r="U131" s="85"/>
      <c r="V131" s="85"/>
      <c r="W131" s="85"/>
      <c r="X131" s="85"/>
      <c r="Y131" s="85"/>
      <c r="Z131" s="85"/>
    </row>
    <row r="132" spans="3:26">
      <c r="C132" s="85"/>
      <c r="D132" s="85"/>
      <c r="E132" s="85"/>
      <c r="F132" s="85"/>
      <c r="G132" s="85"/>
      <c r="H132" s="85"/>
      <c r="I132" s="85"/>
      <c r="J132" s="85"/>
      <c r="K132" s="85"/>
      <c r="L132" s="85"/>
      <c r="M132" s="85"/>
      <c r="N132" s="85"/>
      <c r="O132" s="85"/>
      <c r="P132" s="85"/>
      <c r="Q132" s="85"/>
      <c r="R132" s="85"/>
      <c r="S132" s="85"/>
      <c r="T132" s="85"/>
      <c r="U132" s="85"/>
      <c r="V132" s="85"/>
      <c r="W132" s="85"/>
      <c r="X132" s="85"/>
      <c r="Y132" s="85"/>
      <c r="Z132" s="85"/>
    </row>
    <row r="133" spans="3:26">
      <c r="C133" s="85"/>
      <c r="D133" s="85"/>
      <c r="E133" s="85"/>
      <c r="F133" s="85"/>
      <c r="G133" s="85"/>
      <c r="H133" s="85"/>
      <c r="I133" s="85"/>
      <c r="J133" s="85"/>
      <c r="K133" s="85"/>
      <c r="L133" s="85"/>
      <c r="M133" s="85"/>
      <c r="N133" s="85"/>
      <c r="O133" s="85"/>
      <c r="P133" s="85"/>
      <c r="Q133" s="85"/>
      <c r="R133" s="85"/>
      <c r="S133" s="85"/>
      <c r="T133" s="85"/>
      <c r="U133" s="85"/>
      <c r="V133" s="85"/>
      <c r="W133" s="85"/>
      <c r="X133" s="85"/>
      <c r="Y133" s="85"/>
      <c r="Z133" s="85"/>
    </row>
    <row r="134" spans="3:26">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row>
    <row r="135" spans="3:26">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row>
    <row r="136" spans="3:26">
      <c r="C136" s="85"/>
      <c r="D136" s="85"/>
      <c r="E136" s="85"/>
      <c r="F136" s="85"/>
      <c r="G136" s="85"/>
      <c r="H136" s="85"/>
      <c r="I136" s="85"/>
      <c r="J136" s="85"/>
      <c r="K136" s="85"/>
      <c r="L136" s="85"/>
      <c r="M136" s="85"/>
      <c r="N136" s="85"/>
      <c r="O136" s="85"/>
      <c r="P136" s="85"/>
      <c r="Q136" s="85"/>
      <c r="R136" s="85"/>
      <c r="S136" s="85"/>
      <c r="T136" s="85"/>
      <c r="U136" s="85"/>
      <c r="V136" s="85"/>
      <c r="W136" s="85"/>
      <c r="X136" s="85"/>
      <c r="Y136" s="85"/>
      <c r="Z136" s="85"/>
    </row>
    <row r="137" spans="3:26">
      <c r="C137" s="85"/>
      <c r="D137" s="85"/>
      <c r="E137" s="85"/>
      <c r="F137" s="85"/>
      <c r="G137" s="85"/>
      <c r="H137" s="85"/>
      <c r="I137" s="85"/>
      <c r="J137" s="85"/>
      <c r="K137" s="85"/>
      <c r="L137" s="85"/>
      <c r="M137" s="85"/>
      <c r="N137" s="85"/>
      <c r="O137" s="85"/>
      <c r="P137" s="85"/>
      <c r="Q137" s="85"/>
      <c r="R137" s="85"/>
      <c r="S137" s="85"/>
      <c r="T137" s="85"/>
      <c r="U137" s="85"/>
      <c r="V137" s="85"/>
      <c r="W137" s="85"/>
      <c r="X137" s="85"/>
      <c r="Y137" s="85"/>
      <c r="Z137" s="85"/>
    </row>
    <row r="138" spans="3:26">
      <c r="C138" s="85"/>
      <c r="D138" s="85"/>
      <c r="E138" s="85"/>
      <c r="F138" s="85"/>
      <c r="G138" s="85"/>
      <c r="H138" s="85"/>
      <c r="I138" s="85"/>
      <c r="J138" s="85"/>
      <c r="K138" s="85"/>
      <c r="L138" s="85"/>
      <c r="M138" s="85"/>
      <c r="N138" s="85"/>
      <c r="O138" s="85"/>
      <c r="P138" s="85"/>
      <c r="Q138" s="85"/>
      <c r="R138" s="85"/>
      <c r="S138" s="85"/>
      <c r="T138" s="85"/>
      <c r="U138" s="85"/>
      <c r="V138" s="85"/>
      <c r="W138" s="85"/>
      <c r="X138" s="85"/>
      <c r="Y138" s="85"/>
      <c r="Z138" s="85"/>
    </row>
    <row r="139" spans="3:26">
      <c r="C139" s="85"/>
      <c r="D139" s="85"/>
      <c r="E139" s="85"/>
      <c r="F139" s="85"/>
      <c r="G139" s="85"/>
      <c r="H139" s="85"/>
      <c r="I139" s="85"/>
      <c r="J139" s="85"/>
      <c r="K139" s="85"/>
      <c r="L139" s="85"/>
      <c r="M139" s="85"/>
      <c r="N139" s="85"/>
      <c r="O139" s="85"/>
      <c r="P139" s="85"/>
      <c r="Q139" s="85"/>
      <c r="R139" s="85"/>
      <c r="S139" s="85"/>
      <c r="T139" s="85"/>
      <c r="U139" s="85"/>
      <c r="V139" s="85"/>
      <c r="W139" s="85"/>
      <c r="X139" s="85"/>
      <c r="Y139" s="85"/>
      <c r="Z139" s="85"/>
    </row>
    <row r="140" spans="3:26">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row>
    <row r="141" spans="3:26">
      <c r="C141" s="85"/>
      <c r="D141" s="85"/>
      <c r="E141" s="85"/>
      <c r="F141" s="85"/>
      <c r="G141" s="85"/>
      <c r="H141" s="85"/>
      <c r="I141" s="85"/>
      <c r="J141" s="85"/>
      <c r="K141" s="85"/>
      <c r="L141" s="85"/>
      <c r="M141" s="85"/>
      <c r="N141" s="85"/>
      <c r="O141" s="85"/>
      <c r="P141" s="85"/>
      <c r="Q141" s="85"/>
      <c r="R141" s="85"/>
      <c r="S141" s="85"/>
      <c r="T141" s="85"/>
      <c r="U141" s="85"/>
      <c r="V141" s="85"/>
      <c r="W141" s="85"/>
      <c r="X141" s="85"/>
      <c r="Y141" s="85"/>
      <c r="Z141" s="85"/>
    </row>
    <row r="142" spans="3:26">
      <c r="C142" s="85"/>
      <c r="D142" s="85"/>
      <c r="E142" s="85"/>
      <c r="F142" s="85"/>
      <c r="G142" s="85"/>
      <c r="H142" s="85"/>
      <c r="I142" s="85"/>
      <c r="J142" s="85"/>
      <c r="K142" s="85"/>
      <c r="L142" s="85"/>
      <c r="M142" s="85"/>
      <c r="N142" s="85"/>
      <c r="O142" s="85"/>
      <c r="P142" s="85"/>
      <c r="Q142" s="85"/>
      <c r="R142" s="85"/>
      <c r="S142" s="85"/>
      <c r="T142" s="85"/>
      <c r="U142" s="85"/>
      <c r="V142" s="85"/>
      <c r="W142" s="85"/>
      <c r="X142" s="85"/>
      <c r="Y142" s="85"/>
      <c r="Z142" s="85"/>
    </row>
    <row r="143" spans="3:26">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row>
    <row r="144" spans="3:26">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row>
    <row r="145" spans="3:26">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row>
    <row r="146" spans="3:26">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row>
    <row r="147" spans="3:26">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row>
    <row r="148" spans="3:26">
      <c r="C148" s="85"/>
      <c r="D148" s="85"/>
      <c r="E148" s="85"/>
      <c r="F148" s="85"/>
      <c r="G148" s="85"/>
      <c r="H148" s="85"/>
      <c r="I148" s="85"/>
      <c r="J148" s="85"/>
      <c r="K148" s="85"/>
      <c r="L148" s="85"/>
      <c r="M148" s="85"/>
      <c r="N148" s="85"/>
      <c r="O148" s="85"/>
      <c r="P148" s="85"/>
      <c r="Q148" s="85"/>
      <c r="R148" s="85"/>
      <c r="S148" s="85"/>
      <c r="T148" s="85"/>
      <c r="U148" s="85"/>
      <c r="V148" s="85"/>
      <c r="W148" s="85"/>
      <c r="X148" s="85"/>
      <c r="Y148" s="85"/>
      <c r="Z148" s="85"/>
    </row>
    <row r="149" spans="3:26">
      <c r="C149" s="85"/>
      <c r="D149" s="85"/>
      <c r="E149" s="85"/>
      <c r="F149" s="85"/>
      <c r="G149" s="85"/>
      <c r="H149" s="85"/>
      <c r="I149" s="85"/>
      <c r="J149" s="85"/>
      <c r="K149" s="85"/>
      <c r="L149" s="85"/>
      <c r="M149" s="85"/>
      <c r="N149" s="85"/>
      <c r="O149" s="85"/>
      <c r="P149" s="85"/>
      <c r="Q149" s="85"/>
      <c r="R149" s="85"/>
      <c r="S149" s="85"/>
      <c r="T149" s="85"/>
      <c r="U149" s="85"/>
      <c r="V149" s="85"/>
      <c r="W149" s="85"/>
      <c r="X149" s="85"/>
      <c r="Y149" s="85"/>
      <c r="Z149" s="85"/>
    </row>
    <row r="150" spans="3:26">
      <c r="C150" s="85"/>
      <c r="D150" s="85"/>
      <c r="E150" s="85"/>
      <c r="F150" s="85"/>
      <c r="G150" s="85"/>
      <c r="H150" s="85"/>
      <c r="I150" s="85"/>
      <c r="J150" s="85"/>
      <c r="K150" s="85"/>
      <c r="L150" s="85"/>
      <c r="M150" s="85"/>
      <c r="N150" s="85"/>
      <c r="O150" s="85"/>
      <c r="P150" s="85"/>
      <c r="Q150" s="85"/>
      <c r="R150" s="85"/>
      <c r="S150" s="85"/>
      <c r="T150" s="85"/>
      <c r="U150" s="85"/>
      <c r="V150" s="85"/>
      <c r="W150" s="85"/>
      <c r="X150" s="85"/>
      <c r="Y150" s="85"/>
      <c r="Z150" s="85"/>
    </row>
    <row r="151" spans="3:26">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row>
    <row r="152" spans="3:26">
      <c r="C152" s="85"/>
      <c r="D152" s="85"/>
      <c r="E152" s="85"/>
      <c r="F152" s="85"/>
      <c r="G152" s="85"/>
      <c r="H152" s="85"/>
      <c r="I152" s="85"/>
      <c r="J152" s="85"/>
      <c r="K152" s="85"/>
      <c r="L152" s="85"/>
      <c r="M152" s="85"/>
      <c r="N152" s="85"/>
      <c r="O152" s="85"/>
      <c r="P152" s="85"/>
      <c r="Q152" s="85"/>
      <c r="R152" s="85"/>
      <c r="S152" s="85"/>
      <c r="T152" s="85"/>
      <c r="U152" s="85"/>
      <c r="V152" s="85"/>
      <c r="W152" s="85"/>
      <c r="X152" s="85"/>
      <c r="Y152" s="85"/>
      <c r="Z152" s="85"/>
    </row>
    <row r="153" spans="3:26">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row>
    <row r="154" spans="3:26">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row>
    <row r="155" spans="3:26">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row>
    <row r="156" spans="3:26">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row>
    <row r="157" spans="3:26">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row>
    <row r="158" spans="3:26">
      <c r="C158" s="85"/>
      <c r="D158" s="85"/>
      <c r="E158" s="85"/>
      <c r="F158" s="85"/>
      <c r="G158" s="85"/>
      <c r="H158" s="85"/>
      <c r="I158" s="85"/>
      <c r="J158" s="85"/>
      <c r="K158" s="85"/>
      <c r="L158" s="85"/>
      <c r="M158" s="85"/>
      <c r="N158" s="85"/>
      <c r="O158" s="85"/>
      <c r="P158" s="85"/>
      <c r="Q158" s="85"/>
      <c r="R158" s="85"/>
      <c r="S158" s="85"/>
      <c r="T158" s="85"/>
      <c r="U158" s="85"/>
      <c r="V158" s="85"/>
      <c r="W158" s="85"/>
      <c r="X158" s="85"/>
      <c r="Y158" s="85"/>
      <c r="Z158" s="85"/>
    </row>
    <row r="159" spans="3:26">
      <c r="C159" s="85"/>
      <c r="D159" s="85"/>
      <c r="E159" s="85"/>
      <c r="F159" s="85"/>
      <c r="G159" s="85"/>
      <c r="H159" s="85"/>
      <c r="I159" s="85"/>
      <c r="J159" s="85"/>
      <c r="K159" s="85"/>
      <c r="L159" s="85"/>
      <c r="M159" s="85"/>
      <c r="N159" s="85"/>
      <c r="O159" s="85"/>
      <c r="P159" s="85"/>
      <c r="Q159" s="85"/>
      <c r="R159" s="85"/>
      <c r="S159" s="85"/>
      <c r="T159" s="85"/>
      <c r="U159" s="85"/>
      <c r="V159" s="85"/>
      <c r="W159" s="85"/>
      <c r="X159" s="85"/>
      <c r="Y159" s="85"/>
      <c r="Z159" s="85"/>
    </row>
    <row r="160" spans="3:26">
      <c r="C160" s="85"/>
      <c r="D160" s="85"/>
      <c r="E160" s="85"/>
      <c r="F160" s="85"/>
      <c r="G160" s="85"/>
      <c r="H160" s="85"/>
      <c r="I160" s="85"/>
      <c r="J160" s="85"/>
      <c r="K160" s="85"/>
      <c r="L160" s="85"/>
      <c r="M160" s="85"/>
      <c r="N160" s="85"/>
      <c r="O160" s="85"/>
      <c r="P160" s="85"/>
      <c r="Q160" s="85"/>
      <c r="R160" s="85"/>
      <c r="S160" s="85"/>
      <c r="T160" s="85"/>
      <c r="U160" s="85"/>
      <c r="V160" s="85"/>
      <c r="W160" s="85"/>
      <c r="X160" s="85"/>
      <c r="Y160" s="85"/>
      <c r="Z160" s="85"/>
    </row>
    <row r="161" spans="3:26">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row>
    <row r="162" spans="3:26">
      <c r="C162" s="85"/>
      <c r="D162" s="85"/>
      <c r="E162" s="85"/>
      <c r="F162" s="85"/>
      <c r="G162" s="85"/>
      <c r="H162" s="85"/>
      <c r="I162" s="85"/>
      <c r="J162" s="85"/>
      <c r="K162" s="85"/>
      <c r="L162" s="85"/>
      <c r="M162" s="85"/>
      <c r="N162" s="85"/>
      <c r="O162" s="85"/>
      <c r="P162" s="85"/>
      <c r="Q162" s="85"/>
      <c r="R162" s="85"/>
      <c r="S162" s="85"/>
      <c r="T162" s="85"/>
      <c r="U162" s="85"/>
      <c r="V162" s="85"/>
      <c r="W162" s="85"/>
      <c r="X162" s="85"/>
      <c r="Y162" s="85"/>
      <c r="Z162" s="85"/>
    </row>
    <row r="163" spans="3:26">
      <c r="C163" s="85"/>
      <c r="D163" s="85"/>
      <c r="E163" s="85"/>
      <c r="F163" s="85"/>
      <c r="G163" s="85"/>
      <c r="H163" s="85"/>
      <c r="I163" s="85"/>
      <c r="J163" s="85"/>
      <c r="K163" s="85"/>
      <c r="L163" s="85"/>
      <c r="M163" s="85"/>
      <c r="N163" s="85"/>
      <c r="O163" s="85"/>
      <c r="P163" s="85"/>
      <c r="Q163" s="85"/>
      <c r="R163" s="85"/>
      <c r="S163" s="85"/>
      <c r="T163" s="85"/>
      <c r="U163" s="85"/>
      <c r="V163" s="85"/>
      <c r="W163" s="85"/>
      <c r="X163" s="85"/>
      <c r="Y163" s="85"/>
      <c r="Z163" s="85"/>
    </row>
    <row r="164" spans="3:26">
      <c r="C164" s="85"/>
      <c r="D164" s="85"/>
      <c r="E164" s="85"/>
      <c r="F164" s="85"/>
      <c r="G164" s="85"/>
      <c r="H164" s="85"/>
      <c r="I164" s="85"/>
      <c r="J164" s="85"/>
      <c r="K164" s="85"/>
      <c r="L164" s="85"/>
      <c r="M164" s="85"/>
      <c r="N164" s="85"/>
      <c r="O164" s="85"/>
      <c r="P164" s="85"/>
      <c r="Q164" s="85"/>
      <c r="R164" s="85"/>
      <c r="S164" s="85"/>
      <c r="T164" s="85"/>
      <c r="U164" s="85"/>
      <c r="V164" s="85"/>
      <c r="W164" s="85"/>
      <c r="X164" s="85"/>
      <c r="Y164" s="85"/>
      <c r="Z164" s="85"/>
    </row>
    <row r="165" spans="3:26">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row>
    <row r="166" spans="3:26">
      <c r="C166" s="85"/>
      <c r="D166" s="85"/>
      <c r="E166" s="85"/>
      <c r="F166" s="85"/>
      <c r="G166" s="85"/>
      <c r="H166" s="85"/>
      <c r="I166" s="85"/>
      <c r="J166" s="85"/>
      <c r="K166" s="85"/>
      <c r="L166" s="85"/>
      <c r="M166" s="85"/>
      <c r="N166" s="85"/>
      <c r="O166" s="85"/>
      <c r="P166" s="85"/>
      <c r="Q166" s="85"/>
      <c r="R166" s="85"/>
      <c r="S166" s="85"/>
      <c r="T166" s="85"/>
      <c r="U166" s="85"/>
      <c r="V166" s="85"/>
      <c r="W166" s="85"/>
      <c r="X166" s="85"/>
      <c r="Y166" s="85"/>
      <c r="Z166" s="85"/>
    </row>
    <row r="167" spans="3:26">
      <c r="C167" s="85"/>
      <c r="D167" s="85"/>
      <c r="E167" s="85"/>
      <c r="F167" s="85"/>
      <c r="G167" s="85"/>
      <c r="H167" s="85"/>
      <c r="I167" s="85"/>
      <c r="J167" s="85"/>
      <c r="K167" s="85"/>
      <c r="L167" s="85"/>
      <c r="M167" s="85"/>
      <c r="N167" s="85"/>
      <c r="O167" s="85"/>
      <c r="P167" s="85"/>
      <c r="Q167" s="85"/>
      <c r="R167" s="85"/>
      <c r="S167" s="85"/>
      <c r="T167" s="85"/>
      <c r="U167" s="85"/>
      <c r="V167" s="85"/>
      <c r="W167" s="85"/>
      <c r="X167" s="85"/>
      <c r="Y167" s="85"/>
      <c r="Z167" s="85"/>
    </row>
    <row r="168" spans="3:26">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row>
    <row r="169" spans="3:26">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row>
    <row r="170" spans="3:26">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row>
    <row r="171" spans="3:26">
      <c r="C171" s="85"/>
      <c r="D171" s="85"/>
      <c r="E171" s="85"/>
      <c r="F171" s="85"/>
      <c r="G171" s="85"/>
      <c r="H171" s="85"/>
      <c r="I171" s="85"/>
      <c r="J171" s="85"/>
      <c r="K171" s="85"/>
      <c r="L171" s="85"/>
      <c r="M171" s="85"/>
      <c r="N171" s="85"/>
      <c r="O171" s="85"/>
      <c r="P171" s="85"/>
      <c r="Q171" s="85"/>
      <c r="R171" s="85"/>
      <c r="S171" s="85"/>
      <c r="T171" s="85"/>
      <c r="U171" s="85"/>
      <c r="V171" s="85"/>
      <c r="W171" s="85"/>
      <c r="X171" s="85"/>
      <c r="Y171" s="85"/>
      <c r="Z171" s="85"/>
    </row>
    <row r="172" spans="3:26">
      <c r="C172" s="85"/>
      <c r="D172" s="85"/>
      <c r="E172" s="85"/>
      <c r="F172" s="85"/>
      <c r="G172" s="85"/>
      <c r="H172" s="85"/>
      <c r="I172" s="85"/>
      <c r="J172" s="85"/>
      <c r="K172" s="85"/>
      <c r="L172" s="85"/>
      <c r="M172" s="85"/>
      <c r="N172" s="85"/>
      <c r="O172" s="85"/>
      <c r="P172" s="85"/>
      <c r="Q172" s="85"/>
      <c r="R172" s="85"/>
      <c r="S172" s="85"/>
      <c r="T172" s="85"/>
      <c r="U172" s="85"/>
      <c r="V172" s="85"/>
      <c r="W172" s="85"/>
      <c r="X172" s="85"/>
      <c r="Y172" s="85"/>
      <c r="Z172" s="85"/>
    </row>
    <row r="173" spans="3:26">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row>
    <row r="174" spans="3:26">
      <c r="C174" s="85"/>
      <c r="D174" s="85"/>
      <c r="E174" s="85"/>
      <c r="F174" s="85"/>
      <c r="G174" s="85"/>
      <c r="H174" s="85"/>
      <c r="I174" s="85"/>
      <c r="J174" s="85"/>
      <c r="K174" s="85"/>
      <c r="L174" s="85"/>
      <c r="M174" s="85"/>
      <c r="N174" s="85"/>
      <c r="O174" s="85"/>
      <c r="P174" s="85"/>
      <c r="Q174" s="85"/>
      <c r="R174" s="85"/>
      <c r="S174" s="85"/>
      <c r="T174" s="85"/>
      <c r="U174" s="85"/>
      <c r="V174" s="85"/>
      <c r="W174" s="85"/>
      <c r="X174" s="85"/>
      <c r="Y174" s="85"/>
      <c r="Z174" s="85"/>
    </row>
    <row r="175" spans="3:26">
      <c r="C175" s="85"/>
      <c r="D175" s="85"/>
      <c r="E175" s="85"/>
      <c r="F175" s="85"/>
      <c r="G175" s="85"/>
      <c r="H175" s="85"/>
      <c r="I175" s="85"/>
      <c r="J175" s="85"/>
      <c r="K175" s="85"/>
      <c r="L175" s="85"/>
      <c r="M175" s="85"/>
      <c r="N175" s="85"/>
      <c r="O175" s="85"/>
      <c r="P175" s="85"/>
      <c r="Q175" s="85"/>
      <c r="R175" s="85"/>
      <c r="S175" s="85"/>
      <c r="T175" s="85"/>
      <c r="U175" s="85"/>
      <c r="V175" s="85"/>
      <c r="W175" s="85"/>
      <c r="X175" s="85"/>
      <c r="Y175" s="85"/>
      <c r="Z175" s="85"/>
    </row>
    <row r="176" spans="3:26">
      <c r="C176" s="85"/>
      <c r="D176" s="85"/>
      <c r="E176" s="85"/>
      <c r="F176" s="85"/>
      <c r="G176" s="85"/>
      <c r="H176" s="85"/>
      <c r="I176" s="85"/>
      <c r="J176" s="85"/>
      <c r="K176" s="85"/>
      <c r="L176" s="85"/>
      <c r="M176" s="85"/>
      <c r="N176" s="85"/>
      <c r="O176" s="85"/>
      <c r="P176" s="85"/>
      <c r="Q176" s="85"/>
      <c r="R176" s="85"/>
      <c r="S176" s="85"/>
      <c r="T176" s="85"/>
      <c r="U176" s="85"/>
      <c r="V176" s="85"/>
      <c r="W176" s="85"/>
      <c r="X176" s="85"/>
      <c r="Y176" s="85"/>
      <c r="Z176" s="85"/>
    </row>
    <row r="177" spans="3:26">
      <c r="C177" s="85"/>
      <c r="D177" s="85"/>
      <c r="E177" s="85"/>
      <c r="F177" s="85"/>
      <c r="G177" s="85"/>
      <c r="H177" s="85"/>
      <c r="I177" s="85"/>
      <c r="J177" s="85"/>
      <c r="K177" s="85"/>
      <c r="L177" s="85"/>
      <c r="M177" s="85"/>
      <c r="N177" s="85"/>
      <c r="O177" s="85"/>
      <c r="P177" s="85"/>
      <c r="Q177" s="85"/>
      <c r="R177" s="85"/>
      <c r="S177" s="85"/>
      <c r="T177" s="85"/>
      <c r="U177" s="85"/>
      <c r="V177" s="85"/>
      <c r="W177" s="85"/>
      <c r="X177" s="85"/>
      <c r="Y177" s="85"/>
      <c r="Z177" s="85"/>
    </row>
    <row r="178" spans="3:26">
      <c r="C178" s="85"/>
      <c r="D178" s="85"/>
      <c r="E178" s="85"/>
      <c r="F178" s="85"/>
      <c r="G178" s="85"/>
      <c r="H178" s="85"/>
      <c r="I178" s="85"/>
      <c r="J178" s="85"/>
      <c r="K178" s="85"/>
      <c r="L178" s="85"/>
      <c r="M178" s="85"/>
      <c r="N178" s="85"/>
      <c r="O178" s="85"/>
      <c r="P178" s="85"/>
      <c r="Q178" s="85"/>
      <c r="R178" s="85"/>
      <c r="S178" s="85"/>
      <c r="T178" s="85"/>
      <c r="U178" s="85"/>
      <c r="V178" s="85"/>
      <c r="W178" s="85"/>
      <c r="X178" s="85"/>
      <c r="Y178" s="85"/>
      <c r="Z178" s="85"/>
    </row>
    <row r="179" spans="3:26">
      <c r="C179" s="85"/>
      <c r="D179" s="85"/>
      <c r="E179" s="85"/>
      <c r="F179" s="85"/>
      <c r="G179" s="85"/>
      <c r="H179" s="85"/>
      <c r="I179" s="85"/>
      <c r="J179" s="85"/>
      <c r="K179" s="85"/>
      <c r="L179" s="85"/>
      <c r="M179" s="85"/>
      <c r="N179" s="85"/>
      <c r="O179" s="85"/>
      <c r="P179" s="85"/>
      <c r="Q179" s="85"/>
      <c r="R179" s="85"/>
      <c r="S179" s="85"/>
      <c r="T179" s="85"/>
      <c r="U179" s="85"/>
      <c r="V179" s="85"/>
      <c r="W179" s="85"/>
      <c r="X179" s="85"/>
      <c r="Y179" s="85"/>
      <c r="Z179" s="85"/>
    </row>
    <row r="180" spans="3:26">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row>
    <row r="181" spans="3:26">
      <c r="C181" s="85"/>
      <c r="D181" s="85"/>
      <c r="E181" s="85"/>
      <c r="F181" s="85"/>
      <c r="G181" s="85"/>
      <c r="H181" s="85"/>
      <c r="I181" s="85"/>
      <c r="J181" s="85"/>
      <c r="K181" s="85"/>
      <c r="L181" s="85"/>
      <c r="M181" s="85"/>
      <c r="N181" s="85"/>
      <c r="O181" s="85"/>
      <c r="P181" s="85"/>
      <c r="Q181" s="85"/>
      <c r="R181" s="85"/>
      <c r="S181" s="85"/>
      <c r="T181" s="85"/>
      <c r="U181" s="85"/>
      <c r="V181" s="85"/>
      <c r="W181" s="85"/>
      <c r="X181" s="85"/>
      <c r="Y181" s="85"/>
      <c r="Z181" s="85"/>
    </row>
    <row r="182" spans="3:26">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row>
    <row r="183" spans="3:26">
      <c r="C183" s="85"/>
      <c r="D183" s="85"/>
      <c r="E183" s="85"/>
      <c r="F183" s="85"/>
      <c r="G183" s="85"/>
      <c r="H183" s="85"/>
      <c r="I183" s="85"/>
      <c r="J183" s="85"/>
      <c r="K183" s="85"/>
      <c r="L183" s="85"/>
      <c r="M183" s="85"/>
      <c r="N183" s="85"/>
      <c r="O183" s="85"/>
      <c r="P183" s="85"/>
      <c r="Q183" s="85"/>
      <c r="R183" s="85"/>
      <c r="S183" s="85"/>
      <c r="T183" s="85"/>
      <c r="U183" s="85"/>
      <c r="V183" s="85"/>
      <c r="W183" s="85"/>
      <c r="X183" s="85"/>
      <c r="Y183" s="85"/>
      <c r="Z183" s="85"/>
    </row>
    <row r="184" spans="3:26">
      <c r="C184" s="85"/>
      <c r="D184" s="85"/>
      <c r="E184" s="85"/>
      <c r="F184" s="85"/>
      <c r="G184" s="85"/>
      <c r="H184" s="85"/>
      <c r="I184" s="85"/>
      <c r="J184" s="85"/>
      <c r="K184" s="85"/>
      <c r="L184" s="85"/>
      <c r="M184" s="85"/>
      <c r="N184" s="85"/>
      <c r="O184" s="85"/>
      <c r="P184" s="85"/>
      <c r="Q184" s="85"/>
      <c r="R184" s="85"/>
      <c r="S184" s="85"/>
      <c r="T184" s="85"/>
      <c r="U184" s="85"/>
      <c r="V184" s="85"/>
      <c r="W184" s="85"/>
      <c r="X184" s="85"/>
      <c r="Y184" s="85"/>
      <c r="Z184" s="85"/>
    </row>
    <row r="185" spans="3:26">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row>
    <row r="186" spans="3:26">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row>
    <row r="187" spans="3:26">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row>
    <row r="188" spans="3:26">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row>
    <row r="189" spans="3:26">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row>
    <row r="190" spans="3:26">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row>
    <row r="191" spans="3:26">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row>
    <row r="192" spans="3:26">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row>
    <row r="193" spans="3:26">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row>
    <row r="194" spans="3:26">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row>
    <row r="195" spans="3:26">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row>
    <row r="196" spans="3:26">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row>
    <row r="197" spans="3:26">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row>
    <row r="198" spans="3:26">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row>
    <row r="199" spans="3:26">
      <c r="C199" s="85"/>
      <c r="D199" s="85"/>
      <c r="E199" s="85"/>
      <c r="F199" s="85"/>
      <c r="G199" s="85"/>
      <c r="H199" s="85"/>
      <c r="I199" s="85"/>
      <c r="J199" s="85"/>
      <c r="K199" s="85"/>
      <c r="L199" s="85"/>
      <c r="M199" s="85"/>
      <c r="N199" s="85"/>
      <c r="O199" s="85"/>
      <c r="P199" s="85"/>
      <c r="Q199" s="85"/>
      <c r="R199" s="85"/>
      <c r="S199" s="85"/>
      <c r="T199" s="85"/>
      <c r="U199" s="85"/>
      <c r="V199" s="85"/>
      <c r="W199" s="85"/>
      <c r="X199" s="85"/>
      <c r="Y199" s="85"/>
      <c r="Z199" s="85"/>
    </row>
    <row r="200" spans="3:26">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row>
    <row r="201" spans="3:26">
      <c r="C201" s="85"/>
      <c r="D201" s="85"/>
      <c r="E201" s="85"/>
      <c r="F201" s="85"/>
      <c r="G201" s="85"/>
      <c r="H201" s="85"/>
      <c r="I201" s="85"/>
      <c r="J201" s="85"/>
      <c r="K201" s="85"/>
      <c r="L201" s="85"/>
      <c r="M201" s="85"/>
      <c r="N201" s="85"/>
      <c r="O201" s="85"/>
      <c r="P201" s="85"/>
      <c r="Q201" s="85"/>
      <c r="R201" s="85"/>
      <c r="S201" s="85"/>
      <c r="T201" s="85"/>
      <c r="U201" s="85"/>
      <c r="V201" s="85"/>
      <c r="W201" s="85"/>
      <c r="X201" s="85"/>
      <c r="Y201" s="85"/>
      <c r="Z201" s="85"/>
    </row>
    <row r="202" spans="3:26">
      <c r="C202" s="85"/>
      <c r="D202" s="85"/>
      <c r="E202" s="85"/>
      <c r="F202" s="85"/>
      <c r="G202" s="85"/>
      <c r="H202" s="85"/>
      <c r="I202" s="85"/>
      <c r="J202" s="85"/>
      <c r="K202" s="85"/>
      <c r="L202" s="85"/>
      <c r="M202" s="85"/>
      <c r="N202" s="85"/>
      <c r="O202" s="85"/>
      <c r="P202" s="85"/>
      <c r="Q202" s="85"/>
      <c r="R202" s="85"/>
      <c r="S202" s="85"/>
      <c r="T202" s="85"/>
      <c r="U202" s="85"/>
      <c r="V202" s="85"/>
      <c r="W202" s="85"/>
      <c r="X202" s="85"/>
      <c r="Y202" s="85"/>
      <c r="Z202" s="85"/>
    </row>
    <row r="203" spans="3:26">
      <c r="C203" s="85"/>
      <c r="D203" s="85"/>
      <c r="E203" s="85"/>
      <c r="F203" s="85"/>
      <c r="G203" s="85"/>
      <c r="H203" s="85"/>
      <c r="I203" s="85"/>
      <c r="J203" s="85"/>
      <c r="K203" s="85"/>
      <c r="L203" s="85"/>
      <c r="M203" s="85"/>
      <c r="N203" s="85"/>
      <c r="O203" s="85"/>
      <c r="P203" s="85"/>
      <c r="Q203" s="85"/>
      <c r="R203" s="85"/>
      <c r="S203" s="85"/>
      <c r="T203" s="85"/>
      <c r="U203" s="85"/>
      <c r="V203" s="85"/>
      <c r="W203" s="85"/>
      <c r="X203" s="85"/>
      <c r="Y203" s="85"/>
      <c r="Z203" s="85"/>
    </row>
    <row r="204" spans="3:26">
      <c r="C204" s="85"/>
      <c r="D204" s="85"/>
      <c r="E204" s="85"/>
      <c r="F204" s="85"/>
      <c r="G204" s="85"/>
      <c r="H204" s="85"/>
      <c r="I204" s="85"/>
      <c r="J204" s="85"/>
      <c r="K204" s="85"/>
      <c r="L204" s="85"/>
      <c r="M204" s="85"/>
      <c r="N204" s="85"/>
      <c r="O204" s="85"/>
      <c r="P204" s="85"/>
      <c r="Q204" s="85"/>
      <c r="R204" s="85"/>
      <c r="S204" s="85"/>
      <c r="T204" s="85"/>
      <c r="U204" s="85"/>
      <c r="V204" s="85"/>
      <c r="W204" s="85"/>
      <c r="X204" s="85"/>
      <c r="Y204" s="85"/>
      <c r="Z204" s="85"/>
    </row>
    <row r="205" spans="3:26">
      <c r="C205" s="85"/>
      <c r="D205" s="85"/>
      <c r="E205" s="85"/>
      <c r="F205" s="85"/>
      <c r="G205" s="85"/>
      <c r="H205" s="85"/>
      <c r="I205" s="85"/>
      <c r="J205" s="85"/>
      <c r="K205" s="85"/>
      <c r="L205" s="85"/>
      <c r="M205" s="85"/>
      <c r="N205" s="85"/>
      <c r="O205" s="85"/>
      <c r="P205" s="85"/>
      <c r="Q205" s="85"/>
      <c r="R205" s="85"/>
      <c r="S205" s="85"/>
      <c r="T205" s="85"/>
      <c r="U205" s="85"/>
      <c r="V205" s="85"/>
      <c r="W205" s="85"/>
      <c r="X205" s="85"/>
      <c r="Y205" s="85"/>
      <c r="Z205" s="85"/>
    </row>
    <row r="206" spans="3:26">
      <c r="C206" s="85"/>
      <c r="D206" s="85"/>
      <c r="E206" s="85"/>
      <c r="F206" s="85"/>
      <c r="G206" s="85"/>
      <c r="H206" s="85"/>
      <c r="I206" s="85"/>
      <c r="J206" s="85"/>
      <c r="K206" s="85"/>
      <c r="L206" s="85"/>
      <c r="M206" s="85"/>
      <c r="N206" s="85"/>
      <c r="O206" s="85"/>
      <c r="P206" s="85"/>
      <c r="Q206" s="85"/>
      <c r="R206" s="85"/>
      <c r="S206" s="85"/>
      <c r="T206" s="85"/>
      <c r="U206" s="85"/>
      <c r="V206" s="85"/>
      <c r="W206" s="85"/>
      <c r="X206" s="85"/>
      <c r="Y206" s="85"/>
      <c r="Z206" s="85"/>
    </row>
    <row r="207" spans="3:26">
      <c r="C207" s="85"/>
      <c r="D207" s="85"/>
      <c r="E207" s="85"/>
      <c r="F207" s="85"/>
      <c r="G207" s="85"/>
      <c r="H207" s="85"/>
      <c r="I207" s="85"/>
      <c r="J207" s="85"/>
      <c r="K207" s="85"/>
      <c r="L207" s="85"/>
      <c r="M207" s="85"/>
      <c r="N207" s="85"/>
      <c r="O207" s="85"/>
      <c r="P207" s="85"/>
      <c r="Q207" s="85"/>
      <c r="R207" s="85"/>
      <c r="S207" s="85"/>
      <c r="T207" s="85"/>
      <c r="U207" s="85"/>
      <c r="V207" s="85"/>
      <c r="W207" s="85"/>
      <c r="X207" s="85"/>
      <c r="Y207" s="85"/>
      <c r="Z207" s="85"/>
    </row>
    <row r="208" spans="3:26">
      <c r="C208" s="85"/>
      <c r="D208" s="85"/>
      <c r="E208" s="85"/>
      <c r="F208" s="85"/>
      <c r="G208" s="85"/>
      <c r="H208" s="85"/>
      <c r="I208" s="85"/>
      <c r="J208" s="85"/>
      <c r="K208" s="85"/>
      <c r="L208" s="85"/>
      <c r="M208" s="85"/>
      <c r="N208" s="85"/>
      <c r="O208" s="85"/>
      <c r="P208" s="85"/>
      <c r="Q208" s="85"/>
      <c r="R208" s="85"/>
      <c r="S208" s="85"/>
      <c r="T208" s="85"/>
      <c r="U208" s="85"/>
      <c r="V208" s="85"/>
      <c r="W208" s="85"/>
      <c r="X208" s="85"/>
      <c r="Y208" s="85"/>
      <c r="Z208" s="85"/>
    </row>
    <row r="209" spans="3:26">
      <c r="C209" s="85"/>
      <c r="D209" s="85"/>
      <c r="E209" s="85"/>
      <c r="F209" s="85"/>
      <c r="G209" s="85"/>
      <c r="H209" s="85"/>
      <c r="I209" s="85"/>
      <c r="J209" s="85"/>
      <c r="K209" s="85"/>
      <c r="L209" s="85"/>
      <c r="M209" s="85"/>
      <c r="N209" s="85"/>
      <c r="O209" s="85"/>
      <c r="P209" s="85"/>
      <c r="Q209" s="85"/>
      <c r="R209" s="85"/>
      <c r="S209" s="85"/>
      <c r="T209" s="85"/>
      <c r="U209" s="85"/>
      <c r="V209" s="85"/>
      <c r="W209" s="85"/>
      <c r="X209" s="85"/>
      <c r="Y209" s="85"/>
      <c r="Z209" s="85"/>
    </row>
    <row r="210" spans="3:26">
      <c r="C210" s="85"/>
      <c r="D210" s="85"/>
      <c r="E210" s="85"/>
      <c r="F210" s="85"/>
      <c r="G210" s="85"/>
      <c r="H210" s="85"/>
      <c r="I210" s="85"/>
      <c r="J210" s="85"/>
      <c r="K210" s="85"/>
      <c r="L210" s="85"/>
      <c r="M210" s="85"/>
      <c r="N210" s="85"/>
      <c r="O210" s="85"/>
      <c r="P210" s="85"/>
      <c r="Q210" s="85"/>
      <c r="R210" s="85"/>
      <c r="S210" s="85"/>
      <c r="T210" s="85"/>
      <c r="U210" s="85"/>
      <c r="V210" s="85"/>
      <c r="W210" s="85"/>
      <c r="X210" s="85"/>
      <c r="Y210" s="85"/>
      <c r="Z210" s="85"/>
    </row>
    <row r="211" spans="3:26">
      <c r="C211" s="85"/>
      <c r="D211" s="85"/>
      <c r="E211" s="85"/>
      <c r="F211" s="85"/>
      <c r="G211" s="85"/>
      <c r="H211" s="85"/>
      <c r="I211" s="85"/>
      <c r="J211" s="85"/>
      <c r="K211" s="85"/>
      <c r="L211" s="85"/>
      <c r="M211" s="85"/>
      <c r="N211" s="85"/>
      <c r="O211" s="85"/>
      <c r="P211" s="85"/>
      <c r="Q211" s="85"/>
      <c r="R211" s="85"/>
      <c r="S211" s="85"/>
      <c r="T211" s="85"/>
      <c r="U211" s="85"/>
      <c r="V211" s="85"/>
      <c r="W211" s="85"/>
      <c r="X211" s="85"/>
      <c r="Y211" s="85"/>
      <c r="Z211" s="85"/>
    </row>
    <row r="212" spans="3:26">
      <c r="C212" s="85"/>
      <c r="D212" s="85"/>
      <c r="E212" s="85"/>
      <c r="F212" s="85"/>
      <c r="G212" s="85"/>
      <c r="H212" s="85"/>
      <c r="I212" s="85"/>
      <c r="J212" s="85"/>
      <c r="K212" s="85"/>
      <c r="L212" s="85"/>
      <c r="M212" s="85"/>
      <c r="N212" s="85"/>
      <c r="O212" s="85"/>
      <c r="P212" s="85"/>
      <c r="Q212" s="85"/>
      <c r="R212" s="85"/>
      <c r="S212" s="85"/>
      <c r="T212" s="85"/>
      <c r="U212" s="85"/>
      <c r="V212" s="85"/>
      <c r="W212" s="85"/>
      <c r="X212" s="85"/>
      <c r="Y212" s="85"/>
      <c r="Z212" s="85"/>
    </row>
    <row r="213" spans="3:26">
      <c r="C213" s="85"/>
      <c r="D213" s="85"/>
      <c r="E213" s="85"/>
      <c r="F213" s="85"/>
      <c r="G213" s="85"/>
      <c r="H213" s="85"/>
      <c r="I213" s="85"/>
      <c r="J213" s="85"/>
      <c r="K213" s="85"/>
      <c r="L213" s="85"/>
      <c r="M213" s="85"/>
      <c r="N213" s="85"/>
      <c r="O213" s="85"/>
      <c r="P213" s="85"/>
      <c r="Q213" s="85"/>
      <c r="R213" s="85"/>
      <c r="S213" s="85"/>
      <c r="T213" s="85"/>
      <c r="U213" s="85"/>
      <c r="V213" s="85"/>
      <c r="W213" s="85"/>
      <c r="X213" s="85"/>
      <c r="Y213" s="85"/>
      <c r="Z213" s="85"/>
    </row>
    <row r="214" spans="3:26">
      <c r="C214" s="85"/>
      <c r="D214" s="85"/>
      <c r="E214" s="85"/>
      <c r="F214" s="85"/>
      <c r="G214" s="85"/>
      <c r="H214" s="85"/>
      <c r="I214" s="85"/>
      <c r="J214" s="85"/>
      <c r="K214" s="85"/>
      <c r="L214" s="85"/>
      <c r="M214" s="85"/>
      <c r="N214" s="85"/>
      <c r="O214" s="85"/>
      <c r="P214" s="85"/>
      <c r="Q214" s="85"/>
      <c r="R214" s="85"/>
      <c r="S214" s="85"/>
      <c r="T214" s="85"/>
      <c r="U214" s="85"/>
      <c r="V214" s="85"/>
      <c r="W214" s="85"/>
      <c r="X214" s="85"/>
      <c r="Y214" s="85"/>
      <c r="Z214" s="85"/>
    </row>
    <row r="215" spans="3:26">
      <c r="C215" s="85"/>
      <c r="D215" s="85"/>
      <c r="E215" s="85"/>
      <c r="F215" s="85"/>
      <c r="G215" s="85"/>
      <c r="H215" s="85"/>
      <c r="I215" s="85"/>
      <c r="J215" s="85"/>
      <c r="K215" s="85"/>
      <c r="L215" s="85"/>
      <c r="M215" s="85"/>
      <c r="N215" s="85"/>
      <c r="O215" s="85"/>
      <c r="P215" s="85"/>
      <c r="Q215" s="85"/>
      <c r="R215" s="85"/>
      <c r="S215" s="85"/>
      <c r="T215" s="85"/>
      <c r="U215" s="85"/>
      <c r="V215" s="85"/>
      <c r="W215" s="85"/>
      <c r="X215" s="85"/>
      <c r="Y215" s="85"/>
      <c r="Z215" s="85"/>
    </row>
    <row r="216" spans="3:26">
      <c r="C216" s="85"/>
      <c r="D216" s="85"/>
      <c r="E216" s="85"/>
      <c r="F216" s="85"/>
      <c r="G216" s="85"/>
      <c r="H216" s="85"/>
      <c r="I216" s="85"/>
      <c r="J216" s="85"/>
      <c r="K216" s="85"/>
      <c r="L216" s="85"/>
      <c r="M216" s="85"/>
      <c r="N216" s="85"/>
      <c r="O216" s="85"/>
      <c r="P216" s="85"/>
      <c r="Q216" s="85"/>
      <c r="R216" s="85"/>
      <c r="S216" s="85"/>
      <c r="T216" s="85"/>
      <c r="U216" s="85"/>
      <c r="V216" s="85"/>
      <c r="W216" s="85"/>
      <c r="X216" s="85"/>
      <c r="Y216" s="85"/>
      <c r="Z216" s="85"/>
    </row>
    <row r="217" spans="3:26">
      <c r="C217" s="85"/>
      <c r="D217" s="85"/>
      <c r="E217" s="85"/>
      <c r="F217" s="85"/>
      <c r="G217" s="85"/>
      <c r="H217" s="85"/>
      <c r="I217" s="85"/>
      <c r="J217" s="85"/>
      <c r="K217" s="85"/>
      <c r="L217" s="85"/>
      <c r="M217" s="85"/>
      <c r="N217" s="85"/>
      <c r="O217" s="85"/>
      <c r="P217" s="85"/>
      <c r="Q217" s="85"/>
      <c r="R217" s="85"/>
      <c r="S217" s="85"/>
      <c r="T217" s="85"/>
      <c r="U217" s="85"/>
      <c r="V217" s="85"/>
      <c r="W217" s="85"/>
      <c r="X217" s="85"/>
      <c r="Y217" s="85"/>
      <c r="Z217" s="85"/>
    </row>
    <row r="218" spans="3:26">
      <c r="C218" s="85"/>
      <c r="D218" s="85"/>
      <c r="E218" s="85"/>
      <c r="F218" s="85"/>
      <c r="G218" s="85"/>
      <c r="H218" s="85"/>
      <c r="I218" s="85"/>
      <c r="J218" s="85"/>
      <c r="K218" s="85"/>
      <c r="L218" s="85"/>
      <c r="M218" s="85"/>
      <c r="N218" s="85"/>
      <c r="O218" s="85"/>
      <c r="P218" s="85"/>
      <c r="Q218" s="85"/>
      <c r="R218" s="85"/>
      <c r="S218" s="85"/>
      <c r="T218" s="85"/>
      <c r="U218" s="85"/>
      <c r="V218" s="85"/>
      <c r="W218" s="85"/>
      <c r="X218" s="85"/>
      <c r="Y218" s="85"/>
      <c r="Z218" s="85"/>
    </row>
    <row r="219" spans="3:26">
      <c r="C219" s="85"/>
      <c r="D219" s="85"/>
      <c r="E219" s="85"/>
      <c r="F219" s="85"/>
      <c r="G219" s="85"/>
      <c r="H219" s="85"/>
      <c r="I219" s="85"/>
      <c r="J219" s="85"/>
      <c r="K219" s="85"/>
      <c r="L219" s="85"/>
      <c r="M219" s="85"/>
      <c r="N219" s="85"/>
      <c r="O219" s="85"/>
      <c r="P219" s="85"/>
      <c r="Q219" s="85"/>
      <c r="R219" s="85"/>
      <c r="S219" s="85"/>
      <c r="T219" s="85"/>
      <c r="U219" s="85"/>
      <c r="V219" s="85"/>
      <c r="W219" s="85"/>
      <c r="X219" s="85"/>
      <c r="Y219" s="85"/>
      <c r="Z219" s="85"/>
    </row>
    <row r="220" spans="3:26">
      <c r="C220" s="85"/>
      <c r="D220" s="85"/>
      <c r="E220" s="85"/>
      <c r="F220" s="85"/>
      <c r="G220" s="85"/>
      <c r="H220" s="85"/>
      <c r="I220" s="85"/>
      <c r="J220" s="85"/>
      <c r="K220" s="85"/>
      <c r="L220" s="85"/>
      <c r="M220" s="85"/>
      <c r="N220" s="85"/>
      <c r="O220" s="85"/>
      <c r="P220" s="85"/>
      <c r="Q220" s="85"/>
      <c r="R220" s="85"/>
      <c r="S220" s="85"/>
      <c r="T220" s="85"/>
      <c r="U220" s="85"/>
      <c r="V220" s="85"/>
      <c r="W220" s="85"/>
      <c r="X220" s="85"/>
      <c r="Y220" s="85"/>
      <c r="Z220" s="85"/>
    </row>
    <row r="221" spans="3:26">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row>
    <row r="222" spans="3:26">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row>
    <row r="223" spans="3:26">
      <c r="C223" s="85"/>
      <c r="D223" s="85"/>
      <c r="E223" s="85"/>
      <c r="F223" s="85"/>
      <c r="G223" s="85"/>
      <c r="H223" s="85"/>
      <c r="I223" s="85"/>
      <c r="J223" s="85"/>
      <c r="K223" s="85"/>
      <c r="L223" s="85"/>
      <c r="M223" s="85"/>
      <c r="N223" s="85"/>
      <c r="O223" s="85"/>
      <c r="P223" s="85"/>
      <c r="Q223" s="85"/>
      <c r="R223" s="85"/>
      <c r="S223" s="85"/>
      <c r="T223" s="85"/>
      <c r="U223" s="85"/>
      <c r="V223" s="85"/>
      <c r="W223" s="85"/>
      <c r="X223" s="85"/>
      <c r="Y223" s="85"/>
      <c r="Z223" s="85"/>
    </row>
    <row r="224" spans="3:26">
      <c r="C224" s="85"/>
      <c r="D224" s="85"/>
      <c r="E224" s="85"/>
      <c r="F224" s="85"/>
      <c r="G224" s="85"/>
      <c r="H224" s="85"/>
      <c r="I224" s="85"/>
      <c r="J224" s="85"/>
      <c r="K224" s="85"/>
      <c r="L224" s="85"/>
      <c r="M224" s="85"/>
      <c r="N224" s="85"/>
      <c r="O224" s="85"/>
      <c r="P224" s="85"/>
      <c r="Q224" s="85"/>
      <c r="R224" s="85"/>
      <c r="S224" s="85"/>
      <c r="T224" s="85"/>
      <c r="U224" s="85"/>
      <c r="V224" s="85"/>
      <c r="W224" s="85"/>
      <c r="X224" s="85"/>
      <c r="Y224" s="85"/>
      <c r="Z224" s="85"/>
    </row>
    <row r="225" spans="3:26">
      <c r="C225" s="85"/>
      <c r="D225" s="85"/>
      <c r="E225" s="85"/>
      <c r="F225" s="85"/>
      <c r="G225" s="85"/>
      <c r="H225" s="85"/>
      <c r="I225" s="85"/>
      <c r="J225" s="85"/>
      <c r="K225" s="85"/>
      <c r="L225" s="85"/>
      <c r="M225" s="85"/>
      <c r="N225" s="85"/>
      <c r="O225" s="85"/>
      <c r="P225" s="85"/>
      <c r="Q225" s="85"/>
      <c r="R225" s="85"/>
      <c r="S225" s="85"/>
      <c r="T225" s="85"/>
      <c r="U225" s="85"/>
      <c r="V225" s="85"/>
      <c r="W225" s="85"/>
      <c r="X225" s="85"/>
      <c r="Y225" s="85"/>
      <c r="Z225" s="85"/>
    </row>
    <row r="226" spans="3:26">
      <c r="C226" s="85"/>
      <c r="D226" s="85"/>
      <c r="E226" s="85"/>
      <c r="F226" s="85"/>
      <c r="G226" s="85"/>
      <c r="H226" s="85"/>
      <c r="I226" s="85"/>
      <c r="J226" s="85"/>
      <c r="K226" s="85"/>
      <c r="L226" s="85"/>
      <c r="M226" s="85"/>
      <c r="N226" s="85"/>
      <c r="O226" s="85"/>
      <c r="P226" s="85"/>
      <c r="Q226" s="85"/>
      <c r="R226" s="85"/>
      <c r="S226" s="85"/>
      <c r="T226" s="85"/>
      <c r="U226" s="85"/>
      <c r="V226" s="85"/>
      <c r="W226" s="85"/>
      <c r="X226" s="85"/>
      <c r="Y226" s="85"/>
      <c r="Z226" s="85"/>
    </row>
    <row r="227" spans="3:26">
      <c r="C227" s="85"/>
      <c r="D227" s="85"/>
      <c r="E227" s="85"/>
      <c r="F227" s="85"/>
      <c r="G227" s="85"/>
      <c r="H227" s="85"/>
      <c r="I227" s="85"/>
      <c r="J227" s="85"/>
      <c r="K227" s="85"/>
      <c r="L227" s="85"/>
      <c r="M227" s="85"/>
      <c r="N227" s="85"/>
      <c r="O227" s="85"/>
      <c r="P227" s="85"/>
      <c r="Q227" s="85"/>
      <c r="R227" s="85"/>
      <c r="S227" s="85"/>
      <c r="T227" s="85"/>
      <c r="U227" s="85"/>
      <c r="V227" s="85"/>
      <c r="W227" s="85"/>
      <c r="X227" s="85"/>
      <c r="Y227" s="85"/>
      <c r="Z227" s="85"/>
    </row>
    <row r="228" spans="3:26">
      <c r="C228" s="85"/>
      <c r="D228" s="85"/>
      <c r="E228" s="85"/>
      <c r="F228" s="85"/>
      <c r="G228" s="85"/>
      <c r="H228" s="85"/>
      <c r="I228" s="85"/>
      <c r="J228" s="85"/>
      <c r="K228" s="85"/>
      <c r="L228" s="85"/>
      <c r="M228" s="85"/>
      <c r="N228" s="85"/>
      <c r="O228" s="85"/>
      <c r="P228" s="85"/>
      <c r="Q228" s="85"/>
      <c r="R228" s="85"/>
      <c r="S228" s="85"/>
      <c r="T228" s="85"/>
      <c r="U228" s="85"/>
      <c r="V228" s="85"/>
      <c r="W228" s="85"/>
      <c r="X228" s="85"/>
      <c r="Y228" s="85"/>
      <c r="Z228" s="85"/>
    </row>
    <row r="229" spans="3:26">
      <c r="C229" s="85"/>
      <c r="D229" s="85"/>
      <c r="E229" s="85"/>
      <c r="F229" s="85"/>
      <c r="G229" s="85"/>
      <c r="H229" s="85"/>
      <c r="I229" s="85"/>
      <c r="J229" s="85"/>
      <c r="K229" s="85"/>
      <c r="L229" s="85"/>
      <c r="M229" s="85"/>
      <c r="N229" s="85"/>
      <c r="O229" s="85"/>
      <c r="P229" s="85"/>
      <c r="Q229" s="85"/>
      <c r="R229" s="85"/>
      <c r="S229" s="85"/>
      <c r="T229" s="85"/>
      <c r="U229" s="85"/>
      <c r="V229" s="85"/>
      <c r="W229" s="85"/>
      <c r="X229" s="85"/>
      <c r="Y229" s="85"/>
      <c r="Z229" s="85"/>
    </row>
    <row r="230" spans="3:26">
      <c r="C230" s="85"/>
      <c r="D230" s="85"/>
      <c r="E230" s="85"/>
      <c r="F230" s="85"/>
      <c r="G230" s="85"/>
      <c r="H230" s="85"/>
      <c r="I230" s="85"/>
      <c r="J230" s="85"/>
      <c r="K230" s="85"/>
      <c r="L230" s="85"/>
      <c r="M230" s="85"/>
      <c r="N230" s="85"/>
      <c r="O230" s="85"/>
      <c r="P230" s="85"/>
      <c r="Q230" s="85"/>
      <c r="R230" s="85"/>
      <c r="S230" s="85"/>
      <c r="T230" s="85"/>
      <c r="U230" s="85"/>
      <c r="V230" s="85"/>
      <c r="W230" s="85"/>
      <c r="X230" s="85"/>
      <c r="Y230" s="85"/>
      <c r="Z230" s="85"/>
    </row>
    <row r="231" spans="3:26">
      <c r="C231" s="85"/>
      <c r="D231" s="85"/>
      <c r="E231" s="85"/>
      <c r="F231" s="85"/>
      <c r="G231" s="85"/>
      <c r="H231" s="85"/>
      <c r="I231" s="85"/>
      <c r="J231" s="85"/>
      <c r="K231" s="85"/>
      <c r="L231" s="85"/>
      <c r="M231" s="85"/>
      <c r="N231" s="85"/>
      <c r="O231" s="85"/>
      <c r="P231" s="85"/>
      <c r="Q231" s="85"/>
      <c r="R231" s="85"/>
      <c r="S231" s="85"/>
      <c r="T231" s="85"/>
      <c r="U231" s="85"/>
      <c r="V231" s="85"/>
      <c r="W231" s="85"/>
      <c r="X231" s="85"/>
      <c r="Y231" s="85"/>
      <c r="Z231" s="85"/>
    </row>
    <row r="232" spans="3:26">
      <c r="C232" s="85"/>
      <c r="D232" s="85"/>
      <c r="E232" s="85"/>
      <c r="F232" s="85"/>
      <c r="G232" s="85"/>
      <c r="H232" s="85"/>
      <c r="I232" s="85"/>
      <c r="J232" s="85"/>
      <c r="K232" s="85"/>
      <c r="L232" s="85"/>
      <c r="M232" s="85"/>
      <c r="N232" s="85"/>
      <c r="O232" s="85"/>
      <c r="P232" s="85"/>
      <c r="Q232" s="85"/>
      <c r="R232" s="85"/>
      <c r="S232" s="85"/>
      <c r="T232" s="85"/>
      <c r="U232" s="85"/>
      <c r="V232" s="85"/>
      <c r="W232" s="85"/>
      <c r="X232" s="85"/>
      <c r="Y232" s="85"/>
      <c r="Z232" s="85"/>
    </row>
    <row r="233" spans="3:26">
      <c r="C233" s="85"/>
      <c r="D233" s="85"/>
      <c r="E233" s="85"/>
      <c r="F233" s="85"/>
      <c r="G233" s="85"/>
      <c r="H233" s="85"/>
      <c r="I233" s="85"/>
      <c r="J233" s="85"/>
      <c r="K233" s="85"/>
      <c r="L233" s="85"/>
      <c r="M233" s="85"/>
      <c r="N233" s="85"/>
      <c r="O233" s="85"/>
      <c r="P233" s="85"/>
      <c r="Q233" s="85"/>
      <c r="R233" s="85"/>
      <c r="S233" s="85"/>
      <c r="T233" s="85"/>
      <c r="U233" s="85"/>
      <c r="V233" s="85"/>
      <c r="W233" s="85"/>
      <c r="X233" s="85"/>
      <c r="Y233" s="85"/>
      <c r="Z233" s="85"/>
    </row>
    <row r="234" spans="3:26">
      <c r="C234" s="85"/>
      <c r="D234" s="85"/>
      <c r="E234" s="85"/>
      <c r="F234" s="85"/>
      <c r="G234" s="85"/>
      <c r="H234" s="85"/>
      <c r="I234" s="85"/>
      <c r="J234" s="85"/>
      <c r="K234" s="85"/>
      <c r="L234" s="85"/>
      <c r="M234" s="85"/>
      <c r="N234" s="85"/>
      <c r="O234" s="85"/>
      <c r="P234" s="85"/>
      <c r="Q234" s="85"/>
      <c r="R234" s="85"/>
      <c r="S234" s="85"/>
      <c r="T234" s="85"/>
      <c r="U234" s="85"/>
      <c r="V234" s="85"/>
      <c r="W234" s="85"/>
      <c r="X234" s="85"/>
      <c r="Y234" s="85"/>
      <c r="Z234" s="85"/>
    </row>
    <row r="235" spans="3:26">
      <c r="C235" s="85"/>
      <c r="D235" s="85"/>
      <c r="E235" s="85"/>
      <c r="F235" s="85"/>
      <c r="G235" s="85"/>
      <c r="H235" s="85"/>
      <c r="I235" s="85"/>
      <c r="J235" s="85"/>
      <c r="K235" s="85"/>
      <c r="L235" s="85"/>
      <c r="M235" s="85"/>
      <c r="N235" s="85"/>
      <c r="O235" s="85"/>
      <c r="P235" s="85"/>
      <c r="Q235" s="85"/>
      <c r="R235" s="85"/>
      <c r="S235" s="85"/>
      <c r="T235" s="85"/>
      <c r="U235" s="85"/>
      <c r="V235" s="85"/>
      <c r="W235" s="85"/>
      <c r="X235" s="85"/>
      <c r="Y235" s="85"/>
      <c r="Z235" s="85"/>
    </row>
    <row r="236" spans="3:26">
      <c r="C236" s="85"/>
      <c r="D236" s="85"/>
      <c r="E236" s="85"/>
      <c r="F236" s="85"/>
      <c r="G236" s="85"/>
      <c r="H236" s="85"/>
      <c r="I236" s="85"/>
      <c r="J236" s="85"/>
      <c r="K236" s="85"/>
      <c r="L236" s="85"/>
      <c r="M236" s="85"/>
      <c r="N236" s="85"/>
      <c r="O236" s="85"/>
      <c r="P236" s="85"/>
      <c r="Q236" s="85"/>
      <c r="R236" s="85"/>
      <c r="S236" s="85"/>
      <c r="T236" s="85"/>
      <c r="U236" s="85"/>
      <c r="V236" s="85"/>
      <c r="W236" s="85"/>
      <c r="X236" s="85"/>
      <c r="Y236" s="85"/>
      <c r="Z236" s="85"/>
    </row>
    <row r="237" spans="3:26">
      <c r="C237" s="85"/>
      <c r="D237" s="85"/>
      <c r="E237" s="85"/>
      <c r="F237" s="85"/>
      <c r="G237" s="85"/>
      <c r="H237" s="85"/>
      <c r="I237" s="85"/>
      <c r="J237" s="85"/>
      <c r="K237" s="85"/>
      <c r="L237" s="85"/>
      <c r="M237" s="85"/>
      <c r="N237" s="85"/>
      <c r="O237" s="85"/>
      <c r="P237" s="85"/>
      <c r="Q237" s="85"/>
      <c r="R237" s="85"/>
      <c r="S237" s="85"/>
      <c r="T237" s="85"/>
      <c r="U237" s="85"/>
      <c r="V237" s="85"/>
      <c r="W237" s="85"/>
      <c r="X237" s="85"/>
      <c r="Y237" s="85"/>
      <c r="Z237" s="85"/>
    </row>
    <row r="238" spans="3:26">
      <c r="C238" s="85"/>
      <c r="D238" s="85"/>
      <c r="E238" s="85"/>
      <c r="F238" s="85"/>
      <c r="G238" s="85"/>
      <c r="H238" s="85"/>
      <c r="I238" s="85"/>
      <c r="J238" s="85"/>
      <c r="K238" s="85"/>
      <c r="L238" s="85"/>
      <c r="M238" s="85"/>
      <c r="N238" s="85"/>
      <c r="O238" s="85"/>
      <c r="P238" s="85"/>
      <c r="Q238" s="85"/>
      <c r="R238" s="85"/>
      <c r="S238" s="85"/>
      <c r="T238" s="85"/>
      <c r="U238" s="85"/>
      <c r="V238" s="85"/>
      <c r="W238" s="85"/>
      <c r="X238" s="85"/>
      <c r="Y238" s="85"/>
      <c r="Z238" s="85"/>
    </row>
    <row r="239" spans="3:26">
      <c r="C239" s="85"/>
      <c r="D239" s="85"/>
      <c r="E239" s="85"/>
      <c r="F239" s="85"/>
      <c r="G239" s="85"/>
      <c r="H239" s="85"/>
      <c r="I239" s="85"/>
      <c r="J239" s="85"/>
      <c r="K239" s="85"/>
      <c r="L239" s="85"/>
      <c r="M239" s="85"/>
      <c r="N239" s="85"/>
      <c r="O239" s="85"/>
      <c r="P239" s="85"/>
      <c r="Q239" s="85"/>
      <c r="R239" s="85"/>
      <c r="S239" s="85"/>
      <c r="T239" s="85"/>
      <c r="U239" s="85"/>
      <c r="V239" s="85"/>
      <c r="W239" s="85"/>
      <c r="X239" s="85"/>
      <c r="Y239" s="85"/>
      <c r="Z239" s="85"/>
    </row>
    <row r="240" spans="3:26">
      <c r="C240" s="85"/>
      <c r="D240" s="85"/>
      <c r="E240" s="85"/>
      <c r="F240" s="85"/>
      <c r="G240" s="85"/>
      <c r="H240" s="85"/>
      <c r="I240" s="85"/>
      <c r="J240" s="85"/>
      <c r="K240" s="85"/>
      <c r="L240" s="85"/>
      <c r="M240" s="85"/>
      <c r="N240" s="85"/>
      <c r="O240" s="85"/>
      <c r="P240" s="85"/>
      <c r="Q240" s="85"/>
      <c r="R240" s="85"/>
      <c r="S240" s="85"/>
      <c r="T240" s="85"/>
      <c r="U240" s="85"/>
      <c r="V240" s="85"/>
      <c r="W240" s="85"/>
      <c r="X240" s="85"/>
      <c r="Y240" s="85"/>
      <c r="Z240" s="85"/>
    </row>
    <row r="241" spans="3:26">
      <c r="C241" s="85"/>
      <c r="D241" s="85"/>
      <c r="E241" s="85"/>
      <c r="F241" s="85"/>
      <c r="G241" s="85"/>
      <c r="H241" s="85"/>
      <c r="I241" s="85"/>
      <c r="J241" s="85"/>
      <c r="K241" s="85"/>
      <c r="L241" s="85"/>
      <c r="M241" s="85"/>
      <c r="N241" s="85"/>
      <c r="O241" s="85"/>
      <c r="P241" s="85"/>
      <c r="Q241" s="85"/>
      <c r="R241" s="85"/>
      <c r="S241" s="85"/>
      <c r="T241" s="85"/>
      <c r="U241" s="85"/>
      <c r="V241" s="85"/>
      <c r="W241" s="85"/>
      <c r="X241" s="85"/>
      <c r="Y241" s="85"/>
      <c r="Z241" s="85"/>
    </row>
    <row r="242" spans="3:26">
      <c r="C242" s="85"/>
      <c r="D242" s="85"/>
      <c r="E242" s="85"/>
      <c r="F242" s="85"/>
      <c r="G242" s="85"/>
      <c r="H242" s="85"/>
      <c r="I242" s="85"/>
      <c r="J242" s="85"/>
      <c r="K242" s="85"/>
      <c r="L242" s="85"/>
      <c r="M242" s="85"/>
      <c r="N242" s="85"/>
      <c r="O242" s="85"/>
      <c r="P242" s="85"/>
      <c r="Q242" s="85"/>
      <c r="R242" s="85"/>
      <c r="S242" s="85"/>
      <c r="T242" s="85"/>
      <c r="U242" s="85"/>
      <c r="V242" s="85"/>
      <c r="W242" s="85"/>
      <c r="X242" s="85"/>
      <c r="Y242" s="85"/>
      <c r="Z242" s="85"/>
    </row>
    <row r="243" spans="3:26">
      <c r="C243" s="85"/>
      <c r="D243" s="85"/>
      <c r="E243" s="85"/>
      <c r="F243" s="85"/>
      <c r="G243" s="85"/>
      <c r="H243" s="85"/>
      <c r="I243" s="85"/>
      <c r="J243" s="85"/>
      <c r="K243" s="85"/>
      <c r="L243" s="85"/>
      <c r="M243" s="85"/>
      <c r="N243" s="85"/>
      <c r="O243" s="85"/>
      <c r="P243" s="85"/>
      <c r="Q243" s="85"/>
      <c r="R243" s="85"/>
      <c r="S243" s="85"/>
      <c r="T243" s="85"/>
      <c r="U243" s="85"/>
      <c r="V243" s="85"/>
      <c r="W243" s="85"/>
      <c r="X243" s="85"/>
      <c r="Y243" s="85"/>
      <c r="Z243" s="85"/>
    </row>
    <row r="244" spans="3:26">
      <c r="C244" s="85"/>
      <c r="D244" s="85"/>
      <c r="E244" s="85"/>
      <c r="F244" s="85"/>
      <c r="G244" s="85"/>
      <c r="H244" s="85"/>
      <c r="I244" s="85"/>
      <c r="J244" s="85"/>
      <c r="K244" s="85"/>
      <c r="L244" s="85"/>
      <c r="M244" s="85"/>
      <c r="N244" s="85"/>
      <c r="O244" s="85"/>
      <c r="P244" s="85"/>
      <c r="Q244" s="85"/>
      <c r="R244" s="85"/>
      <c r="S244" s="85"/>
      <c r="T244" s="85"/>
      <c r="U244" s="85"/>
      <c r="V244" s="85"/>
      <c r="W244" s="85"/>
      <c r="X244" s="85"/>
      <c r="Y244" s="85"/>
      <c r="Z244" s="85"/>
    </row>
    <row r="245" spans="3:26">
      <c r="C245" s="85"/>
      <c r="D245" s="85"/>
      <c r="E245" s="85"/>
      <c r="F245" s="85"/>
      <c r="G245" s="85"/>
      <c r="H245" s="85"/>
      <c r="I245" s="85"/>
      <c r="J245" s="85"/>
      <c r="K245" s="85"/>
      <c r="L245" s="85"/>
      <c r="M245" s="85"/>
      <c r="N245" s="85"/>
      <c r="O245" s="85"/>
      <c r="P245" s="85"/>
      <c r="Q245" s="85"/>
      <c r="R245" s="85"/>
      <c r="S245" s="85"/>
      <c r="T245" s="85"/>
      <c r="U245" s="85"/>
      <c r="V245" s="85"/>
      <c r="W245" s="85"/>
      <c r="X245" s="85"/>
      <c r="Y245" s="85"/>
      <c r="Z245" s="85"/>
    </row>
    <row r="246" spans="3:26">
      <c r="C246" s="85"/>
      <c r="D246" s="85"/>
      <c r="E246" s="85"/>
      <c r="F246" s="85"/>
      <c r="G246" s="85"/>
      <c r="H246" s="85"/>
      <c r="I246" s="85"/>
      <c r="J246" s="85"/>
      <c r="K246" s="85"/>
      <c r="L246" s="85"/>
      <c r="M246" s="85"/>
      <c r="N246" s="85"/>
      <c r="O246" s="85"/>
      <c r="P246" s="85"/>
      <c r="Q246" s="85"/>
      <c r="R246" s="85"/>
      <c r="S246" s="85"/>
      <c r="T246" s="85"/>
      <c r="U246" s="85"/>
      <c r="V246" s="85"/>
      <c r="W246" s="85"/>
      <c r="X246" s="85"/>
      <c r="Y246" s="85"/>
      <c r="Z246" s="85"/>
    </row>
    <row r="247" spans="3:26">
      <c r="C247" s="85"/>
      <c r="D247" s="85"/>
      <c r="E247" s="85"/>
      <c r="F247" s="85"/>
      <c r="G247" s="85"/>
      <c r="H247" s="85"/>
      <c r="I247" s="85"/>
      <c r="J247" s="85"/>
      <c r="K247" s="85"/>
      <c r="L247" s="85"/>
      <c r="M247" s="85"/>
      <c r="N247" s="85"/>
      <c r="O247" s="85"/>
      <c r="P247" s="85"/>
      <c r="Q247" s="85"/>
      <c r="R247" s="85"/>
      <c r="S247" s="85"/>
      <c r="T247" s="85"/>
      <c r="U247" s="85"/>
      <c r="V247" s="85"/>
      <c r="W247" s="85"/>
      <c r="X247" s="85"/>
      <c r="Y247" s="85"/>
      <c r="Z247" s="85"/>
    </row>
    <row r="248" spans="3:26">
      <c r="C248" s="85"/>
      <c r="D248" s="85"/>
      <c r="E248" s="85"/>
      <c r="F248" s="85"/>
      <c r="G248" s="85"/>
      <c r="H248" s="85"/>
      <c r="I248" s="85"/>
      <c r="J248" s="85"/>
      <c r="K248" s="85"/>
      <c r="L248" s="85"/>
      <c r="M248" s="85"/>
      <c r="N248" s="85"/>
      <c r="O248" s="85"/>
      <c r="P248" s="85"/>
      <c r="Q248" s="85"/>
      <c r="R248" s="85"/>
      <c r="S248" s="85"/>
      <c r="T248" s="85"/>
      <c r="U248" s="85"/>
      <c r="V248" s="85"/>
      <c r="W248" s="85"/>
      <c r="X248" s="85"/>
      <c r="Y248" s="85"/>
      <c r="Z248" s="85"/>
    </row>
    <row r="249" spans="3:26">
      <c r="C249" s="85"/>
      <c r="D249" s="85"/>
      <c r="E249" s="85"/>
      <c r="F249" s="85"/>
      <c r="G249" s="85"/>
      <c r="H249" s="85"/>
      <c r="I249" s="85"/>
      <c r="J249" s="85"/>
      <c r="K249" s="85"/>
      <c r="L249" s="85"/>
      <c r="M249" s="85"/>
      <c r="N249" s="85"/>
      <c r="O249" s="85"/>
      <c r="P249" s="85"/>
      <c r="Q249" s="85"/>
      <c r="R249" s="85"/>
      <c r="S249" s="85"/>
      <c r="T249" s="85"/>
      <c r="U249" s="85"/>
      <c r="V249" s="85"/>
      <c r="W249" s="85"/>
      <c r="X249" s="85"/>
      <c r="Y249" s="85"/>
      <c r="Z249" s="85"/>
    </row>
    <row r="250" spans="3:26">
      <c r="C250" s="85"/>
      <c r="D250" s="85"/>
      <c r="E250" s="85"/>
      <c r="F250" s="85"/>
      <c r="G250" s="85"/>
      <c r="H250" s="85"/>
      <c r="I250" s="85"/>
      <c r="J250" s="85"/>
      <c r="K250" s="85"/>
      <c r="L250" s="85"/>
      <c r="M250" s="85"/>
      <c r="N250" s="85"/>
      <c r="O250" s="85"/>
      <c r="P250" s="85"/>
      <c r="Q250" s="85"/>
      <c r="R250" s="85"/>
      <c r="S250" s="85"/>
      <c r="T250" s="85"/>
      <c r="U250" s="85"/>
      <c r="V250" s="85"/>
      <c r="W250" s="85"/>
      <c r="X250" s="85"/>
      <c r="Y250" s="85"/>
      <c r="Z250" s="85"/>
    </row>
    <row r="251" spans="3:26">
      <c r="C251" s="85"/>
      <c r="D251" s="85"/>
      <c r="E251" s="85"/>
      <c r="F251" s="85"/>
      <c r="G251" s="85"/>
      <c r="H251" s="85"/>
      <c r="I251" s="85"/>
      <c r="J251" s="85"/>
      <c r="K251" s="85"/>
      <c r="L251" s="85"/>
      <c r="M251" s="85"/>
      <c r="N251" s="85"/>
      <c r="O251" s="85"/>
      <c r="P251" s="85"/>
      <c r="Q251" s="85"/>
      <c r="R251" s="85"/>
      <c r="S251" s="85"/>
      <c r="T251" s="85"/>
      <c r="U251" s="85"/>
      <c r="V251" s="85"/>
      <c r="W251" s="85"/>
      <c r="X251" s="85"/>
      <c r="Y251" s="85"/>
      <c r="Z251" s="85"/>
    </row>
    <row r="252" spans="3:26">
      <c r="C252" s="85"/>
      <c r="D252" s="85"/>
      <c r="E252" s="85"/>
      <c r="F252" s="85"/>
      <c r="G252" s="85"/>
      <c r="H252" s="85"/>
      <c r="I252" s="85"/>
      <c r="J252" s="85"/>
      <c r="K252" s="85"/>
      <c r="L252" s="85"/>
      <c r="M252" s="85"/>
      <c r="N252" s="85"/>
      <c r="O252" s="85"/>
      <c r="P252" s="85"/>
      <c r="Q252" s="85"/>
      <c r="R252" s="85"/>
      <c r="S252" s="85"/>
      <c r="T252" s="85"/>
      <c r="U252" s="85"/>
      <c r="V252" s="85"/>
      <c r="W252" s="85"/>
      <c r="X252" s="85"/>
      <c r="Y252" s="85"/>
      <c r="Z252" s="85"/>
    </row>
    <row r="253" spans="3:26">
      <c r="C253" s="85"/>
      <c r="D253" s="85"/>
      <c r="E253" s="85"/>
      <c r="F253" s="85"/>
      <c r="G253" s="85"/>
      <c r="H253" s="85"/>
      <c r="I253" s="85"/>
      <c r="J253" s="85"/>
      <c r="K253" s="85"/>
      <c r="L253" s="85"/>
      <c r="M253" s="85"/>
      <c r="N253" s="85"/>
      <c r="O253" s="85"/>
      <c r="P253" s="85"/>
      <c r="Q253" s="85"/>
      <c r="R253" s="85"/>
      <c r="S253" s="85"/>
      <c r="T253" s="85"/>
      <c r="U253" s="85"/>
      <c r="V253" s="85"/>
      <c r="W253" s="85"/>
      <c r="X253" s="85"/>
      <c r="Y253" s="85"/>
      <c r="Z253" s="85"/>
    </row>
    <row r="254" spans="3:26">
      <c r="C254" s="85"/>
      <c r="D254" s="85"/>
      <c r="E254" s="85"/>
      <c r="F254" s="85"/>
      <c r="G254" s="85"/>
      <c r="H254" s="85"/>
      <c r="I254" s="85"/>
      <c r="J254" s="85"/>
      <c r="K254" s="85"/>
      <c r="L254" s="85"/>
      <c r="M254" s="85"/>
      <c r="N254" s="85"/>
      <c r="O254" s="85"/>
      <c r="P254" s="85"/>
      <c r="Q254" s="85"/>
      <c r="R254" s="85"/>
      <c r="S254" s="85"/>
      <c r="T254" s="85"/>
      <c r="U254" s="85"/>
      <c r="V254" s="85"/>
      <c r="W254" s="85"/>
      <c r="X254" s="85"/>
      <c r="Y254" s="85"/>
      <c r="Z254" s="85"/>
    </row>
    <row r="255" spans="3:26">
      <c r="C255" s="85"/>
      <c r="D255" s="85"/>
      <c r="E255" s="85"/>
      <c r="F255" s="85"/>
      <c r="G255" s="85"/>
      <c r="H255" s="85"/>
      <c r="I255" s="85"/>
      <c r="J255" s="85"/>
      <c r="K255" s="85"/>
      <c r="L255" s="85"/>
      <c r="M255" s="85"/>
      <c r="N255" s="85"/>
      <c r="O255" s="85"/>
      <c r="P255" s="85"/>
      <c r="Q255" s="85"/>
      <c r="R255" s="85"/>
      <c r="S255" s="85"/>
      <c r="T255" s="85"/>
      <c r="U255" s="85"/>
      <c r="V255" s="85"/>
      <c r="W255" s="85"/>
      <c r="X255" s="85"/>
      <c r="Y255" s="85"/>
      <c r="Z255" s="85"/>
    </row>
    <row r="256" spans="3:26">
      <c r="C256" s="85"/>
      <c r="D256" s="85"/>
      <c r="E256" s="85"/>
      <c r="F256" s="85"/>
      <c r="G256" s="85"/>
      <c r="H256" s="85"/>
      <c r="I256" s="85"/>
      <c r="J256" s="85"/>
      <c r="K256" s="85"/>
      <c r="L256" s="85"/>
      <c r="M256" s="85"/>
      <c r="N256" s="85"/>
      <c r="O256" s="85"/>
      <c r="P256" s="85"/>
      <c r="Q256" s="85"/>
      <c r="R256" s="85"/>
      <c r="S256" s="85"/>
      <c r="T256" s="85"/>
      <c r="U256" s="85"/>
      <c r="V256" s="85"/>
      <c r="W256" s="85"/>
      <c r="X256" s="85"/>
      <c r="Y256" s="85"/>
      <c r="Z256" s="85"/>
    </row>
    <row r="257" spans="3:26">
      <c r="C257" s="85"/>
      <c r="D257" s="85"/>
      <c r="E257" s="85"/>
      <c r="F257" s="85"/>
      <c r="G257" s="85"/>
      <c r="H257" s="85"/>
      <c r="I257" s="85"/>
      <c r="J257" s="85"/>
      <c r="K257" s="85"/>
      <c r="L257" s="85"/>
      <c r="M257" s="85"/>
      <c r="N257" s="85"/>
      <c r="O257" s="85"/>
      <c r="P257" s="85"/>
      <c r="Q257" s="85"/>
      <c r="R257" s="85"/>
      <c r="S257" s="85"/>
      <c r="T257" s="85"/>
      <c r="U257" s="85"/>
      <c r="V257" s="85"/>
      <c r="W257" s="85"/>
      <c r="X257" s="85"/>
      <c r="Y257" s="85"/>
      <c r="Z257" s="85"/>
    </row>
    <row r="258" spans="3:26">
      <c r="C258" s="85"/>
      <c r="D258" s="85"/>
      <c r="E258" s="85"/>
      <c r="F258" s="85"/>
      <c r="G258" s="85"/>
      <c r="H258" s="85"/>
      <c r="I258" s="85"/>
      <c r="J258" s="85"/>
      <c r="K258" s="85"/>
      <c r="L258" s="85"/>
      <c r="M258" s="85"/>
      <c r="N258" s="85"/>
      <c r="O258" s="85"/>
      <c r="P258" s="85"/>
      <c r="Q258" s="85"/>
      <c r="R258" s="85"/>
      <c r="S258" s="85"/>
      <c r="T258" s="85"/>
      <c r="U258" s="85"/>
      <c r="V258" s="85"/>
      <c r="W258" s="85"/>
      <c r="X258" s="85"/>
      <c r="Y258" s="85"/>
      <c r="Z258" s="85"/>
    </row>
    <row r="259" spans="3:26">
      <c r="C259" s="85"/>
      <c r="D259" s="85"/>
      <c r="E259" s="85"/>
      <c r="F259" s="85"/>
      <c r="G259" s="85"/>
      <c r="H259" s="85"/>
      <c r="I259" s="85"/>
      <c r="J259" s="85"/>
      <c r="K259" s="85"/>
      <c r="L259" s="85"/>
      <c r="M259" s="85"/>
      <c r="N259" s="85"/>
      <c r="O259" s="85"/>
      <c r="P259" s="85"/>
      <c r="Q259" s="85"/>
      <c r="R259" s="85"/>
      <c r="S259" s="85"/>
      <c r="T259" s="85"/>
      <c r="U259" s="85"/>
      <c r="V259" s="85"/>
      <c r="W259" s="85"/>
      <c r="X259" s="85"/>
      <c r="Y259" s="85"/>
      <c r="Z259" s="85"/>
    </row>
    <row r="260" spans="3:26">
      <c r="C260" s="85"/>
      <c r="D260" s="85"/>
      <c r="E260" s="85"/>
      <c r="F260" s="85"/>
      <c r="G260" s="85"/>
      <c r="H260" s="85"/>
      <c r="I260" s="85"/>
      <c r="J260" s="85"/>
      <c r="K260" s="85"/>
      <c r="L260" s="85"/>
      <c r="M260" s="85"/>
      <c r="N260" s="85"/>
      <c r="O260" s="85"/>
      <c r="P260" s="85"/>
      <c r="Q260" s="85"/>
      <c r="R260" s="85"/>
      <c r="S260" s="85"/>
      <c r="T260" s="85"/>
      <c r="U260" s="85"/>
      <c r="V260" s="85"/>
      <c r="W260" s="85"/>
      <c r="X260" s="85"/>
      <c r="Y260" s="85"/>
      <c r="Z260" s="85"/>
    </row>
    <row r="261" spans="3:26">
      <c r="C261" s="85"/>
      <c r="D261" s="85"/>
      <c r="E261" s="85"/>
      <c r="F261" s="85"/>
      <c r="G261" s="85"/>
      <c r="H261" s="85"/>
      <c r="I261" s="85"/>
      <c r="J261" s="85"/>
      <c r="K261" s="85"/>
      <c r="L261" s="85"/>
      <c r="M261" s="85"/>
      <c r="N261" s="85"/>
      <c r="O261" s="85"/>
      <c r="P261" s="85"/>
      <c r="Q261" s="85"/>
      <c r="R261" s="85"/>
      <c r="S261" s="85"/>
      <c r="T261" s="85"/>
      <c r="U261" s="85"/>
      <c r="V261" s="85"/>
      <c r="W261" s="85"/>
      <c r="X261" s="85"/>
      <c r="Y261" s="85"/>
      <c r="Z261" s="85"/>
    </row>
    <row r="262" spans="3:26">
      <c r="C262" s="85"/>
      <c r="D262" s="85"/>
      <c r="E262" s="85"/>
      <c r="F262" s="85"/>
      <c r="G262" s="85"/>
      <c r="H262" s="85"/>
      <c r="I262" s="85"/>
      <c r="J262" s="85"/>
      <c r="K262" s="85"/>
      <c r="L262" s="85"/>
      <c r="M262" s="85"/>
      <c r="N262" s="85"/>
      <c r="O262" s="85"/>
      <c r="P262" s="85"/>
      <c r="Q262" s="85"/>
      <c r="R262" s="85"/>
      <c r="S262" s="85"/>
      <c r="T262" s="85"/>
      <c r="U262" s="85"/>
      <c r="V262" s="85"/>
      <c r="W262" s="85"/>
      <c r="X262" s="85"/>
      <c r="Y262" s="85"/>
      <c r="Z262" s="85"/>
    </row>
    <row r="263" spans="3:26">
      <c r="C263" s="85"/>
      <c r="D263" s="85"/>
      <c r="E263" s="85"/>
      <c r="F263" s="85"/>
      <c r="G263" s="85"/>
      <c r="H263" s="85"/>
      <c r="I263" s="85"/>
      <c r="J263" s="85"/>
      <c r="K263" s="85"/>
      <c r="L263" s="85"/>
      <c r="M263" s="85"/>
      <c r="N263" s="85"/>
      <c r="O263" s="85"/>
      <c r="P263" s="85"/>
      <c r="Q263" s="85"/>
      <c r="R263" s="85"/>
      <c r="S263" s="85"/>
      <c r="T263" s="85"/>
      <c r="U263" s="85"/>
      <c r="V263" s="85"/>
      <c r="W263" s="85"/>
      <c r="X263" s="85"/>
      <c r="Y263" s="85"/>
      <c r="Z263" s="85"/>
    </row>
    <row r="264" spans="3:26">
      <c r="C264" s="85"/>
      <c r="D264" s="85"/>
      <c r="E264" s="85"/>
      <c r="F264" s="85"/>
      <c r="G264" s="85"/>
      <c r="H264" s="85"/>
      <c r="I264" s="85"/>
      <c r="J264" s="85"/>
      <c r="K264" s="85"/>
      <c r="L264" s="85"/>
      <c r="M264" s="85"/>
      <c r="N264" s="85"/>
      <c r="O264" s="85"/>
      <c r="P264" s="85"/>
      <c r="Q264" s="85"/>
      <c r="R264" s="85"/>
      <c r="S264" s="85"/>
      <c r="T264" s="85"/>
      <c r="U264" s="85"/>
      <c r="V264" s="85"/>
      <c r="W264" s="85"/>
      <c r="X264" s="85"/>
      <c r="Y264" s="85"/>
      <c r="Z264" s="85"/>
    </row>
    <row r="265" spans="3:26">
      <c r="C265" s="85"/>
      <c r="D265" s="85"/>
      <c r="E265" s="85"/>
      <c r="F265" s="85"/>
      <c r="G265" s="85"/>
      <c r="H265" s="85"/>
      <c r="I265" s="85"/>
      <c r="J265" s="85"/>
      <c r="K265" s="85"/>
      <c r="L265" s="85"/>
      <c r="M265" s="85"/>
      <c r="N265" s="85"/>
      <c r="O265" s="85"/>
      <c r="P265" s="85"/>
      <c r="Q265" s="85"/>
      <c r="R265" s="85"/>
      <c r="S265" s="85"/>
      <c r="T265" s="85"/>
      <c r="U265" s="85"/>
      <c r="V265" s="85"/>
      <c r="W265" s="85"/>
      <c r="X265" s="85"/>
      <c r="Y265" s="85"/>
      <c r="Z265" s="85"/>
    </row>
    <row r="266" spans="3:26">
      <c r="C266" s="85"/>
      <c r="D266" s="85"/>
      <c r="E266" s="85"/>
      <c r="F266" s="85"/>
      <c r="G266" s="85"/>
      <c r="H266" s="85"/>
      <c r="I266" s="85"/>
      <c r="J266" s="85"/>
      <c r="K266" s="85"/>
      <c r="L266" s="85"/>
      <c r="M266" s="85"/>
      <c r="N266" s="85"/>
      <c r="O266" s="85"/>
      <c r="P266" s="85"/>
      <c r="Q266" s="85"/>
      <c r="R266" s="85"/>
      <c r="S266" s="85"/>
      <c r="T266" s="85"/>
      <c r="U266" s="85"/>
      <c r="V266" s="85"/>
      <c r="W266" s="85"/>
      <c r="X266" s="85"/>
      <c r="Y266" s="85"/>
      <c r="Z266" s="85"/>
    </row>
    <row r="267" spans="3:26">
      <c r="C267" s="85"/>
      <c r="D267" s="85"/>
      <c r="E267" s="85"/>
      <c r="F267" s="85"/>
      <c r="G267" s="85"/>
      <c r="H267" s="85"/>
      <c r="I267" s="85"/>
      <c r="J267" s="85"/>
      <c r="K267" s="85"/>
      <c r="L267" s="85"/>
      <c r="M267" s="85"/>
      <c r="N267" s="85"/>
      <c r="O267" s="85"/>
      <c r="P267" s="85"/>
      <c r="Q267" s="85"/>
      <c r="R267" s="85"/>
      <c r="S267" s="85"/>
      <c r="T267" s="85"/>
      <c r="U267" s="85"/>
      <c r="V267" s="85"/>
      <c r="W267" s="85"/>
      <c r="X267" s="85"/>
      <c r="Y267" s="85"/>
      <c r="Z267" s="85"/>
    </row>
    <row r="268" spans="3:26">
      <c r="C268" s="85"/>
      <c r="D268" s="85"/>
      <c r="E268" s="85"/>
      <c r="F268" s="85"/>
      <c r="G268" s="85"/>
      <c r="H268" s="85"/>
      <c r="I268" s="85"/>
      <c r="J268" s="85"/>
      <c r="K268" s="85"/>
      <c r="L268" s="85"/>
      <c r="M268" s="85"/>
      <c r="N268" s="85"/>
      <c r="O268" s="85"/>
      <c r="P268" s="85"/>
      <c r="Q268" s="85"/>
      <c r="R268" s="85"/>
      <c r="S268" s="85"/>
      <c r="T268" s="85"/>
      <c r="U268" s="85"/>
      <c r="V268" s="85"/>
      <c r="W268" s="85"/>
      <c r="X268" s="85"/>
      <c r="Y268" s="85"/>
      <c r="Z268" s="85"/>
    </row>
    <row r="269" spans="3:26">
      <c r="C269" s="85"/>
      <c r="D269" s="85"/>
      <c r="E269" s="85"/>
      <c r="F269" s="85"/>
      <c r="G269" s="85"/>
      <c r="H269" s="85"/>
      <c r="I269" s="85"/>
      <c r="J269" s="85"/>
      <c r="K269" s="85"/>
      <c r="L269" s="85"/>
      <c r="M269" s="85"/>
      <c r="N269" s="85"/>
      <c r="O269" s="85"/>
      <c r="P269" s="85"/>
      <c r="Q269" s="85"/>
      <c r="R269" s="85"/>
      <c r="S269" s="85"/>
      <c r="T269" s="85"/>
      <c r="U269" s="85"/>
      <c r="V269" s="85"/>
      <c r="W269" s="85"/>
      <c r="X269" s="85"/>
      <c r="Y269" s="85"/>
      <c r="Z269" s="85"/>
    </row>
    <row r="270" spans="3:26">
      <c r="C270" s="85"/>
      <c r="D270" s="85"/>
      <c r="E270" s="85"/>
      <c r="F270" s="85"/>
      <c r="G270" s="85"/>
      <c r="H270" s="85"/>
      <c r="I270" s="85"/>
      <c r="J270" s="85"/>
      <c r="K270" s="85"/>
      <c r="L270" s="85"/>
      <c r="M270" s="85"/>
      <c r="N270" s="85"/>
      <c r="O270" s="85"/>
      <c r="P270" s="85"/>
      <c r="Q270" s="85"/>
      <c r="R270" s="85"/>
      <c r="S270" s="85"/>
      <c r="T270" s="85"/>
      <c r="U270" s="85"/>
      <c r="V270" s="85"/>
      <c r="W270" s="85"/>
      <c r="X270" s="85"/>
      <c r="Y270" s="85"/>
      <c r="Z270" s="85"/>
    </row>
    <row r="271" spans="3:26">
      <c r="C271" s="85"/>
      <c r="D271" s="85"/>
      <c r="E271" s="85"/>
      <c r="F271" s="85"/>
      <c r="G271" s="85"/>
      <c r="H271" s="85"/>
      <c r="I271" s="85"/>
      <c r="J271" s="85"/>
      <c r="K271" s="85"/>
      <c r="L271" s="85"/>
      <c r="M271" s="85"/>
      <c r="N271" s="85"/>
      <c r="O271" s="85"/>
      <c r="P271" s="85"/>
      <c r="Q271" s="85"/>
      <c r="R271" s="85"/>
      <c r="S271" s="85"/>
      <c r="T271" s="85"/>
      <c r="U271" s="85"/>
      <c r="V271" s="85"/>
      <c r="W271" s="85"/>
      <c r="X271" s="85"/>
      <c r="Y271" s="85"/>
      <c r="Z271" s="85"/>
    </row>
    <row r="272" spans="3:26">
      <c r="C272" s="85"/>
      <c r="D272" s="85"/>
      <c r="E272" s="85"/>
      <c r="F272" s="85"/>
      <c r="G272" s="85"/>
      <c r="H272" s="85"/>
      <c r="I272" s="85"/>
      <c r="J272" s="85"/>
      <c r="K272" s="85"/>
      <c r="L272" s="85"/>
      <c r="M272" s="85"/>
      <c r="N272" s="85"/>
      <c r="O272" s="85"/>
      <c r="P272" s="85"/>
      <c r="Q272" s="85"/>
      <c r="R272" s="85"/>
      <c r="S272" s="85"/>
      <c r="T272" s="85"/>
      <c r="U272" s="85"/>
      <c r="V272" s="85"/>
      <c r="W272" s="85"/>
      <c r="X272" s="85"/>
      <c r="Y272" s="85"/>
      <c r="Z272" s="85"/>
    </row>
    <row r="273" spans="3:26">
      <c r="C273" s="85"/>
      <c r="D273" s="85"/>
      <c r="E273" s="85"/>
      <c r="F273" s="85"/>
      <c r="G273" s="85"/>
      <c r="H273" s="85"/>
      <c r="I273" s="85"/>
      <c r="J273" s="85"/>
      <c r="K273" s="85"/>
      <c r="L273" s="85"/>
      <c r="M273" s="85"/>
      <c r="N273" s="85"/>
      <c r="O273" s="85"/>
      <c r="P273" s="85"/>
      <c r="Q273" s="85"/>
      <c r="R273" s="85"/>
      <c r="S273" s="85"/>
      <c r="T273" s="85"/>
      <c r="U273" s="85"/>
      <c r="V273" s="85"/>
      <c r="W273" s="85"/>
      <c r="X273" s="85"/>
      <c r="Y273" s="85"/>
      <c r="Z273" s="85"/>
    </row>
    <row r="274" spans="3:26">
      <c r="C274" s="85"/>
      <c r="D274" s="85"/>
      <c r="E274" s="85"/>
      <c r="F274" s="85"/>
      <c r="G274" s="85"/>
      <c r="H274" s="85"/>
      <c r="I274" s="85"/>
      <c r="J274" s="85"/>
      <c r="K274" s="85"/>
      <c r="L274" s="85"/>
      <c r="M274" s="85"/>
      <c r="N274" s="85"/>
      <c r="O274" s="85"/>
      <c r="P274" s="85"/>
      <c r="Q274" s="85"/>
      <c r="R274" s="85"/>
      <c r="S274" s="85"/>
      <c r="T274" s="85"/>
      <c r="U274" s="85"/>
      <c r="V274" s="85"/>
      <c r="W274" s="85"/>
      <c r="X274" s="85"/>
      <c r="Y274" s="85"/>
      <c r="Z274" s="85"/>
    </row>
    <row r="275" spans="3:26">
      <c r="C275" s="85"/>
      <c r="D275" s="85"/>
      <c r="E275" s="85"/>
      <c r="F275" s="85"/>
      <c r="G275" s="85"/>
      <c r="H275" s="85"/>
      <c r="I275" s="85"/>
      <c r="J275" s="85"/>
      <c r="K275" s="85"/>
      <c r="L275" s="85"/>
      <c r="M275" s="85"/>
      <c r="N275" s="85"/>
      <c r="O275" s="85"/>
      <c r="P275" s="85"/>
      <c r="Q275" s="85"/>
      <c r="R275" s="85"/>
      <c r="S275" s="85"/>
      <c r="T275" s="85"/>
      <c r="U275" s="85"/>
      <c r="V275" s="85"/>
      <c r="W275" s="85"/>
      <c r="X275" s="85"/>
      <c r="Y275" s="85"/>
      <c r="Z275" s="85"/>
    </row>
    <row r="276" spans="3:26">
      <c r="C276" s="85"/>
      <c r="D276" s="85"/>
      <c r="E276" s="85"/>
      <c r="F276" s="85"/>
      <c r="G276" s="85"/>
      <c r="H276" s="85"/>
      <c r="I276" s="85"/>
      <c r="J276" s="85"/>
      <c r="K276" s="85"/>
      <c r="L276" s="85"/>
      <c r="M276" s="85"/>
      <c r="N276" s="85"/>
      <c r="O276" s="85"/>
      <c r="P276" s="85"/>
      <c r="Q276" s="85"/>
      <c r="R276" s="85"/>
      <c r="S276" s="85"/>
      <c r="T276" s="85"/>
      <c r="U276" s="85"/>
      <c r="V276" s="85"/>
      <c r="W276" s="85"/>
      <c r="X276" s="85"/>
      <c r="Y276" s="85"/>
      <c r="Z276" s="85"/>
    </row>
    <row r="277" spans="3:26">
      <c r="C277" s="85"/>
      <c r="D277" s="85"/>
      <c r="E277" s="85"/>
      <c r="F277" s="85"/>
      <c r="G277" s="85"/>
      <c r="H277" s="85"/>
      <c r="I277" s="85"/>
      <c r="J277" s="85"/>
      <c r="K277" s="85"/>
      <c r="L277" s="85"/>
      <c r="M277" s="85"/>
      <c r="N277" s="85"/>
      <c r="O277" s="85"/>
      <c r="P277" s="85"/>
      <c r="Q277" s="85"/>
      <c r="R277" s="85"/>
      <c r="S277" s="85"/>
      <c r="T277" s="85"/>
      <c r="U277" s="85"/>
      <c r="V277" s="85"/>
      <c r="W277" s="85"/>
      <c r="X277" s="85"/>
      <c r="Y277" s="85"/>
      <c r="Z277" s="85"/>
    </row>
    <row r="278" spans="3:26">
      <c r="C278" s="85"/>
      <c r="D278" s="85"/>
      <c r="E278" s="85"/>
      <c r="F278" s="85"/>
      <c r="G278" s="85"/>
      <c r="H278" s="85"/>
      <c r="I278" s="85"/>
      <c r="J278" s="85"/>
      <c r="K278" s="85"/>
      <c r="L278" s="85"/>
      <c r="M278" s="85"/>
      <c r="N278" s="85"/>
      <c r="O278" s="85"/>
      <c r="P278" s="85"/>
      <c r="Q278" s="85"/>
      <c r="R278" s="85"/>
      <c r="S278" s="85"/>
      <c r="T278" s="85"/>
      <c r="U278" s="85"/>
      <c r="V278" s="85"/>
      <c r="W278" s="85"/>
      <c r="X278" s="85"/>
      <c r="Y278" s="85"/>
      <c r="Z278" s="85"/>
    </row>
    <row r="279" spans="3:26">
      <c r="C279" s="85"/>
      <c r="D279" s="85"/>
      <c r="E279" s="85"/>
      <c r="F279" s="85"/>
      <c r="G279" s="85"/>
      <c r="H279" s="85"/>
      <c r="I279" s="85"/>
      <c r="J279" s="85"/>
      <c r="K279" s="85"/>
      <c r="L279" s="85"/>
      <c r="M279" s="85"/>
      <c r="N279" s="85"/>
      <c r="O279" s="85"/>
      <c r="P279" s="85"/>
      <c r="Q279" s="85"/>
      <c r="R279" s="85"/>
      <c r="S279" s="85"/>
      <c r="T279" s="85"/>
      <c r="U279" s="85"/>
      <c r="V279" s="85"/>
      <c r="W279" s="85"/>
      <c r="X279" s="85"/>
      <c r="Y279" s="85"/>
      <c r="Z279" s="85"/>
    </row>
    <row r="280" spans="3:26">
      <c r="C280" s="85"/>
      <c r="D280" s="85"/>
      <c r="E280" s="85"/>
      <c r="F280" s="85"/>
      <c r="G280" s="85"/>
      <c r="H280" s="85"/>
      <c r="I280" s="85"/>
      <c r="J280" s="85"/>
      <c r="K280" s="85"/>
      <c r="L280" s="85"/>
      <c r="M280" s="85"/>
      <c r="N280" s="85"/>
      <c r="O280" s="85"/>
      <c r="P280" s="85"/>
      <c r="Q280" s="85"/>
      <c r="R280" s="85"/>
      <c r="S280" s="85"/>
      <c r="T280" s="85"/>
      <c r="U280" s="85"/>
      <c r="V280" s="85"/>
      <c r="W280" s="85"/>
      <c r="X280" s="85"/>
      <c r="Y280" s="85"/>
      <c r="Z280" s="85"/>
    </row>
    <row r="281" spans="3:26">
      <c r="C281" s="85"/>
      <c r="D281" s="85"/>
      <c r="E281" s="85"/>
      <c r="F281" s="85"/>
      <c r="G281" s="85"/>
      <c r="H281" s="85"/>
      <c r="I281" s="85"/>
      <c r="J281" s="85"/>
      <c r="K281" s="85"/>
      <c r="L281" s="85"/>
      <c r="M281" s="85"/>
      <c r="N281" s="85"/>
      <c r="O281" s="85"/>
      <c r="P281" s="85"/>
      <c r="Q281" s="85"/>
      <c r="R281" s="85"/>
      <c r="S281" s="85"/>
      <c r="T281" s="85"/>
      <c r="U281" s="85"/>
      <c r="V281" s="85"/>
      <c r="W281" s="85"/>
      <c r="X281" s="85"/>
      <c r="Y281" s="85"/>
      <c r="Z281" s="85"/>
    </row>
    <row r="282" spans="3:26">
      <c r="C282" s="85"/>
      <c r="D282" s="85"/>
      <c r="E282" s="85"/>
      <c r="F282" s="85"/>
      <c r="G282" s="85"/>
      <c r="H282" s="85"/>
      <c r="I282" s="85"/>
      <c r="J282" s="85"/>
      <c r="K282" s="85"/>
      <c r="L282" s="85"/>
      <c r="M282" s="85"/>
      <c r="N282" s="85"/>
      <c r="O282" s="85"/>
      <c r="P282" s="85"/>
      <c r="Q282" s="85"/>
      <c r="R282" s="85"/>
      <c r="S282" s="85"/>
      <c r="T282" s="85"/>
      <c r="U282" s="85"/>
      <c r="V282" s="85"/>
      <c r="W282" s="85"/>
      <c r="X282" s="85"/>
      <c r="Y282" s="85"/>
      <c r="Z282" s="85"/>
    </row>
    <row r="283" spans="3:26">
      <c r="C283" s="85"/>
      <c r="D283" s="85"/>
      <c r="E283" s="85"/>
      <c r="F283" s="85"/>
      <c r="G283" s="85"/>
      <c r="H283" s="85"/>
      <c r="I283" s="85"/>
      <c r="J283" s="85"/>
      <c r="K283" s="85"/>
      <c r="L283" s="85"/>
      <c r="M283" s="85"/>
      <c r="N283" s="85"/>
      <c r="O283" s="85"/>
      <c r="P283" s="85"/>
      <c r="Q283" s="85"/>
      <c r="R283" s="85"/>
      <c r="S283" s="85"/>
      <c r="T283" s="85"/>
      <c r="U283" s="85"/>
      <c r="V283" s="85"/>
      <c r="W283" s="85"/>
      <c r="X283" s="85"/>
      <c r="Y283" s="85"/>
      <c r="Z283" s="85"/>
    </row>
    <row r="284" spans="3:26">
      <c r="C284" s="85"/>
      <c r="D284" s="85"/>
      <c r="E284" s="85"/>
      <c r="F284" s="85"/>
      <c r="G284" s="85"/>
      <c r="H284" s="85"/>
      <c r="I284" s="85"/>
      <c r="J284" s="85"/>
      <c r="K284" s="85"/>
      <c r="L284" s="85"/>
      <c r="M284" s="85"/>
      <c r="N284" s="85"/>
      <c r="O284" s="85"/>
      <c r="P284" s="85"/>
      <c r="Q284" s="85"/>
      <c r="R284" s="85"/>
      <c r="S284" s="85"/>
      <c r="T284" s="85"/>
      <c r="U284" s="85"/>
      <c r="V284" s="85"/>
      <c r="W284" s="85"/>
      <c r="X284" s="85"/>
      <c r="Y284" s="85"/>
      <c r="Z284" s="85"/>
    </row>
    <row r="285" spans="3:26">
      <c r="C285" s="85"/>
      <c r="D285" s="85"/>
      <c r="E285" s="85"/>
      <c r="F285" s="85"/>
      <c r="G285" s="85"/>
      <c r="H285" s="85"/>
      <c r="I285" s="85"/>
      <c r="J285" s="85"/>
      <c r="K285" s="85"/>
      <c r="L285" s="85"/>
      <c r="M285" s="85"/>
      <c r="N285" s="85"/>
      <c r="O285" s="85"/>
      <c r="P285" s="85"/>
      <c r="Q285" s="85"/>
      <c r="R285" s="85"/>
      <c r="S285" s="85"/>
      <c r="T285" s="85"/>
      <c r="U285" s="85"/>
      <c r="V285" s="85"/>
      <c r="W285" s="85"/>
      <c r="X285" s="85"/>
      <c r="Y285" s="85"/>
      <c r="Z285" s="85"/>
    </row>
    <row r="286" spans="3:26">
      <c r="C286" s="85"/>
      <c r="D286" s="85"/>
      <c r="E286" s="85"/>
      <c r="F286" s="85"/>
      <c r="G286" s="85"/>
      <c r="H286" s="85"/>
      <c r="I286" s="85"/>
      <c r="J286" s="85"/>
      <c r="K286" s="85"/>
      <c r="L286" s="85"/>
      <c r="M286" s="85"/>
      <c r="N286" s="85"/>
      <c r="O286" s="85"/>
      <c r="P286" s="85"/>
      <c r="Q286" s="85"/>
      <c r="R286" s="85"/>
      <c r="S286" s="85"/>
      <c r="T286" s="85"/>
      <c r="U286" s="85"/>
      <c r="V286" s="85"/>
      <c r="W286" s="85"/>
      <c r="X286" s="85"/>
      <c r="Y286" s="85"/>
      <c r="Z286" s="85"/>
    </row>
    <row r="287" spans="3:26">
      <c r="C287" s="85"/>
      <c r="D287" s="85"/>
      <c r="E287" s="85"/>
      <c r="F287" s="85"/>
      <c r="G287" s="85"/>
      <c r="H287" s="85"/>
      <c r="I287" s="85"/>
      <c r="J287" s="85"/>
      <c r="K287" s="85"/>
      <c r="L287" s="85"/>
      <c r="M287" s="85"/>
      <c r="N287" s="85"/>
      <c r="O287" s="85"/>
      <c r="P287" s="85"/>
      <c r="Q287" s="85"/>
      <c r="R287" s="85"/>
      <c r="S287" s="85"/>
      <c r="T287" s="85"/>
      <c r="U287" s="85"/>
      <c r="V287" s="85"/>
      <c r="W287" s="85"/>
      <c r="X287" s="85"/>
      <c r="Y287" s="85"/>
      <c r="Z287" s="85"/>
    </row>
    <row r="288" spans="3:26">
      <c r="C288" s="85"/>
      <c r="D288" s="85"/>
      <c r="E288" s="85"/>
      <c r="F288" s="85"/>
      <c r="G288" s="85"/>
      <c r="H288" s="85"/>
      <c r="I288" s="85"/>
      <c r="J288" s="85"/>
      <c r="K288" s="85"/>
      <c r="L288" s="85"/>
      <c r="M288" s="85"/>
      <c r="N288" s="85"/>
      <c r="O288" s="85"/>
      <c r="P288" s="85"/>
      <c r="Q288" s="85"/>
      <c r="R288" s="85"/>
      <c r="S288" s="85"/>
      <c r="T288" s="85"/>
      <c r="U288" s="85"/>
      <c r="V288" s="85"/>
      <c r="W288" s="85"/>
      <c r="X288" s="85"/>
      <c r="Y288" s="85"/>
      <c r="Z288" s="85"/>
    </row>
    <row r="289" spans="3:26">
      <c r="C289" s="85"/>
      <c r="D289" s="85"/>
      <c r="E289" s="85"/>
      <c r="F289" s="85"/>
      <c r="G289" s="85"/>
      <c r="H289" s="85"/>
      <c r="I289" s="85"/>
      <c r="J289" s="85"/>
      <c r="K289" s="85"/>
      <c r="L289" s="85"/>
      <c r="M289" s="85"/>
      <c r="N289" s="85"/>
      <c r="O289" s="85"/>
      <c r="P289" s="85"/>
      <c r="Q289" s="85"/>
      <c r="R289" s="85"/>
      <c r="S289" s="85"/>
      <c r="T289" s="85"/>
      <c r="U289" s="85"/>
      <c r="V289" s="85"/>
      <c r="W289" s="85"/>
      <c r="X289" s="85"/>
      <c r="Y289" s="85"/>
      <c r="Z289" s="85"/>
    </row>
    <row r="290" spans="3:26">
      <c r="C290" s="85"/>
      <c r="D290" s="85"/>
      <c r="E290" s="85"/>
      <c r="F290" s="85"/>
      <c r="G290" s="85"/>
      <c r="H290" s="85"/>
      <c r="I290" s="85"/>
      <c r="J290" s="85"/>
      <c r="K290" s="85"/>
      <c r="L290" s="85"/>
      <c r="M290" s="85"/>
      <c r="N290" s="85"/>
      <c r="O290" s="85"/>
      <c r="P290" s="85"/>
      <c r="Q290" s="85"/>
      <c r="R290" s="85"/>
      <c r="S290" s="85"/>
      <c r="T290" s="85"/>
      <c r="U290" s="85"/>
      <c r="V290" s="85"/>
      <c r="W290" s="85"/>
      <c r="X290" s="85"/>
      <c r="Y290" s="85"/>
      <c r="Z290" s="85"/>
    </row>
    <row r="291" spans="3:26">
      <c r="C291" s="85"/>
      <c r="D291" s="85"/>
      <c r="E291" s="85"/>
      <c r="F291" s="85"/>
      <c r="G291" s="85"/>
      <c r="H291" s="85"/>
      <c r="I291" s="85"/>
      <c r="J291" s="85"/>
      <c r="K291" s="85"/>
      <c r="L291" s="85"/>
      <c r="M291" s="85"/>
      <c r="N291" s="85"/>
      <c r="O291" s="85"/>
      <c r="P291" s="85"/>
      <c r="Q291" s="85"/>
      <c r="R291" s="85"/>
      <c r="S291" s="85"/>
      <c r="T291" s="85"/>
      <c r="U291" s="85"/>
      <c r="V291" s="85"/>
      <c r="W291" s="85"/>
      <c r="X291" s="85"/>
      <c r="Y291" s="85"/>
      <c r="Z291" s="85"/>
    </row>
    <row r="292" spans="3:26">
      <c r="C292" s="85"/>
      <c r="D292" s="85"/>
      <c r="E292" s="85"/>
      <c r="F292" s="85"/>
      <c r="G292" s="85"/>
      <c r="H292" s="85"/>
      <c r="I292" s="85"/>
      <c r="J292" s="85"/>
      <c r="K292" s="85"/>
      <c r="L292" s="85"/>
      <c r="M292" s="85"/>
      <c r="N292" s="85"/>
      <c r="O292" s="85"/>
      <c r="P292" s="85"/>
      <c r="Q292" s="85"/>
      <c r="R292" s="85"/>
      <c r="S292" s="85"/>
      <c r="T292" s="85"/>
      <c r="U292" s="85"/>
      <c r="V292" s="85"/>
      <c r="W292" s="85"/>
      <c r="X292" s="85"/>
      <c r="Y292" s="85"/>
      <c r="Z292" s="85"/>
    </row>
    <row r="293" spans="3:26">
      <c r="C293" s="85"/>
      <c r="D293" s="85"/>
      <c r="E293" s="85"/>
      <c r="F293" s="85"/>
      <c r="G293" s="85"/>
      <c r="H293" s="85"/>
      <c r="I293" s="85"/>
      <c r="J293" s="85"/>
      <c r="K293" s="85"/>
      <c r="L293" s="85"/>
      <c r="M293" s="85"/>
      <c r="N293" s="85"/>
      <c r="O293" s="85"/>
      <c r="P293" s="85"/>
      <c r="Q293" s="85"/>
      <c r="R293" s="85"/>
      <c r="S293" s="85"/>
      <c r="T293" s="85"/>
      <c r="U293" s="85"/>
      <c r="V293" s="85"/>
      <c r="W293" s="85"/>
      <c r="X293" s="85"/>
      <c r="Y293" s="85"/>
      <c r="Z293" s="85"/>
    </row>
    <row r="294" spans="3:26">
      <c r="C294" s="85"/>
      <c r="D294" s="85"/>
      <c r="E294" s="85"/>
      <c r="F294" s="85"/>
      <c r="G294" s="85"/>
      <c r="H294" s="85"/>
      <c r="I294" s="85"/>
      <c r="J294" s="85"/>
      <c r="K294" s="85"/>
      <c r="L294" s="85"/>
      <c r="M294" s="85"/>
      <c r="N294" s="85"/>
      <c r="O294" s="85"/>
      <c r="P294" s="85"/>
      <c r="Q294" s="85"/>
      <c r="R294" s="85"/>
      <c r="S294" s="85"/>
      <c r="T294" s="85"/>
      <c r="U294" s="85"/>
      <c r="V294" s="85"/>
      <c r="W294" s="85"/>
      <c r="X294" s="85"/>
      <c r="Y294" s="85"/>
      <c r="Z294" s="85"/>
    </row>
    <row r="295" spans="3:26">
      <c r="C295" s="85"/>
      <c r="D295" s="85"/>
      <c r="E295" s="85"/>
      <c r="F295" s="85"/>
      <c r="G295" s="85"/>
      <c r="H295" s="85"/>
      <c r="I295" s="85"/>
      <c r="J295" s="85"/>
      <c r="K295" s="85"/>
      <c r="L295" s="85"/>
      <c r="M295" s="85"/>
      <c r="N295" s="85"/>
      <c r="O295" s="85"/>
      <c r="P295" s="85"/>
      <c r="Q295" s="85"/>
      <c r="R295" s="85"/>
      <c r="S295" s="85"/>
      <c r="T295" s="85"/>
      <c r="U295" s="85"/>
      <c r="V295" s="85"/>
      <c r="W295" s="85"/>
      <c r="X295" s="85"/>
      <c r="Y295" s="85"/>
      <c r="Z295" s="85"/>
    </row>
    <row r="296" spans="3:26">
      <c r="C296" s="85"/>
      <c r="D296" s="85"/>
      <c r="E296" s="85"/>
      <c r="F296" s="85"/>
      <c r="G296" s="85"/>
      <c r="H296" s="85"/>
      <c r="I296" s="85"/>
      <c r="J296" s="85"/>
      <c r="K296" s="85"/>
      <c r="L296" s="85"/>
      <c r="M296" s="85"/>
      <c r="N296" s="85"/>
      <c r="O296" s="85"/>
      <c r="P296" s="85"/>
      <c r="Q296" s="85"/>
      <c r="R296" s="85"/>
      <c r="S296" s="85"/>
      <c r="T296" s="85"/>
      <c r="U296" s="85"/>
      <c r="V296" s="85"/>
      <c r="W296" s="85"/>
      <c r="X296" s="85"/>
      <c r="Y296" s="85"/>
      <c r="Z296" s="85"/>
    </row>
    <row r="297" spans="3:26">
      <c r="C297" s="85"/>
      <c r="D297" s="85"/>
      <c r="E297" s="85"/>
      <c r="F297" s="85"/>
      <c r="G297" s="85"/>
      <c r="H297" s="85"/>
      <c r="I297" s="85"/>
      <c r="J297" s="85"/>
      <c r="K297" s="85"/>
      <c r="L297" s="85"/>
      <c r="M297" s="85"/>
      <c r="N297" s="85"/>
      <c r="O297" s="85"/>
      <c r="P297" s="85"/>
      <c r="Q297" s="85"/>
      <c r="R297" s="85"/>
      <c r="S297" s="85"/>
      <c r="T297" s="85"/>
      <c r="U297" s="85"/>
      <c r="V297" s="85"/>
      <c r="W297" s="85"/>
      <c r="X297" s="85"/>
      <c r="Y297" s="85"/>
      <c r="Z297" s="85"/>
    </row>
    <row r="298" spans="3:26">
      <c r="C298" s="85"/>
      <c r="D298" s="85"/>
      <c r="E298" s="85"/>
      <c r="F298" s="85"/>
      <c r="G298" s="85"/>
      <c r="H298" s="85"/>
      <c r="I298" s="85"/>
      <c r="J298" s="85"/>
      <c r="K298" s="85"/>
      <c r="L298" s="85"/>
      <c r="M298" s="85"/>
      <c r="N298" s="85"/>
      <c r="O298" s="85"/>
      <c r="P298" s="85"/>
      <c r="Q298" s="85"/>
      <c r="R298" s="85"/>
      <c r="S298" s="85"/>
      <c r="T298" s="85"/>
      <c r="U298" s="85"/>
      <c r="V298" s="85"/>
      <c r="W298" s="85"/>
      <c r="X298" s="85"/>
      <c r="Y298" s="85"/>
      <c r="Z298" s="85"/>
    </row>
    <row r="299" spans="3:26">
      <c r="C299" s="85"/>
      <c r="D299" s="85"/>
      <c r="E299" s="85"/>
      <c r="F299" s="85"/>
      <c r="G299" s="85"/>
      <c r="H299" s="85"/>
      <c r="I299" s="85"/>
      <c r="J299" s="85"/>
      <c r="K299" s="85"/>
      <c r="L299" s="85"/>
      <c r="M299" s="85"/>
      <c r="N299" s="85"/>
      <c r="O299" s="85"/>
      <c r="P299" s="85"/>
      <c r="Q299" s="85"/>
      <c r="R299" s="85"/>
      <c r="S299" s="85"/>
      <c r="T299" s="85"/>
      <c r="U299" s="85"/>
      <c r="V299" s="85"/>
      <c r="W299" s="85"/>
      <c r="X299" s="85"/>
      <c r="Y299" s="85"/>
      <c r="Z299" s="85"/>
    </row>
    <row r="300" spans="3:26">
      <c r="C300" s="85"/>
      <c r="D300" s="85"/>
      <c r="E300" s="85"/>
      <c r="F300" s="85"/>
      <c r="G300" s="85"/>
      <c r="H300" s="85"/>
      <c r="I300" s="85"/>
      <c r="J300" s="85"/>
      <c r="K300" s="85"/>
      <c r="L300" s="85"/>
      <c r="M300" s="85"/>
      <c r="N300" s="85"/>
      <c r="O300" s="85"/>
      <c r="P300" s="85"/>
      <c r="Q300" s="85"/>
      <c r="R300" s="85"/>
      <c r="S300" s="85"/>
    </row>
    <row r="301" spans="3:26">
      <c r="C301" s="85"/>
      <c r="D301" s="85"/>
      <c r="E301" s="85"/>
      <c r="F301" s="85"/>
      <c r="G301" s="85"/>
      <c r="H301" s="85"/>
      <c r="I301" s="85"/>
      <c r="J301" s="85"/>
      <c r="K301" s="85"/>
      <c r="L301" s="85"/>
      <c r="M301" s="85"/>
      <c r="N301" s="85"/>
      <c r="O301" s="85"/>
      <c r="P301" s="85"/>
      <c r="Q301" s="85"/>
      <c r="R301" s="85"/>
      <c r="S301" s="85"/>
    </row>
    <row r="302" spans="3:26">
      <c r="C302" s="85"/>
      <c r="D302" s="85"/>
      <c r="E302" s="85"/>
      <c r="F302" s="85"/>
      <c r="G302" s="85"/>
      <c r="H302" s="85"/>
      <c r="I302" s="85"/>
      <c r="J302" s="85"/>
      <c r="K302" s="85"/>
      <c r="L302" s="85"/>
      <c r="M302" s="85"/>
      <c r="N302" s="85"/>
      <c r="O302" s="85"/>
      <c r="P302" s="85"/>
      <c r="Q302" s="85"/>
      <c r="R302" s="85"/>
      <c r="S302" s="85"/>
    </row>
    <row r="303" spans="3:26">
      <c r="C303" s="85"/>
      <c r="D303" s="85"/>
      <c r="E303" s="85"/>
      <c r="F303" s="85"/>
      <c r="G303" s="85"/>
      <c r="H303" s="85"/>
      <c r="I303" s="85"/>
      <c r="J303" s="85"/>
      <c r="K303" s="85"/>
      <c r="L303" s="85"/>
      <c r="M303" s="85"/>
      <c r="N303" s="85"/>
      <c r="O303" s="85"/>
      <c r="P303" s="85"/>
      <c r="Q303" s="85"/>
      <c r="R303" s="85"/>
      <c r="S303" s="85"/>
    </row>
    <row r="304" spans="3:26">
      <c r="C304" s="85"/>
      <c r="D304" s="85"/>
      <c r="E304" s="85"/>
      <c r="F304" s="85"/>
      <c r="G304" s="85"/>
      <c r="H304" s="85"/>
      <c r="I304" s="85"/>
      <c r="J304" s="85"/>
      <c r="K304" s="85"/>
      <c r="L304" s="85"/>
      <c r="M304" s="85"/>
      <c r="N304" s="85"/>
      <c r="O304" s="85"/>
      <c r="P304" s="85"/>
      <c r="Q304" s="85"/>
      <c r="R304" s="85"/>
      <c r="S304" s="85"/>
    </row>
    <row r="305" spans="3:19">
      <c r="C305" s="85"/>
      <c r="D305" s="85"/>
      <c r="E305" s="85"/>
      <c r="F305" s="85"/>
      <c r="G305" s="85"/>
      <c r="H305" s="85"/>
      <c r="I305" s="85"/>
      <c r="J305" s="85"/>
      <c r="K305" s="85"/>
      <c r="L305" s="85"/>
      <c r="M305" s="85"/>
      <c r="N305" s="85"/>
      <c r="O305" s="85"/>
      <c r="P305" s="85"/>
      <c r="Q305" s="85"/>
      <c r="R305" s="85"/>
      <c r="S305" s="85"/>
    </row>
    <row r="306" spans="3:19">
      <c r="C306" s="85"/>
      <c r="D306" s="85"/>
      <c r="E306" s="85"/>
      <c r="F306" s="85"/>
      <c r="G306" s="85"/>
      <c r="H306" s="85"/>
      <c r="I306" s="85"/>
      <c r="J306" s="85"/>
      <c r="K306" s="85"/>
      <c r="L306" s="85"/>
      <c r="M306" s="85"/>
      <c r="N306" s="85"/>
      <c r="O306" s="85"/>
      <c r="P306" s="85"/>
      <c r="Q306" s="85"/>
      <c r="R306" s="85"/>
      <c r="S306" s="85"/>
    </row>
    <row r="307" spans="3:19">
      <c r="C307" s="85"/>
      <c r="D307" s="85"/>
      <c r="E307" s="85"/>
      <c r="F307" s="85"/>
      <c r="G307" s="85"/>
      <c r="H307" s="85"/>
      <c r="I307" s="85"/>
      <c r="J307" s="85"/>
      <c r="K307" s="85"/>
      <c r="L307" s="85"/>
      <c r="M307" s="85"/>
      <c r="N307" s="85"/>
      <c r="O307" s="85"/>
      <c r="P307" s="85"/>
      <c r="Q307" s="85"/>
      <c r="R307" s="85"/>
      <c r="S307" s="85"/>
    </row>
  </sheetData>
  <mergeCells count="8">
    <mergeCell ref="C107:S107"/>
    <mergeCell ref="C108:S108"/>
    <mergeCell ref="C101:S101"/>
    <mergeCell ref="C102:S102"/>
    <mergeCell ref="C103:S103"/>
    <mergeCell ref="C104:S104"/>
    <mergeCell ref="C105:S105"/>
    <mergeCell ref="C106:S106"/>
  </mergeCells>
  <pageMargins left="0.2" right="0.2" top="0.5" bottom="0.5" header="0.3" footer="0.3"/>
  <pageSetup scale="46" fitToHeight="0" orientation="landscape" r:id="rId1"/>
  <rowBreaks count="1" manualBreakCount="1">
    <brk id="6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BQ311"/>
  <sheetViews>
    <sheetView topLeftCell="A31" zoomScale="70" zoomScaleNormal="70" workbookViewId="0">
      <selection activeCell="S61" sqref="S61"/>
    </sheetView>
  </sheetViews>
  <sheetFormatPr defaultRowHeight="15"/>
  <cols>
    <col min="1" max="1" width="7.7109375" style="1" customWidth="1"/>
    <col min="2" max="2" width="1.85546875" style="1" customWidth="1"/>
    <col min="3" max="3" width="13.5703125" style="1" customWidth="1"/>
    <col min="4" max="4" width="23" style="1" customWidth="1"/>
    <col min="5" max="5" width="16.85546875" style="1" customWidth="1"/>
    <col min="6" max="6" width="16.5703125" style="1" customWidth="1"/>
    <col min="7" max="7" width="17.42578125" style="1" customWidth="1"/>
    <col min="8" max="8" width="18.5703125" style="1" customWidth="1"/>
    <col min="9" max="9" width="15.85546875" style="1" customWidth="1"/>
    <col min="10" max="10" width="18.140625" style="1" customWidth="1"/>
    <col min="11" max="11" width="19.5703125" style="1" bestFit="1" customWidth="1"/>
    <col min="12" max="12" width="16.7109375" style="1" customWidth="1"/>
    <col min="13" max="14" width="16.28515625" style="1" customWidth="1"/>
    <col min="15" max="15" width="16.42578125" style="1" customWidth="1"/>
    <col min="16" max="16" width="16" style="1" customWidth="1"/>
    <col min="17" max="17" width="20.5703125" style="1" customWidth="1"/>
    <col min="18" max="18" width="15.85546875" style="1" customWidth="1"/>
    <col min="19" max="19" width="17.85546875" style="1" customWidth="1"/>
    <col min="20" max="20" width="2.42578125" style="1" customWidth="1"/>
    <col min="21" max="21" width="16.42578125" style="1" customWidth="1"/>
    <col min="22" max="22" width="23.42578125" style="1" customWidth="1"/>
    <col min="23" max="23" width="13.42578125" style="1" customWidth="1"/>
    <col min="24" max="16384" width="9.140625" style="1"/>
  </cols>
  <sheetData>
    <row r="1" spans="1:69">
      <c r="S1" s="2"/>
    </row>
    <row r="2" spans="1:69">
      <c r="S2" s="2"/>
    </row>
    <row r="3" spans="1:69">
      <c r="S3" s="440" t="s">
        <v>534</v>
      </c>
    </row>
    <row r="4" spans="1:69">
      <c r="S4" s="2" t="s">
        <v>338</v>
      </c>
    </row>
    <row r="5" spans="1:69" ht="15.75">
      <c r="C5" s="3" t="s">
        <v>1</v>
      </c>
      <c r="D5" s="3"/>
      <c r="E5" s="3"/>
      <c r="F5" s="3"/>
      <c r="G5" s="3"/>
      <c r="H5" s="3"/>
      <c r="I5" s="3"/>
      <c r="J5" s="4" t="s">
        <v>2</v>
      </c>
      <c r="K5" s="4"/>
      <c r="L5" s="3"/>
      <c r="M5" s="3"/>
      <c r="N5" s="3"/>
      <c r="O5" s="3"/>
      <c r="P5" s="5"/>
      <c r="Q5" s="311"/>
      <c r="R5" s="312"/>
      <c r="S5" s="310" t="s">
        <v>507</v>
      </c>
      <c r="T5" s="8"/>
      <c r="U5" s="9"/>
      <c r="V5" s="8"/>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row>
    <row r="6" spans="1:69" ht="15.75">
      <c r="C6" s="3"/>
      <c r="D6" s="3"/>
      <c r="E6" s="3"/>
      <c r="F6" s="3"/>
      <c r="G6" s="3"/>
      <c r="H6" s="11" t="s">
        <v>3</v>
      </c>
      <c r="I6" s="11"/>
      <c r="J6" s="11" t="s">
        <v>4</v>
      </c>
      <c r="K6" s="11"/>
      <c r="L6" s="11"/>
      <c r="M6" s="11"/>
      <c r="N6" s="11"/>
      <c r="O6" s="11"/>
      <c r="P6" s="5"/>
      <c r="R6" s="6"/>
      <c r="S6" s="5"/>
      <c r="T6" s="8"/>
      <c r="U6" s="12"/>
      <c r="V6" s="8"/>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row>
    <row r="7" spans="1:69" ht="15.75">
      <c r="C7" s="6"/>
      <c r="D7" s="6"/>
      <c r="E7" s="6"/>
      <c r="F7" s="6"/>
      <c r="G7" s="6"/>
      <c r="H7" s="6"/>
      <c r="I7" s="6"/>
      <c r="J7" s="6"/>
      <c r="K7" s="6"/>
      <c r="L7" s="6"/>
      <c r="M7" s="6"/>
      <c r="N7" s="6"/>
      <c r="O7" s="6"/>
      <c r="P7" s="6"/>
      <c r="R7" s="6"/>
      <c r="S7" s="6" t="s">
        <v>5</v>
      </c>
      <c r="T7" s="8"/>
      <c r="U7" s="9"/>
      <c r="V7" s="8"/>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row>
    <row r="8" spans="1:69" ht="15.75">
      <c r="A8" s="13"/>
      <c r="C8" s="6"/>
      <c r="D8" s="6"/>
      <c r="E8" s="6"/>
      <c r="F8" s="6"/>
      <c r="G8" s="6"/>
      <c r="H8" s="6"/>
      <c r="I8" s="6"/>
      <c r="J8" s="14" t="s">
        <v>264</v>
      </c>
      <c r="K8" s="14"/>
      <c r="L8" s="6"/>
      <c r="M8" s="6"/>
      <c r="N8" s="6"/>
      <c r="O8" s="6"/>
      <c r="P8" s="6"/>
      <c r="Q8" s="6"/>
      <c r="R8" s="6"/>
      <c r="S8" s="6"/>
      <c r="T8" s="8"/>
      <c r="U8" s="9"/>
      <c r="V8" s="8"/>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row>
    <row r="9" spans="1:69" ht="15.75">
      <c r="A9" s="13"/>
      <c r="C9" s="6"/>
      <c r="D9" s="6"/>
      <c r="E9" s="6"/>
      <c r="F9" s="6"/>
      <c r="G9" s="6"/>
      <c r="H9" s="6"/>
      <c r="I9" s="6"/>
      <c r="J9" s="15"/>
      <c r="K9" s="15"/>
      <c r="L9" s="6"/>
      <c r="M9" s="6"/>
      <c r="N9" s="6"/>
      <c r="O9" s="6"/>
      <c r="P9" s="6"/>
      <c r="Q9" s="6"/>
      <c r="R9" s="6"/>
      <c r="S9" s="6"/>
      <c r="T9" s="8"/>
      <c r="U9" s="9"/>
      <c r="V9" s="8"/>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row>
    <row r="10" spans="1:69" ht="15.75">
      <c r="A10" s="13"/>
      <c r="C10" s="6" t="s">
        <v>354</v>
      </c>
      <c r="D10" s="6"/>
      <c r="E10" s="6"/>
      <c r="F10" s="6"/>
      <c r="G10" s="6"/>
      <c r="H10" s="6"/>
      <c r="I10" s="6"/>
      <c r="J10" s="15"/>
      <c r="K10" s="15"/>
      <c r="L10" s="6"/>
      <c r="M10" s="6"/>
      <c r="N10" s="6"/>
      <c r="O10" s="6"/>
      <c r="P10" s="6"/>
      <c r="Q10" s="6"/>
      <c r="R10" s="6"/>
      <c r="S10" s="6"/>
      <c r="T10" s="8"/>
      <c r="U10" s="9"/>
      <c r="V10" s="8"/>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row>
    <row r="11" spans="1:69" ht="15.75">
      <c r="A11" s="13"/>
      <c r="C11" s="6" t="s">
        <v>7</v>
      </c>
      <c r="D11" s="6"/>
      <c r="E11" s="6"/>
      <c r="F11" s="6"/>
      <c r="G11" s="6"/>
      <c r="H11" s="6"/>
      <c r="I11" s="6"/>
      <c r="J11" s="15"/>
      <c r="K11" s="15"/>
      <c r="Q11" s="6"/>
      <c r="R11" s="6"/>
      <c r="S11" s="6"/>
      <c r="T11" s="8"/>
      <c r="U11" s="8"/>
      <c r="V11" s="8"/>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row>
    <row r="12" spans="1:69" ht="15.75">
      <c r="A12" s="13"/>
      <c r="C12" s="6"/>
      <c r="D12" s="6"/>
      <c r="E12" s="6"/>
      <c r="F12" s="6"/>
      <c r="G12" s="6"/>
      <c r="H12" s="6"/>
      <c r="I12" s="6"/>
      <c r="J12" s="6"/>
      <c r="K12" s="6"/>
      <c r="Q12" s="16"/>
      <c r="R12" s="6"/>
      <c r="S12" s="6"/>
      <c r="T12" s="8"/>
      <c r="U12" s="8"/>
      <c r="V12" s="8"/>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row>
    <row r="13" spans="1:69" ht="15.75">
      <c r="C13" s="17" t="s">
        <v>8</v>
      </c>
      <c r="D13" s="17"/>
      <c r="E13" s="17"/>
      <c r="F13" s="17"/>
      <c r="G13" s="17"/>
      <c r="H13" s="17" t="s">
        <v>9</v>
      </c>
      <c r="I13" s="17"/>
      <c r="J13" s="17" t="s">
        <v>10</v>
      </c>
      <c r="K13" s="17"/>
      <c r="L13" s="18" t="s">
        <v>11</v>
      </c>
      <c r="R13" s="11"/>
      <c r="S13" s="18"/>
      <c r="T13" s="19"/>
      <c r="U13" s="18"/>
      <c r="V13" s="2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row>
    <row r="14" spans="1:69" ht="15.75">
      <c r="C14" s="21"/>
      <c r="D14" s="21"/>
      <c r="E14" s="21"/>
      <c r="F14" s="21"/>
      <c r="G14" s="21"/>
      <c r="H14" s="22" t="s">
        <v>12</v>
      </c>
      <c r="I14" s="22"/>
      <c r="J14" s="11"/>
      <c r="K14" s="11"/>
      <c r="R14" s="11"/>
      <c r="T14" s="19"/>
      <c r="U14" s="23"/>
      <c r="V14" s="2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row>
    <row r="15" spans="1:69" ht="15.75">
      <c r="A15" s="13" t="s">
        <v>13</v>
      </c>
      <c r="C15" s="21"/>
      <c r="D15" s="21"/>
      <c r="E15" s="21"/>
      <c r="F15" s="21"/>
      <c r="G15" s="21"/>
      <c r="H15" s="24" t="s">
        <v>14</v>
      </c>
      <c r="I15" s="24"/>
      <c r="J15" s="25" t="s">
        <v>15</v>
      </c>
      <c r="K15" s="25"/>
      <c r="L15" s="25" t="s">
        <v>16</v>
      </c>
      <c r="R15" s="11"/>
      <c r="T15" s="8"/>
      <c r="U15" s="26"/>
      <c r="V15" s="2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row>
    <row r="16" spans="1:69" ht="15.75">
      <c r="A16" s="13" t="s">
        <v>17</v>
      </c>
      <c r="C16" s="27"/>
      <c r="D16" s="27"/>
      <c r="E16" s="27"/>
      <c r="F16" s="27"/>
      <c r="G16" s="27"/>
      <c r="H16" s="11"/>
      <c r="I16" s="11"/>
      <c r="J16" s="11"/>
      <c r="K16" s="11"/>
      <c r="L16" s="11"/>
      <c r="R16" s="11"/>
      <c r="S16" s="11"/>
      <c r="T16" s="8"/>
      <c r="U16" s="19"/>
      <c r="V16" s="2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row>
    <row r="17" spans="1:69" ht="15.75">
      <c r="A17" s="28"/>
      <c r="C17" s="21"/>
      <c r="D17" s="21"/>
      <c r="E17" s="21"/>
      <c r="F17" s="21"/>
      <c r="G17" s="21"/>
      <c r="H17" s="11"/>
      <c r="I17" s="11"/>
      <c r="J17" s="11"/>
      <c r="K17" s="11"/>
      <c r="L17" s="11"/>
      <c r="R17" s="11"/>
      <c r="S17" s="11"/>
      <c r="T17" s="8"/>
      <c r="U17" s="19"/>
      <c r="V17" s="2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row>
    <row r="18" spans="1:69" ht="15.75">
      <c r="A18" s="29">
        <v>1</v>
      </c>
      <c r="C18" s="21" t="s">
        <v>18</v>
      </c>
      <c r="D18" s="21"/>
      <c r="E18" s="21"/>
      <c r="F18" s="21"/>
      <c r="G18" s="21"/>
      <c r="H18" s="30" t="s">
        <v>265</v>
      </c>
      <c r="I18" s="30"/>
      <c r="J18" s="31">
        <f>VLOOKUP(A18,IMPORTS!$A$5:$W$17,7,FALSE)</f>
        <v>1457160189</v>
      </c>
      <c r="K18" s="11"/>
      <c r="R18" s="11"/>
      <c r="S18" s="11"/>
      <c r="T18" s="8"/>
      <c r="U18" s="19"/>
      <c r="V18" s="2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row>
    <row r="19" spans="1:69" ht="15.75">
      <c r="A19" s="29" t="s">
        <v>20</v>
      </c>
      <c r="C19" s="21" t="s">
        <v>21</v>
      </c>
      <c r="D19" s="21"/>
      <c r="E19" s="21"/>
      <c r="F19" s="21"/>
      <c r="G19" s="21"/>
      <c r="H19" s="30" t="s">
        <v>337</v>
      </c>
      <c r="I19" s="30"/>
      <c r="J19" s="32">
        <f>VLOOKUP(A19,IMPORTS!$A$5:$W$17,7,FALSE)</f>
        <v>39162203</v>
      </c>
      <c r="K19" s="33"/>
      <c r="R19" s="11"/>
      <c r="S19" s="11"/>
      <c r="T19" s="8"/>
      <c r="U19" s="19"/>
      <c r="V19" s="2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row>
    <row r="20" spans="1:69" ht="15.75">
      <c r="A20" s="29">
        <v>2</v>
      </c>
      <c r="C20" s="21" t="s">
        <v>22</v>
      </c>
      <c r="D20" s="21"/>
      <c r="E20" s="21"/>
      <c r="F20" s="21"/>
      <c r="G20" s="21"/>
      <c r="H20" s="30" t="s">
        <v>23</v>
      </c>
      <c r="I20" s="30"/>
      <c r="J20" s="144">
        <f>J18-J19</f>
        <v>1417997986</v>
      </c>
      <c r="K20" s="35"/>
      <c r="R20" s="11"/>
      <c r="S20" s="11"/>
      <c r="T20" s="8"/>
      <c r="U20" s="19"/>
      <c r="V20" s="2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row>
    <row r="21" spans="1:69" ht="15.75">
      <c r="A21" s="29"/>
      <c r="H21" s="30"/>
      <c r="I21" s="30"/>
      <c r="R21" s="11"/>
      <c r="S21" s="11"/>
      <c r="T21" s="8"/>
      <c r="U21" s="19"/>
      <c r="V21" s="2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row>
    <row r="22" spans="1:69" ht="15.75">
      <c r="A22" s="29"/>
      <c r="C22" s="21" t="s">
        <v>24</v>
      </c>
      <c r="D22" s="21"/>
      <c r="E22" s="21"/>
      <c r="F22" s="21"/>
      <c r="G22" s="21"/>
      <c r="H22" s="30"/>
      <c r="I22" s="30"/>
      <c r="J22" s="11"/>
      <c r="K22" s="11"/>
      <c r="L22" s="11"/>
      <c r="R22" s="11"/>
      <c r="S22" s="11"/>
      <c r="T22" s="19"/>
      <c r="U22" s="19"/>
      <c r="V22" s="2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row>
    <row r="23" spans="1:69" ht="15.75">
      <c r="A23" s="29">
        <v>3</v>
      </c>
      <c r="C23" s="21" t="s">
        <v>25</v>
      </c>
      <c r="D23" s="21"/>
      <c r="E23" s="21"/>
      <c r="F23" s="21"/>
      <c r="G23" s="21"/>
      <c r="H23" s="30" t="s">
        <v>26</v>
      </c>
      <c r="I23" s="30"/>
      <c r="J23" s="31">
        <f>VLOOKUP(A23,IMPORTS!$A$5:$W$17,7,FALSE)</f>
        <v>14730371</v>
      </c>
      <c r="K23" s="11"/>
      <c r="R23" s="11"/>
      <c r="S23" s="11"/>
      <c r="T23" s="19"/>
      <c r="U23" s="19"/>
      <c r="V23" s="2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row>
    <row r="24" spans="1:69" ht="15.75">
      <c r="A24" s="29" t="s">
        <v>27</v>
      </c>
      <c r="C24" s="21" t="s">
        <v>28</v>
      </c>
      <c r="D24" s="21"/>
      <c r="E24" s="21"/>
      <c r="F24" s="21"/>
      <c r="G24" s="21"/>
      <c r="H24" s="30" t="s">
        <v>29</v>
      </c>
      <c r="I24" s="30"/>
      <c r="J24" s="31">
        <f>VLOOKUP(A24,IMPORTS!$A$5:$W$17,7,FALSE)</f>
        <v>3022265</v>
      </c>
      <c r="K24" s="11"/>
      <c r="R24" s="11"/>
      <c r="S24" s="11"/>
      <c r="T24" s="19"/>
      <c r="U24" s="19"/>
      <c r="V24" s="2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row>
    <row r="25" spans="1:69" ht="15.75">
      <c r="A25" s="29" t="s">
        <v>30</v>
      </c>
      <c r="C25" s="21" t="s">
        <v>31</v>
      </c>
      <c r="D25" s="21"/>
      <c r="E25" s="21"/>
      <c r="F25" s="21"/>
      <c r="G25" s="21"/>
      <c r="H25" s="30" t="s">
        <v>266</v>
      </c>
      <c r="I25" s="30"/>
      <c r="J25" s="31">
        <f>VLOOKUP(A25,IMPORTS!$A$5:$W$17,7,FALSE)</f>
        <v>0</v>
      </c>
      <c r="K25" s="11"/>
      <c r="R25" s="11"/>
      <c r="S25" s="11"/>
      <c r="T25" s="19"/>
      <c r="U25" s="19"/>
      <c r="V25" s="2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row>
    <row r="26" spans="1:69" ht="15.75">
      <c r="A26" s="29" t="s">
        <v>33</v>
      </c>
      <c r="C26" s="21" t="s">
        <v>34</v>
      </c>
      <c r="D26" s="21"/>
      <c r="E26" s="21"/>
      <c r="F26" s="21"/>
      <c r="G26" s="21"/>
      <c r="H26" s="30" t="s">
        <v>267</v>
      </c>
      <c r="I26" s="30"/>
      <c r="J26" s="32">
        <f>VLOOKUP(A26,IMPORTS!$A$5:$W$17,7,FALSE)</f>
        <v>0</v>
      </c>
      <c r="K26" s="33"/>
      <c r="R26" s="11"/>
      <c r="S26" s="11"/>
      <c r="T26" s="19"/>
      <c r="U26" s="19"/>
      <c r="V26" s="2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row>
    <row r="27" spans="1:69" ht="15.75">
      <c r="A27" s="29" t="s">
        <v>36</v>
      </c>
      <c r="C27" s="21" t="s">
        <v>37</v>
      </c>
      <c r="D27" s="21"/>
      <c r="E27" s="21"/>
      <c r="F27" s="21"/>
      <c r="G27" s="21"/>
      <c r="H27" s="30" t="s">
        <v>38</v>
      </c>
      <c r="I27" s="30"/>
      <c r="J27" s="144">
        <f>J24-(J25+J26)</f>
        <v>3022265</v>
      </c>
      <c r="K27" s="11"/>
      <c r="R27" s="11"/>
      <c r="S27" s="11"/>
      <c r="T27" s="19"/>
      <c r="U27" s="19"/>
      <c r="V27" s="2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row>
    <row r="28" spans="1:69" ht="15.75">
      <c r="A28" s="29"/>
      <c r="C28" s="21"/>
      <c r="D28" s="21"/>
      <c r="E28" s="21"/>
      <c r="F28" s="21"/>
      <c r="G28" s="21"/>
      <c r="H28" s="30"/>
      <c r="I28" s="30"/>
      <c r="J28" s="11"/>
      <c r="K28" s="11"/>
      <c r="R28" s="11"/>
      <c r="S28" s="11"/>
      <c r="T28" s="19"/>
      <c r="U28" s="19"/>
      <c r="V28" s="2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row>
    <row r="29" spans="1:69" ht="15.75">
      <c r="A29" s="29">
        <v>4</v>
      </c>
      <c r="C29" s="27" t="s">
        <v>39</v>
      </c>
      <c r="D29" s="27"/>
      <c r="E29" s="27"/>
      <c r="F29" s="27"/>
      <c r="G29" s="21"/>
      <c r="H29" s="30" t="s">
        <v>40</v>
      </c>
      <c r="I29" s="30"/>
      <c r="J29" s="36">
        <f>IF(J27=0,0,J27/J19)</f>
        <v>7.7173007861687459E-2</v>
      </c>
      <c r="K29" s="36"/>
      <c r="L29" s="145">
        <f>J29</f>
        <v>7.7173007861687459E-2</v>
      </c>
      <c r="R29" s="11"/>
      <c r="S29" s="11"/>
      <c r="T29" s="19"/>
      <c r="U29" s="19"/>
      <c r="V29" s="2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row>
    <row r="30" spans="1:69" ht="15.75">
      <c r="A30" s="29"/>
      <c r="C30" s="21"/>
      <c r="D30" s="21"/>
      <c r="E30" s="21"/>
      <c r="F30" s="21"/>
      <c r="G30" s="21"/>
      <c r="H30" s="30"/>
      <c r="I30" s="30"/>
      <c r="J30" s="11"/>
      <c r="K30" s="11"/>
      <c r="L30" s="223"/>
      <c r="R30" s="11"/>
      <c r="S30" s="11"/>
      <c r="T30" s="19"/>
      <c r="U30" s="19"/>
      <c r="V30" s="2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row>
    <row r="31" spans="1:69" ht="15.75">
      <c r="A31" s="29"/>
      <c r="C31" s="21"/>
      <c r="D31" s="21"/>
      <c r="E31" s="21"/>
      <c r="F31" s="21"/>
      <c r="G31" s="21"/>
      <c r="H31" s="30"/>
      <c r="I31" s="30"/>
      <c r="J31" s="11"/>
      <c r="K31" s="11"/>
      <c r="L31" s="223"/>
      <c r="R31" s="11"/>
      <c r="S31" s="11"/>
      <c r="T31" s="19"/>
      <c r="U31" s="19"/>
      <c r="V31" s="2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row>
    <row r="32" spans="1:69" ht="15.75">
      <c r="A32" s="29"/>
      <c r="C32" s="21" t="s">
        <v>41</v>
      </c>
      <c r="D32" s="21"/>
      <c r="E32" s="21"/>
      <c r="F32" s="21"/>
      <c r="G32" s="21"/>
      <c r="H32" s="30"/>
      <c r="I32" s="30"/>
      <c r="J32" s="38"/>
      <c r="K32" s="38"/>
      <c r="L32" s="224"/>
      <c r="R32" s="11"/>
      <c r="S32" s="36"/>
      <c r="T32" s="40"/>
      <c r="U32" s="41"/>
      <c r="V32" s="2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row>
    <row r="33" spans="1:69" ht="15.75">
      <c r="A33" s="29" t="s">
        <v>42</v>
      </c>
      <c r="C33" s="21" t="s">
        <v>43</v>
      </c>
      <c r="D33" s="21"/>
      <c r="E33" s="21"/>
      <c r="F33" s="21"/>
      <c r="G33" s="21"/>
      <c r="H33" s="30" t="s">
        <v>44</v>
      </c>
      <c r="I33" s="30"/>
      <c r="J33" s="144">
        <f>J23-J27</f>
        <v>11708106</v>
      </c>
      <c r="K33" s="38"/>
      <c r="L33" s="224"/>
      <c r="R33" s="11"/>
      <c r="S33" s="36"/>
      <c r="T33" s="40"/>
      <c r="U33" s="41"/>
      <c r="V33" s="2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row>
    <row r="34" spans="1:69" ht="15.75">
      <c r="A34" s="29" t="s">
        <v>45</v>
      </c>
      <c r="C34" s="21" t="s">
        <v>46</v>
      </c>
      <c r="D34" s="21"/>
      <c r="E34" s="21"/>
      <c r="F34" s="21"/>
      <c r="G34" s="21"/>
      <c r="H34" s="30" t="s">
        <v>47</v>
      </c>
      <c r="I34" s="30"/>
      <c r="J34" s="38">
        <f>IF(J33=0,0,J33/J18)</f>
        <v>8.0348791357214323E-3</v>
      </c>
      <c r="K34" s="38"/>
      <c r="L34" s="229">
        <f>J34</f>
        <v>8.0348791357214323E-3</v>
      </c>
      <c r="R34" s="11"/>
      <c r="S34" s="36"/>
      <c r="T34" s="40"/>
      <c r="U34" s="41"/>
      <c r="V34" s="2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row>
    <row r="35" spans="1:69" ht="15.75">
      <c r="A35" s="29"/>
      <c r="C35" s="21"/>
      <c r="D35" s="21"/>
      <c r="E35" s="21"/>
      <c r="F35" s="21"/>
      <c r="G35" s="21"/>
      <c r="H35" s="30"/>
      <c r="I35" s="30"/>
      <c r="J35" s="38"/>
      <c r="K35" s="38"/>
      <c r="L35" s="224"/>
      <c r="R35" s="11"/>
      <c r="S35" s="36"/>
      <c r="T35" s="40"/>
      <c r="U35" s="41"/>
      <c r="V35" s="2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row>
    <row r="36" spans="1:69" ht="15.75">
      <c r="A36" s="42"/>
      <c r="B36" s="10"/>
      <c r="C36" s="21" t="s">
        <v>48</v>
      </c>
      <c r="D36" s="21"/>
      <c r="E36" s="21"/>
      <c r="F36" s="21"/>
      <c r="G36" s="21"/>
      <c r="H36" s="43"/>
      <c r="I36" s="43"/>
      <c r="J36" s="11"/>
      <c r="K36" s="11"/>
      <c r="L36" s="225"/>
      <c r="O36" s="10"/>
      <c r="P36" s="10"/>
      <c r="R36" s="11"/>
      <c r="S36" s="36"/>
      <c r="T36" s="40"/>
      <c r="U36" s="41"/>
      <c r="V36" s="2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row>
    <row r="37" spans="1:69" ht="15.75">
      <c r="A37" s="29">
        <v>5</v>
      </c>
      <c r="B37" s="10"/>
      <c r="C37" s="21" t="s">
        <v>49</v>
      </c>
      <c r="D37" s="21"/>
      <c r="E37" s="21"/>
      <c r="F37" s="21"/>
      <c r="G37" s="21"/>
      <c r="H37" s="30" t="s">
        <v>50</v>
      </c>
      <c r="I37" s="30"/>
      <c r="J37" s="31">
        <f>VLOOKUP(A37,IMPORTS!$A$5:$W$17,7,FALSE)</f>
        <v>1683540</v>
      </c>
      <c r="K37" s="11"/>
      <c r="L37" s="226"/>
      <c r="O37" s="10"/>
      <c r="P37" s="10"/>
      <c r="R37" s="11"/>
      <c r="S37" s="36"/>
      <c r="T37" s="40"/>
      <c r="U37" s="41"/>
      <c r="V37" s="2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row>
    <row r="38" spans="1:69" ht="15.75">
      <c r="A38" s="29">
        <v>6</v>
      </c>
      <c r="B38" s="10"/>
      <c r="C38" s="21" t="s">
        <v>52</v>
      </c>
      <c r="D38" s="21"/>
      <c r="E38" s="21"/>
      <c r="F38" s="21"/>
      <c r="G38" s="21"/>
      <c r="H38" s="30" t="s">
        <v>53</v>
      </c>
      <c r="I38" s="30"/>
      <c r="J38" s="38">
        <f>IF(J37=0,0,J37/J18)</f>
        <v>1.1553568459452333E-3</v>
      </c>
      <c r="K38" s="38"/>
      <c r="L38" s="229">
        <f>J38</f>
        <v>1.1553568459452333E-3</v>
      </c>
      <c r="O38" s="10"/>
      <c r="P38" s="10"/>
      <c r="R38" s="11"/>
      <c r="S38" s="36"/>
      <c r="T38" s="40"/>
      <c r="U38" s="41"/>
      <c r="V38" s="2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row>
    <row r="39" spans="1:69" ht="15.75">
      <c r="A39" s="29"/>
      <c r="C39" s="21"/>
      <c r="D39" s="21"/>
      <c r="E39" s="21"/>
      <c r="F39" s="21"/>
      <c r="G39" s="21"/>
      <c r="H39" s="30"/>
      <c r="I39" s="30"/>
      <c r="J39" s="38"/>
      <c r="K39" s="38"/>
      <c r="L39" s="224"/>
      <c r="R39" s="11"/>
      <c r="S39" s="36"/>
      <c r="T39" s="40"/>
      <c r="U39" s="41"/>
      <c r="V39" s="2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row>
    <row r="40" spans="1:69" ht="15.75">
      <c r="A40" s="29"/>
      <c r="C40" s="21" t="s">
        <v>54</v>
      </c>
      <c r="D40" s="21"/>
      <c r="E40" s="21"/>
      <c r="F40" s="21"/>
      <c r="G40" s="21"/>
      <c r="H40" s="43"/>
      <c r="I40" s="43"/>
      <c r="J40" s="11"/>
      <c r="K40" s="11"/>
      <c r="L40" s="225"/>
      <c r="R40" s="11"/>
      <c r="S40" s="11"/>
      <c r="T40" s="19"/>
      <c r="U40" s="11"/>
      <c r="V40" s="2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row>
    <row r="41" spans="1:69" ht="15.75">
      <c r="A41" s="29">
        <v>7</v>
      </c>
      <c r="C41" s="21" t="s">
        <v>55</v>
      </c>
      <c r="D41" s="21"/>
      <c r="E41" s="21"/>
      <c r="F41" s="21"/>
      <c r="G41" s="21"/>
      <c r="H41" s="30" t="s">
        <v>56</v>
      </c>
      <c r="I41" s="30"/>
      <c r="J41" s="31">
        <f>VLOOKUP(A41,IMPORTS!$A$5:$W$17,7,FALSE)</f>
        <v>4183160</v>
      </c>
      <c r="K41" s="11"/>
      <c r="L41" s="223"/>
      <c r="R41" s="11"/>
      <c r="S41" s="45"/>
      <c r="T41" s="19"/>
      <c r="U41" s="46"/>
      <c r="V41" s="2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row>
    <row r="42" spans="1:69" ht="15.75">
      <c r="A42" s="29">
        <v>8</v>
      </c>
      <c r="C42" s="21" t="s">
        <v>58</v>
      </c>
      <c r="D42" s="21"/>
      <c r="E42" s="21"/>
      <c r="F42" s="21"/>
      <c r="G42" s="21"/>
      <c r="H42" s="30" t="s">
        <v>59</v>
      </c>
      <c r="I42" s="30"/>
      <c r="J42" s="38">
        <f>IF(J41=0,0,J41/J18)</f>
        <v>2.8707619324068699E-3</v>
      </c>
      <c r="K42" s="38"/>
      <c r="L42" s="229">
        <f>J42</f>
        <v>2.8707619324068699E-3</v>
      </c>
      <c r="R42" s="11"/>
      <c r="S42" s="36"/>
      <c r="T42" s="19"/>
      <c r="U42" s="41"/>
      <c r="V42" s="2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row>
    <row r="43" spans="1:69" ht="15.75">
      <c r="A43" s="29"/>
      <c r="C43" s="21"/>
      <c r="D43" s="21"/>
      <c r="E43" s="21"/>
      <c r="F43" s="21"/>
      <c r="G43" s="21"/>
      <c r="H43" s="30"/>
      <c r="I43" s="30"/>
      <c r="J43" s="11"/>
      <c r="K43" s="11"/>
      <c r="L43" s="225"/>
      <c r="R43" s="11"/>
      <c r="V43" s="2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row>
    <row r="44" spans="1:69" ht="15.75">
      <c r="A44" s="29">
        <v>9</v>
      </c>
      <c r="B44" s="47"/>
      <c r="C44" s="27" t="s">
        <v>61</v>
      </c>
      <c r="D44" s="27"/>
      <c r="E44" s="27"/>
      <c r="F44" s="27"/>
      <c r="G44" s="27"/>
      <c r="H44" s="22" t="s">
        <v>62</v>
      </c>
      <c r="I44" s="22"/>
      <c r="J44" s="147">
        <f>J34+J38+J42</f>
        <v>1.2060997914073536E-2</v>
      </c>
      <c r="K44" s="147"/>
      <c r="L44" s="147">
        <f>L34+L38+L42</f>
        <v>1.2060997914073536E-2</v>
      </c>
      <c r="R44" s="11"/>
      <c r="V44" s="2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row>
    <row r="45" spans="1:69" ht="15.75">
      <c r="A45" s="29"/>
      <c r="C45" s="21"/>
      <c r="D45" s="21"/>
      <c r="E45" s="21"/>
      <c r="F45" s="21"/>
      <c r="G45" s="21"/>
      <c r="H45" s="30"/>
      <c r="I45" s="30"/>
      <c r="J45" s="11"/>
      <c r="K45" s="11"/>
      <c r="L45" s="225"/>
      <c r="R45" s="11"/>
      <c r="S45" s="11"/>
      <c r="T45" s="19"/>
      <c r="U45" s="49"/>
      <c r="V45" s="2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row>
    <row r="46" spans="1:69" ht="15.75">
      <c r="A46" s="29"/>
      <c r="B46" s="50"/>
      <c r="C46" s="11" t="s">
        <v>63</v>
      </c>
      <c r="D46" s="11"/>
      <c r="E46" s="11"/>
      <c r="F46" s="11"/>
      <c r="G46" s="11"/>
      <c r="H46" s="30"/>
      <c r="I46" s="30"/>
      <c r="J46" s="11"/>
      <c r="K46" s="11"/>
      <c r="L46" s="225"/>
      <c r="R46" s="51"/>
      <c r="S46" s="50"/>
      <c r="V46" s="19" t="s">
        <v>3</v>
      </c>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row>
    <row r="47" spans="1:69" ht="15.75">
      <c r="A47" s="29">
        <v>10</v>
      </c>
      <c r="B47" s="50"/>
      <c r="C47" s="11" t="s">
        <v>64</v>
      </c>
      <c r="D47" s="11"/>
      <c r="E47" s="11"/>
      <c r="F47" s="11"/>
      <c r="G47" s="11"/>
      <c r="H47" s="30" t="s">
        <v>65</v>
      </c>
      <c r="I47" s="30"/>
      <c r="J47" s="31">
        <f>VLOOKUP(A47,IMPORTS!$A$5:$W$17,7,FALSE)</f>
        <v>30388621.743695531</v>
      </c>
      <c r="K47" s="11"/>
      <c r="L47" s="225"/>
      <c r="R47" s="51"/>
      <c r="S47" s="50"/>
      <c r="V47" s="19"/>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row>
    <row r="48" spans="1:69" ht="15.75">
      <c r="A48" s="29">
        <v>11</v>
      </c>
      <c r="B48" s="50"/>
      <c r="C48" s="11" t="s">
        <v>67</v>
      </c>
      <c r="D48" s="11"/>
      <c r="E48" s="11"/>
      <c r="F48" s="11"/>
      <c r="G48" s="11"/>
      <c r="H48" s="30" t="s">
        <v>68</v>
      </c>
      <c r="I48" s="30"/>
      <c r="J48" s="38">
        <f>IF(J47=0,0,J47/J20)</f>
        <v>2.143065226024625E-2</v>
      </c>
      <c r="K48" s="38"/>
      <c r="L48" s="229">
        <f>J48</f>
        <v>2.143065226024625E-2</v>
      </c>
      <c r="R48" s="51"/>
      <c r="S48" s="50"/>
      <c r="T48" s="19"/>
      <c r="U48" s="19"/>
      <c r="V48" s="19"/>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row>
    <row r="49" spans="1:69" ht="15.75">
      <c r="A49" s="29"/>
      <c r="C49" s="11"/>
      <c r="D49" s="11"/>
      <c r="E49" s="11"/>
      <c r="F49" s="11"/>
      <c r="G49" s="11"/>
      <c r="H49" s="30"/>
      <c r="I49" s="30"/>
      <c r="J49" s="11"/>
      <c r="K49" s="11"/>
      <c r="L49" s="225"/>
      <c r="R49" s="11"/>
      <c r="T49" s="8"/>
      <c r="U49" s="19"/>
      <c r="V49" s="2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row>
    <row r="50" spans="1:69" ht="15.75">
      <c r="A50" s="29"/>
      <c r="C50" s="21" t="s">
        <v>69</v>
      </c>
      <c r="D50" s="21"/>
      <c r="E50" s="21"/>
      <c r="F50" s="21"/>
      <c r="G50" s="21"/>
      <c r="H50" s="52"/>
      <c r="I50" s="52"/>
      <c r="L50" s="223"/>
      <c r="R50" s="11"/>
      <c r="T50" s="19"/>
      <c r="U50" s="19"/>
      <c r="V50" s="2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row>
    <row r="51" spans="1:69" ht="15.75">
      <c r="A51" s="29">
        <v>12</v>
      </c>
      <c r="C51" s="21" t="s">
        <v>210</v>
      </c>
      <c r="D51" s="21"/>
      <c r="E51" s="21"/>
      <c r="F51" s="21"/>
      <c r="G51" s="21"/>
      <c r="H51" s="30" t="s">
        <v>71</v>
      </c>
      <c r="I51" s="30"/>
      <c r="J51" s="31">
        <f>VLOOKUP(A51,IMPORTS!$A$5:$W$17,7,FALSE)</f>
        <v>96054820</v>
      </c>
      <c r="K51" s="11"/>
      <c r="L51" s="225"/>
      <c r="R51" s="11"/>
      <c r="T51" s="19"/>
      <c r="U51" s="19"/>
      <c r="V51" s="2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row>
    <row r="52" spans="1:69" ht="15.75">
      <c r="A52" s="29">
        <v>13</v>
      </c>
      <c r="B52" s="50"/>
      <c r="C52" s="11" t="s">
        <v>73</v>
      </c>
      <c r="D52" s="11"/>
      <c r="E52" s="11"/>
      <c r="F52" s="11"/>
      <c r="G52" s="11"/>
      <c r="H52" s="30" t="s">
        <v>74</v>
      </c>
      <c r="I52" s="30"/>
      <c r="J52" s="148">
        <f>IF(J51=0,0,J51/J20)</f>
        <v>6.7739743602146407E-2</v>
      </c>
      <c r="K52" s="148"/>
      <c r="L52" s="229">
        <f>J52</f>
        <v>6.7739743602146407E-2</v>
      </c>
      <c r="R52" s="11"/>
      <c r="U52" s="54"/>
      <c r="V52" s="19"/>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row>
    <row r="53" spans="1:69" ht="15.75">
      <c r="A53" s="29"/>
      <c r="C53" s="21"/>
      <c r="D53" s="21"/>
      <c r="E53" s="21"/>
      <c r="F53" s="21"/>
      <c r="G53" s="21"/>
      <c r="H53" s="30"/>
      <c r="I53" s="30"/>
      <c r="J53" s="11"/>
      <c r="K53" s="11"/>
      <c r="L53" s="225"/>
      <c r="R53" s="11"/>
      <c r="S53" s="52"/>
      <c r="T53" s="19"/>
      <c r="U53" s="19"/>
      <c r="V53" s="2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row>
    <row r="54" spans="1:69" ht="15.75">
      <c r="A54" s="325">
        <v>14</v>
      </c>
      <c r="B54" s="47"/>
      <c r="C54" s="27" t="s">
        <v>76</v>
      </c>
      <c r="D54" s="27"/>
      <c r="E54" s="27"/>
      <c r="F54" s="27"/>
      <c r="G54" s="27"/>
      <c r="H54" s="22" t="s">
        <v>77</v>
      </c>
      <c r="I54" s="22"/>
      <c r="J54" s="55"/>
      <c r="K54" s="55"/>
      <c r="L54" s="147">
        <f>L48+L52</f>
        <v>8.9170395862392657E-2</v>
      </c>
      <c r="R54" s="11"/>
      <c r="S54" s="52"/>
      <c r="T54" s="19"/>
      <c r="U54" s="19"/>
      <c r="V54" s="2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row>
    <row r="55" spans="1:69" ht="15.75">
      <c r="A55" s="29"/>
      <c r="R55" s="56"/>
      <c r="S55" s="56"/>
      <c r="T55" s="19"/>
      <c r="U55" s="19"/>
      <c r="V55" s="2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row>
    <row r="56" spans="1:69" ht="15.75">
      <c r="A56" s="29"/>
      <c r="C56" s="1" t="s">
        <v>268</v>
      </c>
      <c r="R56" s="56"/>
      <c r="S56" s="56"/>
      <c r="T56" s="19"/>
      <c r="U56" s="19"/>
      <c r="V56" s="2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row>
    <row r="57" spans="1:69" ht="15.75">
      <c r="A57" s="325">
        <v>15</v>
      </c>
      <c r="C57" s="1" t="s">
        <v>269</v>
      </c>
      <c r="H57" s="1" t="s">
        <v>270</v>
      </c>
      <c r="J57" s="326">
        <f>VLOOKUP(A57,IMPORTS!$A$5:$W$17,7,FALSE)</f>
        <v>-1.7623361672623739E-4</v>
      </c>
      <c r="L57" s="250">
        <f>J57</f>
        <v>-1.7623361672623739E-4</v>
      </c>
      <c r="R57" s="56"/>
      <c r="S57" s="56"/>
      <c r="T57" s="19"/>
      <c r="U57" s="19"/>
      <c r="V57" s="2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row>
    <row r="58" spans="1:69" ht="15.75">
      <c r="A58" s="13"/>
      <c r="C58" s="57"/>
      <c r="D58" s="57"/>
      <c r="E58" s="57"/>
      <c r="F58" s="57"/>
      <c r="G58" s="57"/>
      <c r="H58" s="57"/>
      <c r="I58" s="57"/>
      <c r="J58" s="11"/>
      <c r="K58" s="11"/>
      <c r="L58" s="57"/>
      <c r="M58" s="57"/>
      <c r="N58" s="57"/>
      <c r="O58" s="57"/>
      <c r="P58" s="57"/>
      <c r="R58" s="11"/>
      <c r="S58" s="11"/>
      <c r="T58" s="19"/>
      <c r="U58" s="19"/>
      <c r="V58" s="19" t="s">
        <v>3</v>
      </c>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row>
    <row r="59" spans="1:69">
      <c r="S59" s="2"/>
    </row>
    <row r="60" spans="1:69">
      <c r="S60" s="2"/>
    </row>
    <row r="61" spans="1:69">
      <c r="S61" s="440" t="s">
        <v>534</v>
      </c>
    </row>
    <row r="62" spans="1:69" ht="15.75">
      <c r="A62" s="13"/>
      <c r="C62" s="57"/>
      <c r="D62" s="57"/>
      <c r="E62" s="57"/>
      <c r="F62" s="57"/>
      <c r="G62" s="57"/>
      <c r="H62" s="57"/>
      <c r="I62" s="57"/>
      <c r="J62" s="11"/>
      <c r="K62" s="11"/>
      <c r="L62" s="57"/>
      <c r="M62" s="57"/>
      <c r="N62" s="57"/>
      <c r="O62" s="57"/>
      <c r="P62" s="57"/>
      <c r="R62" s="11"/>
      <c r="S62" s="2" t="s">
        <v>338</v>
      </c>
      <c r="T62" s="19"/>
      <c r="U62" s="8"/>
      <c r="V62" s="2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row>
    <row r="63" spans="1:69" ht="15.75">
      <c r="A63" s="13"/>
      <c r="C63" s="21" t="str">
        <f>C5</f>
        <v>Formula Rate calculation</v>
      </c>
      <c r="D63" s="21"/>
      <c r="E63" s="21"/>
      <c r="F63" s="21"/>
      <c r="G63" s="21"/>
      <c r="H63" s="57"/>
      <c r="I63" s="57"/>
      <c r="J63" s="57" t="str">
        <f>J5</f>
        <v xml:space="preserve">     Rate Formula Template</v>
      </c>
      <c r="K63" s="57"/>
      <c r="L63" s="57"/>
      <c r="M63" s="57"/>
      <c r="N63" s="57"/>
      <c r="O63" s="57"/>
      <c r="P63" s="57"/>
      <c r="R63" s="11"/>
      <c r="S63" s="58" t="str">
        <f>S5</f>
        <v>For  the 12 months ended 12/31/2018</v>
      </c>
      <c r="T63" s="19"/>
      <c r="U63" s="8"/>
      <c r="V63" s="2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row>
    <row r="64" spans="1:69" ht="15.75">
      <c r="A64" s="13"/>
      <c r="C64" s="21"/>
      <c r="D64" s="21"/>
      <c r="E64" s="21"/>
      <c r="F64" s="21"/>
      <c r="G64" s="21"/>
      <c r="H64" s="57"/>
      <c r="I64" s="57"/>
      <c r="J64" s="57" t="str">
        <f>J6</f>
        <v xml:space="preserve"> Utilizing Attachment O Data</v>
      </c>
      <c r="K64" s="57"/>
      <c r="L64" s="57"/>
      <c r="M64" s="57"/>
      <c r="N64" s="57"/>
      <c r="O64" s="57"/>
      <c r="P64" s="57"/>
      <c r="Q64" s="11"/>
      <c r="R64" s="11"/>
      <c r="T64" s="19"/>
      <c r="U64" s="8"/>
      <c r="V64" s="2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row>
    <row r="65" spans="1:69" ht="14.25" customHeight="1">
      <c r="A65" s="13"/>
      <c r="C65" s="57"/>
      <c r="D65" s="57"/>
      <c r="E65" s="57"/>
      <c r="F65" s="57"/>
      <c r="G65" s="57"/>
      <c r="H65" s="57"/>
      <c r="I65" s="57"/>
      <c r="J65" s="57"/>
      <c r="K65" s="57"/>
      <c r="L65" s="57"/>
      <c r="M65" s="57"/>
      <c r="N65" s="57"/>
      <c r="O65" s="57"/>
      <c r="P65" s="57"/>
      <c r="R65" s="11"/>
      <c r="S65" s="57" t="s">
        <v>78</v>
      </c>
      <c r="T65" s="19"/>
      <c r="U65" s="8"/>
      <c r="V65" s="2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row>
    <row r="66" spans="1:69" ht="15.75">
      <c r="A66" s="13"/>
      <c r="H66" s="57"/>
      <c r="I66" s="57"/>
      <c r="J66" s="43" t="str">
        <f>J8</f>
        <v>ATXI</v>
      </c>
      <c r="K66" s="57"/>
      <c r="L66" s="57"/>
      <c r="M66" s="57"/>
      <c r="N66" s="57"/>
      <c r="O66" s="57"/>
      <c r="P66" s="57"/>
      <c r="Q66" s="57"/>
      <c r="R66" s="11"/>
      <c r="S66" s="11"/>
      <c r="T66" s="19"/>
      <c r="U66" s="8"/>
      <c r="V66" s="2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row>
    <row r="67" spans="1:69" ht="15.75">
      <c r="A67" s="13"/>
      <c r="H67" s="21"/>
      <c r="I67" s="21"/>
      <c r="J67" s="21"/>
      <c r="K67" s="21"/>
      <c r="L67" s="21"/>
      <c r="M67" s="21"/>
      <c r="N67" s="21"/>
      <c r="O67" s="21"/>
      <c r="P67" s="21"/>
      <c r="Q67" s="21"/>
      <c r="R67" s="21"/>
      <c r="S67" s="21"/>
      <c r="T67" s="19"/>
      <c r="U67" s="8"/>
      <c r="V67" s="2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row>
    <row r="68" spans="1:69" ht="15.75">
      <c r="A68" s="13"/>
      <c r="C68" s="57"/>
      <c r="D68" s="57"/>
      <c r="E68" s="57"/>
      <c r="F68" s="57"/>
      <c r="G68" s="57"/>
      <c r="H68" s="27" t="s">
        <v>79</v>
      </c>
      <c r="I68" s="27"/>
      <c r="L68" s="6"/>
      <c r="M68" s="6"/>
      <c r="N68" s="6"/>
      <c r="O68" s="6"/>
      <c r="P68" s="6"/>
      <c r="Q68" s="6"/>
      <c r="R68" s="11"/>
      <c r="S68" s="11"/>
      <c r="T68" s="19"/>
      <c r="U68" s="8"/>
      <c r="V68" s="2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row>
    <row r="69" spans="1:69" ht="63.75">
      <c r="A69" s="13"/>
      <c r="C69" s="57"/>
      <c r="D69" s="57"/>
      <c r="E69" s="57"/>
      <c r="F69" s="57"/>
      <c r="G69" s="57"/>
      <c r="H69" s="27"/>
      <c r="I69" s="27"/>
      <c r="L69" s="6"/>
      <c r="M69" s="6"/>
      <c r="N69" s="6"/>
      <c r="O69" s="6"/>
      <c r="P69" s="6"/>
      <c r="Q69" s="6"/>
      <c r="R69" s="11"/>
      <c r="S69" s="11"/>
      <c r="T69" s="19"/>
      <c r="U69" s="8"/>
      <c r="V69" s="264" t="s">
        <v>410</v>
      </c>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row>
    <row r="70" spans="1:69" ht="15.75">
      <c r="A70" s="59"/>
      <c r="C70" s="60" t="s">
        <v>8</v>
      </c>
      <c r="D70" s="60" t="s">
        <v>9</v>
      </c>
      <c r="E70" s="60" t="s">
        <v>10</v>
      </c>
      <c r="F70" s="60" t="s">
        <v>11</v>
      </c>
      <c r="G70" s="60" t="s">
        <v>80</v>
      </c>
      <c r="H70" s="60" t="s">
        <v>81</v>
      </c>
      <c r="I70" s="60" t="s">
        <v>82</v>
      </c>
      <c r="J70" s="60" t="s">
        <v>83</v>
      </c>
      <c r="K70" s="60" t="s">
        <v>84</v>
      </c>
      <c r="L70" s="60" t="s">
        <v>85</v>
      </c>
      <c r="M70" s="60" t="s">
        <v>86</v>
      </c>
      <c r="N70" s="60" t="s">
        <v>198</v>
      </c>
      <c r="O70" s="60" t="s">
        <v>87</v>
      </c>
      <c r="P70" s="60" t="s">
        <v>88</v>
      </c>
      <c r="Q70" s="60" t="s">
        <v>89</v>
      </c>
      <c r="R70" s="60" t="s">
        <v>90</v>
      </c>
      <c r="S70" s="60" t="s">
        <v>91</v>
      </c>
      <c r="T70" s="19"/>
      <c r="U70" s="8"/>
      <c r="V70" s="2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row>
    <row r="71" spans="1:69" ht="85.5" customHeight="1">
      <c r="A71" s="61" t="s">
        <v>92</v>
      </c>
      <c r="B71" s="62"/>
      <c r="C71" s="63" t="s">
        <v>93</v>
      </c>
      <c r="D71" s="63" t="s">
        <v>94</v>
      </c>
      <c r="E71" s="63" t="s">
        <v>95</v>
      </c>
      <c r="F71" s="63" t="s">
        <v>96</v>
      </c>
      <c r="G71" s="63" t="s">
        <v>97</v>
      </c>
      <c r="H71" s="64" t="s">
        <v>98</v>
      </c>
      <c r="I71" s="64" t="s">
        <v>99</v>
      </c>
      <c r="J71" s="65" t="s">
        <v>100</v>
      </c>
      <c r="K71" s="66" t="s">
        <v>101</v>
      </c>
      <c r="L71" s="64" t="s">
        <v>102</v>
      </c>
      <c r="M71" s="64" t="s">
        <v>76</v>
      </c>
      <c r="N71" s="64" t="s">
        <v>271</v>
      </c>
      <c r="O71" s="66" t="s">
        <v>103</v>
      </c>
      <c r="P71" s="64" t="s">
        <v>104</v>
      </c>
      <c r="Q71" s="67" t="s">
        <v>105</v>
      </c>
      <c r="R71" s="68" t="s">
        <v>106</v>
      </c>
      <c r="S71" s="67" t="s">
        <v>107</v>
      </c>
      <c r="T71" s="40"/>
      <c r="U71" s="416" t="s">
        <v>508</v>
      </c>
      <c r="V71" s="417" t="s">
        <v>509</v>
      </c>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row>
    <row r="72" spans="1:69" ht="46.5" customHeight="1">
      <c r="A72" s="69"/>
      <c r="B72" s="70"/>
      <c r="C72" s="70"/>
      <c r="D72" s="70"/>
      <c r="E72" s="71" t="s">
        <v>108</v>
      </c>
      <c r="F72" s="70"/>
      <c r="G72" s="70" t="s">
        <v>109</v>
      </c>
      <c r="H72" s="71" t="s">
        <v>110</v>
      </c>
      <c r="I72" s="72" t="s">
        <v>111</v>
      </c>
      <c r="J72" s="71" t="s">
        <v>112</v>
      </c>
      <c r="K72" s="73" t="s">
        <v>113</v>
      </c>
      <c r="L72" s="71" t="s">
        <v>114</v>
      </c>
      <c r="M72" s="72" t="s">
        <v>115</v>
      </c>
      <c r="N72" s="120" t="s">
        <v>272</v>
      </c>
      <c r="O72" s="121" t="s">
        <v>273</v>
      </c>
      <c r="P72" s="72" t="s">
        <v>117</v>
      </c>
      <c r="Q72" s="74" t="s">
        <v>118</v>
      </c>
      <c r="R72" s="75" t="s">
        <v>119</v>
      </c>
      <c r="S72" s="76" t="s">
        <v>120</v>
      </c>
      <c r="T72" s="19"/>
      <c r="U72" s="8"/>
      <c r="V72" s="123"/>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row>
    <row r="73" spans="1:69" ht="15.75">
      <c r="A73" s="77" t="s">
        <v>121</v>
      </c>
      <c r="B73" s="6"/>
      <c r="C73" s="6"/>
      <c r="D73" s="6"/>
      <c r="E73" s="6"/>
      <c r="F73" s="6"/>
      <c r="G73" s="6"/>
      <c r="H73" s="6"/>
      <c r="I73" s="6"/>
      <c r="J73" s="6"/>
      <c r="K73" s="78"/>
      <c r="L73" s="6"/>
      <c r="M73" s="6"/>
      <c r="N73" s="6"/>
      <c r="O73" s="78"/>
      <c r="P73" s="6"/>
      <c r="Q73" s="78"/>
      <c r="R73" s="11"/>
      <c r="S73" s="79"/>
      <c r="T73" s="19"/>
      <c r="U73" s="8"/>
      <c r="V73" s="2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row>
    <row r="74" spans="1:69" ht="15.75">
      <c r="A74" s="160" t="s">
        <v>20</v>
      </c>
      <c r="B74" s="161"/>
      <c r="C74" s="161" t="s">
        <v>216</v>
      </c>
      <c r="D74" s="257" t="s">
        <v>362</v>
      </c>
      <c r="E74" s="163">
        <v>81159695</v>
      </c>
      <c r="F74" s="163">
        <v>0</v>
      </c>
      <c r="G74" s="164">
        <f>$L$29</f>
        <v>7.7173007861687459E-2</v>
      </c>
      <c r="H74" s="212">
        <f>F74*G74</f>
        <v>0</v>
      </c>
      <c r="I74" s="164">
        <f>$L$44</f>
        <v>1.2060997914073536E-2</v>
      </c>
      <c r="J74" s="161">
        <f>ROUND(E74*I74,0)</f>
        <v>978867</v>
      </c>
      <c r="K74" s="165">
        <f t="shared" ref="K74:K80" si="0">H74+J74</f>
        <v>978867</v>
      </c>
      <c r="L74" s="212">
        <f t="shared" ref="L74:L80" si="1">E74-F74</f>
        <v>81159695</v>
      </c>
      <c r="M74" s="164">
        <f>$L$54</f>
        <v>8.9170395862392657E-2</v>
      </c>
      <c r="N74" s="164">
        <f t="shared" ref="N74:N89" si="2">$L$57</f>
        <v>-1.7623361672623739E-4</v>
      </c>
      <c r="O74" s="166">
        <f>ROUND(L74*(M74+N74),0)</f>
        <v>7222739</v>
      </c>
      <c r="P74" s="163">
        <v>0</v>
      </c>
      <c r="Q74" s="166">
        <f t="shared" ref="Q74:Q80" si="3">K74+O74+P74</f>
        <v>8201606</v>
      </c>
      <c r="R74" s="227">
        <v>-2430554</v>
      </c>
      <c r="S74" s="228">
        <f>ROUND(SUM(Q74+R74,),0)</f>
        <v>5771052</v>
      </c>
      <c r="T74" s="85"/>
      <c r="U74" s="367">
        <f>E74</f>
        <v>81159695</v>
      </c>
      <c r="V74" s="221">
        <f>E74-U74</f>
        <v>0</v>
      </c>
      <c r="W74" s="85"/>
      <c r="X74" s="85"/>
      <c r="Y74" s="85"/>
    </row>
    <row r="75" spans="1:69" ht="15.75">
      <c r="A75" s="160" t="s">
        <v>122</v>
      </c>
      <c r="B75" s="161"/>
      <c r="C75" s="161" t="s">
        <v>216</v>
      </c>
      <c r="D75" s="257" t="s">
        <v>380</v>
      </c>
      <c r="E75" s="163">
        <v>231563928</v>
      </c>
      <c r="F75" s="163">
        <v>5967069</v>
      </c>
      <c r="G75" s="164">
        <f t="shared" ref="G75:G94" si="4">$L$29</f>
        <v>7.7173007861687459E-2</v>
      </c>
      <c r="H75" s="212">
        <f t="shared" ref="H75:H94" si="5">F75*G75</f>
        <v>460496.6628482315</v>
      </c>
      <c r="I75" s="164">
        <f t="shared" ref="I75:I94" si="6">$L$44</f>
        <v>1.2060997914073536E-2</v>
      </c>
      <c r="J75" s="161">
        <f t="shared" ref="J75:J94" si="7">ROUND(E75*I75,0)</f>
        <v>2792892</v>
      </c>
      <c r="K75" s="165">
        <f t="shared" si="0"/>
        <v>3253388.6628482314</v>
      </c>
      <c r="L75" s="212">
        <f t="shared" si="1"/>
        <v>225596859</v>
      </c>
      <c r="M75" s="164">
        <f t="shared" ref="M75:M94" si="8">$L$54</f>
        <v>8.9170395862392657E-2</v>
      </c>
      <c r="N75" s="164"/>
      <c r="O75" s="166">
        <f t="shared" ref="O75:O94" si="9">ROUND(L75*(M75+N75),0)</f>
        <v>20116561</v>
      </c>
      <c r="P75" s="163">
        <v>5078506</v>
      </c>
      <c r="Q75" s="166">
        <f t="shared" si="3"/>
        <v>28448455.66284823</v>
      </c>
      <c r="R75" s="227">
        <v>2187481</v>
      </c>
      <c r="S75" s="228">
        <f t="shared" ref="S75:S94" si="10">ROUND(SUM(Q75+R75,),0)</f>
        <v>30635937</v>
      </c>
      <c r="T75" s="85"/>
      <c r="U75" s="367">
        <v>0</v>
      </c>
      <c r="V75" s="221">
        <f t="shared" ref="V75:V94" si="11">E75-U75</f>
        <v>231563928</v>
      </c>
      <c r="W75" s="85"/>
      <c r="X75" s="85"/>
      <c r="Y75" s="85"/>
    </row>
    <row r="76" spans="1:69" ht="15.75">
      <c r="A76" s="160" t="s">
        <v>123</v>
      </c>
      <c r="B76" s="161"/>
      <c r="C76" s="161" t="s">
        <v>216</v>
      </c>
      <c r="D76" s="257" t="s">
        <v>381</v>
      </c>
      <c r="E76" s="163">
        <v>4491616</v>
      </c>
      <c r="F76" s="163">
        <v>0</v>
      </c>
      <c r="G76" s="164">
        <f t="shared" si="4"/>
        <v>7.7173007861687459E-2</v>
      </c>
      <c r="H76" s="212">
        <f t="shared" si="5"/>
        <v>0</v>
      </c>
      <c r="I76" s="164">
        <f t="shared" si="6"/>
        <v>1.2060997914073536E-2</v>
      </c>
      <c r="J76" s="161">
        <f t="shared" si="7"/>
        <v>54173</v>
      </c>
      <c r="K76" s="165">
        <f t="shared" si="0"/>
        <v>54173</v>
      </c>
      <c r="L76" s="212">
        <f t="shared" si="1"/>
        <v>4491616</v>
      </c>
      <c r="M76" s="164">
        <f t="shared" si="8"/>
        <v>8.9170395862392657E-2</v>
      </c>
      <c r="N76" s="164"/>
      <c r="O76" s="166">
        <f t="shared" si="9"/>
        <v>400519</v>
      </c>
      <c r="P76" s="163">
        <v>0</v>
      </c>
      <c r="Q76" s="166">
        <f t="shared" si="3"/>
        <v>454692</v>
      </c>
      <c r="R76" s="227">
        <v>-16860</v>
      </c>
      <c r="S76" s="228">
        <f t="shared" si="10"/>
        <v>437832</v>
      </c>
      <c r="T76" s="85"/>
      <c r="U76" s="367">
        <v>0</v>
      </c>
      <c r="V76" s="221">
        <f t="shared" si="11"/>
        <v>4491616</v>
      </c>
      <c r="W76" s="85"/>
      <c r="X76" s="85"/>
      <c r="Y76" s="85"/>
    </row>
    <row r="77" spans="1:69" ht="15.75">
      <c r="A77" s="160" t="s">
        <v>224</v>
      </c>
      <c r="B77" s="161"/>
      <c r="C77" s="161" t="s">
        <v>216</v>
      </c>
      <c r="D77" s="257" t="s">
        <v>363</v>
      </c>
      <c r="E77" s="163">
        <v>0</v>
      </c>
      <c r="F77" s="163">
        <v>0</v>
      </c>
      <c r="G77" s="164">
        <f t="shared" si="4"/>
        <v>7.7173007861687459E-2</v>
      </c>
      <c r="H77" s="212">
        <f t="shared" si="5"/>
        <v>0</v>
      </c>
      <c r="I77" s="164">
        <f t="shared" si="6"/>
        <v>1.2060997914073536E-2</v>
      </c>
      <c r="J77" s="161">
        <f t="shared" si="7"/>
        <v>0</v>
      </c>
      <c r="K77" s="165">
        <f t="shared" si="0"/>
        <v>0</v>
      </c>
      <c r="L77" s="212">
        <f t="shared" si="1"/>
        <v>0</v>
      </c>
      <c r="M77" s="164">
        <f t="shared" si="8"/>
        <v>8.9170395862392657E-2</v>
      </c>
      <c r="N77" s="164">
        <f t="shared" si="2"/>
        <v>-1.7623361672623739E-4</v>
      </c>
      <c r="O77" s="166">
        <f t="shared" si="9"/>
        <v>0</v>
      </c>
      <c r="P77" s="163">
        <v>0</v>
      </c>
      <c r="Q77" s="166">
        <f t="shared" si="3"/>
        <v>0</v>
      </c>
      <c r="R77" s="163">
        <v>-1546217</v>
      </c>
      <c r="S77" s="228">
        <f t="shared" si="10"/>
        <v>-1546217</v>
      </c>
      <c r="T77" s="85"/>
      <c r="U77" s="367">
        <f>E77</f>
        <v>0</v>
      </c>
      <c r="V77" s="221">
        <f t="shared" si="11"/>
        <v>0</v>
      </c>
      <c r="W77" s="85"/>
      <c r="X77" s="85"/>
      <c r="Y77" s="85"/>
    </row>
    <row r="78" spans="1:69" ht="15.75">
      <c r="A78" s="160" t="s">
        <v>225</v>
      </c>
      <c r="B78" s="161"/>
      <c r="C78" s="161" t="s">
        <v>216</v>
      </c>
      <c r="D78" s="257" t="s">
        <v>382</v>
      </c>
      <c r="E78" s="163">
        <v>79813589</v>
      </c>
      <c r="F78" s="163">
        <v>3056940</v>
      </c>
      <c r="G78" s="164">
        <f t="shared" si="4"/>
        <v>7.7173007861687459E-2</v>
      </c>
      <c r="H78" s="212">
        <f t="shared" si="5"/>
        <v>235913.25465270685</v>
      </c>
      <c r="I78" s="164">
        <f t="shared" si="6"/>
        <v>1.2060997914073536E-2</v>
      </c>
      <c r="J78" s="161">
        <f t="shared" si="7"/>
        <v>962632</v>
      </c>
      <c r="K78" s="165">
        <f t="shared" si="0"/>
        <v>1198545.2546527069</v>
      </c>
      <c r="L78" s="212">
        <f t="shared" si="1"/>
        <v>76756649</v>
      </c>
      <c r="M78" s="164">
        <f t="shared" si="8"/>
        <v>8.9170395862392657E-2</v>
      </c>
      <c r="N78" s="164"/>
      <c r="O78" s="166">
        <f t="shared" si="9"/>
        <v>6844421</v>
      </c>
      <c r="P78" s="163">
        <v>1683160</v>
      </c>
      <c r="Q78" s="166">
        <f t="shared" si="3"/>
        <v>9726126.2546527069</v>
      </c>
      <c r="R78" s="163">
        <v>1589134</v>
      </c>
      <c r="S78" s="228">
        <f t="shared" si="10"/>
        <v>11315260</v>
      </c>
      <c r="T78" s="85"/>
      <c r="U78" s="367">
        <v>0</v>
      </c>
      <c r="V78" s="221">
        <f t="shared" si="11"/>
        <v>79813589</v>
      </c>
      <c r="W78" s="85"/>
      <c r="X78" s="85"/>
      <c r="Y78" s="85"/>
    </row>
    <row r="79" spans="1:69" ht="15.75">
      <c r="A79" s="160" t="s">
        <v>226</v>
      </c>
      <c r="B79" s="161"/>
      <c r="C79" s="161" t="s">
        <v>216</v>
      </c>
      <c r="D79" s="257" t="s">
        <v>383</v>
      </c>
      <c r="E79" s="163">
        <v>1285591</v>
      </c>
      <c r="F79" s="163">
        <v>0</v>
      </c>
      <c r="G79" s="164">
        <f t="shared" si="4"/>
        <v>7.7173007861687459E-2</v>
      </c>
      <c r="H79" s="212">
        <f t="shared" si="5"/>
        <v>0</v>
      </c>
      <c r="I79" s="164">
        <f t="shared" si="6"/>
        <v>1.2060997914073536E-2</v>
      </c>
      <c r="J79" s="161">
        <f t="shared" si="7"/>
        <v>15506</v>
      </c>
      <c r="K79" s="165">
        <f t="shared" si="0"/>
        <v>15506</v>
      </c>
      <c r="L79" s="212">
        <f t="shared" si="1"/>
        <v>1285591</v>
      </c>
      <c r="M79" s="164">
        <f t="shared" si="8"/>
        <v>8.9170395862392657E-2</v>
      </c>
      <c r="N79" s="164"/>
      <c r="O79" s="166">
        <f t="shared" si="9"/>
        <v>114637</v>
      </c>
      <c r="P79" s="163">
        <v>0</v>
      </c>
      <c r="Q79" s="166">
        <f t="shared" si="3"/>
        <v>130143</v>
      </c>
      <c r="R79" s="163">
        <v>-3839</v>
      </c>
      <c r="S79" s="228">
        <f t="shared" si="10"/>
        <v>126304</v>
      </c>
      <c r="T79" s="85"/>
      <c r="U79" s="367">
        <v>0</v>
      </c>
      <c r="V79" s="221">
        <f t="shared" si="11"/>
        <v>1285591</v>
      </c>
      <c r="W79" s="85"/>
      <c r="X79" s="85"/>
      <c r="Y79" s="85"/>
    </row>
    <row r="80" spans="1:69" ht="15.75">
      <c r="A80" s="160" t="s">
        <v>227</v>
      </c>
      <c r="B80" s="161"/>
      <c r="C80" s="161" t="s">
        <v>216</v>
      </c>
      <c r="D80" s="257" t="s">
        <v>367</v>
      </c>
      <c r="E80" s="163">
        <v>16711467</v>
      </c>
      <c r="F80" s="163">
        <v>0</v>
      </c>
      <c r="G80" s="164">
        <f t="shared" si="4"/>
        <v>7.7173007861687459E-2</v>
      </c>
      <c r="H80" s="212">
        <f t="shared" si="5"/>
        <v>0</v>
      </c>
      <c r="I80" s="164">
        <f t="shared" si="6"/>
        <v>1.2060997914073536E-2</v>
      </c>
      <c r="J80" s="161">
        <f t="shared" si="7"/>
        <v>201557</v>
      </c>
      <c r="K80" s="165">
        <f t="shared" si="0"/>
        <v>201557</v>
      </c>
      <c r="L80" s="212">
        <f t="shared" si="1"/>
        <v>16711467</v>
      </c>
      <c r="M80" s="164">
        <f t="shared" si="8"/>
        <v>8.9170395862392657E-2</v>
      </c>
      <c r="N80" s="164">
        <f t="shared" si="2"/>
        <v>-1.7623361672623739E-4</v>
      </c>
      <c r="O80" s="166">
        <f t="shared" si="9"/>
        <v>1487223</v>
      </c>
      <c r="P80" s="163">
        <v>0</v>
      </c>
      <c r="Q80" s="166">
        <f t="shared" si="3"/>
        <v>1688780</v>
      </c>
      <c r="R80" s="163">
        <v>-152570</v>
      </c>
      <c r="S80" s="228">
        <f t="shared" si="10"/>
        <v>1536210</v>
      </c>
      <c r="T80" s="85"/>
      <c r="U80" s="367">
        <f>E80</f>
        <v>16711467</v>
      </c>
      <c r="V80" s="221">
        <f t="shared" si="11"/>
        <v>0</v>
      </c>
      <c r="W80" s="85"/>
      <c r="X80" s="85"/>
      <c r="Y80" s="85"/>
    </row>
    <row r="81" spans="1:25" ht="15.75">
      <c r="A81" s="160" t="s">
        <v>359</v>
      </c>
      <c r="B81" s="161"/>
      <c r="C81" s="161" t="s">
        <v>216</v>
      </c>
      <c r="D81" s="257" t="s">
        <v>384</v>
      </c>
      <c r="E81" s="163">
        <v>0</v>
      </c>
      <c r="F81" s="163">
        <v>0</v>
      </c>
      <c r="G81" s="164">
        <f t="shared" si="4"/>
        <v>7.7173007861687459E-2</v>
      </c>
      <c r="H81" s="212">
        <f t="shared" si="5"/>
        <v>0</v>
      </c>
      <c r="I81" s="164">
        <f t="shared" si="6"/>
        <v>1.2060997914073536E-2</v>
      </c>
      <c r="J81" s="161">
        <f t="shared" si="7"/>
        <v>0</v>
      </c>
      <c r="K81" s="165">
        <f t="shared" ref="K81:K86" si="12">H81+J81</f>
        <v>0</v>
      </c>
      <c r="L81" s="212">
        <f t="shared" ref="L81:L86" si="13">E81-F81</f>
        <v>0</v>
      </c>
      <c r="M81" s="164">
        <f t="shared" si="8"/>
        <v>8.9170395862392657E-2</v>
      </c>
      <c r="O81" s="166">
        <f t="shared" si="9"/>
        <v>0</v>
      </c>
      <c r="P81" s="163">
        <v>0</v>
      </c>
      <c r="Q81" s="166">
        <f t="shared" ref="Q81:Q86" si="14">K81+O81+P81</f>
        <v>0</v>
      </c>
      <c r="R81" s="163">
        <v>0</v>
      </c>
      <c r="S81" s="228">
        <f t="shared" si="10"/>
        <v>0</v>
      </c>
      <c r="T81" s="85"/>
      <c r="U81" s="367">
        <v>0</v>
      </c>
      <c r="V81" s="221">
        <f t="shared" si="11"/>
        <v>0</v>
      </c>
      <c r="W81" s="85"/>
      <c r="X81" s="85"/>
      <c r="Y81" s="85"/>
    </row>
    <row r="82" spans="1:25" ht="15.75">
      <c r="A82" s="160" t="s">
        <v>360</v>
      </c>
      <c r="B82" s="161"/>
      <c r="C82" s="161" t="s">
        <v>216</v>
      </c>
      <c r="D82" s="257" t="s">
        <v>385</v>
      </c>
      <c r="E82" s="163">
        <v>1064838</v>
      </c>
      <c r="F82" s="163">
        <v>0</v>
      </c>
      <c r="G82" s="164">
        <f t="shared" si="4"/>
        <v>7.7173007861687459E-2</v>
      </c>
      <c r="H82" s="212">
        <f t="shared" si="5"/>
        <v>0</v>
      </c>
      <c r="I82" s="164">
        <f t="shared" si="6"/>
        <v>1.2060997914073536E-2</v>
      </c>
      <c r="J82" s="161">
        <f t="shared" si="7"/>
        <v>12843</v>
      </c>
      <c r="K82" s="165">
        <f t="shared" si="12"/>
        <v>12843</v>
      </c>
      <c r="L82" s="212">
        <f t="shared" si="13"/>
        <v>1064838</v>
      </c>
      <c r="M82" s="164">
        <f t="shared" si="8"/>
        <v>8.9170395862392657E-2</v>
      </c>
      <c r="N82" s="164"/>
      <c r="O82" s="166">
        <f t="shared" si="9"/>
        <v>94952</v>
      </c>
      <c r="P82" s="163">
        <v>0</v>
      </c>
      <c r="Q82" s="166">
        <f t="shared" si="14"/>
        <v>107795</v>
      </c>
      <c r="R82" s="163">
        <v>-1953</v>
      </c>
      <c r="S82" s="228">
        <f t="shared" si="10"/>
        <v>105842</v>
      </c>
      <c r="T82" s="85"/>
      <c r="U82" s="367">
        <v>0</v>
      </c>
      <c r="V82" s="221">
        <f t="shared" si="11"/>
        <v>1064838</v>
      </c>
      <c r="W82" s="85"/>
      <c r="X82" s="85"/>
      <c r="Y82" s="85"/>
    </row>
    <row r="83" spans="1:25" ht="15.75">
      <c r="A83" s="160" t="s">
        <v>361</v>
      </c>
      <c r="B83" s="161"/>
      <c r="C83" s="161" t="s">
        <v>216</v>
      </c>
      <c r="D83" s="257" t="s">
        <v>364</v>
      </c>
      <c r="E83" s="163">
        <v>0</v>
      </c>
      <c r="F83" s="163">
        <v>0</v>
      </c>
      <c r="G83" s="164">
        <f t="shared" si="4"/>
        <v>7.7173007861687459E-2</v>
      </c>
      <c r="H83" s="212">
        <f t="shared" si="5"/>
        <v>0</v>
      </c>
      <c r="I83" s="164">
        <f t="shared" si="6"/>
        <v>1.2060997914073536E-2</v>
      </c>
      <c r="J83" s="161">
        <f t="shared" si="7"/>
        <v>0</v>
      </c>
      <c r="K83" s="165">
        <f t="shared" ref="K83" si="15">H83+J83</f>
        <v>0</v>
      </c>
      <c r="L83" s="212">
        <f t="shared" ref="L83" si="16">E83-F83</f>
        <v>0</v>
      </c>
      <c r="M83" s="164">
        <f t="shared" si="8"/>
        <v>8.9170395862392657E-2</v>
      </c>
      <c r="N83" s="164">
        <f t="shared" si="2"/>
        <v>-1.7623361672623739E-4</v>
      </c>
      <c r="O83" s="166">
        <f t="shared" si="9"/>
        <v>0</v>
      </c>
      <c r="P83" s="163">
        <v>0</v>
      </c>
      <c r="Q83" s="166">
        <f t="shared" ref="Q83" si="17">K83+O83+P83</f>
        <v>0</v>
      </c>
      <c r="R83" s="163">
        <v>4704783</v>
      </c>
      <c r="S83" s="228">
        <f t="shared" si="10"/>
        <v>4704783</v>
      </c>
      <c r="T83" s="85"/>
      <c r="U83" s="367">
        <f>E83</f>
        <v>0</v>
      </c>
      <c r="V83" s="221">
        <f t="shared" si="11"/>
        <v>0</v>
      </c>
      <c r="W83" s="85"/>
      <c r="X83" s="85"/>
      <c r="Y83" s="85"/>
    </row>
    <row r="84" spans="1:25" ht="15.75">
      <c r="A84" s="160" t="s">
        <v>369</v>
      </c>
      <c r="B84" s="161"/>
      <c r="C84" s="161" t="s">
        <v>216</v>
      </c>
      <c r="D84" s="257" t="s">
        <v>386</v>
      </c>
      <c r="E84" s="163">
        <v>683444353</v>
      </c>
      <c r="F84" s="163">
        <v>16962205</v>
      </c>
      <c r="G84" s="164">
        <f t="shared" si="4"/>
        <v>7.7173007861687459E-2</v>
      </c>
      <c r="H84" s="212">
        <f t="shared" si="5"/>
        <v>1309024.3798165543</v>
      </c>
      <c r="I84" s="164">
        <f t="shared" si="6"/>
        <v>1.2060997914073536E-2</v>
      </c>
      <c r="J84" s="161">
        <f t="shared" si="7"/>
        <v>8243021</v>
      </c>
      <c r="K84" s="165">
        <f t="shared" si="12"/>
        <v>9552045.3798165545</v>
      </c>
      <c r="L84" s="212">
        <f t="shared" si="13"/>
        <v>666482148</v>
      </c>
      <c r="M84" s="164">
        <f t="shared" si="8"/>
        <v>8.9170395862392657E-2</v>
      </c>
      <c r="N84" s="164"/>
      <c r="O84" s="166">
        <f t="shared" si="9"/>
        <v>59430477</v>
      </c>
      <c r="P84" s="163">
        <v>14992702</v>
      </c>
      <c r="Q84" s="166">
        <f t="shared" si="14"/>
        <v>83975224.379816562</v>
      </c>
      <c r="R84" s="163">
        <v>-3531073</v>
      </c>
      <c r="S84" s="228">
        <f t="shared" si="10"/>
        <v>80444151</v>
      </c>
      <c r="T84" s="85"/>
      <c r="U84" s="367">
        <v>0</v>
      </c>
      <c r="V84" s="221">
        <f t="shared" si="11"/>
        <v>683444353</v>
      </c>
      <c r="W84" s="85"/>
      <c r="X84" s="85"/>
      <c r="Y84" s="85"/>
    </row>
    <row r="85" spans="1:25" ht="15.75">
      <c r="A85" s="160" t="s">
        <v>370</v>
      </c>
      <c r="B85" s="161"/>
      <c r="C85" s="161" t="s">
        <v>216</v>
      </c>
      <c r="D85" s="257" t="s">
        <v>387</v>
      </c>
      <c r="E85" s="163">
        <v>8834274</v>
      </c>
      <c r="F85" s="163">
        <v>0</v>
      </c>
      <c r="G85" s="164">
        <f t="shared" si="4"/>
        <v>7.7173007861687459E-2</v>
      </c>
      <c r="H85" s="212">
        <f t="shared" si="5"/>
        <v>0</v>
      </c>
      <c r="I85" s="164">
        <f t="shared" si="6"/>
        <v>1.2060997914073536E-2</v>
      </c>
      <c r="J85" s="161">
        <f t="shared" si="7"/>
        <v>106550</v>
      </c>
      <c r="K85" s="165">
        <f t="shared" si="12"/>
        <v>106550</v>
      </c>
      <c r="L85" s="212">
        <f t="shared" si="13"/>
        <v>8834274</v>
      </c>
      <c r="M85" s="164">
        <f t="shared" si="8"/>
        <v>8.9170395862392657E-2</v>
      </c>
      <c r="N85" s="164"/>
      <c r="O85" s="166">
        <f t="shared" si="9"/>
        <v>787756</v>
      </c>
      <c r="P85" s="163">
        <v>0</v>
      </c>
      <c r="Q85" s="166">
        <f t="shared" si="14"/>
        <v>894306</v>
      </c>
      <c r="R85" s="163">
        <v>59420</v>
      </c>
      <c r="S85" s="228">
        <f t="shared" si="10"/>
        <v>953726</v>
      </c>
      <c r="T85" s="85"/>
      <c r="U85" s="367">
        <v>0</v>
      </c>
      <c r="V85" s="221">
        <f t="shared" si="11"/>
        <v>8834274</v>
      </c>
      <c r="W85" s="85"/>
      <c r="X85" s="85"/>
      <c r="Y85" s="85"/>
    </row>
    <row r="86" spans="1:25" ht="15.75">
      <c r="A86" s="160" t="s">
        <v>371</v>
      </c>
      <c r="B86" s="161"/>
      <c r="C86" s="161" t="s">
        <v>216</v>
      </c>
      <c r="D86" s="257" t="s">
        <v>365</v>
      </c>
      <c r="E86" s="163">
        <v>67300620</v>
      </c>
      <c r="F86" s="163">
        <v>0</v>
      </c>
      <c r="G86" s="164">
        <f t="shared" si="4"/>
        <v>7.7173007861687459E-2</v>
      </c>
      <c r="H86" s="212">
        <f t="shared" si="5"/>
        <v>0</v>
      </c>
      <c r="I86" s="164">
        <f t="shared" si="6"/>
        <v>1.2060997914073536E-2</v>
      </c>
      <c r="J86" s="161">
        <f t="shared" si="7"/>
        <v>811713</v>
      </c>
      <c r="K86" s="165">
        <f t="shared" si="12"/>
        <v>811713</v>
      </c>
      <c r="L86" s="212">
        <f t="shared" si="13"/>
        <v>67300620</v>
      </c>
      <c r="M86" s="164">
        <f t="shared" si="8"/>
        <v>8.9170395862392657E-2</v>
      </c>
      <c r="N86" s="164">
        <f t="shared" si="2"/>
        <v>-1.7623361672623739E-4</v>
      </c>
      <c r="O86" s="166">
        <f t="shared" si="9"/>
        <v>5989362</v>
      </c>
      <c r="P86" s="163">
        <v>0</v>
      </c>
      <c r="Q86" s="166">
        <f t="shared" si="14"/>
        <v>6801075</v>
      </c>
      <c r="R86" s="163">
        <v>-743660</v>
      </c>
      <c r="S86" s="228">
        <f t="shared" si="10"/>
        <v>6057415</v>
      </c>
      <c r="T86" s="85"/>
      <c r="U86" s="367">
        <f>E86</f>
        <v>67300620</v>
      </c>
      <c r="V86" s="221">
        <f t="shared" si="11"/>
        <v>0</v>
      </c>
      <c r="W86" s="85"/>
      <c r="X86" s="85"/>
      <c r="Y86" s="85"/>
    </row>
    <row r="87" spans="1:25" ht="15.75">
      <c r="A87" s="160" t="s">
        <v>372</v>
      </c>
      <c r="B87" s="161"/>
      <c r="C87" s="161" t="s">
        <v>216</v>
      </c>
      <c r="D87" s="257" t="s">
        <v>389</v>
      </c>
      <c r="E87" s="163">
        <v>54080174</v>
      </c>
      <c r="F87" s="163">
        <v>1179513</v>
      </c>
      <c r="G87" s="164">
        <f t="shared" si="4"/>
        <v>7.7173007861687459E-2</v>
      </c>
      <c r="H87" s="212">
        <f t="shared" si="5"/>
        <v>91026.566021962557</v>
      </c>
      <c r="I87" s="164">
        <f t="shared" si="6"/>
        <v>1.2060997914073536E-2</v>
      </c>
      <c r="J87" s="161">
        <f t="shared" si="7"/>
        <v>652261</v>
      </c>
      <c r="K87" s="165">
        <f t="shared" ref="K87" si="18">H87+J87</f>
        <v>743287.56602196256</v>
      </c>
      <c r="L87" s="212">
        <f t="shared" ref="L87" si="19">E87-F87</f>
        <v>52900661</v>
      </c>
      <c r="M87" s="164">
        <f t="shared" si="8"/>
        <v>8.9170395862392657E-2</v>
      </c>
      <c r="N87" s="164"/>
      <c r="O87" s="166">
        <f t="shared" si="9"/>
        <v>4717173</v>
      </c>
      <c r="P87" s="163">
        <v>1015359</v>
      </c>
      <c r="Q87" s="166">
        <f t="shared" ref="Q87" si="20">K87+O87+P87</f>
        <v>6475819.5660219621</v>
      </c>
      <c r="R87" s="163">
        <v>338647</v>
      </c>
      <c r="S87" s="228">
        <f t="shared" si="10"/>
        <v>6814467</v>
      </c>
      <c r="T87" s="85"/>
      <c r="U87" s="367">
        <v>0</v>
      </c>
      <c r="V87" s="221">
        <f t="shared" si="11"/>
        <v>54080174</v>
      </c>
      <c r="W87" s="85"/>
      <c r="X87" s="85"/>
      <c r="Y87" s="85"/>
    </row>
    <row r="88" spans="1:25" ht="15.75">
      <c r="A88" s="160" t="s">
        <v>392</v>
      </c>
      <c r="B88" s="161"/>
      <c r="C88" s="161" t="s">
        <v>216</v>
      </c>
      <c r="D88" s="257" t="s">
        <v>388</v>
      </c>
      <c r="E88" s="163">
        <v>3388213</v>
      </c>
      <c r="F88" s="163">
        <v>0</v>
      </c>
      <c r="G88" s="164">
        <f t="shared" si="4"/>
        <v>7.7173007861687459E-2</v>
      </c>
      <c r="H88" s="212">
        <f t="shared" si="5"/>
        <v>0</v>
      </c>
      <c r="I88" s="164">
        <f t="shared" si="6"/>
        <v>1.2060997914073536E-2</v>
      </c>
      <c r="J88" s="161">
        <f t="shared" si="7"/>
        <v>40865</v>
      </c>
      <c r="K88" s="165">
        <f t="shared" ref="K88:K91" si="21">H88+J88</f>
        <v>40865</v>
      </c>
      <c r="L88" s="212">
        <f t="shared" ref="L88:L91" si="22">E88-F88</f>
        <v>3388213</v>
      </c>
      <c r="M88" s="164">
        <f t="shared" si="8"/>
        <v>8.9170395862392657E-2</v>
      </c>
      <c r="N88" s="164"/>
      <c r="O88" s="166">
        <f t="shared" si="9"/>
        <v>302128</v>
      </c>
      <c r="P88" s="163">
        <v>0</v>
      </c>
      <c r="Q88" s="166">
        <f t="shared" ref="Q88:Q91" si="23">K88+O88+P88</f>
        <v>342993</v>
      </c>
      <c r="R88" s="163">
        <v>-11056</v>
      </c>
      <c r="S88" s="228">
        <f t="shared" si="10"/>
        <v>331937</v>
      </c>
      <c r="T88" s="85"/>
      <c r="U88" s="367">
        <v>0</v>
      </c>
      <c r="V88" s="221">
        <f t="shared" si="11"/>
        <v>3388213</v>
      </c>
      <c r="W88" s="85"/>
      <c r="X88" s="85"/>
      <c r="Y88" s="85"/>
    </row>
    <row r="89" spans="1:25" ht="15.75">
      <c r="A89" s="160" t="s">
        <v>393</v>
      </c>
      <c r="B89" s="161"/>
      <c r="C89" s="161" t="s">
        <v>216</v>
      </c>
      <c r="D89" s="257" t="s">
        <v>366</v>
      </c>
      <c r="E89" s="163">
        <v>0</v>
      </c>
      <c r="F89" s="163">
        <v>0</v>
      </c>
      <c r="G89" s="164">
        <f t="shared" si="4"/>
        <v>7.7173007861687459E-2</v>
      </c>
      <c r="H89" s="212">
        <f t="shared" si="5"/>
        <v>0</v>
      </c>
      <c r="I89" s="164">
        <f t="shared" si="6"/>
        <v>1.2060997914073536E-2</v>
      </c>
      <c r="J89" s="161">
        <f t="shared" si="7"/>
        <v>0</v>
      </c>
      <c r="K89" s="165">
        <f t="shared" si="21"/>
        <v>0</v>
      </c>
      <c r="L89" s="212">
        <f t="shared" si="22"/>
        <v>0</v>
      </c>
      <c r="M89" s="164">
        <f t="shared" si="8"/>
        <v>8.9170395862392657E-2</v>
      </c>
      <c r="N89" s="164">
        <f t="shared" si="2"/>
        <v>-1.7623361672623739E-4</v>
      </c>
      <c r="O89" s="166">
        <f t="shared" si="9"/>
        <v>0</v>
      </c>
      <c r="P89" s="163">
        <v>0</v>
      </c>
      <c r="Q89" s="166">
        <f t="shared" si="23"/>
        <v>0</v>
      </c>
      <c r="R89" s="163">
        <v>-398981</v>
      </c>
      <c r="S89" s="228">
        <f t="shared" si="10"/>
        <v>-398981</v>
      </c>
      <c r="T89" s="85"/>
      <c r="U89" s="367">
        <f>E89</f>
        <v>0</v>
      </c>
      <c r="V89" s="221">
        <f t="shared" si="11"/>
        <v>0</v>
      </c>
      <c r="W89" s="85"/>
      <c r="X89" s="85"/>
      <c r="Y89" s="85"/>
    </row>
    <row r="90" spans="1:25" ht="15.75">
      <c r="A90" s="160" t="s">
        <v>394</v>
      </c>
      <c r="B90" s="161"/>
      <c r="C90" s="161" t="s">
        <v>216</v>
      </c>
      <c r="D90" s="257" t="s">
        <v>390</v>
      </c>
      <c r="E90" s="163">
        <v>108713988</v>
      </c>
      <c r="F90" s="163">
        <v>2167757</v>
      </c>
      <c r="G90" s="164">
        <f t="shared" si="4"/>
        <v>7.7173007861687459E-2</v>
      </c>
      <c r="H90" s="212">
        <f t="shared" si="5"/>
        <v>167292.32800322803</v>
      </c>
      <c r="I90" s="164">
        <f t="shared" si="6"/>
        <v>1.2060997914073536E-2</v>
      </c>
      <c r="J90" s="161">
        <f t="shared" si="7"/>
        <v>1311199</v>
      </c>
      <c r="K90" s="165">
        <f t="shared" si="21"/>
        <v>1478491.3280032279</v>
      </c>
      <c r="L90" s="212">
        <f t="shared" si="22"/>
        <v>106546231</v>
      </c>
      <c r="M90" s="164">
        <f t="shared" si="8"/>
        <v>8.9170395862392657E-2</v>
      </c>
      <c r="N90" s="164"/>
      <c r="O90" s="166">
        <f t="shared" si="9"/>
        <v>9500770</v>
      </c>
      <c r="P90" s="163">
        <v>2311333</v>
      </c>
      <c r="Q90" s="166">
        <f t="shared" si="23"/>
        <v>13290594.328003228</v>
      </c>
      <c r="R90" s="163">
        <v>983266</v>
      </c>
      <c r="S90" s="228">
        <f t="shared" si="10"/>
        <v>14273860</v>
      </c>
      <c r="T90" s="85"/>
      <c r="U90" s="367">
        <v>0</v>
      </c>
      <c r="V90" s="221">
        <f t="shared" si="11"/>
        <v>108713988</v>
      </c>
      <c r="W90" s="85"/>
      <c r="X90" s="85"/>
      <c r="Y90" s="85"/>
    </row>
    <row r="91" spans="1:25" ht="15.75">
      <c r="A91" s="160" t="s">
        <v>395</v>
      </c>
      <c r="B91" s="161"/>
      <c r="C91" s="161" t="s">
        <v>216</v>
      </c>
      <c r="D91" s="257" t="s">
        <v>391</v>
      </c>
      <c r="E91" s="163">
        <v>3302135</v>
      </c>
      <c r="F91" s="163">
        <v>0</v>
      </c>
      <c r="G91" s="164">
        <f t="shared" si="4"/>
        <v>7.7173007861687459E-2</v>
      </c>
      <c r="H91" s="212">
        <f t="shared" si="5"/>
        <v>0</v>
      </c>
      <c r="I91" s="164">
        <f t="shared" si="6"/>
        <v>1.2060997914073536E-2</v>
      </c>
      <c r="J91" s="161">
        <f t="shared" si="7"/>
        <v>39827</v>
      </c>
      <c r="K91" s="165">
        <f t="shared" si="21"/>
        <v>39827</v>
      </c>
      <c r="L91" s="212">
        <f t="shared" si="22"/>
        <v>3302135</v>
      </c>
      <c r="M91" s="164">
        <f t="shared" si="8"/>
        <v>8.9170395862392657E-2</v>
      </c>
      <c r="N91" s="164"/>
      <c r="O91" s="166">
        <f t="shared" si="9"/>
        <v>294453</v>
      </c>
      <c r="P91" s="163">
        <v>0</v>
      </c>
      <c r="Q91" s="166">
        <f t="shared" si="23"/>
        <v>334280</v>
      </c>
      <c r="R91" s="163">
        <v>-89034</v>
      </c>
      <c r="S91" s="228">
        <f t="shared" si="10"/>
        <v>245246</v>
      </c>
      <c r="T91" s="85"/>
      <c r="U91" s="367">
        <v>0</v>
      </c>
      <c r="V91" s="221">
        <f t="shared" si="11"/>
        <v>3302135</v>
      </c>
      <c r="W91" s="85"/>
      <c r="X91" s="85"/>
      <c r="Y91" s="85"/>
    </row>
    <row r="92" spans="1:25" ht="15.75">
      <c r="A92" s="160" t="s">
        <v>396</v>
      </c>
      <c r="B92" s="161"/>
      <c r="C92" s="161" t="s">
        <v>216</v>
      </c>
      <c r="D92" s="257" t="s">
        <v>368</v>
      </c>
      <c r="E92" s="163">
        <v>14087292</v>
      </c>
      <c r="F92" s="163">
        <v>0</v>
      </c>
      <c r="G92" s="164">
        <f t="shared" si="4"/>
        <v>7.7173007861687459E-2</v>
      </c>
      <c r="H92" s="212">
        <f t="shared" si="5"/>
        <v>0</v>
      </c>
      <c r="I92" s="164">
        <f t="shared" si="6"/>
        <v>1.2060997914073536E-2</v>
      </c>
      <c r="J92" s="161">
        <f t="shared" si="7"/>
        <v>169907</v>
      </c>
      <c r="K92" s="165">
        <f t="shared" ref="K92:K94" si="24">H92+J92</f>
        <v>169907</v>
      </c>
      <c r="L92" s="212">
        <f t="shared" ref="L92:L94" si="25">E92-F92</f>
        <v>14087292</v>
      </c>
      <c r="M92" s="164">
        <f t="shared" si="8"/>
        <v>8.9170395862392657E-2</v>
      </c>
      <c r="N92" s="164">
        <f t="shared" ref="N92" si="26">$L$57</f>
        <v>-1.7623361672623739E-4</v>
      </c>
      <c r="O92" s="166">
        <f t="shared" si="9"/>
        <v>1253687</v>
      </c>
      <c r="P92" s="163">
        <v>0</v>
      </c>
      <c r="Q92" s="166">
        <f t="shared" ref="Q92:Q94" si="27">K92+O92+P92</f>
        <v>1423594</v>
      </c>
      <c r="R92" s="163">
        <v>-762741</v>
      </c>
      <c r="S92" s="228">
        <f t="shared" si="10"/>
        <v>660853</v>
      </c>
      <c r="T92" s="85"/>
      <c r="U92" s="367">
        <f>E92</f>
        <v>14087292</v>
      </c>
      <c r="V92" s="221">
        <f t="shared" si="11"/>
        <v>0</v>
      </c>
      <c r="W92" s="85"/>
      <c r="X92" s="85"/>
      <c r="Y92" s="85"/>
    </row>
    <row r="93" spans="1:25" ht="15.75">
      <c r="A93" s="160" t="s">
        <v>397</v>
      </c>
      <c r="B93" s="161"/>
      <c r="C93" s="161" t="s">
        <v>216</v>
      </c>
      <c r="D93" s="257" t="s">
        <v>399</v>
      </c>
      <c r="E93" s="163">
        <v>34567375</v>
      </c>
      <c r="F93" s="163">
        <v>1111444</v>
      </c>
      <c r="G93" s="164">
        <f t="shared" si="4"/>
        <v>7.7173007861687459E-2</v>
      </c>
      <c r="H93" s="212">
        <f t="shared" si="5"/>
        <v>85773.476549825355</v>
      </c>
      <c r="I93" s="164">
        <f t="shared" si="6"/>
        <v>1.2060997914073536E-2</v>
      </c>
      <c r="J93" s="161">
        <f t="shared" si="7"/>
        <v>416917</v>
      </c>
      <c r="K93" s="165">
        <f t="shared" si="24"/>
        <v>502690.47654982534</v>
      </c>
      <c r="L93" s="212">
        <f t="shared" si="25"/>
        <v>33455931</v>
      </c>
      <c r="M93" s="164">
        <f t="shared" si="8"/>
        <v>8.9170395862392657E-2</v>
      </c>
      <c r="N93" s="164"/>
      <c r="O93" s="166">
        <f t="shared" si="9"/>
        <v>2983279</v>
      </c>
      <c r="P93" s="163">
        <v>653323</v>
      </c>
      <c r="Q93" s="166">
        <f t="shared" si="27"/>
        <v>4139292.4765498252</v>
      </c>
      <c r="R93" s="163">
        <v>806829</v>
      </c>
      <c r="S93" s="228">
        <f t="shared" si="10"/>
        <v>4946121</v>
      </c>
      <c r="T93" s="85"/>
      <c r="U93" s="367">
        <v>0</v>
      </c>
      <c r="V93" s="221">
        <f t="shared" si="11"/>
        <v>34567375</v>
      </c>
      <c r="W93" s="85"/>
      <c r="X93" s="85"/>
      <c r="Y93" s="85"/>
    </row>
    <row r="94" spans="1:25" ht="15.75">
      <c r="A94" s="160" t="s">
        <v>398</v>
      </c>
      <c r="B94" s="161"/>
      <c r="C94" s="161" t="s">
        <v>216</v>
      </c>
      <c r="D94" s="257" t="s">
        <v>400</v>
      </c>
      <c r="E94" s="163">
        <v>769449</v>
      </c>
      <c r="F94" s="163">
        <v>0</v>
      </c>
      <c r="G94" s="164">
        <f t="shared" si="4"/>
        <v>7.7173007861687459E-2</v>
      </c>
      <c r="H94" s="212">
        <f t="shared" si="5"/>
        <v>0</v>
      </c>
      <c r="I94" s="164">
        <f t="shared" si="6"/>
        <v>1.2060997914073536E-2</v>
      </c>
      <c r="J94" s="161">
        <f t="shared" si="7"/>
        <v>9280</v>
      </c>
      <c r="K94" s="165">
        <f t="shared" si="24"/>
        <v>9280</v>
      </c>
      <c r="L94" s="212">
        <f t="shared" si="25"/>
        <v>769449</v>
      </c>
      <c r="M94" s="164">
        <f t="shared" si="8"/>
        <v>8.9170395862392657E-2</v>
      </c>
      <c r="N94" s="164"/>
      <c r="O94" s="166">
        <f t="shared" si="9"/>
        <v>68612</v>
      </c>
      <c r="P94" s="163">
        <v>0</v>
      </c>
      <c r="Q94" s="166">
        <f t="shared" si="27"/>
        <v>77892</v>
      </c>
      <c r="R94" s="163">
        <v>-2291</v>
      </c>
      <c r="S94" s="228">
        <f t="shared" si="10"/>
        <v>75601</v>
      </c>
      <c r="T94" s="85"/>
      <c r="U94" s="367">
        <v>0</v>
      </c>
      <c r="V94" s="221">
        <f t="shared" si="11"/>
        <v>769449</v>
      </c>
      <c r="W94" s="85"/>
      <c r="X94" s="85"/>
      <c r="Y94" s="85"/>
    </row>
    <row r="95" spans="1:25" ht="15.75">
      <c r="A95" s="160"/>
      <c r="C95" s="85"/>
      <c r="D95" s="86"/>
      <c r="E95" s="85"/>
      <c r="F95" s="85"/>
      <c r="G95" s="85"/>
      <c r="H95" s="85"/>
      <c r="I95" s="85"/>
      <c r="J95" s="85"/>
      <c r="K95" s="87"/>
      <c r="L95" s="85"/>
      <c r="M95" s="85"/>
      <c r="N95" s="85"/>
      <c r="O95" s="87"/>
      <c r="P95" s="85"/>
      <c r="Q95" s="87"/>
      <c r="R95" s="85"/>
      <c r="S95" s="87"/>
      <c r="T95" s="85"/>
      <c r="U95" s="367"/>
      <c r="V95" s="85"/>
      <c r="W95" s="85"/>
      <c r="X95" s="85"/>
      <c r="Y95" s="85"/>
    </row>
    <row r="96" spans="1:25" ht="15.75">
      <c r="A96" s="88"/>
      <c r="B96" s="89"/>
      <c r="C96" s="90"/>
      <c r="D96" s="90"/>
      <c r="E96" s="90"/>
      <c r="F96" s="90"/>
      <c r="G96" s="90"/>
      <c r="H96" s="90"/>
      <c r="I96" s="90"/>
      <c r="J96" s="90"/>
      <c r="K96" s="91"/>
      <c r="L96" s="90"/>
      <c r="M96" s="90"/>
      <c r="N96" s="90"/>
      <c r="O96" s="91"/>
      <c r="P96" s="90"/>
      <c r="Q96" s="91"/>
      <c r="R96" s="90"/>
      <c r="S96" s="91"/>
      <c r="T96" s="85"/>
      <c r="U96" s="367"/>
      <c r="V96" s="85"/>
      <c r="W96" s="85"/>
      <c r="X96" s="85"/>
      <c r="Y96" s="85"/>
    </row>
    <row r="97" spans="1:25" ht="16.5" thickBot="1">
      <c r="A97" s="18" t="s">
        <v>124</v>
      </c>
      <c r="B97" s="50"/>
      <c r="C97" s="21" t="s">
        <v>125</v>
      </c>
      <c r="D97" s="21"/>
      <c r="E97" s="21"/>
      <c r="F97" s="21"/>
      <c r="G97" s="21"/>
      <c r="H97" s="43"/>
      <c r="I97" s="43"/>
      <c r="J97" s="11"/>
      <c r="K97" s="11"/>
      <c r="L97" s="11"/>
      <c r="M97" s="11"/>
      <c r="N97" s="11"/>
      <c r="O97" s="11"/>
      <c r="P97" s="11"/>
      <c r="Q97" s="92">
        <f>SUM(Q74:Q96)</f>
        <v>166512668.66789252</v>
      </c>
      <c r="R97" s="92">
        <f>SUM(R74:R96)</f>
        <v>978731</v>
      </c>
      <c r="S97" s="92">
        <f>SUM(S74:S96)</f>
        <v>167491399</v>
      </c>
      <c r="T97" s="85"/>
      <c r="U97" s="366">
        <f>SUM(U74:U96)</f>
        <v>179259074</v>
      </c>
      <c r="V97" s="366">
        <f>SUM(V74:V96)</f>
        <v>1215319523</v>
      </c>
      <c r="W97" s="85"/>
      <c r="X97" s="85"/>
      <c r="Y97" s="85"/>
    </row>
    <row r="98" spans="1:25" ht="16.5" thickTop="1">
      <c r="A98" s="93"/>
      <c r="B98" s="85"/>
      <c r="C98" s="85"/>
      <c r="D98" s="85"/>
      <c r="E98" s="133">
        <f>SUM(E74:E95)</f>
        <v>1394578597</v>
      </c>
      <c r="F98" s="85"/>
      <c r="G98" s="85"/>
      <c r="H98" s="85"/>
      <c r="I98" s="85"/>
      <c r="J98" s="85"/>
      <c r="K98" s="85"/>
      <c r="L98" s="85"/>
      <c r="M98" s="85"/>
      <c r="N98" s="85"/>
      <c r="O98" s="85"/>
      <c r="P98" s="85"/>
      <c r="Q98" s="85"/>
      <c r="R98" s="85"/>
      <c r="S98" s="85"/>
      <c r="T98" s="85"/>
      <c r="U98" s="8"/>
      <c r="V98" s="253">
        <f>+E98-V97</f>
        <v>179259074</v>
      </c>
      <c r="W98" s="253" t="s">
        <v>229</v>
      </c>
      <c r="X98" s="85"/>
      <c r="Y98" s="85"/>
    </row>
    <row r="99" spans="1:25" ht="15.75">
      <c r="A99" s="156">
        <v>3</v>
      </c>
      <c r="B99" s="85"/>
      <c r="C99" s="57" t="s">
        <v>126</v>
      </c>
      <c r="D99" s="57"/>
      <c r="E99" s="57"/>
      <c r="F99" s="57"/>
      <c r="G99" s="85"/>
      <c r="H99" s="85"/>
      <c r="I99" s="85"/>
      <c r="J99" s="85"/>
      <c r="K99" s="85"/>
      <c r="L99" s="85"/>
      <c r="M99" s="85"/>
      <c r="N99" s="85"/>
      <c r="O99" s="85"/>
      <c r="P99" s="85"/>
      <c r="Q99" s="92">
        <f>Q97</f>
        <v>166512668.66789252</v>
      </c>
      <c r="R99" s="85"/>
      <c r="S99" s="85"/>
      <c r="T99" s="85"/>
      <c r="U99" s="8"/>
      <c r="V99" s="254" t="s">
        <v>378</v>
      </c>
      <c r="W99" s="255"/>
      <c r="X99" s="85"/>
      <c r="Y99" s="85"/>
    </row>
    <row r="100" spans="1:25">
      <c r="A100" s="85"/>
      <c r="B100" s="85"/>
      <c r="C100" s="85"/>
      <c r="D100" s="85"/>
      <c r="E100" s="85"/>
      <c r="F100" s="85"/>
      <c r="G100" s="85"/>
      <c r="H100" s="85"/>
      <c r="I100" s="85"/>
      <c r="J100" s="85"/>
      <c r="K100" s="85"/>
      <c r="L100" s="85"/>
      <c r="M100" s="85"/>
      <c r="N100" s="85"/>
      <c r="O100" s="85"/>
      <c r="P100" s="85"/>
      <c r="Q100" s="85"/>
      <c r="R100" s="85"/>
      <c r="S100" s="85"/>
      <c r="T100" s="85"/>
      <c r="U100" s="85"/>
      <c r="V100" s="85"/>
      <c r="W100" s="85"/>
      <c r="X100" s="85"/>
      <c r="Y100" s="85"/>
    </row>
    <row r="101" spans="1:25">
      <c r="A101" s="85"/>
      <c r="B101" s="85"/>
      <c r="C101" s="85"/>
      <c r="D101" s="85"/>
      <c r="E101" s="85"/>
      <c r="F101" s="85"/>
      <c r="G101" s="85"/>
      <c r="H101" s="85"/>
      <c r="I101" s="85"/>
      <c r="J101" s="85"/>
      <c r="K101" s="85"/>
      <c r="L101" s="85"/>
      <c r="M101" s="85"/>
      <c r="N101" s="85"/>
      <c r="O101" s="85"/>
      <c r="P101" s="85"/>
      <c r="Q101" s="85"/>
      <c r="R101" s="85"/>
      <c r="S101" s="85"/>
      <c r="T101" s="85"/>
      <c r="U101" s="85"/>
      <c r="V101" s="85"/>
      <c r="W101" s="85"/>
      <c r="X101" s="85"/>
      <c r="Y101" s="85"/>
    </row>
    <row r="102" spans="1:25" ht="15.75">
      <c r="A102" s="57" t="s">
        <v>127</v>
      </c>
      <c r="B102" s="85"/>
      <c r="C102" s="85"/>
      <c r="D102" s="85"/>
      <c r="E102" s="85"/>
      <c r="F102" s="85"/>
      <c r="G102" s="85"/>
      <c r="H102" s="85"/>
      <c r="I102" s="85"/>
      <c r="J102" s="85"/>
      <c r="K102" s="85"/>
      <c r="L102" s="85"/>
      <c r="M102" s="85"/>
      <c r="N102" s="85"/>
      <c r="O102" s="85"/>
      <c r="P102" s="85"/>
      <c r="Q102" s="85"/>
      <c r="R102" s="85"/>
      <c r="S102" s="85"/>
      <c r="T102" s="85"/>
      <c r="U102" s="85"/>
      <c r="V102" s="85"/>
      <c r="W102" s="85"/>
      <c r="X102" s="85"/>
      <c r="Y102" s="85"/>
    </row>
    <row r="103" spans="1:25" ht="16.5" thickBot="1">
      <c r="A103" s="95" t="s">
        <v>128</v>
      </c>
      <c r="B103" s="85"/>
      <c r="C103" s="85"/>
      <c r="D103" s="85"/>
      <c r="E103" s="85"/>
      <c r="F103" s="85"/>
      <c r="G103" s="85"/>
      <c r="H103" s="85"/>
      <c r="I103" s="85"/>
      <c r="J103" s="85"/>
      <c r="K103" s="85"/>
      <c r="L103" s="85"/>
      <c r="M103" s="85"/>
      <c r="N103" s="85"/>
      <c r="O103" s="85"/>
      <c r="P103" s="85"/>
      <c r="Q103" s="85"/>
      <c r="R103" s="85"/>
      <c r="S103" s="85"/>
      <c r="T103" s="85"/>
      <c r="U103" s="85"/>
      <c r="V103" s="85"/>
      <c r="W103" s="85"/>
      <c r="X103" s="85"/>
      <c r="Y103" s="85"/>
    </row>
    <row r="104" spans="1:25" ht="15.75">
      <c r="A104" s="96" t="s">
        <v>129</v>
      </c>
      <c r="B104" s="97"/>
      <c r="C104" s="426" t="s">
        <v>341</v>
      </c>
      <c r="D104" s="426"/>
      <c r="E104" s="426"/>
      <c r="F104" s="426"/>
      <c r="G104" s="427"/>
      <c r="H104" s="427"/>
      <c r="I104" s="427"/>
      <c r="J104" s="427"/>
      <c r="K104" s="427"/>
      <c r="L104" s="427"/>
      <c r="M104" s="427"/>
      <c r="N104" s="427"/>
      <c r="O104" s="427"/>
      <c r="P104" s="427"/>
      <c r="Q104" s="427"/>
      <c r="R104" s="427"/>
      <c r="S104" s="427"/>
      <c r="T104" s="85"/>
      <c r="U104" s="85"/>
      <c r="V104" s="85"/>
      <c r="W104" s="85"/>
      <c r="X104" s="85"/>
      <c r="Y104" s="85"/>
    </row>
    <row r="105" spans="1:25" ht="15.75">
      <c r="A105" s="96" t="s">
        <v>130</v>
      </c>
      <c r="B105" s="97"/>
      <c r="C105" s="426" t="s">
        <v>340</v>
      </c>
      <c r="D105" s="426"/>
      <c r="E105" s="426"/>
      <c r="F105" s="426"/>
      <c r="G105" s="427"/>
      <c r="H105" s="427"/>
      <c r="I105" s="427"/>
      <c r="J105" s="427"/>
      <c r="K105" s="427"/>
      <c r="L105" s="427"/>
      <c r="M105" s="427"/>
      <c r="N105" s="427"/>
      <c r="O105" s="427"/>
      <c r="P105" s="427"/>
      <c r="Q105" s="427"/>
      <c r="R105" s="427"/>
      <c r="S105" s="427"/>
      <c r="T105" s="85"/>
      <c r="U105" s="85"/>
      <c r="V105" s="85"/>
      <c r="W105" s="85"/>
      <c r="X105" s="85"/>
      <c r="Y105" s="85"/>
    </row>
    <row r="106" spans="1:25" ht="15.75">
      <c r="A106" s="96" t="s">
        <v>131</v>
      </c>
      <c r="B106" s="97"/>
      <c r="C106" s="426" t="s">
        <v>214</v>
      </c>
      <c r="D106" s="426"/>
      <c r="E106" s="426"/>
      <c r="F106" s="426"/>
      <c r="G106" s="427"/>
      <c r="H106" s="427"/>
      <c r="I106" s="427"/>
      <c r="J106" s="427"/>
      <c r="K106" s="427"/>
      <c r="L106" s="427"/>
      <c r="M106" s="427"/>
      <c r="N106" s="427"/>
      <c r="O106" s="427"/>
      <c r="P106" s="427"/>
      <c r="Q106" s="427"/>
      <c r="R106" s="427"/>
      <c r="S106" s="427"/>
      <c r="T106" s="85"/>
      <c r="U106" s="85"/>
      <c r="V106" s="85"/>
      <c r="W106" s="85"/>
      <c r="X106" s="85"/>
      <c r="Y106" s="85"/>
    </row>
    <row r="107" spans="1:25" ht="15.75">
      <c r="A107" s="96"/>
      <c r="B107" s="97"/>
      <c r="C107" s="428" t="s">
        <v>133</v>
      </c>
      <c r="D107" s="428"/>
      <c r="E107" s="428"/>
      <c r="F107" s="428"/>
      <c r="G107" s="429"/>
      <c r="H107" s="429"/>
      <c r="I107" s="429"/>
      <c r="J107" s="429"/>
      <c r="K107" s="429"/>
      <c r="L107" s="429"/>
      <c r="M107" s="429"/>
      <c r="N107" s="429"/>
      <c r="O107" s="429"/>
      <c r="P107" s="429"/>
      <c r="Q107" s="429"/>
      <c r="R107" s="429"/>
      <c r="S107" s="429"/>
      <c r="T107" s="85"/>
      <c r="U107" s="85"/>
      <c r="V107" s="85"/>
      <c r="W107" s="85"/>
      <c r="X107" s="85"/>
      <c r="Y107" s="85"/>
    </row>
    <row r="108" spans="1:25" ht="15.75">
      <c r="A108" s="96" t="s">
        <v>134</v>
      </c>
      <c r="B108" s="97"/>
      <c r="C108" s="426" t="s">
        <v>135</v>
      </c>
      <c r="D108" s="426"/>
      <c r="E108" s="426"/>
      <c r="F108" s="426"/>
      <c r="G108" s="427"/>
      <c r="H108" s="427"/>
      <c r="I108" s="427"/>
      <c r="J108" s="427"/>
      <c r="K108" s="427"/>
      <c r="L108" s="427"/>
      <c r="M108" s="427"/>
      <c r="N108" s="427"/>
      <c r="O108" s="427"/>
      <c r="P108" s="427"/>
      <c r="Q108" s="427"/>
      <c r="R108" s="427"/>
      <c r="S108" s="427"/>
      <c r="T108" s="85"/>
      <c r="U108" s="85"/>
      <c r="V108" s="85"/>
      <c r="W108" s="85"/>
      <c r="X108" s="85"/>
      <c r="Y108" s="85"/>
    </row>
    <row r="109" spans="1:25" ht="15.75">
      <c r="A109" s="98" t="s">
        <v>136</v>
      </c>
      <c r="B109" s="97"/>
      <c r="C109" s="426" t="s">
        <v>274</v>
      </c>
      <c r="D109" s="426"/>
      <c r="E109" s="426"/>
      <c r="F109" s="426"/>
      <c r="G109" s="427"/>
      <c r="H109" s="427"/>
      <c r="I109" s="427"/>
      <c r="J109" s="427"/>
      <c r="K109" s="427"/>
      <c r="L109" s="427"/>
      <c r="M109" s="427"/>
      <c r="N109" s="427"/>
      <c r="O109" s="427"/>
      <c r="P109" s="427"/>
      <c r="Q109" s="427"/>
      <c r="R109" s="427"/>
      <c r="S109" s="427"/>
      <c r="T109" s="85"/>
      <c r="U109" s="85"/>
      <c r="V109" s="85"/>
      <c r="W109" s="85"/>
      <c r="X109" s="85"/>
      <c r="Y109" s="85"/>
    </row>
    <row r="110" spans="1:25" ht="15.75">
      <c r="A110" s="98" t="s">
        <v>137</v>
      </c>
      <c r="B110" s="97"/>
      <c r="C110" s="426" t="s">
        <v>339</v>
      </c>
      <c r="D110" s="426"/>
      <c r="E110" s="426"/>
      <c r="F110" s="426"/>
      <c r="G110" s="427"/>
      <c r="H110" s="427"/>
      <c r="I110" s="427"/>
      <c r="J110" s="427"/>
      <c r="K110" s="427"/>
      <c r="L110" s="427"/>
      <c r="M110" s="427"/>
      <c r="N110" s="427"/>
      <c r="O110" s="427"/>
      <c r="P110" s="427"/>
      <c r="Q110" s="427"/>
      <c r="R110" s="427"/>
      <c r="S110" s="427"/>
      <c r="T110" s="85"/>
      <c r="U110" s="85"/>
      <c r="V110" s="85"/>
      <c r="W110" s="85"/>
      <c r="X110" s="85"/>
      <c r="Y110" s="85"/>
    </row>
    <row r="111" spans="1:25" ht="15.75">
      <c r="A111" s="98" t="s">
        <v>139</v>
      </c>
      <c r="B111" s="97"/>
      <c r="C111" s="426" t="s">
        <v>355</v>
      </c>
      <c r="D111" s="426"/>
      <c r="E111" s="426"/>
      <c r="F111" s="426"/>
      <c r="G111" s="427"/>
      <c r="H111" s="427"/>
      <c r="I111" s="427"/>
      <c r="J111" s="427"/>
      <c r="K111" s="427"/>
      <c r="L111" s="427"/>
      <c r="M111" s="427"/>
      <c r="N111" s="427"/>
      <c r="O111" s="427"/>
      <c r="P111" s="427"/>
      <c r="Q111" s="427"/>
      <c r="R111" s="427"/>
      <c r="S111" s="427"/>
      <c r="T111" s="85"/>
      <c r="U111" s="85"/>
      <c r="V111" s="85"/>
      <c r="W111" s="85"/>
      <c r="X111" s="85"/>
      <c r="Y111" s="85"/>
    </row>
    <row r="112" spans="1:25">
      <c r="A112" s="99" t="s">
        <v>141</v>
      </c>
      <c r="B112" s="10"/>
      <c r="C112" s="426" t="s">
        <v>142</v>
      </c>
      <c r="D112" s="426"/>
      <c r="E112" s="426"/>
      <c r="F112" s="426"/>
      <c r="G112" s="427"/>
      <c r="H112" s="427"/>
      <c r="I112" s="427"/>
      <c r="J112" s="427"/>
      <c r="K112" s="427"/>
      <c r="L112" s="427"/>
      <c r="M112" s="427"/>
      <c r="N112" s="427"/>
      <c r="O112" s="427"/>
      <c r="P112" s="427"/>
      <c r="Q112" s="427"/>
      <c r="R112" s="427"/>
      <c r="S112" s="427"/>
      <c r="T112" s="85"/>
      <c r="U112" s="85"/>
      <c r="V112" s="85"/>
      <c r="W112" s="85"/>
      <c r="X112" s="85"/>
      <c r="Y112" s="85"/>
    </row>
    <row r="113" spans="1:25">
      <c r="A113" s="100" t="s">
        <v>195</v>
      </c>
      <c r="B113" s="85"/>
      <c r="C113" s="85" t="s">
        <v>275</v>
      </c>
      <c r="D113" s="85"/>
      <c r="E113" s="85"/>
      <c r="F113" s="85"/>
      <c r="G113" s="85"/>
      <c r="H113" s="85"/>
      <c r="I113" s="85"/>
      <c r="J113" s="85"/>
      <c r="K113" s="85"/>
      <c r="L113" s="85"/>
      <c r="M113" s="85"/>
      <c r="N113" s="85"/>
      <c r="O113" s="85"/>
      <c r="P113" s="85"/>
      <c r="Q113" s="85"/>
      <c r="R113" s="85"/>
      <c r="S113" s="85"/>
      <c r="T113" s="85"/>
      <c r="U113" s="85"/>
      <c r="V113" s="85"/>
      <c r="W113" s="85"/>
      <c r="X113" s="85"/>
      <c r="Y113" s="85"/>
    </row>
    <row r="114" spans="1:25" ht="15.75">
      <c r="A114" s="103" t="s">
        <v>201</v>
      </c>
      <c r="B114" s="102"/>
      <c r="C114" s="101" t="s">
        <v>276</v>
      </c>
      <c r="D114" s="103"/>
      <c r="E114" s="103"/>
      <c r="F114" s="103"/>
      <c r="G114" s="42"/>
      <c r="H114" s="43"/>
      <c r="I114" s="43"/>
      <c r="J114" s="11"/>
      <c r="K114" s="11"/>
      <c r="L114" s="57"/>
      <c r="M114" s="57"/>
      <c r="N114" s="57"/>
      <c r="O114" s="38"/>
      <c r="P114" s="57"/>
      <c r="R114" s="11"/>
      <c r="S114" s="104"/>
      <c r="T114" s="85"/>
      <c r="U114" s="85"/>
      <c r="V114" s="85"/>
      <c r="W114" s="85"/>
      <c r="X114" s="85"/>
      <c r="Y114" s="85"/>
    </row>
    <row r="115" spans="1:25" ht="15.75">
      <c r="A115" s="101"/>
      <c r="B115" s="102"/>
      <c r="C115" s="103"/>
      <c r="D115" s="103"/>
      <c r="E115" s="103"/>
      <c r="F115" s="103"/>
      <c r="G115" s="42"/>
      <c r="H115" s="43"/>
      <c r="I115" s="43"/>
      <c r="J115" s="11"/>
      <c r="K115" s="11"/>
      <c r="L115" s="57"/>
      <c r="M115" s="57"/>
      <c r="N115" s="57"/>
      <c r="O115" s="38"/>
      <c r="P115" s="57"/>
      <c r="R115" s="11"/>
      <c r="S115" s="36"/>
      <c r="T115" s="85"/>
      <c r="U115" s="85"/>
      <c r="V115" s="85"/>
      <c r="W115" s="85"/>
      <c r="X115" s="85"/>
      <c r="Y115" s="85"/>
    </row>
    <row r="116" spans="1:25">
      <c r="C116" s="85"/>
      <c r="D116" s="85"/>
      <c r="E116" s="85"/>
      <c r="F116" s="85"/>
      <c r="G116" s="85"/>
      <c r="H116" s="85"/>
      <c r="I116" s="85"/>
      <c r="J116" s="85"/>
      <c r="K116" s="85"/>
      <c r="L116" s="85"/>
      <c r="M116" s="85"/>
      <c r="N116" s="85"/>
      <c r="O116" s="85"/>
      <c r="P116" s="85"/>
      <c r="Q116" s="85"/>
      <c r="R116" s="85"/>
      <c r="S116" s="85"/>
      <c r="T116" s="85"/>
      <c r="U116" s="85"/>
      <c r="V116" s="85"/>
      <c r="W116" s="85"/>
      <c r="X116" s="85"/>
      <c r="Y116" s="85"/>
    </row>
    <row r="117" spans="1:25">
      <c r="C117" s="85"/>
      <c r="D117" s="85"/>
      <c r="E117" s="85"/>
      <c r="F117" s="85"/>
      <c r="G117" s="85"/>
      <c r="H117" s="85"/>
      <c r="I117" s="85"/>
      <c r="J117" s="85"/>
      <c r="K117" s="85"/>
      <c r="L117" s="85"/>
      <c r="M117" s="85"/>
      <c r="N117" s="85"/>
      <c r="O117" s="85"/>
      <c r="P117" s="85"/>
      <c r="Q117" s="85"/>
      <c r="R117" s="85"/>
      <c r="S117" s="85"/>
      <c r="T117" s="85"/>
      <c r="U117" s="85"/>
      <c r="V117" s="85"/>
      <c r="W117" s="85"/>
      <c r="X117" s="85"/>
      <c r="Y117" s="85"/>
    </row>
    <row r="118" spans="1:25">
      <c r="C118" s="85"/>
      <c r="D118" s="85"/>
      <c r="E118" s="85"/>
      <c r="F118" s="85"/>
      <c r="G118" s="85"/>
      <c r="H118" s="85"/>
      <c r="I118" s="85"/>
      <c r="J118" s="85"/>
      <c r="K118" s="85"/>
      <c r="L118" s="85"/>
      <c r="M118" s="85"/>
      <c r="N118" s="85"/>
      <c r="O118" s="85"/>
      <c r="P118" s="85"/>
      <c r="Q118" s="85"/>
      <c r="R118" s="85"/>
      <c r="S118" s="85"/>
      <c r="T118" s="85"/>
      <c r="U118" s="85"/>
      <c r="V118" s="85"/>
      <c r="W118" s="85"/>
      <c r="X118" s="85"/>
      <c r="Y118" s="85"/>
    </row>
    <row r="119" spans="1:25">
      <c r="C119" s="85"/>
      <c r="D119" s="85"/>
      <c r="E119" s="85"/>
      <c r="F119" s="85"/>
      <c r="G119" s="85"/>
      <c r="H119" s="85"/>
      <c r="I119" s="85"/>
      <c r="J119" s="85"/>
      <c r="K119" s="85"/>
      <c r="L119" s="85"/>
      <c r="M119" s="85"/>
      <c r="N119" s="85"/>
      <c r="O119" s="85"/>
      <c r="P119" s="85"/>
      <c r="Q119" s="85"/>
      <c r="R119" s="85"/>
      <c r="S119" s="85"/>
      <c r="T119" s="85"/>
      <c r="U119" s="85"/>
      <c r="V119" s="85"/>
      <c r="W119" s="85"/>
      <c r="X119" s="85"/>
      <c r="Y119" s="85"/>
    </row>
    <row r="120" spans="1:25">
      <c r="C120" s="85"/>
      <c r="D120" s="85"/>
      <c r="E120" s="85"/>
      <c r="F120" s="85"/>
      <c r="G120" s="85"/>
      <c r="H120" s="85"/>
      <c r="I120" s="85"/>
      <c r="J120" s="85"/>
      <c r="K120" s="85"/>
      <c r="L120" s="85"/>
      <c r="M120" s="85"/>
      <c r="N120" s="85"/>
      <c r="O120" s="85"/>
      <c r="P120" s="85"/>
      <c r="Q120" s="85"/>
      <c r="R120" s="85"/>
      <c r="S120" s="85"/>
      <c r="T120" s="85"/>
      <c r="U120" s="85"/>
      <c r="V120" s="85"/>
      <c r="W120" s="85"/>
      <c r="X120" s="85"/>
      <c r="Y120" s="85"/>
    </row>
    <row r="121" spans="1:25">
      <c r="C121" s="85"/>
      <c r="D121" s="85"/>
      <c r="E121" s="85"/>
      <c r="F121" s="85"/>
      <c r="G121" s="85"/>
      <c r="H121" s="85"/>
      <c r="I121" s="85"/>
      <c r="J121" s="85"/>
      <c r="K121" s="85"/>
      <c r="L121" s="85"/>
      <c r="M121" s="85"/>
      <c r="N121" s="85"/>
      <c r="O121" s="85"/>
      <c r="P121" s="85"/>
      <c r="Q121" s="85"/>
      <c r="R121" s="85"/>
      <c r="S121" s="85"/>
      <c r="T121" s="85"/>
      <c r="U121" s="85"/>
      <c r="V121" s="85"/>
      <c r="W121" s="85"/>
      <c r="X121" s="85"/>
      <c r="Y121" s="85"/>
    </row>
    <row r="122" spans="1:25">
      <c r="C122" s="85"/>
      <c r="D122" s="85"/>
      <c r="E122" s="85"/>
      <c r="F122" s="85"/>
      <c r="G122" s="85"/>
      <c r="H122" s="85"/>
      <c r="I122" s="85"/>
      <c r="J122" s="85"/>
      <c r="K122" s="85"/>
      <c r="L122" s="85"/>
      <c r="M122" s="85"/>
      <c r="N122" s="85"/>
      <c r="O122" s="85"/>
      <c r="P122" s="85"/>
      <c r="Q122" s="85"/>
      <c r="R122" s="85"/>
      <c r="S122" s="85"/>
      <c r="T122" s="85"/>
      <c r="U122" s="85"/>
      <c r="V122" s="85"/>
      <c r="W122" s="85"/>
      <c r="X122" s="85"/>
      <c r="Y122" s="85"/>
    </row>
    <row r="123" spans="1:25">
      <c r="C123" s="85"/>
      <c r="D123" s="85"/>
      <c r="E123" s="85"/>
      <c r="F123" s="85"/>
      <c r="G123" s="85"/>
      <c r="H123" s="85"/>
      <c r="I123" s="85"/>
      <c r="J123" s="85"/>
      <c r="K123" s="85"/>
      <c r="L123" s="85"/>
      <c r="M123" s="85"/>
      <c r="N123" s="85"/>
      <c r="O123" s="85"/>
      <c r="P123" s="85"/>
      <c r="Q123" s="85"/>
      <c r="R123" s="85"/>
      <c r="S123" s="85"/>
      <c r="T123" s="85"/>
      <c r="U123" s="85"/>
      <c r="V123" s="85"/>
      <c r="W123" s="85"/>
      <c r="X123" s="85"/>
      <c r="Y123" s="85"/>
    </row>
    <row r="124" spans="1:25">
      <c r="C124" s="85"/>
      <c r="D124" s="85"/>
      <c r="E124" s="85"/>
      <c r="F124" s="85"/>
      <c r="G124" s="85"/>
      <c r="H124" s="85"/>
      <c r="I124" s="85"/>
      <c r="J124" s="85"/>
      <c r="K124" s="85"/>
      <c r="L124" s="85"/>
      <c r="M124" s="85"/>
      <c r="N124" s="85"/>
      <c r="O124" s="85"/>
      <c r="P124" s="85"/>
      <c r="Q124" s="85"/>
      <c r="R124" s="85"/>
      <c r="S124" s="85"/>
      <c r="T124" s="85"/>
      <c r="U124" s="85"/>
      <c r="V124" s="85"/>
      <c r="W124" s="85"/>
      <c r="X124" s="85"/>
      <c r="Y124" s="85"/>
    </row>
    <row r="125" spans="1:25">
      <c r="C125" s="85"/>
      <c r="D125" s="85"/>
      <c r="E125" s="85"/>
      <c r="F125" s="85"/>
      <c r="G125" s="85"/>
      <c r="H125" s="85"/>
      <c r="I125" s="85"/>
      <c r="J125" s="85"/>
      <c r="K125" s="85"/>
      <c r="L125" s="85"/>
      <c r="M125" s="85"/>
      <c r="N125" s="85"/>
      <c r="O125" s="85"/>
      <c r="P125" s="85"/>
      <c r="Q125" s="85"/>
      <c r="R125" s="85"/>
      <c r="S125" s="85"/>
      <c r="T125" s="85"/>
      <c r="U125" s="85"/>
      <c r="V125" s="85"/>
      <c r="W125" s="85"/>
      <c r="X125" s="85"/>
      <c r="Y125" s="85"/>
    </row>
    <row r="126" spans="1:25">
      <c r="C126" s="85"/>
      <c r="D126" s="85"/>
      <c r="E126" s="85"/>
      <c r="F126" s="85"/>
      <c r="G126" s="85"/>
      <c r="H126" s="85"/>
      <c r="I126" s="85"/>
      <c r="J126" s="85"/>
      <c r="K126" s="85"/>
      <c r="L126" s="85"/>
      <c r="M126" s="85"/>
      <c r="N126" s="85"/>
      <c r="O126" s="85"/>
      <c r="P126" s="85"/>
      <c r="Q126" s="85"/>
      <c r="R126" s="85"/>
      <c r="S126" s="85"/>
      <c r="T126" s="85"/>
      <c r="U126" s="85"/>
      <c r="V126" s="85"/>
      <c r="W126" s="85"/>
      <c r="X126" s="85"/>
      <c r="Y126" s="85"/>
    </row>
    <row r="127" spans="1:25">
      <c r="C127" s="85"/>
      <c r="D127" s="85"/>
      <c r="E127" s="85"/>
      <c r="F127" s="85"/>
      <c r="G127" s="85"/>
      <c r="H127" s="85"/>
      <c r="I127" s="85"/>
      <c r="J127" s="85"/>
      <c r="K127" s="85"/>
      <c r="L127" s="85"/>
      <c r="M127" s="85"/>
      <c r="N127" s="85"/>
      <c r="O127" s="85"/>
      <c r="P127" s="85"/>
      <c r="Q127" s="85"/>
      <c r="R127" s="85"/>
      <c r="S127" s="85"/>
      <c r="T127" s="85"/>
      <c r="U127" s="85"/>
      <c r="V127" s="85"/>
      <c r="W127" s="85"/>
      <c r="X127" s="85"/>
      <c r="Y127" s="85"/>
    </row>
    <row r="128" spans="1:25">
      <c r="C128" s="85"/>
      <c r="D128" s="85"/>
      <c r="E128" s="85"/>
      <c r="F128" s="85"/>
      <c r="G128" s="85"/>
      <c r="H128" s="85"/>
      <c r="I128" s="85"/>
      <c r="J128" s="85"/>
      <c r="K128" s="85"/>
      <c r="L128" s="85"/>
      <c r="M128" s="85"/>
      <c r="N128" s="85"/>
      <c r="O128" s="85"/>
      <c r="P128" s="85"/>
      <c r="Q128" s="85"/>
      <c r="R128" s="85"/>
      <c r="S128" s="85"/>
      <c r="T128" s="85"/>
      <c r="U128" s="85"/>
      <c r="V128" s="85"/>
      <c r="W128" s="85"/>
      <c r="X128" s="85"/>
      <c r="Y128" s="85"/>
    </row>
    <row r="129" spans="3:25">
      <c r="C129" s="85"/>
      <c r="D129" s="85"/>
      <c r="E129" s="85"/>
      <c r="F129" s="85"/>
      <c r="G129" s="85"/>
      <c r="H129" s="85"/>
      <c r="I129" s="85"/>
      <c r="J129" s="85"/>
      <c r="K129" s="85"/>
      <c r="L129" s="85"/>
      <c r="M129" s="85"/>
      <c r="N129" s="85"/>
      <c r="O129" s="85"/>
      <c r="P129" s="85"/>
      <c r="Q129" s="85"/>
      <c r="R129" s="85"/>
      <c r="S129" s="85"/>
      <c r="T129" s="85"/>
      <c r="U129" s="85"/>
      <c r="V129" s="85"/>
      <c r="W129" s="85"/>
      <c r="X129" s="85"/>
      <c r="Y129" s="85"/>
    </row>
    <row r="130" spans="3:25">
      <c r="C130" s="85"/>
      <c r="D130" s="85"/>
      <c r="E130" s="85"/>
      <c r="F130" s="85"/>
      <c r="G130" s="85"/>
      <c r="H130" s="85"/>
      <c r="I130" s="85"/>
      <c r="J130" s="85"/>
      <c r="K130" s="85"/>
      <c r="L130" s="85"/>
      <c r="M130" s="85"/>
      <c r="N130" s="85"/>
      <c r="O130" s="85"/>
      <c r="P130" s="85"/>
      <c r="Q130" s="85"/>
      <c r="R130" s="85"/>
      <c r="S130" s="85"/>
      <c r="T130" s="85"/>
      <c r="U130" s="85"/>
      <c r="V130" s="85"/>
      <c r="W130" s="85"/>
      <c r="X130" s="85"/>
      <c r="Y130" s="85"/>
    </row>
    <row r="131" spans="3:25">
      <c r="C131" s="85"/>
      <c r="D131" s="85"/>
      <c r="E131" s="85"/>
      <c r="F131" s="85"/>
      <c r="G131" s="85"/>
      <c r="H131" s="85"/>
      <c r="I131" s="85"/>
      <c r="J131" s="85"/>
      <c r="K131" s="85"/>
      <c r="L131" s="85"/>
      <c r="M131" s="85"/>
      <c r="N131" s="85"/>
      <c r="O131" s="85"/>
      <c r="P131" s="85"/>
      <c r="Q131" s="85"/>
      <c r="R131" s="85"/>
      <c r="S131" s="85"/>
      <c r="T131" s="85"/>
      <c r="U131" s="85"/>
      <c r="V131" s="85"/>
      <c r="W131" s="85"/>
      <c r="X131" s="85"/>
      <c r="Y131" s="85"/>
    </row>
    <row r="132" spans="3:25">
      <c r="C132" s="85"/>
      <c r="D132" s="85"/>
      <c r="E132" s="85"/>
      <c r="F132" s="85"/>
      <c r="G132" s="85"/>
      <c r="H132" s="85"/>
      <c r="I132" s="85"/>
      <c r="J132" s="85"/>
      <c r="K132" s="85"/>
      <c r="L132" s="85"/>
      <c r="M132" s="85"/>
      <c r="N132" s="85"/>
      <c r="O132" s="85"/>
      <c r="P132" s="85"/>
      <c r="Q132" s="85"/>
      <c r="R132" s="85"/>
      <c r="S132" s="85"/>
      <c r="T132" s="85"/>
      <c r="U132" s="85"/>
      <c r="V132" s="85"/>
      <c r="W132" s="85"/>
      <c r="X132" s="85"/>
      <c r="Y132" s="85"/>
    </row>
    <row r="133" spans="3:25">
      <c r="C133" s="85"/>
      <c r="D133" s="85"/>
      <c r="E133" s="85"/>
      <c r="F133" s="85"/>
      <c r="G133" s="85"/>
      <c r="H133" s="85"/>
      <c r="I133" s="85"/>
      <c r="J133" s="85"/>
      <c r="K133" s="85"/>
      <c r="L133" s="85"/>
      <c r="M133" s="85"/>
      <c r="N133" s="85"/>
      <c r="O133" s="85"/>
      <c r="P133" s="85"/>
      <c r="Q133" s="85"/>
      <c r="R133" s="85"/>
      <c r="S133" s="85"/>
      <c r="T133" s="85"/>
      <c r="U133" s="85"/>
      <c r="V133" s="85"/>
      <c r="W133" s="85"/>
      <c r="X133" s="85"/>
      <c r="Y133" s="85"/>
    </row>
    <row r="134" spans="3:25">
      <c r="C134" s="85"/>
      <c r="D134" s="85"/>
      <c r="E134" s="85"/>
      <c r="F134" s="85"/>
      <c r="G134" s="85"/>
      <c r="H134" s="85"/>
      <c r="I134" s="85"/>
      <c r="J134" s="85"/>
      <c r="K134" s="85"/>
      <c r="L134" s="85"/>
      <c r="M134" s="85"/>
      <c r="N134" s="85"/>
      <c r="O134" s="85"/>
      <c r="P134" s="85"/>
      <c r="Q134" s="85"/>
      <c r="R134" s="85"/>
      <c r="S134" s="85"/>
      <c r="T134" s="85"/>
      <c r="U134" s="85"/>
      <c r="V134" s="85"/>
      <c r="W134" s="85"/>
      <c r="X134" s="85"/>
      <c r="Y134" s="85"/>
    </row>
    <row r="135" spans="3:25">
      <c r="C135" s="85"/>
      <c r="D135" s="85"/>
      <c r="E135" s="85"/>
      <c r="F135" s="85"/>
      <c r="G135" s="85"/>
      <c r="H135" s="85"/>
      <c r="I135" s="85"/>
      <c r="J135" s="85"/>
      <c r="K135" s="85"/>
      <c r="L135" s="85"/>
      <c r="M135" s="85"/>
      <c r="N135" s="85"/>
      <c r="O135" s="85"/>
      <c r="P135" s="85"/>
      <c r="Q135" s="85"/>
      <c r="R135" s="85"/>
      <c r="S135" s="85"/>
      <c r="T135" s="85"/>
      <c r="U135" s="85"/>
      <c r="V135" s="85"/>
      <c r="W135" s="85"/>
      <c r="X135" s="85"/>
      <c r="Y135" s="85"/>
    </row>
    <row r="136" spans="3:25">
      <c r="C136" s="85"/>
      <c r="D136" s="85"/>
      <c r="E136" s="85"/>
      <c r="F136" s="85"/>
      <c r="G136" s="85"/>
      <c r="H136" s="85"/>
      <c r="I136" s="85"/>
      <c r="J136" s="85"/>
      <c r="K136" s="85"/>
      <c r="L136" s="85"/>
      <c r="M136" s="85"/>
      <c r="N136" s="85"/>
      <c r="O136" s="85"/>
      <c r="P136" s="85"/>
      <c r="Q136" s="85"/>
      <c r="R136" s="85"/>
      <c r="S136" s="85"/>
      <c r="T136" s="85"/>
      <c r="U136" s="85"/>
      <c r="V136" s="85"/>
      <c r="W136" s="85"/>
      <c r="X136" s="85"/>
      <c r="Y136" s="85"/>
    </row>
    <row r="137" spans="3:25">
      <c r="C137" s="85"/>
      <c r="D137" s="85"/>
      <c r="E137" s="85"/>
      <c r="F137" s="85"/>
      <c r="G137" s="85"/>
      <c r="H137" s="85"/>
      <c r="I137" s="85"/>
      <c r="J137" s="85"/>
      <c r="K137" s="85"/>
      <c r="L137" s="85"/>
      <c r="M137" s="85"/>
      <c r="N137" s="85"/>
      <c r="O137" s="85"/>
      <c r="P137" s="85"/>
      <c r="Q137" s="85"/>
      <c r="R137" s="85"/>
      <c r="S137" s="85"/>
      <c r="T137" s="85"/>
      <c r="U137" s="85"/>
      <c r="V137" s="85"/>
      <c r="W137" s="85"/>
      <c r="X137" s="85"/>
      <c r="Y137" s="85"/>
    </row>
    <row r="138" spans="3:25">
      <c r="C138" s="85"/>
      <c r="D138" s="85"/>
      <c r="E138" s="85"/>
      <c r="F138" s="85"/>
      <c r="G138" s="85"/>
      <c r="H138" s="85"/>
      <c r="I138" s="85"/>
      <c r="J138" s="85"/>
      <c r="K138" s="85"/>
      <c r="L138" s="85"/>
      <c r="M138" s="85"/>
      <c r="N138" s="85"/>
      <c r="O138" s="85"/>
      <c r="P138" s="85"/>
      <c r="Q138" s="85"/>
      <c r="R138" s="85"/>
      <c r="S138" s="85"/>
      <c r="T138" s="85"/>
      <c r="U138" s="85"/>
      <c r="V138" s="85"/>
      <c r="W138" s="85"/>
      <c r="X138" s="85"/>
      <c r="Y138" s="85"/>
    </row>
    <row r="139" spans="3:25">
      <c r="C139" s="85"/>
      <c r="D139" s="85"/>
      <c r="E139" s="85"/>
      <c r="F139" s="85"/>
      <c r="G139" s="85"/>
      <c r="H139" s="85"/>
      <c r="I139" s="85"/>
      <c r="J139" s="85"/>
      <c r="K139" s="85"/>
      <c r="L139" s="85"/>
      <c r="M139" s="85"/>
      <c r="N139" s="85"/>
      <c r="O139" s="85"/>
      <c r="P139" s="85"/>
      <c r="Q139" s="85"/>
      <c r="R139" s="85"/>
      <c r="S139" s="85"/>
      <c r="T139" s="85"/>
      <c r="U139" s="85"/>
      <c r="V139" s="85"/>
      <c r="W139" s="85"/>
      <c r="X139" s="85"/>
      <c r="Y139" s="85"/>
    </row>
    <row r="140" spans="3:25">
      <c r="C140" s="85"/>
      <c r="D140" s="85"/>
      <c r="E140" s="85"/>
      <c r="F140" s="85"/>
      <c r="G140" s="85"/>
      <c r="H140" s="85"/>
      <c r="I140" s="85"/>
      <c r="J140" s="85"/>
      <c r="K140" s="85"/>
      <c r="L140" s="85"/>
      <c r="M140" s="85"/>
      <c r="N140" s="85"/>
      <c r="O140" s="85"/>
      <c r="P140" s="85"/>
      <c r="Q140" s="85"/>
      <c r="R140" s="85"/>
      <c r="S140" s="85"/>
      <c r="T140" s="85"/>
      <c r="U140" s="85"/>
      <c r="V140" s="85"/>
      <c r="W140" s="85"/>
      <c r="X140" s="85"/>
      <c r="Y140" s="85"/>
    </row>
    <row r="141" spans="3:25">
      <c r="C141" s="85"/>
      <c r="D141" s="85"/>
      <c r="E141" s="85"/>
      <c r="F141" s="85"/>
      <c r="G141" s="85"/>
      <c r="H141" s="85"/>
      <c r="I141" s="85"/>
      <c r="J141" s="85"/>
      <c r="K141" s="85"/>
      <c r="L141" s="85"/>
      <c r="M141" s="85"/>
      <c r="N141" s="85"/>
      <c r="O141" s="85"/>
      <c r="P141" s="85"/>
      <c r="Q141" s="85"/>
      <c r="R141" s="85"/>
      <c r="S141" s="85"/>
      <c r="T141" s="85"/>
      <c r="U141" s="85"/>
      <c r="V141" s="85"/>
      <c r="W141" s="85"/>
      <c r="X141" s="85"/>
      <c r="Y141" s="85"/>
    </row>
    <row r="142" spans="3:25">
      <c r="C142" s="85"/>
      <c r="D142" s="85"/>
      <c r="E142" s="85"/>
      <c r="F142" s="85"/>
      <c r="G142" s="85"/>
      <c r="H142" s="85"/>
      <c r="I142" s="85"/>
      <c r="J142" s="85"/>
      <c r="K142" s="85"/>
      <c r="L142" s="85"/>
      <c r="M142" s="85"/>
      <c r="N142" s="85"/>
      <c r="O142" s="85"/>
      <c r="P142" s="85"/>
      <c r="Q142" s="85"/>
      <c r="R142" s="85"/>
      <c r="S142" s="85"/>
      <c r="T142" s="85"/>
      <c r="U142" s="85"/>
      <c r="V142" s="85"/>
      <c r="W142" s="85"/>
      <c r="X142" s="85"/>
      <c r="Y142" s="85"/>
    </row>
    <row r="143" spans="3:25">
      <c r="C143" s="85"/>
      <c r="D143" s="85"/>
      <c r="E143" s="85"/>
      <c r="F143" s="85"/>
      <c r="G143" s="85"/>
      <c r="H143" s="85"/>
      <c r="I143" s="85"/>
      <c r="J143" s="85"/>
      <c r="K143" s="85"/>
      <c r="L143" s="85"/>
      <c r="M143" s="85"/>
      <c r="N143" s="85"/>
      <c r="O143" s="85"/>
      <c r="P143" s="85"/>
      <c r="Q143" s="85"/>
      <c r="R143" s="85"/>
      <c r="S143" s="85"/>
      <c r="T143" s="85"/>
      <c r="U143" s="85"/>
      <c r="V143" s="85"/>
      <c r="W143" s="85"/>
      <c r="X143" s="85"/>
      <c r="Y143" s="85"/>
    </row>
    <row r="144" spans="3:25">
      <c r="C144" s="85"/>
      <c r="D144" s="85"/>
      <c r="E144" s="85"/>
      <c r="F144" s="85"/>
      <c r="G144" s="85"/>
      <c r="H144" s="85"/>
      <c r="I144" s="85"/>
      <c r="J144" s="85"/>
      <c r="K144" s="85"/>
      <c r="L144" s="85"/>
      <c r="M144" s="85"/>
      <c r="N144" s="85"/>
      <c r="O144" s="85"/>
      <c r="P144" s="85"/>
      <c r="Q144" s="85"/>
      <c r="R144" s="85"/>
      <c r="S144" s="85"/>
      <c r="T144" s="85"/>
      <c r="U144" s="85"/>
      <c r="V144" s="85"/>
      <c r="W144" s="85"/>
      <c r="X144" s="85"/>
      <c r="Y144" s="85"/>
    </row>
    <row r="145" spans="3:25">
      <c r="C145" s="85"/>
      <c r="D145" s="85"/>
      <c r="E145" s="85"/>
      <c r="F145" s="85"/>
      <c r="G145" s="85"/>
      <c r="H145" s="85"/>
      <c r="I145" s="85"/>
      <c r="J145" s="85"/>
      <c r="K145" s="85"/>
      <c r="L145" s="85"/>
      <c r="M145" s="85"/>
      <c r="N145" s="85"/>
      <c r="O145" s="85"/>
      <c r="P145" s="85"/>
      <c r="Q145" s="85"/>
      <c r="R145" s="85"/>
      <c r="S145" s="85"/>
      <c r="T145" s="85"/>
      <c r="U145" s="85"/>
      <c r="V145" s="85"/>
      <c r="W145" s="85"/>
      <c r="X145" s="85"/>
      <c r="Y145" s="85"/>
    </row>
    <row r="146" spans="3:25">
      <c r="C146" s="85"/>
      <c r="D146" s="85"/>
      <c r="E146" s="85"/>
      <c r="F146" s="85"/>
      <c r="G146" s="85"/>
      <c r="H146" s="85"/>
      <c r="I146" s="85"/>
      <c r="J146" s="85"/>
      <c r="K146" s="85"/>
      <c r="L146" s="85"/>
      <c r="M146" s="85"/>
      <c r="N146" s="85"/>
      <c r="O146" s="85"/>
      <c r="P146" s="85"/>
      <c r="Q146" s="85"/>
      <c r="R146" s="85"/>
      <c r="S146" s="85"/>
      <c r="T146" s="85"/>
      <c r="U146" s="85"/>
      <c r="V146" s="85"/>
      <c r="W146" s="85"/>
      <c r="X146" s="85"/>
      <c r="Y146" s="85"/>
    </row>
    <row r="147" spans="3:25">
      <c r="C147" s="85"/>
      <c r="D147" s="85"/>
      <c r="E147" s="85"/>
      <c r="F147" s="85"/>
      <c r="G147" s="85"/>
      <c r="H147" s="85"/>
      <c r="I147" s="85"/>
      <c r="J147" s="85"/>
      <c r="K147" s="85"/>
      <c r="L147" s="85"/>
      <c r="M147" s="85"/>
      <c r="N147" s="85"/>
      <c r="O147" s="85"/>
      <c r="P147" s="85"/>
      <c r="Q147" s="85"/>
      <c r="R147" s="85"/>
      <c r="S147" s="85"/>
      <c r="T147" s="85"/>
      <c r="U147" s="85"/>
      <c r="V147" s="85"/>
      <c r="W147" s="85"/>
      <c r="X147" s="85"/>
      <c r="Y147" s="85"/>
    </row>
    <row r="148" spans="3:25">
      <c r="C148" s="85"/>
      <c r="D148" s="85"/>
      <c r="E148" s="85"/>
      <c r="F148" s="85"/>
      <c r="G148" s="85"/>
      <c r="H148" s="85"/>
      <c r="I148" s="85"/>
      <c r="J148" s="85"/>
      <c r="K148" s="85"/>
      <c r="L148" s="85"/>
      <c r="M148" s="85"/>
      <c r="N148" s="85"/>
      <c r="O148" s="85"/>
      <c r="P148" s="85"/>
      <c r="Q148" s="85"/>
      <c r="R148" s="85"/>
      <c r="S148" s="85"/>
      <c r="T148" s="85"/>
      <c r="U148" s="85"/>
      <c r="V148" s="85"/>
      <c r="W148" s="85"/>
      <c r="X148" s="85"/>
      <c r="Y148" s="85"/>
    </row>
    <row r="149" spans="3:25">
      <c r="C149" s="85"/>
      <c r="D149" s="85"/>
      <c r="E149" s="85"/>
      <c r="F149" s="85"/>
      <c r="G149" s="85"/>
      <c r="H149" s="85"/>
      <c r="I149" s="85"/>
      <c r="J149" s="85"/>
      <c r="K149" s="85"/>
      <c r="L149" s="85"/>
      <c r="M149" s="85"/>
      <c r="N149" s="85"/>
      <c r="O149" s="85"/>
      <c r="P149" s="85"/>
      <c r="Q149" s="85"/>
      <c r="R149" s="85"/>
      <c r="S149" s="85"/>
      <c r="T149" s="85"/>
      <c r="U149" s="85"/>
      <c r="V149" s="85"/>
      <c r="W149" s="85"/>
      <c r="X149" s="85"/>
      <c r="Y149" s="85"/>
    </row>
    <row r="150" spans="3:25">
      <c r="C150" s="85"/>
      <c r="D150" s="85"/>
      <c r="E150" s="85"/>
      <c r="F150" s="85"/>
      <c r="G150" s="85"/>
      <c r="H150" s="85"/>
      <c r="I150" s="85"/>
      <c r="J150" s="85"/>
      <c r="K150" s="85"/>
      <c r="L150" s="85"/>
      <c r="M150" s="85"/>
      <c r="N150" s="85"/>
      <c r="O150" s="85"/>
      <c r="P150" s="85"/>
      <c r="Q150" s="85"/>
      <c r="R150" s="85"/>
      <c r="S150" s="85"/>
      <c r="T150" s="85"/>
      <c r="U150" s="85"/>
      <c r="V150" s="85"/>
      <c r="W150" s="85"/>
      <c r="X150" s="85"/>
      <c r="Y150" s="85"/>
    </row>
    <row r="151" spans="3:25">
      <c r="C151" s="85"/>
      <c r="D151" s="85"/>
      <c r="E151" s="85"/>
      <c r="F151" s="85"/>
      <c r="G151" s="85"/>
      <c r="H151" s="85"/>
      <c r="I151" s="85"/>
      <c r="J151" s="85"/>
      <c r="K151" s="85"/>
      <c r="L151" s="85"/>
      <c r="M151" s="85"/>
      <c r="N151" s="85"/>
      <c r="O151" s="85"/>
      <c r="P151" s="85"/>
      <c r="Q151" s="85"/>
      <c r="R151" s="85"/>
      <c r="S151" s="85"/>
      <c r="T151" s="85"/>
      <c r="U151" s="85"/>
      <c r="V151" s="85"/>
      <c r="W151" s="85"/>
      <c r="X151" s="85"/>
      <c r="Y151" s="85"/>
    </row>
    <row r="152" spans="3:25">
      <c r="C152" s="85"/>
      <c r="D152" s="85"/>
      <c r="E152" s="85"/>
      <c r="F152" s="85"/>
      <c r="G152" s="85"/>
      <c r="H152" s="85"/>
      <c r="I152" s="85"/>
      <c r="J152" s="85"/>
      <c r="K152" s="85"/>
      <c r="L152" s="85"/>
      <c r="M152" s="85"/>
      <c r="N152" s="85"/>
      <c r="O152" s="85"/>
      <c r="P152" s="85"/>
      <c r="Q152" s="85"/>
      <c r="R152" s="85"/>
      <c r="S152" s="85"/>
      <c r="T152" s="85"/>
      <c r="U152" s="85"/>
      <c r="V152" s="85"/>
      <c r="W152" s="85"/>
      <c r="X152" s="85"/>
      <c r="Y152" s="85"/>
    </row>
    <row r="153" spans="3:25">
      <c r="C153" s="85"/>
      <c r="D153" s="85"/>
      <c r="E153" s="85"/>
      <c r="F153" s="85"/>
      <c r="G153" s="85"/>
      <c r="H153" s="85"/>
      <c r="I153" s="85"/>
      <c r="J153" s="85"/>
      <c r="K153" s="85"/>
      <c r="L153" s="85"/>
      <c r="M153" s="85"/>
      <c r="N153" s="85"/>
      <c r="O153" s="85"/>
      <c r="P153" s="85"/>
      <c r="Q153" s="85"/>
      <c r="R153" s="85"/>
      <c r="S153" s="85"/>
      <c r="T153" s="85"/>
      <c r="U153" s="85"/>
      <c r="V153" s="85"/>
      <c r="W153" s="85"/>
      <c r="X153" s="85"/>
      <c r="Y153" s="85"/>
    </row>
    <row r="154" spans="3:25">
      <c r="C154" s="85"/>
      <c r="D154" s="85"/>
      <c r="E154" s="85"/>
      <c r="F154" s="85"/>
      <c r="G154" s="85"/>
      <c r="H154" s="85"/>
      <c r="I154" s="85"/>
      <c r="J154" s="85"/>
      <c r="K154" s="85"/>
      <c r="L154" s="85"/>
      <c r="M154" s="85"/>
      <c r="N154" s="85"/>
      <c r="O154" s="85"/>
      <c r="P154" s="85"/>
      <c r="Q154" s="85"/>
      <c r="R154" s="85"/>
      <c r="S154" s="85"/>
      <c r="T154" s="85"/>
      <c r="U154" s="85"/>
      <c r="V154" s="85"/>
      <c r="W154" s="85"/>
      <c r="X154" s="85"/>
      <c r="Y154" s="85"/>
    </row>
    <row r="155" spans="3:25">
      <c r="C155" s="85"/>
      <c r="D155" s="85"/>
      <c r="E155" s="85"/>
      <c r="F155" s="85"/>
      <c r="G155" s="85"/>
      <c r="H155" s="85"/>
      <c r="I155" s="85"/>
      <c r="J155" s="85"/>
      <c r="K155" s="85"/>
      <c r="L155" s="85"/>
      <c r="M155" s="85"/>
      <c r="N155" s="85"/>
      <c r="O155" s="85"/>
      <c r="P155" s="85"/>
      <c r="Q155" s="85"/>
      <c r="R155" s="85"/>
      <c r="S155" s="85"/>
      <c r="T155" s="85"/>
      <c r="U155" s="85"/>
      <c r="V155" s="85"/>
      <c r="W155" s="85"/>
      <c r="X155" s="85"/>
      <c r="Y155" s="85"/>
    </row>
    <row r="156" spans="3:25">
      <c r="C156" s="85"/>
      <c r="D156" s="85"/>
      <c r="E156" s="85"/>
      <c r="F156" s="85"/>
      <c r="G156" s="85"/>
      <c r="H156" s="85"/>
      <c r="I156" s="85"/>
      <c r="J156" s="85"/>
      <c r="K156" s="85"/>
      <c r="L156" s="85"/>
      <c r="M156" s="85"/>
      <c r="N156" s="85"/>
      <c r="O156" s="85"/>
      <c r="P156" s="85"/>
      <c r="Q156" s="85"/>
      <c r="R156" s="85"/>
      <c r="S156" s="85"/>
      <c r="T156" s="85"/>
      <c r="U156" s="85"/>
      <c r="V156" s="85"/>
      <c r="W156" s="85"/>
      <c r="X156" s="85"/>
      <c r="Y156" s="85"/>
    </row>
    <row r="157" spans="3:25">
      <c r="C157" s="85"/>
      <c r="D157" s="85"/>
      <c r="E157" s="85"/>
      <c r="F157" s="85"/>
      <c r="G157" s="85"/>
      <c r="H157" s="85"/>
      <c r="I157" s="85"/>
      <c r="J157" s="85"/>
      <c r="K157" s="85"/>
      <c r="L157" s="85"/>
      <c r="M157" s="85"/>
      <c r="N157" s="85"/>
      <c r="O157" s="85"/>
      <c r="P157" s="85"/>
      <c r="Q157" s="85"/>
      <c r="R157" s="85"/>
      <c r="S157" s="85"/>
      <c r="T157" s="85"/>
      <c r="U157" s="85"/>
      <c r="V157" s="85"/>
      <c r="W157" s="85"/>
      <c r="X157" s="85"/>
      <c r="Y157" s="85"/>
    </row>
    <row r="158" spans="3:25">
      <c r="C158" s="85"/>
      <c r="D158" s="85"/>
      <c r="E158" s="85"/>
      <c r="F158" s="85"/>
      <c r="G158" s="85"/>
      <c r="H158" s="85"/>
      <c r="I158" s="85"/>
      <c r="J158" s="85"/>
      <c r="K158" s="85"/>
      <c r="L158" s="85"/>
      <c r="M158" s="85"/>
      <c r="N158" s="85"/>
      <c r="O158" s="85"/>
      <c r="P158" s="85"/>
      <c r="Q158" s="85"/>
      <c r="R158" s="85"/>
      <c r="S158" s="85"/>
      <c r="T158" s="85"/>
      <c r="U158" s="85"/>
      <c r="V158" s="85"/>
      <c r="W158" s="85"/>
      <c r="X158" s="85"/>
      <c r="Y158" s="85"/>
    </row>
    <row r="159" spans="3:25">
      <c r="C159" s="85"/>
      <c r="D159" s="85"/>
      <c r="E159" s="85"/>
      <c r="F159" s="85"/>
      <c r="G159" s="85"/>
      <c r="H159" s="85"/>
      <c r="I159" s="85"/>
      <c r="J159" s="85"/>
      <c r="K159" s="85"/>
      <c r="L159" s="85"/>
      <c r="M159" s="85"/>
      <c r="N159" s="85"/>
      <c r="O159" s="85"/>
      <c r="P159" s="85"/>
      <c r="Q159" s="85"/>
      <c r="R159" s="85"/>
      <c r="S159" s="85"/>
      <c r="T159" s="85"/>
      <c r="U159" s="85"/>
      <c r="V159" s="85"/>
      <c r="W159" s="85"/>
      <c r="X159" s="85"/>
      <c r="Y159" s="85"/>
    </row>
    <row r="160" spans="3:25">
      <c r="C160" s="85"/>
      <c r="D160" s="85"/>
      <c r="E160" s="85"/>
      <c r="F160" s="85"/>
      <c r="G160" s="85"/>
      <c r="H160" s="85"/>
      <c r="I160" s="85"/>
      <c r="J160" s="85"/>
      <c r="K160" s="85"/>
      <c r="L160" s="85"/>
      <c r="M160" s="85"/>
      <c r="N160" s="85"/>
      <c r="O160" s="85"/>
      <c r="P160" s="85"/>
      <c r="Q160" s="85"/>
      <c r="R160" s="85"/>
      <c r="S160" s="85"/>
      <c r="T160" s="85"/>
      <c r="U160" s="85"/>
      <c r="V160" s="85"/>
      <c r="W160" s="85"/>
      <c r="X160" s="85"/>
      <c r="Y160" s="85"/>
    </row>
    <row r="161" spans="3:25">
      <c r="C161" s="85"/>
      <c r="D161" s="85"/>
      <c r="E161" s="85"/>
      <c r="F161" s="85"/>
      <c r="G161" s="85"/>
      <c r="H161" s="85"/>
      <c r="I161" s="85"/>
      <c r="J161" s="85"/>
      <c r="K161" s="85"/>
      <c r="L161" s="85"/>
      <c r="M161" s="85"/>
      <c r="N161" s="85"/>
      <c r="O161" s="85"/>
      <c r="P161" s="85"/>
      <c r="Q161" s="85"/>
      <c r="R161" s="85"/>
      <c r="S161" s="85"/>
      <c r="T161" s="85"/>
      <c r="U161" s="85"/>
      <c r="V161" s="85"/>
      <c r="W161" s="85"/>
      <c r="X161" s="85"/>
      <c r="Y161" s="85"/>
    </row>
    <row r="162" spans="3:25">
      <c r="C162" s="85"/>
      <c r="D162" s="85"/>
      <c r="E162" s="85"/>
      <c r="F162" s="85"/>
      <c r="G162" s="85"/>
      <c r="H162" s="85"/>
      <c r="I162" s="85"/>
      <c r="J162" s="85"/>
      <c r="K162" s="85"/>
      <c r="L162" s="85"/>
      <c r="M162" s="85"/>
      <c r="N162" s="85"/>
      <c r="O162" s="85"/>
      <c r="P162" s="85"/>
      <c r="Q162" s="85"/>
      <c r="R162" s="85"/>
      <c r="S162" s="85"/>
      <c r="T162" s="85"/>
      <c r="U162" s="85"/>
      <c r="V162" s="85"/>
      <c r="W162" s="85"/>
      <c r="X162" s="85"/>
      <c r="Y162" s="85"/>
    </row>
    <row r="163" spans="3:25">
      <c r="C163" s="85"/>
      <c r="D163" s="85"/>
      <c r="E163" s="85"/>
      <c r="F163" s="85"/>
      <c r="G163" s="85"/>
      <c r="H163" s="85"/>
      <c r="I163" s="85"/>
      <c r="J163" s="85"/>
      <c r="K163" s="85"/>
      <c r="L163" s="85"/>
      <c r="M163" s="85"/>
      <c r="N163" s="85"/>
      <c r="O163" s="85"/>
      <c r="P163" s="85"/>
      <c r="Q163" s="85"/>
      <c r="R163" s="85"/>
      <c r="S163" s="85"/>
      <c r="T163" s="85"/>
      <c r="U163" s="85"/>
      <c r="V163" s="85"/>
      <c r="W163" s="85"/>
      <c r="X163" s="85"/>
      <c r="Y163" s="85"/>
    </row>
    <row r="164" spans="3:25">
      <c r="C164" s="85"/>
      <c r="D164" s="85"/>
      <c r="E164" s="85"/>
      <c r="F164" s="85"/>
      <c r="G164" s="85"/>
      <c r="H164" s="85"/>
      <c r="I164" s="85"/>
      <c r="J164" s="85"/>
      <c r="K164" s="85"/>
      <c r="L164" s="85"/>
      <c r="M164" s="85"/>
      <c r="N164" s="85"/>
      <c r="O164" s="85"/>
      <c r="P164" s="85"/>
      <c r="Q164" s="85"/>
      <c r="R164" s="85"/>
      <c r="S164" s="85"/>
      <c r="T164" s="85"/>
      <c r="U164" s="85"/>
      <c r="V164" s="85"/>
      <c r="W164" s="85"/>
      <c r="X164" s="85"/>
      <c r="Y164" s="85"/>
    </row>
    <row r="165" spans="3:25">
      <c r="C165" s="85"/>
      <c r="D165" s="85"/>
      <c r="E165" s="85"/>
      <c r="F165" s="85"/>
      <c r="G165" s="85"/>
      <c r="H165" s="85"/>
      <c r="I165" s="85"/>
      <c r="J165" s="85"/>
      <c r="K165" s="85"/>
      <c r="L165" s="85"/>
      <c r="M165" s="85"/>
      <c r="N165" s="85"/>
      <c r="O165" s="85"/>
      <c r="P165" s="85"/>
      <c r="Q165" s="85"/>
      <c r="R165" s="85"/>
      <c r="S165" s="85"/>
      <c r="T165" s="85"/>
      <c r="U165" s="85"/>
      <c r="V165" s="85"/>
      <c r="W165" s="85"/>
      <c r="X165" s="85"/>
      <c r="Y165" s="85"/>
    </row>
    <row r="166" spans="3:25">
      <c r="C166" s="85"/>
      <c r="D166" s="85"/>
      <c r="E166" s="85"/>
      <c r="F166" s="85"/>
      <c r="G166" s="85"/>
      <c r="H166" s="85"/>
      <c r="I166" s="85"/>
      <c r="J166" s="85"/>
      <c r="K166" s="85"/>
      <c r="L166" s="85"/>
      <c r="M166" s="85"/>
      <c r="N166" s="85"/>
      <c r="O166" s="85"/>
      <c r="P166" s="85"/>
      <c r="Q166" s="85"/>
      <c r="R166" s="85"/>
      <c r="S166" s="85"/>
      <c r="T166" s="85"/>
      <c r="U166" s="85"/>
      <c r="V166" s="85"/>
      <c r="W166" s="85"/>
      <c r="X166" s="85"/>
      <c r="Y166" s="85"/>
    </row>
    <row r="167" spans="3:25">
      <c r="C167" s="85"/>
      <c r="D167" s="85"/>
      <c r="E167" s="85"/>
      <c r="F167" s="85"/>
      <c r="G167" s="85"/>
      <c r="H167" s="85"/>
      <c r="I167" s="85"/>
      <c r="J167" s="85"/>
      <c r="K167" s="85"/>
      <c r="L167" s="85"/>
      <c r="M167" s="85"/>
      <c r="N167" s="85"/>
      <c r="O167" s="85"/>
      <c r="P167" s="85"/>
      <c r="Q167" s="85"/>
      <c r="R167" s="85"/>
      <c r="S167" s="85"/>
      <c r="T167" s="85"/>
      <c r="U167" s="85"/>
      <c r="V167" s="85"/>
      <c r="W167" s="85"/>
      <c r="X167" s="85"/>
      <c r="Y167" s="85"/>
    </row>
    <row r="168" spans="3:25">
      <c r="C168" s="85"/>
      <c r="D168" s="85"/>
      <c r="E168" s="85"/>
      <c r="F168" s="85"/>
      <c r="G168" s="85"/>
      <c r="H168" s="85"/>
      <c r="I168" s="85"/>
      <c r="J168" s="85"/>
      <c r="K168" s="85"/>
      <c r="L168" s="85"/>
      <c r="M168" s="85"/>
      <c r="N168" s="85"/>
      <c r="O168" s="85"/>
      <c r="P168" s="85"/>
      <c r="Q168" s="85"/>
      <c r="R168" s="85"/>
      <c r="S168" s="85"/>
      <c r="T168" s="85"/>
      <c r="U168" s="85"/>
      <c r="V168" s="85"/>
      <c r="W168" s="85"/>
      <c r="X168" s="85"/>
      <c r="Y168" s="85"/>
    </row>
    <row r="169" spans="3:25">
      <c r="C169" s="85"/>
      <c r="D169" s="85"/>
      <c r="E169" s="85"/>
      <c r="F169" s="85"/>
      <c r="G169" s="85"/>
      <c r="H169" s="85"/>
      <c r="I169" s="85"/>
      <c r="J169" s="85"/>
      <c r="K169" s="85"/>
      <c r="L169" s="85"/>
      <c r="M169" s="85"/>
      <c r="N169" s="85"/>
      <c r="O169" s="85"/>
      <c r="P169" s="85"/>
      <c r="Q169" s="85"/>
      <c r="R169" s="85"/>
      <c r="S169" s="85"/>
      <c r="T169" s="85"/>
      <c r="U169" s="85"/>
      <c r="V169" s="85"/>
      <c r="W169" s="85"/>
      <c r="X169" s="85"/>
      <c r="Y169" s="85"/>
    </row>
    <row r="170" spans="3:25">
      <c r="C170" s="85"/>
      <c r="D170" s="85"/>
      <c r="E170" s="85"/>
      <c r="F170" s="85"/>
      <c r="G170" s="85"/>
      <c r="H170" s="85"/>
      <c r="I170" s="85"/>
      <c r="J170" s="85"/>
      <c r="K170" s="85"/>
      <c r="L170" s="85"/>
      <c r="M170" s="85"/>
      <c r="N170" s="85"/>
      <c r="O170" s="85"/>
      <c r="P170" s="85"/>
      <c r="Q170" s="85"/>
      <c r="R170" s="85"/>
      <c r="S170" s="85"/>
      <c r="T170" s="85"/>
      <c r="U170" s="85"/>
      <c r="V170" s="85"/>
      <c r="W170" s="85"/>
      <c r="X170" s="85"/>
      <c r="Y170" s="85"/>
    </row>
    <row r="171" spans="3:25">
      <c r="C171" s="85"/>
      <c r="D171" s="85"/>
      <c r="E171" s="85"/>
      <c r="F171" s="85"/>
      <c r="G171" s="85"/>
      <c r="H171" s="85"/>
      <c r="I171" s="85"/>
      <c r="J171" s="85"/>
      <c r="K171" s="85"/>
      <c r="L171" s="85"/>
      <c r="M171" s="85"/>
      <c r="N171" s="85"/>
      <c r="O171" s="85"/>
      <c r="P171" s="85"/>
      <c r="Q171" s="85"/>
      <c r="R171" s="85"/>
      <c r="S171" s="85"/>
      <c r="T171" s="85"/>
      <c r="U171" s="85"/>
      <c r="V171" s="85"/>
      <c r="W171" s="85"/>
      <c r="X171" s="85"/>
      <c r="Y171" s="85"/>
    </row>
    <row r="172" spans="3:25">
      <c r="C172" s="85"/>
      <c r="D172" s="85"/>
      <c r="E172" s="85"/>
      <c r="F172" s="85"/>
      <c r="G172" s="85"/>
      <c r="H172" s="85"/>
      <c r="I172" s="85"/>
      <c r="J172" s="85"/>
      <c r="K172" s="85"/>
      <c r="L172" s="85"/>
      <c r="M172" s="85"/>
      <c r="N172" s="85"/>
      <c r="O172" s="85"/>
      <c r="P172" s="85"/>
      <c r="Q172" s="85"/>
      <c r="R172" s="85"/>
      <c r="S172" s="85"/>
      <c r="T172" s="85"/>
      <c r="U172" s="85"/>
      <c r="V172" s="85"/>
      <c r="W172" s="85"/>
      <c r="X172" s="85"/>
      <c r="Y172" s="85"/>
    </row>
    <row r="173" spans="3:25">
      <c r="C173" s="85"/>
      <c r="D173" s="85"/>
      <c r="E173" s="85"/>
      <c r="F173" s="85"/>
      <c r="G173" s="85"/>
      <c r="H173" s="85"/>
      <c r="I173" s="85"/>
      <c r="J173" s="85"/>
      <c r="K173" s="85"/>
      <c r="L173" s="85"/>
      <c r="M173" s="85"/>
      <c r="N173" s="85"/>
      <c r="O173" s="85"/>
      <c r="P173" s="85"/>
      <c r="Q173" s="85"/>
      <c r="R173" s="85"/>
      <c r="S173" s="85"/>
      <c r="T173" s="85"/>
      <c r="U173" s="85"/>
      <c r="V173" s="85"/>
      <c r="W173" s="85"/>
      <c r="X173" s="85"/>
      <c r="Y173" s="85"/>
    </row>
    <row r="174" spans="3:25">
      <c r="C174" s="85"/>
      <c r="D174" s="85"/>
      <c r="E174" s="85"/>
      <c r="F174" s="85"/>
      <c r="G174" s="85"/>
      <c r="H174" s="85"/>
      <c r="I174" s="85"/>
      <c r="J174" s="85"/>
      <c r="K174" s="85"/>
      <c r="L174" s="85"/>
      <c r="M174" s="85"/>
      <c r="N174" s="85"/>
      <c r="O174" s="85"/>
      <c r="P174" s="85"/>
      <c r="Q174" s="85"/>
      <c r="R174" s="85"/>
      <c r="S174" s="85"/>
      <c r="T174" s="85"/>
      <c r="U174" s="85"/>
      <c r="V174" s="85"/>
      <c r="W174" s="85"/>
      <c r="X174" s="85"/>
      <c r="Y174" s="85"/>
    </row>
    <row r="175" spans="3:25">
      <c r="C175" s="85"/>
      <c r="D175" s="85"/>
      <c r="E175" s="85"/>
      <c r="F175" s="85"/>
      <c r="G175" s="85"/>
      <c r="H175" s="85"/>
      <c r="I175" s="85"/>
      <c r="J175" s="85"/>
      <c r="K175" s="85"/>
      <c r="L175" s="85"/>
      <c r="M175" s="85"/>
      <c r="N175" s="85"/>
      <c r="O175" s="85"/>
      <c r="P175" s="85"/>
      <c r="Q175" s="85"/>
      <c r="R175" s="85"/>
      <c r="S175" s="85"/>
      <c r="T175" s="85"/>
      <c r="U175" s="85"/>
      <c r="V175" s="85"/>
      <c r="W175" s="85"/>
      <c r="X175" s="85"/>
      <c r="Y175" s="85"/>
    </row>
    <row r="176" spans="3:25">
      <c r="C176" s="85"/>
      <c r="D176" s="85"/>
      <c r="E176" s="85"/>
      <c r="F176" s="85"/>
      <c r="G176" s="85"/>
      <c r="H176" s="85"/>
      <c r="I176" s="85"/>
      <c r="J176" s="85"/>
      <c r="K176" s="85"/>
      <c r="L176" s="85"/>
      <c r="M176" s="85"/>
      <c r="N176" s="85"/>
      <c r="O176" s="85"/>
      <c r="P176" s="85"/>
      <c r="Q176" s="85"/>
      <c r="R176" s="85"/>
      <c r="S176" s="85"/>
      <c r="T176" s="85"/>
      <c r="U176" s="85"/>
      <c r="V176" s="85"/>
      <c r="W176" s="85"/>
      <c r="X176" s="85"/>
      <c r="Y176" s="85"/>
    </row>
    <row r="177" spans="3:25">
      <c r="C177" s="85"/>
      <c r="D177" s="85"/>
      <c r="E177" s="85"/>
      <c r="F177" s="85"/>
      <c r="G177" s="85"/>
      <c r="H177" s="85"/>
      <c r="I177" s="85"/>
      <c r="J177" s="85"/>
      <c r="K177" s="85"/>
      <c r="L177" s="85"/>
      <c r="M177" s="85"/>
      <c r="N177" s="85"/>
      <c r="O177" s="85"/>
      <c r="P177" s="85"/>
      <c r="Q177" s="85"/>
      <c r="R177" s="85"/>
      <c r="S177" s="85"/>
      <c r="T177" s="85"/>
      <c r="U177" s="85"/>
      <c r="V177" s="85"/>
      <c r="W177" s="85"/>
      <c r="X177" s="85"/>
      <c r="Y177" s="85"/>
    </row>
    <row r="178" spans="3:25">
      <c r="C178" s="85"/>
      <c r="D178" s="85"/>
      <c r="E178" s="85"/>
      <c r="F178" s="85"/>
      <c r="G178" s="85"/>
      <c r="H178" s="85"/>
      <c r="I178" s="85"/>
      <c r="J178" s="85"/>
      <c r="K178" s="85"/>
      <c r="L178" s="85"/>
      <c r="M178" s="85"/>
      <c r="N178" s="85"/>
      <c r="O178" s="85"/>
      <c r="P178" s="85"/>
      <c r="Q178" s="85"/>
      <c r="R178" s="85"/>
      <c r="S178" s="85"/>
      <c r="T178" s="85"/>
      <c r="U178" s="85"/>
      <c r="V178" s="85"/>
      <c r="W178" s="85"/>
      <c r="X178" s="85"/>
      <c r="Y178" s="85"/>
    </row>
    <row r="179" spans="3:25">
      <c r="C179" s="85"/>
      <c r="D179" s="85"/>
      <c r="E179" s="85"/>
      <c r="F179" s="85"/>
      <c r="G179" s="85"/>
      <c r="H179" s="85"/>
      <c r="I179" s="85"/>
      <c r="J179" s="85"/>
      <c r="K179" s="85"/>
      <c r="L179" s="85"/>
      <c r="M179" s="85"/>
      <c r="N179" s="85"/>
      <c r="O179" s="85"/>
      <c r="P179" s="85"/>
      <c r="Q179" s="85"/>
      <c r="R179" s="85"/>
      <c r="S179" s="85"/>
      <c r="T179" s="85"/>
      <c r="U179" s="85"/>
      <c r="V179" s="85"/>
      <c r="W179" s="85"/>
      <c r="X179" s="85"/>
      <c r="Y179" s="85"/>
    </row>
    <row r="180" spans="3:25">
      <c r="C180" s="85"/>
      <c r="D180" s="85"/>
      <c r="E180" s="85"/>
      <c r="F180" s="85"/>
      <c r="G180" s="85"/>
      <c r="H180" s="85"/>
      <c r="I180" s="85"/>
      <c r="J180" s="85"/>
      <c r="K180" s="85"/>
      <c r="L180" s="85"/>
      <c r="M180" s="85"/>
      <c r="N180" s="85"/>
      <c r="O180" s="85"/>
      <c r="P180" s="85"/>
      <c r="Q180" s="85"/>
      <c r="R180" s="85"/>
      <c r="S180" s="85"/>
      <c r="T180" s="85"/>
      <c r="U180" s="85"/>
      <c r="V180" s="85"/>
      <c r="W180" s="85"/>
      <c r="X180" s="85"/>
      <c r="Y180" s="85"/>
    </row>
    <row r="181" spans="3:25">
      <c r="C181" s="85"/>
      <c r="D181" s="85"/>
      <c r="E181" s="85"/>
      <c r="F181" s="85"/>
      <c r="G181" s="85"/>
      <c r="H181" s="85"/>
      <c r="I181" s="85"/>
      <c r="J181" s="85"/>
      <c r="K181" s="85"/>
      <c r="L181" s="85"/>
      <c r="M181" s="85"/>
      <c r="N181" s="85"/>
      <c r="O181" s="85"/>
      <c r="P181" s="85"/>
      <c r="Q181" s="85"/>
      <c r="R181" s="85"/>
      <c r="S181" s="85"/>
      <c r="T181" s="85"/>
      <c r="U181" s="85"/>
      <c r="V181" s="85"/>
      <c r="W181" s="85"/>
      <c r="X181" s="85"/>
      <c r="Y181" s="85"/>
    </row>
    <row r="182" spans="3:25">
      <c r="C182" s="85"/>
      <c r="D182" s="85"/>
      <c r="E182" s="85"/>
      <c r="F182" s="85"/>
      <c r="G182" s="85"/>
      <c r="H182" s="85"/>
      <c r="I182" s="85"/>
      <c r="J182" s="85"/>
      <c r="K182" s="85"/>
      <c r="L182" s="85"/>
      <c r="M182" s="85"/>
      <c r="N182" s="85"/>
      <c r="O182" s="85"/>
      <c r="P182" s="85"/>
      <c r="Q182" s="85"/>
      <c r="R182" s="85"/>
      <c r="S182" s="85"/>
      <c r="T182" s="85"/>
      <c r="U182" s="85"/>
      <c r="V182" s="85"/>
      <c r="W182" s="85"/>
      <c r="X182" s="85"/>
      <c r="Y182" s="85"/>
    </row>
    <row r="183" spans="3:25">
      <c r="C183" s="85"/>
      <c r="D183" s="85"/>
      <c r="E183" s="85"/>
      <c r="F183" s="85"/>
      <c r="G183" s="85"/>
      <c r="H183" s="85"/>
      <c r="I183" s="85"/>
      <c r="J183" s="85"/>
      <c r="K183" s="85"/>
      <c r="L183" s="85"/>
      <c r="M183" s="85"/>
      <c r="N183" s="85"/>
      <c r="O183" s="85"/>
      <c r="P183" s="85"/>
      <c r="Q183" s="85"/>
      <c r="R183" s="85"/>
      <c r="S183" s="85"/>
      <c r="T183" s="85"/>
      <c r="U183" s="85"/>
      <c r="V183" s="85"/>
      <c r="W183" s="85"/>
      <c r="X183" s="85"/>
      <c r="Y183" s="85"/>
    </row>
    <row r="184" spans="3:25">
      <c r="C184" s="85"/>
      <c r="D184" s="85"/>
      <c r="E184" s="85"/>
      <c r="F184" s="85"/>
      <c r="G184" s="85"/>
      <c r="H184" s="85"/>
      <c r="I184" s="85"/>
      <c r="J184" s="85"/>
      <c r="K184" s="85"/>
      <c r="L184" s="85"/>
      <c r="M184" s="85"/>
      <c r="N184" s="85"/>
      <c r="O184" s="85"/>
      <c r="P184" s="85"/>
      <c r="Q184" s="85"/>
      <c r="R184" s="85"/>
      <c r="S184" s="85"/>
      <c r="T184" s="85"/>
      <c r="U184" s="85"/>
      <c r="V184" s="85"/>
      <c r="W184" s="85"/>
      <c r="X184" s="85"/>
      <c r="Y184" s="85"/>
    </row>
    <row r="185" spans="3:25">
      <c r="C185" s="85"/>
      <c r="D185" s="85"/>
      <c r="E185" s="85"/>
      <c r="F185" s="85"/>
      <c r="G185" s="85"/>
      <c r="H185" s="85"/>
      <c r="I185" s="85"/>
      <c r="J185" s="85"/>
      <c r="K185" s="85"/>
      <c r="L185" s="85"/>
      <c r="M185" s="85"/>
      <c r="N185" s="85"/>
      <c r="O185" s="85"/>
      <c r="P185" s="85"/>
      <c r="Q185" s="85"/>
      <c r="R185" s="85"/>
      <c r="S185" s="85"/>
      <c r="T185" s="85"/>
      <c r="U185" s="85"/>
      <c r="V185" s="85"/>
      <c r="W185" s="85"/>
      <c r="X185" s="85"/>
      <c r="Y185" s="85"/>
    </row>
    <row r="186" spans="3:25">
      <c r="C186" s="85"/>
      <c r="D186" s="85"/>
      <c r="E186" s="85"/>
      <c r="F186" s="85"/>
      <c r="G186" s="85"/>
      <c r="H186" s="85"/>
      <c r="I186" s="85"/>
      <c r="J186" s="85"/>
      <c r="K186" s="85"/>
      <c r="L186" s="85"/>
      <c r="M186" s="85"/>
      <c r="N186" s="85"/>
      <c r="O186" s="85"/>
      <c r="P186" s="85"/>
      <c r="Q186" s="85"/>
      <c r="R186" s="85"/>
      <c r="S186" s="85"/>
      <c r="T186" s="85"/>
      <c r="U186" s="85"/>
      <c r="V186" s="85"/>
      <c r="W186" s="85"/>
      <c r="X186" s="85"/>
      <c r="Y186" s="85"/>
    </row>
    <row r="187" spans="3:25">
      <c r="C187" s="85"/>
      <c r="D187" s="85"/>
      <c r="E187" s="85"/>
      <c r="F187" s="85"/>
      <c r="G187" s="85"/>
      <c r="H187" s="85"/>
      <c r="I187" s="85"/>
      <c r="J187" s="85"/>
      <c r="K187" s="85"/>
      <c r="L187" s="85"/>
      <c r="M187" s="85"/>
      <c r="N187" s="85"/>
      <c r="O187" s="85"/>
      <c r="P187" s="85"/>
      <c r="Q187" s="85"/>
      <c r="R187" s="85"/>
      <c r="S187" s="85"/>
      <c r="T187" s="85"/>
      <c r="U187" s="85"/>
      <c r="V187" s="85"/>
      <c r="W187" s="85"/>
      <c r="X187" s="85"/>
      <c r="Y187" s="85"/>
    </row>
    <row r="188" spans="3:25">
      <c r="C188" s="85"/>
      <c r="D188" s="85"/>
      <c r="E188" s="85"/>
      <c r="F188" s="85"/>
      <c r="G188" s="85"/>
      <c r="H188" s="85"/>
      <c r="I188" s="85"/>
      <c r="J188" s="85"/>
      <c r="K188" s="85"/>
      <c r="L188" s="85"/>
      <c r="M188" s="85"/>
      <c r="N188" s="85"/>
      <c r="O188" s="85"/>
      <c r="P188" s="85"/>
      <c r="Q188" s="85"/>
      <c r="R188" s="85"/>
      <c r="S188" s="85"/>
      <c r="T188" s="85"/>
      <c r="U188" s="85"/>
      <c r="V188" s="85"/>
      <c r="W188" s="85"/>
      <c r="X188" s="85"/>
      <c r="Y188" s="85"/>
    </row>
    <row r="189" spans="3:25">
      <c r="C189" s="85"/>
      <c r="D189" s="85"/>
      <c r="E189" s="85"/>
      <c r="F189" s="85"/>
      <c r="G189" s="85"/>
      <c r="H189" s="85"/>
      <c r="I189" s="85"/>
      <c r="J189" s="85"/>
      <c r="K189" s="85"/>
      <c r="L189" s="85"/>
      <c r="M189" s="85"/>
      <c r="N189" s="85"/>
      <c r="O189" s="85"/>
      <c r="P189" s="85"/>
      <c r="Q189" s="85"/>
      <c r="R189" s="85"/>
      <c r="S189" s="85"/>
      <c r="T189" s="85"/>
      <c r="U189" s="85"/>
      <c r="V189" s="85"/>
      <c r="W189" s="85"/>
      <c r="X189" s="85"/>
      <c r="Y189" s="85"/>
    </row>
    <row r="190" spans="3:25">
      <c r="C190" s="85"/>
      <c r="D190" s="85"/>
      <c r="E190" s="85"/>
      <c r="F190" s="85"/>
      <c r="G190" s="85"/>
      <c r="H190" s="85"/>
      <c r="I190" s="85"/>
      <c r="J190" s="85"/>
      <c r="K190" s="85"/>
      <c r="L190" s="85"/>
      <c r="M190" s="85"/>
      <c r="N190" s="85"/>
      <c r="O190" s="85"/>
      <c r="P190" s="85"/>
      <c r="Q190" s="85"/>
      <c r="R190" s="85"/>
      <c r="S190" s="85"/>
      <c r="T190" s="85"/>
      <c r="U190" s="85"/>
      <c r="V190" s="85"/>
      <c r="W190" s="85"/>
      <c r="X190" s="85"/>
      <c r="Y190" s="85"/>
    </row>
    <row r="191" spans="3:25">
      <c r="C191" s="85"/>
      <c r="D191" s="85"/>
      <c r="E191" s="85"/>
      <c r="F191" s="85"/>
      <c r="G191" s="85"/>
      <c r="H191" s="85"/>
      <c r="I191" s="85"/>
      <c r="J191" s="85"/>
      <c r="K191" s="85"/>
      <c r="L191" s="85"/>
      <c r="M191" s="85"/>
      <c r="N191" s="85"/>
      <c r="O191" s="85"/>
      <c r="P191" s="85"/>
      <c r="Q191" s="85"/>
      <c r="R191" s="85"/>
      <c r="S191" s="85"/>
      <c r="T191" s="85"/>
      <c r="U191" s="85"/>
      <c r="V191" s="85"/>
      <c r="W191" s="85"/>
      <c r="X191" s="85"/>
      <c r="Y191" s="85"/>
    </row>
    <row r="192" spans="3:25">
      <c r="C192" s="85"/>
      <c r="D192" s="85"/>
      <c r="E192" s="85"/>
      <c r="F192" s="85"/>
      <c r="G192" s="85"/>
      <c r="H192" s="85"/>
      <c r="I192" s="85"/>
      <c r="J192" s="85"/>
      <c r="K192" s="85"/>
      <c r="L192" s="85"/>
      <c r="M192" s="85"/>
      <c r="N192" s="85"/>
      <c r="O192" s="85"/>
      <c r="P192" s="85"/>
      <c r="Q192" s="85"/>
      <c r="R192" s="85"/>
      <c r="S192" s="85"/>
      <c r="T192" s="85"/>
      <c r="U192" s="85"/>
      <c r="V192" s="85"/>
      <c r="W192" s="85"/>
      <c r="X192" s="85"/>
      <c r="Y192" s="85"/>
    </row>
    <row r="193" spans="3:25">
      <c r="C193" s="85"/>
      <c r="D193" s="85"/>
      <c r="E193" s="85"/>
      <c r="F193" s="85"/>
      <c r="G193" s="85"/>
      <c r="H193" s="85"/>
      <c r="I193" s="85"/>
      <c r="J193" s="85"/>
      <c r="K193" s="85"/>
      <c r="L193" s="85"/>
      <c r="M193" s="85"/>
      <c r="N193" s="85"/>
      <c r="O193" s="85"/>
      <c r="P193" s="85"/>
      <c r="Q193" s="85"/>
      <c r="R193" s="85"/>
      <c r="S193" s="85"/>
      <c r="T193" s="85"/>
      <c r="U193" s="85"/>
      <c r="V193" s="85"/>
      <c r="W193" s="85"/>
      <c r="X193" s="85"/>
      <c r="Y193" s="85"/>
    </row>
    <row r="194" spans="3:25">
      <c r="C194" s="85"/>
      <c r="D194" s="85"/>
      <c r="E194" s="85"/>
      <c r="F194" s="85"/>
      <c r="G194" s="85"/>
      <c r="H194" s="85"/>
      <c r="I194" s="85"/>
      <c r="J194" s="85"/>
      <c r="K194" s="85"/>
      <c r="L194" s="85"/>
      <c r="M194" s="85"/>
      <c r="N194" s="85"/>
      <c r="O194" s="85"/>
      <c r="P194" s="85"/>
      <c r="Q194" s="85"/>
      <c r="R194" s="85"/>
      <c r="S194" s="85"/>
      <c r="T194" s="85"/>
      <c r="U194" s="85"/>
      <c r="V194" s="85"/>
      <c r="W194" s="85"/>
      <c r="X194" s="85"/>
      <c r="Y194" s="85"/>
    </row>
    <row r="195" spans="3:25">
      <c r="C195" s="85"/>
      <c r="D195" s="85"/>
      <c r="E195" s="85"/>
      <c r="F195" s="85"/>
      <c r="G195" s="85"/>
      <c r="H195" s="85"/>
      <c r="I195" s="85"/>
      <c r="J195" s="85"/>
      <c r="K195" s="85"/>
      <c r="L195" s="85"/>
      <c r="M195" s="85"/>
      <c r="N195" s="85"/>
      <c r="O195" s="85"/>
      <c r="P195" s="85"/>
      <c r="Q195" s="85"/>
      <c r="R195" s="85"/>
      <c r="S195" s="85"/>
      <c r="T195" s="85"/>
      <c r="U195" s="85"/>
      <c r="V195" s="85"/>
      <c r="W195" s="85"/>
      <c r="X195" s="85"/>
      <c r="Y195" s="85"/>
    </row>
    <row r="196" spans="3:25">
      <c r="C196" s="85"/>
      <c r="D196" s="85"/>
      <c r="E196" s="85"/>
      <c r="F196" s="85"/>
      <c r="G196" s="85"/>
      <c r="H196" s="85"/>
      <c r="I196" s="85"/>
      <c r="J196" s="85"/>
      <c r="K196" s="85"/>
      <c r="L196" s="85"/>
      <c r="M196" s="85"/>
      <c r="N196" s="85"/>
      <c r="O196" s="85"/>
      <c r="P196" s="85"/>
      <c r="Q196" s="85"/>
      <c r="R196" s="85"/>
      <c r="S196" s="85"/>
      <c r="T196" s="85"/>
      <c r="U196" s="85"/>
      <c r="V196" s="85"/>
      <c r="W196" s="85"/>
      <c r="X196" s="85"/>
      <c r="Y196" s="85"/>
    </row>
    <row r="197" spans="3:25">
      <c r="C197" s="85"/>
      <c r="D197" s="85"/>
      <c r="E197" s="85"/>
      <c r="F197" s="85"/>
      <c r="G197" s="85"/>
      <c r="H197" s="85"/>
      <c r="I197" s="85"/>
      <c r="J197" s="85"/>
      <c r="K197" s="85"/>
      <c r="L197" s="85"/>
      <c r="M197" s="85"/>
      <c r="N197" s="85"/>
      <c r="O197" s="85"/>
      <c r="P197" s="85"/>
      <c r="Q197" s="85"/>
      <c r="R197" s="85"/>
      <c r="S197" s="85"/>
      <c r="T197" s="85"/>
      <c r="U197" s="85"/>
      <c r="V197" s="85"/>
      <c r="W197" s="85"/>
      <c r="X197" s="85"/>
      <c r="Y197" s="85"/>
    </row>
    <row r="198" spans="3:25">
      <c r="C198" s="85"/>
      <c r="D198" s="85"/>
      <c r="E198" s="85"/>
      <c r="F198" s="85"/>
      <c r="G198" s="85"/>
      <c r="H198" s="85"/>
      <c r="I198" s="85"/>
      <c r="J198" s="85"/>
      <c r="K198" s="85"/>
      <c r="L198" s="85"/>
      <c r="M198" s="85"/>
      <c r="N198" s="85"/>
      <c r="O198" s="85"/>
      <c r="P198" s="85"/>
      <c r="Q198" s="85"/>
      <c r="R198" s="85"/>
      <c r="S198" s="85"/>
      <c r="T198" s="85"/>
      <c r="U198" s="85"/>
      <c r="V198" s="85"/>
      <c r="W198" s="85"/>
      <c r="X198" s="85"/>
      <c r="Y198" s="85"/>
    </row>
    <row r="199" spans="3:25">
      <c r="C199" s="85"/>
      <c r="D199" s="85"/>
      <c r="E199" s="85"/>
      <c r="F199" s="85"/>
      <c r="G199" s="85"/>
      <c r="H199" s="85"/>
      <c r="I199" s="85"/>
      <c r="J199" s="85"/>
      <c r="K199" s="85"/>
      <c r="L199" s="85"/>
      <c r="M199" s="85"/>
      <c r="N199" s="85"/>
      <c r="O199" s="85"/>
      <c r="P199" s="85"/>
      <c r="Q199" s="85"/>
      <c r="R199" s="85"/>
      <c r="S199" s="85"/>
      <c r="T199" s="85"/>
      <c r="U199" s="85"/>
      <c r="V199" s="85"/>
      <c r="W199" s="85"/>
      <c r="X199" s="85"/>
      <c r="Y199" s="85"/>
    </row>
    <row r="200" spans="3:25">
      <c r="C200" s="85"/>
      <c r="D200" s="85"/>
      <c r="E200" s="85"/>
      <c r="F200" s="85"/>
      <c r="G200" s="85"/>
      <c r="H200" s="85"/>
      <c r="I200" s="85"/>
      <c r="J200" s="85"/>
      <c r="K200" s="85"/>
      <c r="L200" s="85"/>
      <c r="M200" s="85"/>
      <c r="N200" s="85"/>
      <c r="O200" s="85"/>
      <c r="P200" s="85"/>
      <c r="Q200" s="85"/>
      <c r="R200" s="85"/>
      <c r="S200" s="85"/>
      <c r="T200" s="85"/>
      <c r="U200" s="85"/>
      <c r="V200" s="85"/>
      <c r="W200" s="85"/>
      <c r="X200" s="85"/>
      <c r="Y200" s="85"/>
    </row>
    <row r="201" spans="3:25">
      <c r="C201" s="85"/>
      <c r="D201" s="85"/>
      <c r="E201" s="85"/>
      <c r="F201" s="85"/>
      <c r="G201" s="85"/>
      <c r="H201" s="85"/>
      <c r="I201" s="85"/>
      <c r="J201" s="85"/>
      <c r="K201" s="85"/>
      <c r="L201" s="85"/>
      <c r="M201" s="85"/>
      <c r="N201" s="85"/>
      <c r="O201" s="85"/>
      <c r="P201" s="85"/>
      <c r="Q201" s="85"/>
      <c r="R201" s="85"/>
      <c r="S201" s="85"/>
      <c r="T201" s="85"/>
      <c r="U201" s="85"/>
      <c r="V201" s="85"/>
      <c r="W201" s="85"/>
      <c r="X201" s="85"/>
      <c r="Y201" s="85"/>
    </row>
    <row r="202" spans="3:25">
      <c r="C202" s="85"/>
      <c r="D202" s="85"/>
      <c r="E202" s="85"/>
      <c r="F202" s="85"/>
      <c r="G202" s="85"/>
      <c r="H202" s="85"/>
      <c r="I202" s="85"/>
      <c r="J202" s="85"/>
      <c r="K202" s="85"/>
      <c r="L202" s="85"/>
      <c r="M202" s="85"/>
      <c r="N202" s="85"/>
      <c r="O202" s="85"/>
      <c r="P202" s="85"/>
      <c r="Q202" s="85"/>
      <c r="R202" s="85"/>
      <c r="S202" s="85"/>
      <c r="T202" s="85"/>
      <c r="U202" s="85"/>
      <c r="V202" s="85"/>
      <c r="W202" s="85"/>
      <c r="X202" s="85"/>
      <c r="Y202" s="85"/>
    </row>
    <row r="203" spans="3:25">
      <c r="C203" s="85"/>
      <c r="D203" s="85"/>
      <c r="E203" s="85"/>
      <c r="F203" s="85"/>
      <c r="G203" s="85"/>
      <c r="H203" s="85"/>
      <c r="I203" s="85"/>
      <c r="J203" s="85"/>
      <c r="K203" s="85"/>
      <c r="L203" s="85"/>
      <c r="M203" s="85"/>
      <c r="N203" s="85"/>
      <c r="O203" s="85"/>
      <c r="P203" s="85"/>
      <c r="Q203" s="85"/>
      <c r="R203" s="85"/>
      <c r="S203" s="85"/>
      <c r="T203" s="85"/>
      <c r="U203" s="85"/>
      <c r="V203" s="85"/>
      <c r="W203" s="85"/>
      <c r="X203" s="85"/>
      <c r="Y203" s="85"/>
    </row>
    <row r="204" spans="3:25">
      <c r="C204" s="85"/>
      <c r="D204" s="85"/>
      <c r="E204" s="85"/>
      <c r="F204" s="85"/>
      <c r="G204" s="85"/>
      <c r="H204" s="85"/>
      <c r="I204" s="85"/>
      <c r="J204" s="85"/>
      <c r="K204" s="85"/>
      <c r="L204" s="85"/>
      <c r="M204" s="85"/>
      <c r="N204" s="85"/>
      <c r="O204" s="85"/>
      <c r="P204" s="85"/>
      <c r="Q204" s="85"/>
      <c r="R204" s="85"/>
      <c r="S204" s="85"/>
      <c r="T204" s="85"/>
      <c r="U204" s="85"/>
      <c r="V204" s="85"/>
      <c r="W204" s="85"/>
      <c r="X204" s="85"/>
      <c r="Y204" s="85"/>
    </row>
    <row r="205" spans="3:25">
      <c r="C205" s="85"/>
      <c r="D205" s="85"/>
      <c r="E205" s="85"/>
      <c r="F205" s="85"/>
      <c r="G205" s="85"/>
      <c r="H205" s="85"/>
      <c r="I205" s="85"/>
      <c r="J205" s="85"/>
      <c r="K205" s="85"/>
      <c r="L205" s="85"/>
      <c r="M205" s="85"/>
      <c r="N205" s="85"/>
      <c r="O205" s="85"/>
      <c r="P205" s="85"/>
      <c r="Q205" s="85"/>
      <c r="R205" s="85"/>
      <c r="S205" s="85"/>
      <c r="T205" s="85"/>
      <c r="U205" s="85"/>
      <c r="V205" s="85"/>
      <c r="W205" s="85"/>
      <c r="X205" s="85"/>
      <c r="Y205" s="85"/>
    </row>
    <row r="206" spans="3:25">
      <c r="C206" s="85"/>
      <c r="D206" s="85"/>
      <c r="E206" s="85"/>
      <c r="F206" s="85"/>
      <c r="G206" s="85"/>
      <c r="H206" s="85"/>
      <c r="I206" s="85"/>
      <c r="J206" s="85"/>
      <c r="K206" s="85"/>
      <c r="L206" s="85"/>
      <c r="M206" s="85"/>
      <c r="N206" s="85"/>
      <c r="O206" s="85"/>
      <c r="P206" s="85"/>
      <c r="Q206" s="85"/>
      <c r="R206" s="85"/>
      <c r="S206" s="85"/>
      <c r="T206" s="85"/>
      <c r="U206" s="85"/>
      <c r="V206" s="85"/>
      <c r="W206" s="85"/>
      <c r="X206" s="85"/>
      <c r="Y206" s="85"/>
    </row>
    <row r="207" spans="3:25">
      <c r="C207" s="85"/>
      <c r="D207" s="85"/>
      <c r="E207" s="85"/>
      <c r="F207" s="85"/>
      <c r="G207" s="85"/>
      <c r="H207" s="85"/>
      <c r="I207" s="85"/>
      <c r="J207" s="85"/>
      <c r="K207" s="85"/>
      <c r="L207" s="85"/>
      <c r="M207" s="85"/>
      <c r="N207" s="85"/>
      <c r="O207" s="85"/>
      <c r="P207" s="85"/>
      <c r="Q207" s="85"/>
      <c r="R207" s="85"/>
      <c r="S207" s="85"/>
      <c r="T207" s="85"/>
      <c r="U207" s="85"/>
      <c r="V207" s="85"/>
      <c r="W207" s="85"/>
      <c r="X207" s="85"/>
      <c r="Y207" s="85"/>
    </row>
    <row r="208" spans="3:25">
      <c r="C208" s="85"/>
      <c r="D208" s="85"/>
      <c r="E208" s="85"/>
      <c r="F208" s="85"/>
      <c r="G208" s="85"/>
      <c r="H208" s="85"/>
      <c r="I208" s="85"/>
      <c r="J208" s="85"/>
      <c r="K208" s="85"/>
      <c r="L208" s="85"/>
      <c r="M208" s="85"/>
      <c r="N208" s="85"/>
      <c r="O208" s="85"/>
      <c r="P208" s="85"/>
      <c r="Q208" s="85"/>
      <c r="R208" s="85"/>
      <c r="S208" s="85"/>
      <c r="T208" s="85"/>
      <c r="U208" s="85"/>
      <c r="V208" s="85"/>
      <c r="W208" s="85"/>
      <c r="X208" s="85"/>
      <c r="Y208" s="85"/>
    </row>
    <row r="209" spans="3:25">
      <c r="C209" s="85"/>
      <c r="D209" s="85"/>
      <c r="E209" s="85"/>
      <c r="F209" s="85"/>
      <c r="G209" s="85"/>
      <c r="H209" s="85"/>
      <c r="I209" s="85"/>
      <c r="J209" s="85"/>
      <c r="K209" s="85"/>
      <c r="L209" s="85"/>
      <c r="M209" s="85"/>
      <c r="N209" s="85"/>
      <c r="O209" s="85"/>
      <c r="P209" s="85"/>
      <c r="Q209" s="85"/>
      <c r="R209" s="85"/>
      <c r="S209" s="85"/>
      <c r="T209" s="85"/>
      <c r="U209" s="85"/>
      <c r="V209" s="85"/>
      <c r="W209" s="85"/>
      <c r="X209" s="85"/>
      <c r="Y209" s="85"/>
    </row>
    <row r="210" spans="3:25">
      <c r="C210" s="85"/>
      <c r="D210" s="85"/>
      <c r="E210" s="85"/>
      <c r="F210" s="85"/>
      <c r="G210" s="85"/>
      <c r="H210" s="85"/>
      <c r="I210" s="85"/>
      <c r="J210" s="85"/>
      <c r="K210" s="85"/>
      <c r="L210" s="85"/>
      <c r="M210" s="85"/>
      <c r="N210" s="85"/>
      <c r="O210" s="85"/>
      <c r="P210" s="85"/>
      <c r="Q210" s="85"/>
      <c r="R210" s="85"/>
      <c r="S210" s="85"/>
      <c r="T210" s="85"/>
      <c r="U210" s="85"/>
      <c r="V210" s="85"/>
      <c r="W210" s="85"/>
      <c r="X210" s="85"/>
      <c r="Y210" s="85"/>
    </row>
    <row r="211" spans="3:25">
      <c r="C211" s="85"/>
      <c r="D211" s="85"/>
      <c r="E211" s="85"/>
      <c r="F211" s="85"/>
      <c r="G211" s="85"/>
      <c r="H211" s="85"/>
      <c r="I211" s="85"/>
      <c r="J211" s="85"/>
      <c r="K211" s="85"/>
      <c r="L211" s="85"/>
      <c r="M211" s="85"/>
      <c r="N211" s="85"/>
      <c r="O211" s="85"/>
      <c r="P211" s="85"/>
      <c r="Q211" s="85"/>
      <c r="R211" s="85"/>
      <c r="S211" s="85"/>
      <c r="T211" s="85"/>
      <c r="U211" s="85"/>
      <c r="V211" s="85"/>
      <c r="W211" s="85"/>
      <c r="X211" s="85"/>
      <c r="Y211" s="85"/>
    </row>
    <row r="212" spans="3:25">
      <c r="C212" s="85"/>
      <c r="D212" s="85"/>
      <c r="E212" s="85"/>
      <c r="F212" s="85"/>
      <c r="G212" s="85"/>
      <c r="H212" s="85"/>
      <c r="I212" s="85"/>
      <c r="J212" s="85"/>
      <c r="K212" s="85"/>
      <c r="L212" s="85"/>
      <c r="M212" s="85"/>
      <c r="N212" s="85"/>
      <c r="O212" s="85"/>
      <c r="P212" s="85"/>
      <c r="Q212" s="85"/>
      <c r="R212" s="85"/>
      <c r="S212" s="85"/>
      <c r="T212" s="85"/>
      <c r="U212" s="85"/>
      <c r="V212" s="85"/>
      <c r="W212" s="85"/>
      <c r="X212" s="85"/>
      <c r="Y212" s="85"/>
    </row>
    <row r="213" spans="3:25">
      <c r="C213" s="85"/>
      <c r="D213" s="85"/>
      <c r="E213" s="85"/>
      <c r="F213" s="85"/>
      <c r="G213" s="85"/>
      <c r="H213" s="85"/>
      <c r="I213" s="85"/>
      <c r="J213" s="85"/>
      <c r="K213" s="85"/>
      <c r="L213" s="85"/>
      <c r="M213" s="85"/>
      <c r="N213" s="85"/>
      <c r="O213" s="85"/>
      <c r="P213" s="85"/>
      <c r="Q213" s="85"/>
      <c r="R213" s="85"/>
      <c r="S213" s="85"/>
      <c r="T213" s="85"/>
      <c r="U213" s="85"/>
      <c r="V213" s="85"/>
      <c r="W213" s="85"/>
      <c r="X213" s="85"/>
      <c r="Y213" s="85"/>
    </row>
    <row r="214" spans="3:25">
      <c r="C214" s="85"/>
      <c r="D214" s="85"/>
      <c r="E214" s="85"/>
      <c r="F214" s="85"/>
      <c r="G214" s="85"/>
      <c r="H214" s="85"/>
      <c r="I214" s="85"/>
      <c r="J214" s="85"/>
      <c r="K214" s="85"/>
      <c r="L214" s="85"/>
      <c r="M214" s="85"/>
      <c r="N214" s="85"/>
      <c r="O214" s="85"/>
      <c r="P214" s="85"/>
      <c r="Q214" s="85"/>
      <c r="R214" s="85"/>
      <c r="S214" s="85"/>
      <c r="T214" s="85"/>
      <c r="U214" s="85"/>
      <c r="V214" s="85"/>
      <c r="W214" s="85"/>
      <c r="X214" s="85"/>
      <c r="Y214" s="85"/>
    </row>
    <row r="215" spans="3:25">
      <c r="C215" s="85"/>
      <c r="D215" s="85"/>
      <c r="E215" s="85"/>
      <c r="F215" s="85"/>
      <c r="G215" s="85"/>
      <c r="H215" s="85"/>
      <c r="I215" s="85"/>
      <c r="J215" s="85"/>
      <c r="K215" s="85"/>
      <c r="L215" s="85"/>
      <c r="M215" s="85"/>
      <c r="N215" s="85"/>
      <c r="O215" s="85"/>
      <c r="P215" s="85"/>
      <c r="Q215" s="85"/>
      <c r="R215" s="85"/>
      <c r="S215" s="85"/>
      <c r="T215" s="85"/>
      <c r="U215" s="85"/>
      <c r="V215" s="85"/>
      <c r="W215" s="85"/>
      <c r="X215" s="85"/>
      <c r="Y215" s="85"/>
    </row>
    <row r="216" spans="3:25">
      <c r="C216" s="85"/>
      <c r="D216" s="85"/>
      <c r="E216" s="85"/>
      <c r="F216" s="85"/>
      <c r="G216" s="85"/>
      <c r="H216" s="85"/>
      <c r="I216" s="85"/>
      <c r="J216" s="85"/>
      <c r="K216" s="85"/>
      <c r="L216" s="85"/>
      <c r="M216" s="85"/>
      <c r="N216" s="85"/>
      <c r="O216" s="85"/>
      <c r="P216" s="85"/>
      <c r="Q216" s="85"/>
      <c r="R216" s="85"/>
      <c r="S216" s="85"/>
      <c r="T216" s="85"/>
      <c r="U216" s="85"/>
      <c r="V216" s="85"/>
      <c r="W216" s="85"/>
      <c r="X216" s="85"/>
      <c r="Y216" s="85"/>
    </row>
    <row r="217" spans="3:25">
      <c r="C217" s="85"/>
      <c r="D217" s="85"/>
      <c r="E217" s="85"/>
      <c r="F217" s="85"/>
      <c r="G217" s="85"/>
      <c r="H217" s="85"/>
      <c r="I217" s="85"/>
      <c r="J217" s="85"/>
      <c r="K217" s="85"/>
      <c r="L217" s="85"/>
      <c r="M217" s="85"/>
      <c r="N217" s="85"/>
      <c r="O217" s="85"/>
      <c r="P217" s="85"/>
      <c r="Q217" s="85"/>
      <c r="R217" s="85"/>
      <c r="S217" s="85"/>
      <c r="T217" s="85"/>
      <c r="U217" s="85"/>
      <c r="V217" s="85"/>
      <c r="W217" s="85"/>
      <c r="X217" s="85"/>
      <c r="Y217" s="85"/>
    </row>
    <row r="218" spans="3:25">
      <c r="C218" s="85"/>
      <c r="D218" s="85"/>
      <c r="E218" s="85"/>
      <c r="F218" s="85"/>
      <c r="G218" s="85"/>
      <c r="H218" s="85"/>
      <c r="I218" s="85"/>
      <c r="J218" s="85"/>
      <c r="K218" s="85"/>
      <c r="L218" s="85"/>
      <c r="M218" s="85"/>
      <c r="N218" s="85"/>
      <c r="O218" s="85"/>
      <c r="P218" s="85"/>
      <c r="Q218" s="85"/>
      <c r="R218" s="85"/>
      <c r="S218" s="85"/>
      <c r="T218" s="85"/>
      <c r="U218" s="85"/>
      <c r="V218" s="85"/>
      <c r="W218" s="85"/>
      <c r="X218" s="85"/>
      <c r="Y218" s="85"/>
    </row>
    <row r="219" spans="3:25">
      <c r="C219" s="85"/>
      <c r="D219" s="85"/>
      <c r="E219" s="85"/>
      <c r="F219" s="85"/>
      <c r="G219" s="85"/>
      <c r="H219" s="85"/>
      <c r="I219" s="85"/>
      <c r="J219" s="85"/>
      <c r="K219" s="85"/>
      <c r="L219" s="85"/>
      <c r="M219" s="85"/>
      <c r="N219" s="85"/>
      <c r="O219" s="85"/>
      <c r="P219" s="85"/>
      <c r="Q219" s="85"/>
      <c r="R219" s="85"/>
      <c r="S219" s="85"/>
      <c r="T219" s="85"/>
      <c r="U219" s="85"/>
      <c r="V219" s="85"/>
      <c r="W219" s="85"/>
      <c r="X219" s="85"/>
      <c r="Y219" s="85"/>
    </row>
    <row r="220" spans="3:25">
      <c r="C220" s="85"/>
      <c r="D220" s="85"/>
      <c r="E220" s="85"/>
      <c r="F220" s="85"/>
      <c r="G220" s="85"/>
      <c r="H220" s="85"/>
      <c r="I220" s="85"/>
      <c r="J220" s="85"/>
      <c r="K220" s="85"/>
      <c r="L220" s="85"/>
      <c r="M220" s="85"/>
      <c r="N220" s="85"/>
      <c r="O220" s="85"/>
      <c r="P220" s="85"/>
      <c r="Q220" s="85"/>
      <c r="R220" s="85"/>
      <c r="S220" s="85"/>
      <c r="T220" s="85"/>
      <c r="U220" s="85"/>
      <c r="V220" s="85"/>
      <c r="W220" s="85"/>
      <c r="X220" s="85"/>
      <c r="Y220" s="85"/>
    </row>
    <row r="221" spans="3:25">
      <c r="C221" s="85"/>
      <c r="D221" s="85"/>
      <c r="E221" s="85"/>
      <c r="F221" s="85"/>
      <c r="G221" s="85"/>
      <c r="H221" s="85"/>
      <c r="I221" s="85"/>
      <c r="J221" s="85"/>
      <c r="K221" s="85"/>
      <c r="L221" s="85"/>
      <c r="M221" s="85"/>
      <c r="N221" s="85"/>
      <c r="O221" s="85"/>
      <c r="P221" s="85"/>
      <c r="Q221" s="85"/>
      <c r="R221" s="85"/>
      <c r="S221" s="85"/>
      <c r="T221" s="85"/>
      <c r="U221" s="85"/>
      <c r="V221" s="85"/>
      <c r="W221" s="85"/>
      <c r="X221" s="85"/>
      <c r="Y221" s="85"/>
    </row>
    <row r="222" spans="3:25">
      <c r="C222" s="85"/>
      <c r="D222" s="85"/>
      <c r="E222" s="85"/>
      <c r="F222" s="85"/>
      <c r="G222" s="85"/>
      <c r="H222" s="85"/>
      <c r="I222" s="85"/>
      <c r="J222" s="85"/>
      <c r="K222" s="85"/>
      <c r="L222" s="85"/>
      <c r="M222" s="85"/>
      <c r="N222" s="85"/>
      <c r="O222" s="85"/>
      <c r="P222" s="85"/>
      <c r="Q222" s="85"/>
      <c r="R222" s="85"/>
      <c r="S222" s="85"/>
      <c r="T222" s="85"/>
      <c r="U222" s="85"/>
      <c r="V222" s="85"/>
      <c r="W222" s="85"/>
      <c r="X222" s="85"/>
      <c r="Y222" s="85"/>
    </row>
    <row r="223" spans="3:25">
      <c r="C223" s="85"/>
      <c r="D223" s="85"/>
      <c r="E223" s="85"/>
      <c r="F223" s="85"/>
      <c r="G223" s="85"/>
      <c r="H223" s="85"/>
      <c r="I223" s="85"/>
      <c r="J223" s="85"/>
      <c r="K223" s="85"/>
      <c r="L223" s="85"/>
      <c r="M223" s="85"/>
      <c r="N223" s="85"/>
      <c r="O223" s="85"/>
      <c r="P223" s="85"/>
      <c r="Q223" s="85"/>
      <c r="R223" s="85"/>
      <c r="S223" s="85"/>
      <c r="T223" s="85"/>
      <c r="U223" s="85"/>
      <c r="V223" s="85"/>
      <c r="W223" s="85"/>
      <c r="X223" s="85"/>
      <c r="Y223" s="85"/>
    </row>
    <row r="224" spans="3:25">
      <c r="C224" s="85"/>
      <c r="D224" s="85"/>
      <c r="E224" s="85"/>
      <c r="F224" s="85"/>
      <c r="G224" s="85"/>
      <c r="H224" s="85"/>
      <c r="I224" s="85"/>
      <c r="J224" s="85"/>
      <c r="K224" s="85"/>
      <c r="L224" s="85"/>
      <c r="M224" s="85"/>
      <c r="N224" s="85"/>
      <c r="O224" s="85"/>
      <c r="P224" s="85"/>
      <c r="Q224" s="85"/>
      <c r="R224" s="85"/>
      <c r="S224" s="85"/>
      <c r="T224" s="85"/>
      <c r="U224" s="85"/>
      <c r="V224" s="85"/>
      <c r="W224" s="85"/>
      <c r="X224" s="85"/>
      <c r="Y224" s="85"/>
    </row>
    <row r="225" spans="3:25">
      <c r="C225" s="85"/>
      <c r="D225" s="85"/>
      <c r="E225" s="85"/>
      <c r="F225" s="85"/>
      <c r="G225" s="85"/>
      <c r="H225" s="85"/>
      <c r="I225" s="85"/>
      <c r="J225" s="85"/>
      <c r="K225" s="85"/>
      <c r="L225" s="85"/>
      <c r="M225" s="85"/>
      <c r="N225" s="85"/>
      <c r="O225" s="85"/>
      <c r="P225" s="85"/>
      <c r="Q225" s="85"/>
      <c r="R225" s="85"/>
      <c r="S225" s="85"/>
      <c r="T225" s="85"/>
      <c r="U225" s="85"/>
      <c r="V225" s="85"/>
      <c r="W225" s="85"/>
      <c r="X225" s="85"/>
      <c r="Y225" s="85"/>
    </row>
    <row r="226" spans="3:25">
      <c r="C226" s="85"/>
      <c r="D226" s="85"/>
      <c r="E226" s="85"/>
      <c r="F226" s="85"/>
      <c r="G226" s="85"/>
      <c r="H226" s="85"/>
      <c r="I226" s="85"/>
      <c r="J226" s="85"/>
      <c r="K226" s="85"/>
      <c r="L226" s="85"/>
      <c r="M226" s="85"/>
      <c r="N226" s="85"/>
      <c r="O226" s="85"/>
      <c r="P226" s="85"/>
      <c r="Q226" s="85"/>
      <c r="R226" s="85"/>
      <c r="S226" s="85"/>
      <c r="T226" s="85"/>
      <c r="U226" s="85"/>
      <c r="V226" s="85"/>
      <c r="W226" s="85"/>
      <c r="X226" s="85"/>
      <c r="Y226" s="85"/>
    </row>
    <row r="227" spans="3:25">
      <c r="C227" s="85"/>
      <c r="D227" s="85"/>
      <c r="E227" s="85"/>
      <c r="F227" s="85"/>
      <c r="G227" s="85"/>
      <c r="H227" s="85"/>
      <c r="I227" s="85"/>
      <c r="J227" s="85"/>
      <c r="K227" s="85"/>
      <c r="L227" s="85"/>
      <c r="M227" s="85"/>
      <c r="N227" s="85"/>
      <c r="O227" s="85"/>
      <c r="P227" s="85"/>
      <c r="Q227" s="85"/>
      <c r="R227" s="85"/>
      <c r="S227" s="85"/>
      <c r="T227" s="85"/>
      <c r="U227" s="85"/>
      <c r="V227" s="85"/>
      <c r="W227" s="85"/>
      <c r="X227" s="85"/>
      <c r="Y227" s="85"/>
    </row>
    <row r="228" spans="3:25">
      <c r="C228" s="85"/>
      <c r="D228" s="85"/>
      <c r="E228" s="85"/>
      <c r="F228" s="85"/>
      <c r="G228" s="85"/>
      <c r="H228" s="85"/>
      <c r="I228" s="85"/>
      <c r="J228" s="85"/>
      <c r="K228" s="85"/>
      <c r="L228" s="85"/>
      <c r="M228" s="85"/>
      <c r="N228" s="85"/>
      <c r="O228" s="85"/>
      <c r="P228" s="85"/>
      <c r="Q228" s="85"/>
      <c r="R228" s="85"/>
      <c r="S228" s="85"/>
      <c r="T228" s="85"/>
      <c r="U228" s="85"/>
      <c r="V228" s="85"/>
      <c r="W228" s="85"/>
      <c r="X228" s="85"/>
      <c r="Y228" s="85"/>
    </row>
    <row r="229" spans="3:25">
      <c r="C229" s="85"/>
      <c r="D229" s="85"/>
      <c r="E229" s="85"/>
      <c r="F229" s="85"/>
      <c r="G229" s="85"/>
      <c r="H229" s="85"/>
      <c r="I229" s="85"/>
      <c r="J229" s="85"/>
      <c r="K229" s="85"/>
      <c r="L229" s="85"/>
      <c r="M229" s="85"/>
      <c r="N229" s="85"/>
      <c r="O229" s="85"/>
      <c r="P229" s="85"/>
      <c r="Q229" s="85"/>
      <c r="R229" s="85"/>
      <c r="S229" s="85"/>
      <c r="T229" s="85"/>
      <c r="U229" s="85"/>
      <c r="V229" s="85"/>
      <c r="W229" s="85"/>
      <c r="X229" s="85"/>
      <c r="Y229" s="85"/>
    </row>
    <row r="230" spans="3:25">
      <c r="C230" s="85"/>
      <c r="D230" s="85"/>
      <c r="E230" s="85"/>
      <c r="F230" s="85"/>
      <c r="G230" s="85"/>
      <c r="H230" s="85"/>
      <c r="I230" s="85"/>
      <c r="J230" s="85"/>
      <c r="K230" s="85"/>
      <c r="L230" s="85"/>
      <c r="M230" s="85"/>
      <c r="N230" s="85"/>
      <c r="O230" s="85"/>
      <c r="P230" s="85"/>
      <c r="Q230" s="85"/>
      <c r="R230" s="85"/>
      <c r="S230" s="85"/>
      <c r="T230" s="85"/>
      <c r="U230" s="85"/>
      <c r="V230" s="85"/>
      <c r="W230" s="85"/>
      <c r="X230" s="85"/>
      <c r="Y230" s="85"/>
    </row>
    <row r="231" spans="3:25">
      <c r="C231" s="85"/>
      <c r="D231" s="85"/>
      <c r="E231" s="85"/>
      <c r="F231" s="85"/>
      <c r="G231" s="85"/>
      <c r="H231" s="85"/>
      <c r="I231" s="85"/>
      <c r="J231" s="85"/>
      <c r="K231" s="85"/>
      <c r="L231" s="85"/>
      <c r="M231" s="85"/>
      <c r="N231" s="85"/>
      <c r="O231" s="85"/>
      <c r="P231" s="85"/>
      <c r="Q231" s="85"/>
      <c r="R231" s="85"/>
      <c r="S231" s="85"/>
      <c r="T231" s="85"/>
      <c r="U231" s="85"/>
      <c r="V231" s="85"/>
      <c r="W231" s="85"/>
      <c r="X231" s="85"/>
      <c r="Y231" s="85"/>
    </row>
    <row r="232" spans="3:25">
      <c r="C232" s="85"/>
      <c r="D232" s="85"/>
      <c r="E232" s="85"/>
      <c r="F232" s="85"/>
      <c r="G232" s="85"/>
      <c r="H232" s="85"/>
      <c r="I232" s="85"/>
      <c r="J232" s="85"/>
      <c r="K232" s="85"/>
      <c r="L232" s="85"/>
      <c r="M232" s="85"/>
      <c r="N232" s="85"/>
      <c r="O232" s="85"/>
      <c r="P232" s="85"/>
      <c r="Q232" s="85"/>
      <c r="R232" s="85"/>
      <c r="S232" s="85"/>
      <c r="T232" s="85"/>
      <c r="U232" s="85"/>
      <c r="V232" s="85"/>
      <c r="W232" s="85"/>
      <c r="X232" s="85"/>
      <c r="Y232" s="85"/>
    </row>
    <row r="233" spans="3:25">
      <c r="C233" s="85"/>
      <c r="D233" s="85"/>
      <c r="E233" s="85"/>
      <c r="F233" s="85"/>
      <c r="G233" s="85"/>
      <c r="H233" s="85"/>
      <c r="I233" s="85"/>
      <c r="J233" s="85"/>
      <c r="K233" s="85"/>
      <c r="L233" s="85"/>
      <c r="M233" s="85"/>
      <c r="N233" s="85"/>
      <c r="O233" s="85"/>
      <c r="P233" s="85"/>
      <c r="Q233" s="85"/>
      <c r="R233" s="85"/>
      <c r="S233" s="85"/>
      <c r="T233" s="85"/>
      <c r="U233" s="85"/>
      <c r="V233" s="85"/>
      <c r="W233" s="85"/>
      <c r="X233" s="85"/>
      <c r="Y233" s="85"/>
    </row>
    <row r="234" spans="3:25">
      <c r="C234" s="85"/>
      <c r="D234" s="85"/>
      <c r="E234" s="85"/>
      <c r="F234" s="85"/>
      <c r="G234" s="85"/>
      <c r="H234" s="85"/>
      <c r="I234" s="85"/>
      <c r="J234" s="85"/>
      <c r="K234" s="85"/>
      <c r="L234" s="85"/>
      <c r="M234" s="85"/>
      <c r="N234" s="85"/>
      <c r="O234" s="85"/>
      <c r="P234" s="85"/>
      <c r="Q234" s="85"/>
      <c r="R234" s="85"/>
      <c r="S234" s="85"/>
      <c r="T234" s="85"/>
      <c r="U234" s="85"/>
      <c r="V234" s="85"/>
      <c r="W234" s="85"/>
      <c r="X234" s="85"/>
      <c r="Y234" s="85"/>
    </row>
    <row r="235" spans="3:25">
      <c r="C235" s="85"/>
      <c r="D235" s="85"/>
      <c r="E235" s="85"/>
      <c r="F235" s="85"/>
      <c r="G235" s="85"/>
      <c r="H235" s="85"/>
      <c r="I235" s="85"/>
      <c r="J235" s="85"/>
      <c r="K235" s="85"/>
      <c r="L235" s="85"/>
      <c r="M235" s="85"/>
      <c r="N235" s="85"/>
      <c r="O235" s="85"/>
      <c r="P235" s="85"/>
      <c r="Q235" s="85"/>
      <c r="R235" s="85"/>
      <c r="S235" s="85"/>
      <c r="T235" s="85"/>
      <c r="U235" s="85"/>
      <c r="V235" s="85"/>
      <c r="W235" s="85"/>
      <c r="X235" s="85"/>
      <c r="Y235" s="85"/>
    </row>
    <row r="236" spans="3:25">
      <c r="C236" s="85"/>
      <c r="D236" s="85"/>
      <c r="E236" s="85"/>
      <c r="F236" s="85"/>
      <c r="G236" s="85"/>
      <c r="H236" s="85"/>
      <c r="I236" s="85"/>
      <c r="J236" s="85"/>
      <c r="K236" s="85"/>
      <c r="L236" s="85"/>
      <c r="M236" s="85"/>
      <c r="N236" s="85"/>
      <c r="O236" s="85"/>
      <c r="P236" s="85"/>
      <c r="Q236" s="85"/>
      <c r="R236" s="85"/>
      <c r="S236" s="85"/>
      <c r="T236" s="85"/>
      <c r="U236" s="85"/>
      <c r="V236" s="85"/>
      <c r="W236" s="85"/>
      <c r="X236" s="85"/>
      <c r="Y236" s="85"/>
    </row>
    <row r="237" spans="3:25">
      <c r="C237" s="85"/>
      <c r="D237" s="85"/>
      <c r="E237" s="85"/>
      <c r="F237" s="85"/>
      <c r="G237" s="85"/>
      <c r="H237" s="85"/>
      <c r="I237" s="85"/>
      <c r="J237" s="85"/>
      <c r="K237" s="85"/>
      <c r="L237" s="85"/>
      <c r="M237" s="85"/>
      <c r="N237" s="85"/>
      <c r="O237" s="85"/>
      <c r="P237" s="85"/>
      <c r="Q237" s="85"/>
      <c r="R237" s="85"/>
      <c r="S237" s="85"/>
      <c r="T237" s="85"/>
      <c r="U237" s="85"/>
      <c r="V237" s="85"/>
      <c r="W237" s="85"/>
      <c r="X237" s="85"/>
      <c r="Y237" s="85"/>
    </row>
    <row r="238" spans="3:25">
      <c r="C238" s="85"/>
      <c r="D238" s="85"/>
      <c r="E238" s="85"/>
      <c r="F238" s="85"/>
      <c r="G238" s="85"/>
      <c r="H238" s="85"/>
      <c r="I238" s="85"/>
      <c r="J238" s="85"/>
      <c r="K238" s="85"/>
      <c r="L238" s="85"/>
      <c r="M238" s="85"/>
      <c r="N238" s="85"/>
      <c r="O238" s="85"/>
      <c r="P238" s="85"/>
      <c r="Q238" s="85"/>
      <c r="R238" s="85"/>
      <c r="S238" s="85"/>
      <c r="T238" s="85"/>
      <c r="U238" s="85"/>
      <c r="V238" s="85"/>
      <c r="W238" s="85"/>
      <c r="X238" s="85"/>
      <c r="Y238" s="85"/>
    </row>
    <row r="239" spans="3:25">
      <c r="C239" s="85"/>
      <c r="D239" s="85"/>
      <c r="E239" s="85"/>
      <c r="F239" s="85"/>
      <c r="G239" s="85"/>
      <c r="H239" s="85"/>
      <c r="I239" s="85"/>
      <c r="J239" s="85"/>
      <c r="K239" s="85"/>
      <c r="L239" s="85"/>
      <c r="M239" s="85"/>
      <c r="N239" s="85"/>
      <c r="O239" s="85"/>
      <c r="P239" s="85"/>
      <c r="Q239" s="85"/>
      <c r="R239" s="85"/>
      <c r="S239" s="85"/>
      <c r="T239" s="85"/>
      <c r="U239" s="85"/>
      <c r="V239" s="85"/>
      <c r="W239" s="85"/>
      <c r="X239" s="85"/>
      <c r="Y239" s="85"/>
    </row>
    <row r="240" spans="3:25">
      <c r="C240" s="85"/>
      <c r="D240" s="85"/>
      <c r="E240" s="85"/>
      <c r="F240" s="85"/>
      <c r="G240" s="85"/>
      <c r="H240" s="85"/>
      <c r="I240" s="85"/>
      <c r="J240" s="85"/>
      <c r="K240" s="85"/>
      <c r="L240" s="85"/>
      <c r="M240" s="85"/>
      <c r="N240" s="85"/>
      <c r="O240" s="85"/>
      <c r="P240" s="85"/>
      <c r="Q240" s="85"/>
      <c r="R240" s="85"/>
      <c r="S240" s="85"/>
      <c r="T240" s="85"/>
      <c r="U240" s="85"/>
      <c r="V240" s="85"/>
      <c r="W240" s="85"/>
      <c r="X240" s="85"/>
      <c r="Y240" s="85"/>
    </row>
    <row r="241" spans="3:25">
      <c r="C241" s="85"/>
      <c r="D241" s="85"/>
      <c r="E241" s="85"/>
      <c r="F241" s="85"/>
      <c r="G241" s="85"/>
      <c r="H241" s="85"/>
      <c r="I241" s="85"/>
      <c r="J241" s="85"/>
      <c r="K241" s="85"/>
      <c r="L241" s="85"/>
      <c r="M241" s="85"/>
      <c r="N241" s="85"/>
      <c r="O241" s="85"/>
      <c r="P241" s="85"/>
      <c r="Q241" s="85"/>
      <c r="R241" s="85"/>
      <c r="S241" s="85"/>
      <c r="T241" s="85"/>
      <c r="U241" s="85"/>
      <c r="V241" s="85"/>
      <c r="W241" s="85"/>
      <c r="X241" s="85"/>
      <c r="Y241" s="85"/>
    </row>
    <row r="242" spans="3:25">
      <c r="C242" s="85"/>
      <c r="D242" s="85"/>
      <c r="E242" s="85"/>
      <c r="F242" s="85"/>
      <c r="G242" s="85"/>
      <c r="H242" s="85"/>
      <c r="I242" s="85"/>
      <c r="J242" s="85"/>
      <c r="K242" s="85"/>
      <c r="L242" s="85"/>
      <c r="M242" s="85"/>
      <c r="N242" s="85"/>
      <c r="O242" s="85"/>
      <c r="P242" s="85"/>
      <c r="Q242" s="85"/>
      <c r="R242" s="85"/>
      <c r="S242" s="85"/>
      <c r="T242" s="85"/>
      <c r="U242" s="85"/>
      <c r="V242" s="85"/>
      <c r="W242" s="85"/>
      <c r="X242" s="85"/>
      <c r="Y242" s="85"/>
    </row>
    <row r="243" spans="3:25">
      <c r="C243" s="85"/>
      <c r="D243" s="85"/>
      <c r="E243" s="85"/>
      <c r="F243" s="85"/>
      <c r="G243" s="85"/>
      <c r="H243" s="85"/>
      <c r="I243" s="85"/>
      <c r="J243" s="85"/>
      <c r="K243" s="85"/>
      <c r="L243" s="85"/>
      <c r="M243" s="85"/>
      <c r="N243" s="85"/>
      <c r="O243" s="85"/>
      <c r="P243" s="85"/>
      <c r="Q243" s="85"/>
      <c r="R243" s="85"/>
      <c r="S243" s="85"/>
      <c r="T243" s="85"/>
      <c r="U243" s="85"/>
      <c r="V243" s="85"/>
      <c r="W243" s="85"/>
      <c r="X243" s="85"/>
      <c r="Y243" s="85"/>
    </row>
    <row r="244" spans="3:25">
      <c r="C244" s="85"/>
      <c r="D244" s="85"/>
      <c r="E244" s="85"/>
      <c r="F244" s="85"/>
      <c r="G244" s="85"/>
      <c r="H244" s="85"/>
      <c r="I244" s="85"/>
      <c r="J244" s="85"/>
      <c r="K244" s="85"/>
      <c r="L244" s="85"/>
      <c r="M244" s="85"/>
      <c r="N244" s="85"/>
      <c r="O244" s="85"/>
      <c r="P244" s="85"/>
      <c r="Q244" s="85"/>
      <c r="R244" s="85"/>
      <c r="S244" s="85"/>
      <c r="T244" s="85"/>
      <c r="U244" s="85"/>
      <c r="V244" s="85"/>
      <c r="W244" s="85"/>
      <c r="X244" s="85"/>
      <c r="Y244" s="85"/>
    </row>
    <row r="245" spans="3:25">
      <c r="C245" s="85"/>
      <c r="D245" s="85"/>
      <c r="E245" s="85"/>
      <c r="F245" s="85"/>
      <c r="G245" s="85"/>
      <c r="H245" s="85"/>
      <c r="I245" s="85"/>
      <c r="J245" s="85"/>
      <c r="K245" s="85"/>
      <c r="L245" s="85"/>
      <c r="M245" s="85"/>
      <c r="N245" s="85"/>
      <c r="O245" s="85"/>
      <c r="P245" s="85"/>
      <c r="Q245" s="85"/>
      <c r="R245" s="85"/>
      <c r="S245" s="85"/>
      <c r="T245" s="85"/>
      <c r="U245" s="85"/>
      <c r="V245" s="85"/>
      <c r="W245" s="85"/>
      <c r="X245" s="85"/>
      <c r="Y245" s="85"/>
    </row>
    <row r="246" spans="3:25">
      <c r="C246" s="85"/>
      <c r="D246" s="85"/>
      <c r="E246" s="85"/>
      <c r="F246" s="85"/>
      <c r="G246" s="85"/>
      <c r="H246" s="85"/>
      <c r="I246" s="85"/>
      <c r="J246" s="85"/>
      <c r="K246" s="85"/>
      <c r="L246" s="85"/>
      <c r="M246" s="85"/>
      <c r="N246" s="85"/>
      <c r="O246" s="85"/>
      <c r="P246" s="85"/>
      <c r="Q246" s="85"/>
      <c r="R246" s="85"/>
      <c r="S246" s="85"/>
      <c r="T246" s="85"/>
      <c r="U246" s="85"/>
      <c r="V246" s="85"/>
      <c r="W246" s="85"/>
      <c r="X246" s="85"/>
      <c r="Y246" s="85"/>
    </row>
    <row r="247" spans="3:25">
      <c r="C247" s="85"/>
      <c r="D247" s="85"/>
      <c r="E247" s="85"/>
      <c r="F247" s="85"/>
      <c r="G247" s="85"/>
      <c r="H247" s="85"/>
      <c r="I247" s="85"/>
      <c r="J247" s="85"/>
      <c r="K247" s="85"/>
      <c r="L247" s="85"/>
      <c r="M247" s="85"/>
      <c r="N247" s="85"/>
      <c r="O247" s="85"/>
      <c r="P247" s="85"/>
      <c r="Q247" s="85"/>
      <c r="R247" s="85"/>
      <c r="S247" s="85"/>
      <c r="T247" s="85"/>
      <c r="U247" s="85"/>
      <c r="V247" s="85"/>
      <c r="W247" s="85"/>
      <c r="X247" s="85"/>
      <c r="Y247" s="85"/>
    </row>
    <row r="248" spans="3:25">
      <c r="C248" s="85"/>
      <c r="D248" s="85"/>
      <c r="E248" s="85"/>
      <c r="F248" s="85"/>
      <c r="G248" s="85"/>
      <c r="H248" s="85"/>
      <c r="I248" s="85"/>
      <c r="J248" s="85"/>
      <c r="K248" s="85"/>
      <c r="L248" s="85"/>
      <c r="M248" s="85"/>
      <c r="N248" s="85"/>
      <c r="O248" s="85"/>
      <c r="P248" s="85"/>
      <c r="Q248" s="85"/>
      <c r="R248" s="85"/>
      <c r="S248" s="85"/>
      <c r="T248" s="85"/>
      <c r="U248" s="85"/>
      <c r="V248" s="85"/>
      <c r="W248" s="85"/>
      <c r="X248" s="85"/>
      <c r="Y248" s="85"/>
    </row>
    <row r="249" spans="3:25">
      <c r="C249" s="85"/>
      <c r="D249" s="85"/>
      <c r="E249" s="85"/>
      <c r="F249" s="85"/>
      <c r="G249" s="85"/>
      <c r="H249" s="85"/>
      <c r="I249" s="85"/>
      <c r="J249" s="85"/>
      <c r="K249" s="85"/>
      <c r="L249" s="85"/>
      <c r="M249" s="85"/>
      <c r="N249" s="85"/>
      <c r="O249" s="85"/>
      <c r="P249" s="85"/>
      <c r="Q249" s="85"/>
      <c r="R249" s="85"/>
      <c r="S249" s="85"/>
      <c r="T249" s="85"/>
      <c r="U249" s="85"/>
      <c r="V249" s="85"/>
      <c r="W249" s="85"/>
      <c r="X249" s="85"/>
      <c r="Y249" s="85"/>
    </row>
    <row r="250" spans="3:25">
      <c r="C250" s="85"/>
      <c r="D250" s="85"/>
      <c r="E250" s="85"/>
      <c r="F250" s="85"/>
      <c r="G250" s="85"/>
      <c r="H250" s="85"/>
      <c r="I250" s="85"/>
      <c r="J250" s="85"/>
      <c r="K250" s="85"/>
      <c r="L250" s="85"/>
      <c r="M250" s="85"/>
      <c r="N250" s="85"/>
      <c r="O250" s="85"/>
      <c r="P250" s="85"/>
      <c r="Q250" s="85"/>
      <c r="R250" s="85"/>
      <c r="S250" s="85"/>
      <c r="T250" s="85"/>
      <c r="U250" s="85"/>
      <c r="V250" s="85"/>
      <c r="W250" s="85"/>
      <c r="X250" s="85"/>
      <c r="Y250" s="85"/>
    </row>
    <row r="251" spans="3:25">
      <c r="C251" s="85"/>
      <c r="D251" s="85"/>
      <c r="E251" s="85"/>
      <c r="F251" s="85"/>
      <c r="G251" s="85"/>
      <c r="H251" s="85"/>
      <c r="I251" s="85"/>
      <c r="J251" s="85"/>
      <c r="K251" s="85"/>
      <c r="L251" s="85"/>
      <c r="M251" s="85"/>
      <c r="N251" s="85"/>
      <c r="O251" s="85"/>
      <c r="P251" s="85"/>
      <c r="Q251" s="85"/>
      <c r="R251" s="85"/>
      <c r="S251" s="85"/>
      <c r="T251" s="85"/>
      <c r="U251" s="85"/>
      <c r="V251" s="85"/>
      <c r="W251" s="85"/>
      <c r="X251" s="85"/>
      <c r="Y251" s="85"/>
    </row>
    <row r="252" spans="3:25">
      <c r="C252" s="85"/>
      <c r="D252" s="85"/>
      <c r="E252" s="85"/>
      <c r="F252" s="85"/>
      <c r="G252" s="85"/>
      <c r="H252" s="85"/>
      <c r="I252" s="85"/>
      <c r="J252" s="85"/>
      <c r="K252" s="85"/>
      <c r="L252" s="85"/>
      <c r="M252" s="85"/>
      <c r="N252" s="85"/>
      <c r="O252" s="85"/>
      <c r="P252" s="85"/>
      <c r="Q252" s="85"/>
      <c r="R252" s="85"/>
      <c r="S252" s="85"/>
      <c r="T252" s="85"/>
      <c r="U252" s="85"/>
      <c r="V252" s="85"/>
      <c r="W252" s="85"/>
      <c r="X252" s="85"/>
      <c r="Y252" s="85"/>
    </row>
    <row r="253" spans="3:25">
      <c r="C253" s="85"/>
      <c r="D253" s="85"/>
      <c r="E253" s="85"/>
      <c r="F253" s="85"/>
      <c r="G253" s="85"/>
      <c r="H253" s="85"/>
      <c r="I253" s="85"/>
      <c r="J253" s="85"/>
      <c r="K253" s="85"/>
      <c r="L253" s="85"/>
      <c r="M253" s="85"/>
      <c r="N253" s="85"/>
      <c r="O253" s="85"/>
      <c r="P253" s="85"/>
      <c r="Q253" s="85"/>
      <c r="R253" s="85"/>
      <c r="S253" s="85"/>
      <c r="T253" s="85"/>
      <c r="U253" s="85"/>
      <c r="V253" s="85"/>
      <c r="W253" s="85"/>
      <c r="X253" s="85"/>
      <c r="Y253" s="85"/>
    </row>
    <row r="254" spans="3:25">
      <c r="C254" s="85"/>
      <c r="D254" s="85"/>
      <c r="E254" s="85"/>
      <c r="F254" s="85"/>
      <c r="G254" s="85"/>
      <c r="H254" s="85"/>
      <c r="I254" s="85"/>
      <c r="J254" s="85"/>
      <c r="K254" s="85"/>
      <c r="L254" s="85"/>
      <c r="M254" s="85"/>
      <c r="N254" s="85"/>
      <c r="O254" s="85"/>
      <c r="P254" s="85"/>
      <c r="Q254" s="85"/>
      <c r="R254" s="85"/>
      <c r="S254" s="85"/>
      <c r="T254" s="85"/>
      <c r="U254" s="85"/>
      <c r="V254" s="85"/>
      <c r="W254" s="85"/>
      <c r="X254" s="85"/>
      <c r="Y254" s="85"/>
    </row>
    <row r="255" spans="3:25">
      <c r="C255" s="85"/>
      <c r="D255" s="85"/>
      <c r="E255" s="85"/>
      <c r="F255" s="85"/>
      <c r="G255" s="85"/>
      <c r="H255" s="85"/>
      <c r="I255" s="85"/>
      <c r="J255" s="85"/>
      <c r="K255" s="85"/>
      <c r="L255" s="85"/>
      <c r="M255" s="85"/>
      <c r="N255" s="85"/>
      <c r="O255" s="85"/>
      <c r="P255" s="85"/>
      <c r="Q255" s="85"/>
      <c r="R255" s="85"/>
      <c r="S255" s="85"/>
      <c r="T255" s="85"/>
      <c r="U255" s="85"/>
      <c r="V255" s="85"/>
      <c r="W255" s="85"/>
      <c r="X255" s="85"/>
      <c r="Y255" s="85"/>
    </row>
    <row r="256" spans="3:25">
      <c r="C256" s="85"/>
      <c r="D256" s="85"/>
      <c r="E256" s="85"/>
      <c r="F256" s="85"/>
      <c r="G256" s="85"/>
      <c r="H256" s="85"/>
      <c r="I256" s="85"/>
      <c r="J256" s="85"/>
      <c r="K256" s="85"/>
      <c r="L256" s="85"/>
      <c r="M256" s="85"/>
      <c r="N256" s="85"/>
      <c r="O256" s="85"/>
      <c r="P256" s="85"/>
      <c r="Q256" s="85"/>
      <c r="R256" s="85"/>
      <c r="S256" s="85"/>
      <c r="T256" s="85"/>
      <c r="U256" s="85"/>
      <c r="V256" s="85"/>
      <c r="W256" s="85"/>
      <c r="X256" s="85"/>
      <c r="Y256" s="85"/>
    </row>
    <row r="257" spans="3:25">
      <c r="C257" s="85"/>
      <c r="D257" s="85"/>
      <c r="E257" s="85"/>
      <c r="F257" s="85"/>
      <c r="G257" s="85"/>
      <c r="H257" s="85"/>
      <c r="I257" s="85"/>
      <c r="J257" s="85"/>
      <c r="K257" s="85"/>
      <c r="L257" s="85"/>
      <c r="M257" s="85"/>
      <c r="N257" s="85"/>
      <c r="O257" s="85"/>
      <c r="P257" s="85"/>
      <c r="Q257" s="85"/>
      <c r="R257" s="85"/>
      <c r="S257" s="85"/>
      <c r="T257" s="85"/>
      <c r="U257" s="85"/>
      <c r="V257" s="85"/>
      <c r="W257" s="85"/>
      <c r="X257" s="85"/>
      <c r="Y257" s="85"/>
    </row>
    <row r="258" spans="3:25">
      <c r="C258" s="85"/>
      <c r="D258" s="85"/>
      <c r="E258" s="85"/>
      <c r="F258" s="85"/>
      <c r="G258" s="85"/>
      <c r="H258" s="85"/>
      <c r="I258" s="85"/>
      <c r="J258" s="85"/>
      <c r="K258" s="85"/>
      <c r="L258" s="85"/>
      <c r="M258" s="85"/>
      <c r="N258" s="85"/>
      <c r="O258" s="85"/>
      <c r="P258" s="85"/>
      <c r="Q258" s="85"/>
      <c r="R258" s="85"/>
      <c r="S258" s="85"/>
      <c r="T258" s="85"/>
      <c r="U258" s="85"/>
      <c r="V258" s="85"/>
      <c r="W258" s="85"/>
      <c r="X258" s="85"/>
      <c r="Y258" s="85"/>
    </row>
    <row r="259" spans="3:25">
      <c r="C259" s="85"/>
      <c r="D259" s="85"/>
      <c r="E259" s="85"/>
      <c r="F259" s="85"/>
      <c r="G259" s="85"/>
      <c r="H259" s="85"/>
      <c r="I259" s="85"/>
      <c r="J259" s="85"/>
      <c r="K259" s="85"/>
      <c r="L259" s="85"/>
      <c r="M259" s="85"/>
      <c r="N259" s="85"/>
      <c r="O259" s="85"/>
      <c r="P259" s="85"/>
      <c r="Q259" s="85"/>
      <c r="R259" s="85"/>
      <c r="S259" s="85"/>
      <c r="T259" s="85"/>
      <c r="U259" s="85"/>
      <c r="V259" s="85"/>
      <c r="W259" s="85"/>
      <c r="X259" s="85"/>
      <c r="Y259" s="85"/>
    </row>
    <row r="260" spans="3:25">
      <c r="C260" s="85"/>
      <c r="D260" s="85"/>
      <c r="E260" s="85"/>
      <c r="F260" s="85"/>
      <c r="G260" s="85"/>
      <c r="H260" s="85"/>
      <c r="I260" s="85"/>
      <c r="J260" s="85"/>
      <c r="K260" s="85"/>
      <c r="L260" s="85"/>
      <c r="M260" s="85"/>
      <c r="N260" s="85"/>
      <c r="O260" s="85"/>
      <c r="P260" s="85"/>
      <c r="Q260" s="85"/>
      <c r="R260" s="85"/>
      <c r="S260" s="85"/>
      <c r="T260" s="85"/>
      <c r="U260" s="85"/>
      <c r="V260" s="85"/>
      <c r="W260" s="85"/>
      <c r="X260" s="85"/>
      <c r="Y260" s="85"/>
    </row>
    <row r="261" spans="3:25">
      <c r="C261" s="85"/>
      <c r="D261" s="85"/>
      <c r="E261" s="85"/>
      <c r="F261" s="85"/>
      <c r="G261" s="85"/>
      <c r="H261" s="85"/>
      <c r="I261" s="85"/>
      <c r="J261" s="85"/>
      <c r="K261" s="85"/>
      <c r="L261" s="85"/>
      <c r="M261" s="85"/>
      <c r="N261" s="85"/>
      <c r="O261" s="85"/>
      <c r="P261" s="85"/>
      <c r="Q261" s="85"/>
      <c r="R261" s="85"/>
      <c r="S261" s="85"/>
      <c r="T261" s="85"/>
      <c r="U261" s="85"/>
      <c r="V261" s="85"/>
      <c r="W261" s="85"/>
      <c r="X261" s="85"/>
      <c r="Y261" s="85"/>
    </row>
    <row r="262" spans="3:25">
      <c r="C262" s="85"/>
      <c r="D262" s="85"/>
      <c r="E262" s="85"/>
      <c r="F262" s="85"/>
      <c r="G262" s="85"/>
      <c r="H262" s="85"/>
      <c r="I262" s="85"/>
      <c r="J262" s="85"/>
      <c r="K262" s="85"/>
      <c r="L262" s="85"/>
      <c r="M262" s="85"/>
      <c r="N262" s="85"/>
      <c r="O262" s="85"/>
      <c r="P262" s="85"/>
      <c r="Q262" s="85"/>
      <c r="R262" s="85"/>
      <c r="S262" s="85"/>
      <c r="T262" s="85"/>
      <c r="U262" s="85"/>
      <c r="V262" s="85"/>
      <c r="W262" s="85"/>
      <c r="X262" s="85"/>
      <c r="Y262" s="85"/>
    </row>
    <row r="263" spans="3:25">
      <c r="C263" s="85"/>
      <c r="D263" s="85"/>
      <c r="E263" s="85"/>
      <c r="F263" s="85"/>
      <c r="G263" s="85"/>
      <c r="H263" s="85"/>
      <c r="I263" s="85"/>
      <c r="J263" s="85"/>
      <c r="K263" s="85"/>
      <c r="L263" s="85"/>
      <c r="M263" s="85"/>
      <c r="N263" s="85"/>
      <c r="O263" s="85"/>
      <c r="P263" s="85"/>
      <c r="Q263" s="85"/>
      <c r="R263" s="85"/>
      <c r="S263" s="85"/>
      <c r="T263" s="85"/>
      <c r="U263" s="85"/>
      <c r="V263" s="85"/>
      <c r="W263" s="85"/>
      <c r="X263" s="85"/>
      <c r="Y263" s="85"/>
    </row>
    <row r="264" spans="3:25">
      <c r="C264" s="85"/>
      <c r="D264" s="85"/>
      <c r="E264" s="85"/>
      <c r="F264" s="85"/>
      <c r="G264" s="85"/>
      <c r="H264" s="85"/>
      <c r="I264" s="85"/>
      <c r="J264" s="85"/>
      <c r="K264" s="85"/>
      <c r="L264" s="85"/>
      <c r="M264" s="85"/>
      <c r="N264" s="85"/>
      <c r="O264" s="85"/>
      <c r="P264" s="85"/>
      <c r="Q264" s="85"/>
      <c r="R264" s="85"/>
      <c r="S264" s="85"/>
      <c r="T264" s="85"/>
      <c r="U264" s="85"/>
      <c r="V264" s="85"/>
      <c r="W264" s="85"/>
      <c r="X264" s="85"/>
      <c r="Y264" s="85"/>
    </row>
    <row r="265" spans="3:25">
      <c r="C265" s="85"/>
      <c r="D265" s="85"/>
      <c r="E265" s="85"/>
      <c r="F265" s="85"/>
      <c r="G265" s="85"/>
      <c r="H265" s="85"/>
      <c r="I265" s="85"/>
      <c r="J265" s="85"/>
      <c r="K265" s="85"/>
      <c r="L265" s="85"/>
      <c r="M265" s="85"/>
      <c r="N265" s="85"/>
      <c r="O265" s="85"/>
      <c r="P265" s="85"/>
      <c r="Q265" s="85"/>
      <c r="R265" s="85"/>
      <c r="S265" s="85"/>
      <c r="T265" s="85"/>
      <c r="U265" s="85"/>
      <c r="V265" s="85"/>
      <c r="W265" s="85"/>
      <c r="X265" s="85"/>
      <c r="Y265" s="85"/>
    </row>
    <row r="266" spans="3:25">
      <c r="C266" s="85"/>
      <c r="D266" s="85"/>
      <c r="E266" s="85"/>
      <c r="F266" s="85"/>
      <c r="G266" s="85"/>
      <c r="H266" s="85"/>
      <c r="I266" s="85"/>
      <c r="J266" s="85"/>
      <c r="K266" s="85"/>
      <c r="L266" s="85"/>
      <c r="M266" s="85"/>
      <c r="N266" s="85"/>
      <c r="O266" s="85"/>
      <c r="P266" s="85"/>
      <c r="Q266" s="85"/>
      <c r="R266" s="85"/>
      <c r="S266" s="85"/>
      <c r="T266" s="85"/>
      <c r="U266" s="85"/>
      <c r="V266" s="85"/>
      <c r="W266" s="85"/>
      <c r="X266" s="85"/>
      <c r="Y266" s="85"/>
    </row>
    <row r="267" spans="3:25">
      <c r="C267" s="85"/>
      <c r="D267" s="85"/>
      <c r="E267" s="85"/>
      <c r="F267" s="85"/>
      <c r="G267" s="85"/>
      <c r="H267" s="85"/>
      <c r="I267" s="85"/>
      <c r="J267" s="85"/>
      <c r="K267" s="85"/>
      <c r="L267" s="85"/>
      <c r="M267" s="85"/>
      <c r="N267" s="85"/>
      <c r="O267" s="85"/>
      <c r="P267" s="85"/>
      <c r="Q267" s="85"/>
      <c r="R267" s="85"/>
      <c r="S267" s="85"/>
      <c r="T267" s="85"/>
      <c r="U267" s="85"/>
      <c r="V267" s="85"/>
      <c r="W267" s="85"/>
      <c r="X267" s="85"/>
      <c r="Y267" s="85"/>
    </row>
    <row r="268" spans="3:25">
      <c r="C268" s="85"/>
      <c r="D268" s="85"/>
      <c r="E268" s="85"/>
      <c r="F268" s="85"/>
      <c r="G268" s="85"/>
      <c r="H268" s="85"/>
      <c r="I268" s="85"/>
      <c r="J268" s="85"/>
      <c r="K268" s="85"/>
      <c r="L268" s="85"/>
      <c r="M268" s="85"/>
      <c r="N268" s="85"/>
      <c r="O268" s="85"/>
      <c r="P268" s="85"/>
      <c r="Q268" s="85"/>
      <c r="R268" s="85"/>
      <c r="S268" s="85"/>
      <c r="T268" s="85"/>
      <c r="U268" s="85"/>
      <c r="V268" s="85"/>
      <c r="W268" s="85"/>
      <c r="X268" s="85"/>
      <c r="Y268" s="85"/>
    </row>
    <row r="269" spans="3:25">
      <c r="C269" s="85"/>
      <c r="D269" s="85"/>
      <c r="E269" s="85"/>
      <c r="F269" s="85"/>
      <c r="G269" s="85"/>
      <c r="H269" s="85"/>
      <c r="I269" s="85"/>
      <c r="J269" s="85"/>
      <c r="K269" s="85"/>
      <c r="L269" s="85"/>
      <c r="M269" s="85"/>
      <c r="N269" s="85"/>
      <c r="O269" s="85"/>
      <c r="P269" s="85"/>
      <c r="Q269" s="85"/>
      <c r="R269" s="85"/>
      <c r="S269" s="85"/>
      <c r="T269" s="85"/>
      <c r="U269" s="85"/>
      <c r="V269" s="85"/>
      <c r="W269" s="85"/>
      <c r="X269" s="85"/>
      <c r="Y269" s="85"/>
    </row>
    <row r="270" spans="3:25">
      <c r="C270" s="85"/>
      <c r="D270" s="85"/>
      <c r="E270" s="85"/>
      <c r="F270" s="85"/>
      <c r="G270" s="85"/>
      <c r="H270" s="85"/>
      <c r="I270" s="85"/>
      <c r="J270" s="85"/>
      <c r="K270" s="85"/>
      <c r="L270" s="85"/>
      <c r="M270" s="85"/>
      <c r="N270" s="85"/>
      <c r="O270" s="85"/>
      <c r="P270" s="85"/>
      <c r="Q270" s="85"/>
      <c r="R270" s="85"/>
      <c r="S270" s="85"/>
      <c r="T270" s="85"/>
      <c r="U270" s="85"/>
      <c r="V270" s="85"/>
      <c r="W270" s="85"/>
      <c r="X270" s="85"/>
      <c r="Y270" s="85"/>
    </row>
    <row r="271" spans="3:25">
      <c r="C271" s="85"/>
      <c r="D271" s="85"/>
      <c r="E271" s="85"/>
      <c r="F271" s="85"/>
      <c r="G271" s="85"/>
      <c r="H271" s="85"/>
      <c r="I271" s="85"/>
      <c r="J271" s="85"/>
      <c r="K271" s="85"/>
      <c r="L271" s="85"/>
      <c r="M271" s="85"/>
      <c r="N271" s="85"/>
      <c r="O271" s="85"/>
      <c r="P271" s="85"/>
      <c r="Q271" s="85"/>
      <c r="R271" s="85"/>
      <c r="S271" s="85"/>
      <c r="T271" s="85"/>
      <c r="U271" s="85"/>
      <c r="V271" s="85"/>
      <c r="W271" s="85"/>
      <c r="X271" s="85"/>
      <c r="Y271" s="85"/>
    </row>
    <row r="272" spans="3:25">
      <c r="C272" s="85"/>
      <c r="D272" s="85"/>
      <c r="E272" s="85"/>
      <c r="F272" s="85"/>
      <c r="G272" s="85"/>
      <c r="H272" s="85"/>
      <c r="I272" s="85"/>
      <c r="J272" s="85"/>
      <c r="K272" s="85"/>
      <c r="L272" s="85"/>
      <c r="M272" s="85"/>
      <c r="N272" s="85"/>
      <c r="O272" s="85"/>
      <c r="P272" s="85"/>
      <c r="Q272" s="85"/>
      <c r="R272" s="85"/>
      <c r="S272" s="85"/>
      <c r="T272" s="85"/>
      <c r="U272" s="85"/>
      <c r="V272" s="85"/>
      <c r="W272" s="85"/>
      <c r="X272" s="85"/>
      <c r="Y272" s="85"/>
    </row>
    <row r="273" spans="3:25">
      <c r="C273" s="85"/>
      <c r="D273" s="85"/>
      <c r="E273" s="85"/>
      <c r="F273" s="85"/>
      <c r="G273" s="85"/>
      <c r="H273" s="85"/>
      <c r="I273" s="85"/>
      <c r="J273" s="85"/>
      <c r="K273" s="85"/>
      <c r="L273" s="85"/>
      <c r="M273" s="85"/>
      <c r="N273" s="85"/>
      <c r="O273" s="85"/>
      <c r="P273" s="85"/>
      <c r="Q273" s="85"/>
      <c r="R273" s="85"/>
      <c r="S273" s="85"/>
      <c r="T273" s="85"/>
      <c r="U273" s="85"/>
      <c r="V273" s="85"/>
      <c r="W273" s="85"/>
      <c r="X273" s="85"/>
      <c r="Y273" s="85"/>
    </row>
    <row r="274" spans="3:25">
      <c r="C274" s="85"/>
      <c r="D274" s="85"/>
      <c r="E274" s="85"/>
      <c r="F274" s="85"/>
      <c r="G274" s="85"/>
      <c r="H274" s="85"/>
      <c r="I274" s="85"/>
      <c r="J274" s="85"/>
      <c r="K274" s="85"/>
      <c r="L274" s="85"/>
      <c r="M274" s="85"/>
      <c r="N274" s="85"/>
      <c r="O274" s="85"/>
      <c r="P274" s="85"/>
      <c r="Q274" s="85"/>
      <c r="R274" s="85"/>
      <c r="S274" s="85"/>
      <c r="T274" s="85"/>
      <c r="U274" s="85"/>
      <c r="V274" s="85"/>
      <c r="W274" s="85"/>
      <c r="X274" s="85"/>
      <c r="Y274" s="85"/>
    </row>
    <row r="275" spans="3:25">
      <c r="C275" s="85"/>
      <c r="D275" s="85"/>
      <c r="E275" s="85"/>
      <c r="F275" s="85"/>
      <c r="G275" s="85"/>
      <c r="H275" s="85"/>
      <c r="I275" s="85"/>
      <c r="J275" s="85"/>
      <c r="K275" s="85"/>
      <c r="L275" s="85"/>
      <c r="M275" s="85"/>
      <c r="N275" s="85"/>
      <c r="O275" s="85"/>
      <c r="P275" s="85"/>
      <c r="Q275" s="85"/>
      <c r="R275" s="85"/>
      <c r="S275" s="85"/>
      <c r="T275" s="85"/>
      <c r="U275" s="85"/>
      <c r="V275" s="85"/>
      <c r="W275" s="85"/>
      <c r="X275" s="85"/>
      <c r="Y275" s="85"/>
    </row>
    <row r="276" spans="3:25">
      <c r="C276" s="85"/>
      <c r="D276" s="85"/>
      <c r="E276" s="85"/>
      <c r="F276" s="85"/>
      <c r="G276" s="85"/>
      <c r="H276" s="85"/>
      <c r="I276" s="85"/>
      <c r="J276" s="85"/>
      <c r="K276" s="85"/>
      <c r="L276" s="85"/>
      <c r="M276" s="85"/>
      <c r="N276" s="85"/>
      <c r="O276" s="85"/>
      <c r="P276" s="85"/>
      <c r="Q276" s="85"/>
      <c r="R276" s="85"/>
      <c r="S276" s="85"/>
      <c r="T276" s="85"/>
      <c r="U276" s="85"/>
      <c r="V276" s="85"/>
      <c r="W276" s="85"/>
      <c r="X276" s="85"/>
      <c r="Y276" s="85"/>
    </row>
    <row r="277" spans="3:25">
      <c r="C277" s="85"/>
      <c r="D277" s="85"/>
      <c r="E277" s="85"/>
      <c r="F277" s="85"/>
      <c r="G277" s="85"/>
      <c r="H277" s="85"/>
      <c r="I277" s="85"/>
      <c r="J277" s="85"/>
      <c r="K277" s="85"/>
      <c r="L277" s="85"/>
      <c r="M277" s="85"/>
      <c r="N277" s="85"/>
      <c r="O277" s="85"/>
      <c r="P277" s="85"/>
      <c r="Q277" s="85"/>
      <c r="R277" s="85"/>
      <c r="S277" s="85"/>
      <c r="T277" s="85"/>
      <c r="U277" s="85"/>
      <c r="V277" s="85"/>
      <c r="W277" s="85"/>
      <c r="X277" s="85"/>
      <c r="Y277" s="85"/>
    </row>
    <row r="278" spans="3:25">
      <c r="C278" s="85"/>
      <c r="D278" s="85"/>
      <c r="E278" s="85"/>
      <c r="F278" s="85"/>
      <c r="G278" s="85"/>
      <c r="H278" s="85"/>
      <c r="I278" s="85"/>
      <c r="J278" s="85"/>
      <c r="K278" s="85"/>
      <c r="L278" s="85"/>
      <c r="M278" s="85"/>
      <c r="N278" s="85"/>
      <c r="O278" s="85"/>
      <c r="P278" s="85"/>
      <c r="Q278" s="85"/>
      <c r="R278" s="85"/>
      <c r="S278" s="85"/>
      <c r="T278" s="85"/>
      <c r="U278" s="85"/>
      <c r="V278" s="85"/>
      <c r="W278" s="85"/>
      <c r="X278" s="85"/>
      <c r="Y278" s="85"/>
    </row>
    <row r="279" spans="3:25">
      <c r="C279" s="85"/>
      <c r="D279" s="85"/>
      <c r="E279" s="85"/>
      <c r="F279" s="85"/>
      <c r="G279" s="85"/>
      <c r="H279" s="85"/>
      <c r="I279" s="85"/>
      <c r="J279" s="85"/>
      <c r="K279" s="85"/>
      <c r="L279" s="85"/>
      <c r="M279" s="85"/>
      <c r="N279" s="85"/>
      <c r="O279" s="85"/>
      <c r="P279" s="85"/>
      <c r="Q279" s="85"/>
      <c r="R279" s="85"/>
      <c r="S279" s="85"/>
      <c r="T279" s="85"/>
      <c r="U279" s="85"/>
      <c r="V279" s="85"/>
      <c r="W279" s="85"/>
      <c r="X279" s="85"/>
      <c r="Y279" s="85"/>
    </row>
    <row r="280" spans="3:25">
      <c r="C280" s="85"/>
      <c r="D280" s="85"/>
      <c r="E280" s="85"/>
      <c r="F280" s="85"/>
      <c r="G280" s="85"/>
      <c r="H280" s="85"/>
      <c r="I280" s="85"/>
      <c r="J280" s="85"/>
      <c r="K280" s="85"/>
      <c r="L280" s="85"/>
      <c r="M280" s="85"/>
      <c r="N280" s="85"/>
      <c r="O280" s="85"/>
      <c r="P280" s="85"/>
      <c r="Q280" s="85"/>
      <c r="R280" s="85"/>
      <c r="S280" s="85"/>
      <c r="T280" s="85"/>
      <c r="U280" s="85"/>
      <c r="V280" s="85"/>
      <c r="W280" s="85"/>
      <c r="X280" s="85"/>
      <c r="Y280" s="85"/>
    </row>
    <row r="281" spans="3:25">
      <c r="C281" s="85"/>
      <c r="D281" s="85"/>
      <c r="E281" s="85"/>
      <c r="F281" s="85"/>
      <c r="G281" s="85"/>
      <c r="H281" s="85"/>
      <c r="I281" s="85"/>
      <c r="J281" s="85"/>
      <c r="K281" s="85"/>
      <c r="L281" s="85"/>
      <c r="M281" s="85"/>
      <c r="N281" s="85"/>
      <c r="O281" s="85"/>
      <c r="P281" s="85"/>
      <c r="Q281" s="85"/>
      <c r="R281" s="85"/>
      <c r="S281" s="85"/>
      <c r="T281" s="85"/>
      <c r="U281" s="85"/>
      <c r="V281" s="85"/>
      <c r="W281" s="85"/>
      <c r="X281" s="85"/>
      <c r="Y281" s="85"/>
    </row>
    <row r="282" spans="3:25">
      <c r="C282" s="85"/>
      <c r="D282" s="85"/>
      <c r="E282" s="85"/>
      <c r="F282" s="85"/>
      <c r="G282" s="85"/>
      <c r="H282" s="85"/>
      <c r="I282" s="85"/>
      <c r="J282" s="85"/>
      <c r="K282" s="85"/>
      <c r="L282" s="85"/>
      <c r="M282" s="85"/>
      <c r="N282" s="85"/>
      <c r="O282" s="85"/>
      <c r="P282" s="85"/>
      <c r="Q282" s="85"/>
      <c r="R282" s="85"/>
      <c r="S282" s="85"/>
      <c r="T282" s="85"/>
      <c r="U282" s="85"/>
      <c r="V282" s="85"/>
      <c r="W282" s="85"/>
      <c r="X282" s="85"/>
      <c r="Y282" s="85"/>
    </row>
    <row r="283" spans="3:25">
      <c r="C283" s="85"/>
      <c r="D283" s="85"/>
      <c r="E283" s="85"/>
      <c r="F283" s="85"/>
      <c r="G283" s="85"/>
      <c r="H283" s="85"/>
      <c r="I283" s="85"/>
      <c r="J283" s="85"/>
      <c r="K283" s="85"/>
      <c r="L283" s="85"/>
      <c r="M283" s="85"/>
      <c r="N283" s="85"/>
      <c r="O283" s="85"/>
      <c r="P283" s="85"/>
      <c r="Q283" s="85"/>
      <c r="R283" s="85"/>
      <c r="S283" s="85"/>
      <c r="T283" s="85"/>
      <c r="U283" s="85"/>
      <c r="V283" s="85"/>
      <c r="W283" s="85"/>
      <c r="X283" s="85"/>
      <c r="Y283" s="85"/>
    </row>
    <row r="284" spans="3:25">
      <c r="C284" s="85"/>
      <c r="D284" s="85"/>
      <c r="E284" s="85"/>
      <c r="F284" s="85"/>
      <c r="G284" s="85"/>
      <c r="H284" s="85"/>
      <c r="I284" s="85"/>
      <c r="J284" s="85"/>
      <c r="K284" s="85"/>
      <c r="L284" s="85"/>
      <c r="M284" s="85"/>
      <c r="N284" s="85"/>
      <c r="O284" s="85"/>
      <c r="P284" s="85"/>
      <c r="Q284" s="85"/>
      <c r="R284" s="85"/>
      <c r="S284" s="85"/>
      <c r="T284" s="85"/>
      <c r="U284" s="85"/>
      <c r="V284" s="85"/>
      <c r="W284" s="85"/>
      <c r="X284" s="85"/>
      <c r="Y284" s="85"/>
    </row>
    <row r="285" spans="3:25">
      <c r="C285" s="85"/>
      <c r="D285" s="85"/>
      <c r="E285" s="85"/>
      <c r="F285" s="85"/>
      <c r="G285" s="85"/>
      <c r="H285" s="85"/>
      <c r="I285" s="85"/>
      <c r="J285" s="85"/>
      <c r="K285" s="85"/>
      <c r="L285" s="85"/>
      <c r="M285" s="85"/>
      <c r="N285" s="85"/>
      <c r="O285" s="85"/>
      <c r="P285" s="85"/>
      <c r="Q285" s="85"/>
      <c r="R285" s="85"/>
      <c r="S285" s="85"/>
      <c r="T285" s="85"/>
      <c r="U285" s="85"/>
      <c r="V285" s="85"/>
      <c r="W285" s="85"/>
      <c r="X285" s="85"/>
      <c r="Y285" s="85"/>
    </row>
    <row r="286" spans="3:25">
      <c r="C286" s="85"/>
      <c r="D286" s="85"/>
      <c r="E286" s="85"/>
      <c r="F286" s="85"/>
      <c r="G286" s="85"/>
      <c r="H286" s="85"/>
      <c r="I286" s="85"/>
      <c r="J286" s="85"/>
      <c r="K286" s="85"/>
      <c r="L286" s="85"/>
      <c r="M286" s="85"/>
      <c r="N286" s="85"/>
      <c r="O286" s="85"/>
      <c r="P286" s="85"/>
      <c r="Q286" s="85"/>
      <c r="R286" s="85"/>
      <c r="S286" s="85"/>
      <c r="T286" s="85"/>
      <c r="U286" s="85"/>
      <c r="V286" s="85"/>
      <c r="W286" s="85"/>
      <c r="X286" s="85"/>
      <c r="Y286" s="85"/>
    </row>
    <row r="287" spans="3:25">
      <c r="C287" s="85"/>
      <c r="D287" s="85"/>
      <c r="E287" s="85"/>
      <c r="F287" s="85"/>
      <c r="G287" s="85"/>
      <c r="H287" s="85"/>
      <c r="I287" s="85"/>
      <c r="J287" s="85"/>
      <c r="K287" s="85"/>
      <c r="L287" s="85"/>
      <c r="M287" s="85"/>
      <c r="N287" s="85"/>
      <c r="O287" s="85"/>
      <c r="P287" s="85"/>
      <c r="Q287" s="85"/>
      <c r="R287" s="85"/>
      <c r="S287" s="85"/>
      <c r="T287" s="85"/>
      <c r="U287" s="85"/>
      <c r="V287" s="85"/>
      <c r="W287" s="85"/>
      <c r="X287" s="85"/>
      <c r="Y287" s="85"/>
    </row>
    <row r="288" spans="3:25">
      <c r="C288" s="85"/>
      <c r="D288" s="85"/>
      <c r="E288" s="85"/>
      <c r="F288" s="85"/>
      <c r="G288" s="85"/>
      <c r="H288" s="85"/>
      <c r="I288" s="85"/>
      <c r="J288" s="85"/>
      <c r="K288" s="85"/>
      <c r="L288" s="85"/>
      <c r="M288" s="85"/>
      <c r="N288" s="85"/>
      <c r="O288" s="85"/>
      <c r="P288" s="85"/>
      <c r="Q288" s="85"/>
      <c r="R288" s="85"/>
      <c r="S288" s="85"/>
      <c r="T288" s="85"/>
      <c r="U288" s="85"/>
      <c r="V288" s="85"/>
      <c r="W288" s="85"/>
      <c r="X288" s="85"/>
      <c r="Y288" s="85"/>
    </row>
    <row r="289" spans="3:25">
      <c r="C289" s="85"/>
      <c r="D289" s="85"/>
      <c r="E289" s="85"/>
      <c r="F289" s="85"/>
      <c r="G289" s="85"/>
      <c r="H289" s="85"/>
      <c r="I289" s="85"/>
      <c r="J289" s="85"/>
      <c r="K289" s="85"/>
      <c r="L289" s="85"/>
      <c r="M289" s="85"/>
      <c r="N289" s="85"/>
      <c r="O289" s="85"/>
      <c r="P289" s="85"/>
      <c r="Q289" s="85"/>
      <c r="R289" s="85"/>
      <c r="S289" s="85"/>
      <c r="T289" s="85"/>
      <c r="U289" s="85"/>
      <c r="V289" s="85"/>
      <c r="W289" s="85"/>
      <c r="X289" s="85"/>
      <c r="Y289" s="85"/>
    </row>
    <row r="290" spans="3:25">
      <c r="C290" s="85"/>
      <c r="D290" s="85"/>
      <c r="E290" s="85"/>
      <c r="F290" s="85"/>
      <c r="G290" s="85"/>
      <c r="H290" s="85"/>
      <c r="I290" s="85"/>
      <c r="J290" s="85"/>
      <c r="K290" s="85"/>
      <c r="L290" s="85"/>
      <c r="M290" s="85"/>
      <c r="N290" s="85"/>
      <c r="O290" s="85"/>
      <c r="P290" s="85"/>
      <c r="Q290" s="85"/>
      <c r="R290" s="85"/>
      <c r="S290" s="85"/>
      <c r="T290" s="85"/>
      <c r="U290" s="85"/>
      <c r="V290" s="85"/>
      <c r="W290" s="85"/>
      <c r="X290" s="85"/>
      <c r="Y290" s="85"/>
    </row>
    <row r="291" spans="3:25">
      <c r="C291" s="85"/>
      <c r="D291" s="85"/>
      <c r="E291" s="85"/>
      <c r="F291" s="85"/>
      <c r="G291" s="85"/>
      <c r="H291" s="85"/>
      <c r="I291" s="85"/>
      <c r="J291" s="85"/>
      <c r="K291" s="85"/>
      <c r="L291" s="85"/>
      <c r="M291" s="85"/>
      <c r="N291" s="85"/>
      <c r="O291" s="85"/>
      <c r="P291" s="85"/>
      <c r="Q291" s="85"/>
      <c r="R291" s="85"/>
      <c r="S291" s="85"/>
      <c r="T291" s="85"/>
      <c r="U291" s="85"/>
      <c r="V291" s="85"/>
      <c r="W291" s="85"/>
      <c r="X291" s="85"/>
      <c r="Y291" s="85"/>
    </row>
    <row r="292" spans="3:25">
      <c r="C292" s="85"/>
      <c r="D292" s="85"/>
      <c r="E292" s="85"/>
      <c r="F292" s="85"/>
      <c r="G292" s="85"/>
      <c r="H292" s="85"/>
      <c r="I292" s="85"/>
      <c r="J292" s="85"/>
      <c r="K292" s="85"/>
      <c r="L292" s="85"/>
      <c r="M292" s="85"/>
      <c r="N292" s="85"/>
      <c r="O292" s="85"/>
      <c r="P292" s="85"/>
      <c r="Q292" s="85"/>
      <c r="R292" s="85"/>
      <c r="S292" s="85"/>
      <c r="T292" s="85"/>
      <c r="U292" s="85"/>
      <c r="V292" s="85"/>
      <c r="W292" s="85"/>
      <c r="X292" s="85"/>
      <c r="Y292" s="85"/>
    </row>
    <row r="293" spans="3:25">
      <c r="C293" s="85"/>
      <c r="D293" s="85"/>
      <c r="E293" s="85"/>
      <c r="F293" s="85"/>
      <c r="G293" s="85"/>
      <c r="H293" s="85"/>
      <c r="I293" s="85"/>
      <c r="J293" s="85"/>
      <c r="K293" s="85"/>
      <c r="L293" s="85"/>
      <c r="M293" s="85"/>
      <c r="N293" s="85"/>
      <c r="O293" s="85"/>
      <c r="P293" s="85"/>
      <c r="Q293" s="85"/>
      <c r="R293" s="85"/>
      <c r="S293" s="85"/>
      <c r="T293" s="85"/>
      <c r="U293" s="85"/>
      <c r="V293" s="85"/>
      <c r="W293" s="85"/>
      <c r="X293" s="85"/>
      <c r="Y293" s="85"/>
    </row>
    <row r="294" spans="3:25">
      <c r="C294" s="85"/>
      <c r="D294" s="85"/>
      <c r="E294" s="85"/>
      <c r="F294" s="85"/>
      <c r="G294" s="85"/>
      <c r="H294" s="85"/>
      <c r="I294" s="85"/>
      <c r="J294" s="85"/>
      <c r="K294" s="85"/>
      <c r="L294" s="85"/>
      <c r="M294" s="85"/>
      <c r="N294" s="85"/>
      <c r="O294" s="85"/>
      <c r="P294" s="85"/>
      <c r="Q294" s="85"/>
      <c r="R294" s="85"/>
      <c r="S294" s="85"/>
      <c r="T294" s="85"/>
      <c r="U294" s="85"/>
      <c r="V294" s="85"/>
      <c r="W294" s="85"/>
      <c r="X294" s="85"/>
      <c r="Y294" s="85"/>
    </row>
    <row r="295" spans="3:25">
      <c r="C295" s="85"/>
      <c r="D295" s="85"/>
      <c r="E295" s="85"/>
      <c r="F295" s="85"/>
      <c r="G295" s="85"/>
      <c r="H295" s="85"/>
      <c r="I295" s="85"/>
      <c r="J295" s="85"/>
      <c r="K295" s="85"/>
      <c r="L295" s="85"/>
      <c r="M295" s="85"/>
      <c r="N295" s="85"/>
      <c r="O295" s="85"/>
      <c r="P295" s="85"/>
      <c r="Q295" s="85"/>
      <c r="R295" s="85"/>
      <c r="S295" s="85"/>
      <c r="T295" s="85"/>
      <c r="U295" s="85"/>
      <c r="V295" s="85"/>
      <c r="W295" s="85"/>
      <c r="X295" s="85"/>
      <c r="Y295" s="85"/>
    </row>
    <row r="296" spans="3:25">
      <c r="C296" s="85"/>
      <c r="D296" s="85"/>
      <c r="E296" s="85"/>
      <c r="F296" s="85"/>
      <c r="G296" s="85"/>
      <c r="H296" s="85"/>
      <c r="I296" s="85"/>
      <c r="J296" s="85"/>
      <c r="K296" s="85"/>
      <c r="L296" s="85"/>
      <c r="M296" s="85"/>
      <c r="N296" s="85"/>
      <c r="O296" s="85"/>
      <c r="P296" s="85"/>
      <c r="Q296" s="85"/>
      <c r="R296" s="85"/>
      <c r="S296" s="85"/>
      <c r="T296" s="85"/>
      <c r="U296" s="85"/>
      <c r="V296" s="85"/>
      <c r="W296" s="85"/>
      <c r="X296" s="85"/>
      <c r="Y296" s="85"/>
    </row>
    <row r="297" spans="3:25">
      <c r="C297" s="85"/>
      <c r="D297" s="85"/>
      <c r="E297" s="85"/>
      <c r="F297" s="85"/>
      <c r="G297" s="85"/>
      <c r="H297" s="85"/>
      <c r="I297" s="85"/>
      <c r="J297" s="85"/>
      <c r="K297" s="85"/>
      <c r="L297" s="85"/>
      <c r="M297" s="85"/>
      <c r="N297" s="85"/>
      <c r="O297" s="85"/>
      <c r="P297" s="85"/>
      <c r="Q297" s="85"/>
      <c r="R297" s="85"/>
      <c r="S297" s="85"/>
      <c r="T297" s="85"/>
      <c r="U297" s="85"/>
      <c r="V297" s="85"/>
      <c r="W297" s="85"/>
      <c r="X297" s="85"/>
      <c r="Y297" s="85"/>
    </row>
    <row r="298" spans="3:25">
      <c r="C298" s="85"/>
      <c r="D298" s="85"/>
      <c r="E298" s="85"/>
      <c r="F298" s="85"/>
      <c r="G298" s="85"/>
      <c r="H298" s="85"/>
      <c r="I298" s="85"/>
      <c r="J298" s="85"/>
      <c r="K298" s="85"/>
      <c r="L298" s="85"/>
      <c r="M298" s="85"/>
      <c r="N298" s="85"/>
      <c r="O298" s="85"/>
      <c r="P298" s="85"/>
      <c r="Q298" s="85"/>
      <c r="R298" s="85"/>
      <c r="S298" s="85"/>
      <c r="T298" s="85"/>
      <c r="U298" s="85"/>
      <c r="V298" s="85"/>
      <c r="W298" s="85"/>
      <c r="X298" s="85"/>
      <c r="Y298" s="85"/>
    </row>
    <row r="299" spans="3:25">
      <c r="C299" s="85"/>
      <c r="D299" s="85"/>
      <c r="E299" s="85"/>
      <c r="F299" s="85"/>
      <c r="G299" s="85"/>
      <c r="H299" s="85"/>
      <c r="I299" s="85"/>
      <c r="J299" s="85"/>
      <c r="K299" s="85"/>
      <c r="L299" s="85"/>
      <c r="M299" s="85"/>
      <c r="N299" s="85"/>
      <c r="O299" s="85"/>
      <c r="P299" s="85"/>
      <c r="Q299" s="85"/>
      <c r="R299" s="85"/>
      <c r="S299" s="85"/>
      <c r="T299" s="85"/>
      <c r="U299" s="85"/>
      <c r="V299" s="85"/>
      <c r="W299" s="85"/>
      <c r="X299" s="85"/>
      <c r="Y299" s="85"/>
    </row>
    <row r="300" spans="3:25">
      <c r="C300" s="85"/>
      <c r="D300" s="85"/>
      <c r="E300" s="85"/>
      <c r="F300" s="85"/>
      <c r="G300" s="85"/>
      <c r="H300" s="85"/>
      <c r="I300" s="85"/>
      <c r="J300" s="85"/>
      <c r="K300" s="85"/>
      <c r="L300" s="85"/>
      <c r="M300" s="85"/>
      <c r="N300" s="85"/>
      <c r="O300" s="85"/>
      <c r="P300" s="85"/>
      <c r="Q300" s="85"/>
      <c r="R300" s="85"/>
      <c r="S300" s="85"/>
      <c r="T300" s="85"/>
      <c r="U300" s="85"/>
      <c r="V300" s="85"/>
      <c r="W300" s="85"/>
      <c r="X300" s="85"/>
      <c r="Y300" s="85"/>
    </row>
    <row r="301" spans="3:25">
      <c r="C301" s="85"/>
      <c r="D301" s="85"/>
      <c r="E301" s="85"/>
      <c r="F301" s="85"/>
      <c r="G301" s="85"/>
      <c r="H301" s="85"/>
      <c r="I301" s="85"/>
      <c r="J301" s="85"/>
      <c r="K301" s="85"/>
      <c r="L301" s="85"/>
      <c r="M301" s="85"/>
      <c r="N301" s="85"/>
      <c r="O301" s="85"/>
      <c r="P301" s="85"/>
      <c r="Q301" s="85"/>
      <c r="R301" s="85"/>
      <c r="S301" s="85"/>
      <c r="T301" s="85"/>
      <c r="U301" s="85"/>
      <c r="V301" s="85"/>
      <c r="W301" s="85"/>
      <c r="X301" s="85"/>
      <c r="Y301" s="85"/>
    </row>
    <row r="302" spans="3:25">
      <c r="C302" s="85"/>
      <c r="D302" s="85"/>
      <c r="E302" s="85"/>
      <c r="F302" s="85"/>
      <c r="G302" s="85"/>
      <c r="H302" s="85"/>
      <c r="I302" s="85"/>
      <c r="J302" s="85"/>
      <c r="K302" s="85"/>
      <c r="L302" s="85"/>
      <c r="M302" s="85"/>
      <c r="N302" s="85"/>
      <c r="O302" s="85"/>
      <c r="P302" s="85"/>
      <c r="Q302" s="85"/>
      <c r="R302" s="85"/>
      <c r="S302" s="85"/>
      <c r="T302" s="85"/>
      <c r="U302" s="85"/>
      <c r="V302" s="85"/>
      <c r="W302" s="85"/>
      <c r="X302" s="85"/>
      <c r="Y302" s="85"/>
    </row>
    <row r="303" spans="3:25">
      <c r="C303" s="85"/>
      <c r="D303" s="85"/>
      <c r="E303" s="85"/>
      <c r="F303" s="85"/>
      <c r="G303" s="85"/>
      <c r="H303" s="85"/>
      <c r="I303" s="85"/>
      <c r="J303" s="85"/>
      <c r="K303" s="85"/>
      <c r="L303" s="85"/>
      <c r="M303" s="85"/>
      <c r="N303" s="85"/>
      <c r="O303" s="85"/>
      <c r="P303" s="85"/>
      <c r="Q303" s="85"/>
      <c r="R303" s="85"/>
      <c r="S303" s="85"/>
      <c r="T303" s="85"/>
      <c r="U303" s="85"/>
      <c r="V303" s="85"/>
      <c r="W303" s="85"/>
      <c r="X303" s="85"/>
      <c r="Y303" s="85"/>
    </row>
    <row r="304" spans="3:25">
      <c r="C304" s="85"/>
      <c r="D304" s="85"/>
      <c r="E304" s="85"/>
      <c r="F304" s="85"/>
      <c r="G304" s="85"/>
      <c r="H304" s="85"/>
      <c r="I304" s="85"/>
      <c r="J304" s="85"/>
      <c r="K304" s="85"/>
      <c r="L304" s="85"/>
      <c r="M304" s="85"/>
      <c r="N304" s="85"/>
      <c r="O304" s="85"/>
      <c r="P304" s="85"/>
      <c r="Q304" s="85"/>
      <c r="R304" s="85"/>
      <c r="S304" s="85"/>
    </row>
    <row r="305" spans="3:19">
      <c r="C305" s="85"/>
      <c r="D305" s="85"/>
      <c r="E305" s="85"/>
      <c r="F305" s="85"/>
      <c r="G305" s="85"/>
      <c r="H305" s="85"/>
      <c r="I305" s="85"/>
      <c r="J305" s="85"/>
      <c r="K305" s="85"/>
      <c r="L305" s="85"/>
      <c r="M305" s="85"/>
      <c r="N305" s="85"/>
      <c r="O305" s="85"/>
      <c r="P305" s="85"/>
      <c r="Q305" s="85"/>
      <c r="R305" s="85"/>
      <c r="S305" s="85"/>
    </row>
    <row r="306" spans="3:19">
      <c r="C306" s="85"/>
      <c r="D306" s="85"/>
      <c r="E306" s="85"/>
      <c r="F306" s="85"/>
      <c r="G306" s="85"/>
      <c r="H306" s="85"/>
      <c r="I306" s="85"/>
      <c r="J306" s="85"/>
      <c r="K306" s="85"/>
      <c r="L306" s="85"/>
      <c r="M306" s="85"/>
      <c r="N306" s="85"/>
      <c r="O306" s="85"/>
      <c r="P306" s="85"/>
      <c r="Q306" s="85"/>
      <c r="R306" s="85"/>
      <c r="S306" s="85"/>
    </row>
    <row r="307" spans="3:19">
      <c r="C307" s="85"/>
      <c r="D307" s="85"/>
      <c r="E307" s="85"/>
      <c r="F307" s="85"/>
      <c r="G307" s="85"/>
      <c r="H307" s="85"/>
      <c r="I307" s="85"/>
      <c r="J307" s="85"/>
      <c r="K307" s="85"/>
      <c r="L307" s="85"/>
      <c r="M307" s="85"/>
      <c r="N307" s="85"/>
      <c r="O307" s="85"/>
      <c r="P307" s="85"/>
      <c r="Q307" s="85"/>
      <c r="R307" s="85"/>
      <c r="S307" s="85"/>
    </row>
    <row r="308" spans="3:19">
      <c r="C308" s="85"/>
      <c r="D308" s="85"/>
      <c r="E308" s="85"/>
      <c r="F308" s="85"/>
      <c r="G308" s="85"/>
      <c r="H308" s="85"/>
      <c r="I308" s="85"/>
      <c r="J308" s="85"/>
      <c r="K308" s="85"/>
      <c r="L308" s="85"/>
      <c r="M308" s="85"/>
      <c r="N308" s="85"/>
      <c r="O308" s="85"/>
      <c r="P308" s="85"/>
      <c r="Q308" s="85"/>
      <c r="R308" s="85"/>
      <c r="S308" s="85"/>
    </row>
    <row r="309" spans="3:19">
      <c r="C309" s="85"/>
      <c r="D309" s="85"/>
      <c r="E309" s="85"/>
      <c r="F309" s="85"/>
      <c r="G309" s="85"/>
      <c r="H309" s="85"/>
      <c r="I309" s="85"/>
      <c r="J309" s="85"/>
      <c r="K309" s="85"/>
      <c r="L309" s="85"/>
      <c r="M309" s="85"/>
      <c r="N309" s="85"/>
      <c r="O309" s="85"/>
      <c r="P309" s="85"/>
      <c r="Q309" s="85"/>
      <c r="R309" s="85"/>
      <c r="S309" s="85"/>
    </row>
    <row r="310" spans="3:19">
      <c r="C310" s="85"/>
      <c r="D310" s="85"/>
      <c r="E310" s="85"/>
      <c r="F310" s="85"/>
      <c r="G310" s="85"/>
      <c r="H310" s="85"/>
      <c r="I310" s="85"/>
      <c r="J310" s="85"/>
      <c r="K310" s="85"/>
      <c r="L310" s="85"/>
      <c r="M310" s="85"/>
      <c r="N310" s="85"/>
      <c r="O310" s="85"/>
      <c r="P310" s="85"/>
      <c r="Q310" s="85"/>
      <c r="R310" s="85"/>
      <c r="S310" s="85"/>
    </row>
    <row r="311" spans="3:19">
      <c r="C311" s="85"/>
      <c r="D311" s="85"/>
      <c r="E311" s="85"/>
      <c r="F311" s="85"/>
      <c r="G311" s="85"/>
      <c r="H311" s="85"/>
      <c r="I311" s="85"/>
      <c r="J311" s="85"/>
      <c r="K311" s="85"/>
      <c r="L311" s="85"/>
      <c r="M311" s="85"/>
      <c r="N311" s="85"/>
      <c r="O311" s="85"/>
      <c r="P311" s="85"/>
      <c r="Q311" s="85"/>
      <c r="R311" s="85"/>
      <c r="S311" s="85"/>
    </row>
  </sheetData>
  <mergeCells count="9">
    <mergeCell ref="C109:S109"/>
    <mergeCell ref="C110:S110"/>
    <mergeCell ref="C111:S111"/>
    <mergeCell ref="C112:S112"/>
    <mergeCell ref="C104:S104"/>
    <mergeCell ref="C105:S105"/>
    <mergeCell ref="C106:S106"/>
    <mergeCell ref="C107:S107"/>
    <mergeCell ref="C108:S108"/>
  </mergeCells>
  <pageMargins left="0.32" right="0.23" top="0.75" bottom="0.75" header="0.3" footer="0.3"/>
  <pageSetup scale="43" fitToHeight="0" orientation="landscape" r:id="rId1"/>
  <rowBreaks count="1" manualBreakCount="1">
    <brk id="6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BP307"/>
  <sheetViews>
    <sheetView topLeftCell="A16" zoomScale="70" zoomScaleNormal="70" workbookViewId="0">
      <selection activeCell="R59" sqref="R59"/>
    </sheetView>
  </sheetViews>
  <sheetFormatPr defaultRowHeight="15"/>
  <cols>
    <col min="1" max="1" width="7.7109375" style="1" customWidth="1"/>
    <col min="2" max="2" width="1.85546875" style="1" customWidth="1"/>
    <col min="3" max="3" width="13.5703125" style="1" customWidth="1"/>
    <col min="4" max="4" width="13.140625" style="1" customWidth="1"/>
    <col min="5" max="5" width="16.140625" style="1" customWidth="1"/>
    <col min="6" max="6" width="16.5703125" style="1" customWidth="1"/>
    <col min="7" max="7" width="17.42578125" style="1" customWidth="1"/>
    <col min="8" max="8" width="18.5703125" style="1" customWidth="1"/>
    <col min="9" max="9" width="15.85546875" style="1" customWidth="1"/>
    <col min="10" max="10" width="18.140625" style="1" customWidth="1"/>
    <col min="11" max="11" width="15.7109375" style="1" customWidth="1"/>
    <col min="12" max="12" width="15.85546875" style="1" customWidth="1"/>
    <col min="13" max="13" width="16.28515625" style="1" customWidth="1"/>
    <col min="14" max="14" width="16.42578125" style="1" customWidth="1"/>
    <col min="15" max="15" width="16" style="1" customWidth="1"/>
    <col min="16" max="16" width="20.5703125" style="1" customWidth="1"/>
    <col min="17" max="17" width="15.85546875" style="1" customWidth="1"/>
    <col min="18" max="18" width="17.85546875" style="1" customWidth="1"/>
    <col min="19" max="19" width="2.42578125" style="1" customWidth="1"/>
    <col min="20" max="20" width="14.42578125" style="1" customWidth="1"/>
    <col min="21" max="21" width="24.42578125" style="1" bestFit="1" customWidth="1"/>
    <col min="22" max="16384" width="9.140625" style="1"/>
  </cols>
  <sheetData>
    <row r="1" spans="1:68">
      <c r="R1" s="2"/>
    </row>
    <row r="2" spans="1:68">
      <c r="R2" s="2"/>
    </row>
    <row r="3" spans="1:68">
      <c r="R3" s="440" t="s">
        <v>534</v>
      </c>
    </row>
    <row r="4" spans="1:68" ht="15.75">
      <c r="R4" s="198" t="s">
        <v>0</v>
      </c>
    </row>
    <row r="5" spans="1:68" ht="15.75">
      <c r="C5" s="3" t="s">
        <v>1</v>
      </c>
      <c r="D5" s="3"/>
      <c r="E5" s="3"/>
      <c r="F5" s="3"/>
      <c r="G5" s="3"/>
      <c r="H5" s="3"/>
      <c r="I5" s="3"/>
      <c r="J5" s="4" t="s">
        <v>2</v>
      </c>
      <c r="K5" s="4"/>
      <c r="L5" s="3"/>
      <c r="M5" s="3"/>
      <c r="N5" s="3"/>
      <c r="O5" s="5"/>
      <c r="P5" s="311"/>
      <c r="Q5" s="312"/>
      <c r="R5" s="310" t="s">
        <v>507</v>
      </c>
      <c r="S5" s="8"/>
      <c r="T5" s="9"/>
      <c r="U5" s="8"/>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row>
    <row r="6" spans="1:68" ht="15.75">
      <c r="C6" s="3"/>
      <c r="D6" s="3"/>
      <c r="E6" s="3"/>
      <c r="F6" s="3"/>
      <c r="G6" s="3"/>
      <c r="H6" s="11" t="s">
        <v>3</v>
      </c>
      <c r="I6" s="11"/>
      <c r="J6" s="11" t="s">
        <v>4</v>
      </c>
      <c r="K6" s="11"/>
      <c r="L6" s="11"/>
      <c r="M6" s="11"/>
      <c r="N6" s="11"/>
      <c r="O6" s="5"/>
      <c r="Q6" s="6"/>
      <c r="R6" s="5"/>
      <c r="S6" s="8"/>
      <c r="T6" s="12"/>
      <c r="U6" s="8"/>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row>
    <row r="7" spans="1:68" ht="15.75">
      <c r="C7" s="6"/>
      <c r="D7" s="6"/>
      <c r="E7" s="6"/>
      <c r="F7" s="6"/>
      <c r="G7" s="6"/>
      <c r="H7" s="6"/>
      <c r="I7" s="6"/>
      <c r="J7" s="6"/>
      <c r="K7" s="6"/>
      <c r="L7" s="6"/>
      <c r="M7" s="6"/>
      <c r="N7" s="6"/>
      <c r="O7" s="6"/>
      <c r="Q7" s="6"/>
      <c r="R7" s="6" t="s">
        <v>5</v>
      </c>
      <c r="S7" s="8"/>
      <c r="T7" s="9"/>
      <c r="U7" s="8"/>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row>
    <row r="8" spans="1:68" ht="15.75">
      <c r="A8" s="13"/>
      <c r="C8" s="6"/>
      <c r="D8" s="6"/>
      <c r="E8" s="6"/>
      <c r="F8" s="6"/>
      <c r="G8" s="6"/>
      <c r="H8" s="6"/>
      <c r="I8" s="6"/>
      <c r="J8" s="14" t="s">
        <v>469</v>
      </c>
      <c r="K8" s="14"/>
      <c r="L8" s="6"/>
      <c r="M8" s="6"/>
      <c r="N8" s="6"/>
      <c r="O8" s="6"/>
      <c r="P8" s="6"/>
      <c r="Q8" s="6"/>
      <c r="R8" s="6"/>
      <c r="S8" s="8"/>
      <c r="T8" s="9"/>
      <c r="U8" s="8"/>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row>
    <row r="9" spans="1:68" ht="15.75">
      <c r="A9" s="13"/>
      <c r="C9" s="6"/>
      <c r="D9" s="6"/>
      <c r="E9" s="6"/>
      <c r="F9" s="6"/>
      <c r="G9" s="6"/>
      <c r="H9" s="6"/>
      <c r="I9" s="6"/>
      <c r="J9" s="15"/>
      <c r="K9" s="15"/>
      <c r="L9" s="6"/>
      <c r="M9" s="6"/>
      <c r="N9" s="6"/>
      <c r="O9" s="6"/>
      <c r="P9" s="6"/>
      <c r="Q9" s="6"/>
      <c r="R9" s="6"/>
      <c r="S9" s="8"/>
      <c r="T9" s="9"/>
      <c r="U9" s="8"/>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row>
    <row r="10" spans="1:68" ht="15.75">
      <c r="A10" s="13"/>
      <c r="C10" s="6" t="s">
        <v>6</v>
      </c>
      <c r="D10" s="6"/>
      <c r="E10" s="6"/>
      <c r="F10" s="6"/>
      <c r="G10" s="6"/>
      <c r="H10" s="6"/>
      <c r="I10" s="6"/>
      <c r="J10" s="15"/>
      <c r="K10" s="15"/>
      <c r="L10" s="6"/>
      <c r="M10" s="6"/>
      <c r="N10" s="6"/>
      <c r="O10" s="6"/>
      <c r="P10" s="6"/>
      <c r="Q10" s="6"/>
      <c r="R10" s="6"/>
      <c r="S10" s="8"/>
      <c r="T10" s="9"/>
      <c r="U10" s="8"/>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row>
    <row r="11" spans="1:68" ht="15.75">
      <c r="A11" s="13"/>
      <c r="C11" s="6" t="s">
        <v>7</v>
      </c>
      <c r="D11" s="6"/>
      <c r="E11" s="6"/>
      <c r="F11" s="6"/>
      <c r="G11" s="6"/>
      <c r="H11" s="6"/>
      <c r="I11" s="6"/>
      <c r="J11" s="15"/>
      <c r="K11" s="15"/>
      <c r="P11" s="6"/>
      <c r="Q11" s="6"/>
      <c r="R11" s="6"/>
      <c r="S11" s="8"/>
      <c r="T11" s="8"/>
      <c r="U11" s="8"/>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row>
    <row r="12" spans="1:68" ht="15.75">
      <c r="A12" s="13"/>
      <c r="C12" s="6"/>
      <c r="D12" s="6"/>
      <c r="E12" s="6"/>
      <c r="F12" s="6"/>
      <c r="G12" s="6"/>
      <c r="H12" s="6"/>
      <c r="I12" s="6"/>
      <c r="J12" s="6"/>
      <c r="K12" s="6"/>
      <c r="P12" s="16"/>
      <c r="Q12" s="6"/>
      <c r="R12" s="6"/>
      <c r="S12" s="8"/>
      <c r="T12" s="8"/>
      <c r="U12" s="8"/>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row>
    <row r="13" spans="1:68" ht="15.75">
      <c r="C13" s="17" t="s">
        <v>8</v>
      </c>
      <c r="D13" s="17"/>
      <c r="E13" s="17"/>
      <c r="F13" s="17"/>
      <c r="G13" s="17"/>
      <c r="H13" s="17" t="s">
        <v>9</v>
      </c>
      <c r="I13" s="17"/>
      <c r="J13" s="17" t="s">
        <v>10</v>
      </c>
      <c r="K13" s="17"/>
      <c r="L13" s="18" t="s">
        <v>11</v>
      </c>
      <c r="Q13" s="11"/>
      <c r="R13" s="18"/>
      <c r="S13" s="19"/>
      <c r="T13" s="18"/>
      <c r="U13" s="2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row>
    <row r="14" spans="1:68" ht="15.75">
      <c r="C14" s="21"/>
      <c r="D14" s="21"/>
      <c r="E14" s="21"/>
      <c r="F14" s="21"/>
      <c r="G14" s="21"/>
      <c r="H14" s="22" t="s">
        <v>12</v>
      </c>
      <c r="I14" s="22"/>
      <c r="J14" s="11"/>
      <c r="K14" s="11"/>
      <c r="Q14" s="11"/>
      <c r="S14" s="19"/>
      <c r="T14" s="23"/>
      <c r="U14" s="2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row>
    <row r="15" spans="1:68" ht="15.75">
      <c r="A15" s="13" t="s">
        <v>13</v>
      </c>
      <c r="C15" s="21"/>
      <c r="D15" s="21"/>
      <c r="E15" s="21"/>
      <c r="F15" s="21"/>
      <c r="G15" s="21"/>
      <c r="H15" s="24" t="s">
        <v>14</v>
      </c>
      <c r="I15" s="24"/>
      <c r="J15" s="25" t="s">
        <v>15</v>
      </c>
      <c r="K15" s="25"/>
      <c r="L15" s="25" t="s">
        <v>16</v>
      </c>
      <c r="Q15" s="11"/>
      <c r="S15" s="8"/>
      <c r="T15" s="26"/>
      <c r="U15" s="2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row>
    <row r="16" spans="1:68" ht="15.75">
      <c r="A16" s="13" t="s">
        <v>17</v>
      </c>
      <c r="C16" s="27"/>
      <c r="D16" s="27"/>
      <c r="E16" s="27"/>
      <c r="F16" s="27"/>
      <c r="G16" s="27"/>
      <c r="H16" s="11"/>
      <c r="I16" s="11"/>
      <c r="J16" s="11"/>
      <c r="K16" s="11"/>
      <c r="L16" s="11"/>
      <c r="Q16" s="11"/>
      <c r="R16" s="11"/>
      <c r="S16" s="8"/>
      <c r="T16" s="19"/>
      <c r="U16" s="2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row>
    <row r="17" spans="1:68" ht="15.75">
      <c r="A17" s="28"/>
      <c r="C17" s="21"/>
      <c r="D17" s="21"/>
      <c r="E17" s="21"/>
      <c r="F17" s="21"/>
      <c r="G17" s="21"/>
      <c r="H17" s="11"/>
      <c r="I17" s="11"/>
      <c r="J17" s="11"/>
      <c r="K17" s="11"/>
      <c r="L17" s="11"/>
      <c r="Q17" s="11"/>
      <c r="R17" s="11"/>
      <c r="S17" s="8"/>
      <c r="T17" s="19"/>
      <c r="U17" s="2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row>
    <row r="18" spans="1:68" ht="15.75">
      <c r="A18" s="29">
        <v>1</v>
      </c>
      <c r="C18" s="21" t="s">
        <v>18</v>
      </c>
      <c r="D18" s="21"/>
      <c r="E18" s="21"/>
      <c r="F18" s="21"/>
      <c r="G18" s="21"/>
      <c r="H18" s="30" t="s">
        <v>19</v>
      </c>
      <c r="I18" s="30"/>
      <c r="J18" s="31">
        <f>VLOOKUP(A18,IMPORTS!$A$5:$W$17,8,FALSE)</f>
        <v>27407490</v>
      </c>
      <c r="K18" s="11"/>
      <c r="L18" s="179"/>
      <c r="Q18" s="11"/>
      <c r="R18" s="11"/>
      <c r="S18" s="8"/>
      <c r="T18" s="19"/>
      <c r="U18" s="2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row>
    <row r="19" spans="1:68" ht="15.75">
      <c r="A19" s="29" t="s">
        <v>20</v>
      </c>
      <c r="C19" s="21" t="s">
        <v>21</v>
      </c>
      <c r="D19" s="21"/>
      <c r="E19" s="21"/>
      <c r="F19" s="21"/>
      <c r="G19" s="21"/>
      <c r="H19" s="30" t="s">
        <v>440</v>
      </c>
      <c r="I19" s="30"/>
      <c r="J19" s="32">
        <f>VLOOKUP(A19,IMPORTS!$A$5:$W$17,8,FALSE)</f>
        <v>5104632</v>
      </c>
      <c r="K19" s="33"/>
      <c r="L19" s="179"/>
      <c r="Q19" s="11"/>
      <c r="R19" s="11"/>
      <c r="S19" s="8"/>
      <c r="T19" s="19"/>
      <c r="U19" s="2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row>
    <row r="20" spans="1:68" ht="15.75">
      <c r="A20" s="29">
        <v>2</v>
      </c>
      <c r="C20" s="21" t="s">
        <v>22</v>
      </c>
      <c r="D20" s="21"/>
      <c r="E20" s="21"/>
      <c r="F20" s="21"/>
      <c r="G20" s="21"/>
      <c r="H20" s="30" t="s">
        <v>23</v>
      </c>
      <c r="I20" s="30"/>
      <c r="J20" s="34">
        <f>J18-J19</f>
        <v>22302858</v>
      </c>
      <c r="K20" s="35"/>
      <c r="L20" s="179"/>
      <c r="Q20" s="11"/>
      <c r="R20" s="11"/>
      <c r="S20" s="8"/>
      <c r="T20" s="19"/>
      <c r="U20" s="2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row>
    <row r="21" spans="1:68" ht="15.75">
      <c r="A21" s="29"/>
      <c r="H21" s="30"/>
      <c r="I21" s="30"/>
      <c r="J21" s="179"/>
      <c r="K21" s="179"/>
      <c r="L21" s="179"/>
      <c r="Q21" s="11"/>
      <c r="R21" s="11"/>
      <c r="S21" s="8"/>
      <c r="T21" s="19"/>
      <c r="U21" s="2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row>
    <row r="22" spans="1:68" ht="15.75">
      <c r="A22" s="29"/>
      <c r="C22" s="21" t="s">
        <v>24</v>
      </c>
      <c r="D22" s="21"/>
      <c r="E22" s="21"/>
      <c r="F22" s="21"/>
      <c r="G22" s="21"/>
      <c r="H22" s="30"/>
      <c r="I22" s="30"/>
      <c r="J22" s="11"/>
      <c r="K22" s="11"/>
      <c r="L22" s="11"/>
      <c r="Q22" s="11"/>
      <c r="R22" s="11"/>
      <c r="S22" s="19"/>
      <c r="T22" s="19"/>
      <c r="U22" s="2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row>
    <row r="23" spans="1:68" ht="15.75">
      <c r="A23" s="29">
        <v>3</v>
      </c>
      <c r="C23" s="21" t="s">
        <v>25</v>
      </c>
      <c r="D23" s="21"/>
      <c r="E23" s="21"/>
      <c r="F23" s="21"/>
      <c r="G23" s="21"/>
      <c r="H23" s="30" t="s">
        <v>26</v>
      </c>
      <c r="I23" s="30"/>
      <c r="J23" s="31">
        <f>VLOOKUP(A23,IMPORTS!$A$5:$W$17,8,FALSE)</f>
        <v>420842</v>
      </c>
      <c r="K23" s="11"/>
      <c r="L23" s="179"/>
      <c r="Q23" s="11"/>
      <c r="R23" s="11"/>
      <c r="S23" s="19"/>
      <c r="T23" s="19"/>
      <c r="U23" s="2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row>
    <row r="24" spans="1:68" ht="15.75">
      <c r="A24" s="29" t="s">
        <v>27</v>
      </c>
      <c r="C24" s="21" t="s">
        <v>28</v>
      </c>
      <c r="D24" s="21"/>
      <c r="E24" s="21"/>
      <c r="F24" s="21"/>
      <c r="G24" s="21"/>
      <c r="H24" s="30" t="s">
        <v>29</v>
      </c>
      <c r="I24" s="30"/>
      <c r="J24" s="31">
        <f>VLOOKUP(A24,IMPORTS!$A$5:$W$17,8,FALSE)</f>
        <v>3552058</v>
      </c>
      <c r="K24" s="11"/>
      <c r="L24" s="179"/>
      <c r="Q24" s="11"/>
      <c r="R24" s="11"/>
      <c r="S24" s="19"/>
      <c r="T24" s="19"/>
      <c r="U24" s="2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row>
    <row r="25" spans="1:68" ht="15.75">
      <c r="A25" s="29" t="s">
        <v>30</v>
      </c>
      <c r="C25" s="21" t="s">
        <v>31</v>
      </c>
      <c r="D25" s="21"/>
      <c r="E25" s="21"/>
      <c r="F25" s="21"/>
      <c r="G25" s="21"/>
      <c r="H25" s="30" t="s">
        <v>32</v>
      </c>
      <c r="I25" s="30"/>
      <c r="J25" s="31">
        <f>VLOOKUP(A25,IMPORTS!$A$5:$W$17,8,FALSE)</f>
        <v>0</v>
      </c>
      <c r="K25" s="11"/>
      <c r="L25" s="179"/>
      <c r="Q25" s="11"/>
      <c r="R25" s="11"/>
      <c r="S25" s="19"/>
      <c r="T25" s="19"/>
      <c r="U25" s="2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row>
    <row r="26" spans="1:68" ht="15.75">
      <c r="A26" s="29" t="s">
        <v>33</v>
      </c>
      <c r="C26" s="21" t="s">
        <v>34</v>
      </c>
      <c r="D26" s="21"/>
      <c r="E26" s="21"/>
      <c r="F26" s="21"/>
      <c r="G26" s="21"/>
      <c r="H26" s="30" t="s">
        <v>35</v>
      </c>
      <c r="I26" s="30"/>
      <c r="J26" s="32">
        <f>VLOOKUP(A26,IMPORTS!$A$5:$W$17,8,FALSE)</f>
        <v>3335373</v>
      </c>
      <c r="K26" s="33"/>
      <c r="L26" s="179"/>
      <c r="Q26" s="11"/>
      <c r="R26" s="11"/>
      <c r="S26" s="19"/>
      <c r="T26" s="19"/>
      <c r="U26" s="2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row>
    <row r="27" spans="1:68" ht="15.75">
      <c r="A27" s="29" t="s">
        <v>36</v>
      </c>
      <c r="C27" s="21" t="s">
        <v>37</v>
      </c>
      <c r="D27" s="21"/>
      <c r="E27" s="21"/>
      <c r="F27" s="21"/>
      <c r="G27" s="21"/>
      <c r="H27" s="30" t="s">
        <v>38</v>
      </c>
      <c r="I27" s="30"/>
      <c r="J27" s="34">
        <f>J24-(J25+J26)</f>
        <v>216685</v>
      </c>
      <c r="K27" s="11"/>
      <c r="L27" s="179"/>
      <c r="Q27" s="11"/>
      <c r="R27" s="11"/>
      <c r="S27" s="19"/>
      <c r="T27" s="19"/>
      <c r="U27" s="2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row>
    <row r="28" spans="1:68" ht="15.75">
      <c r="A28" s="29"/>
      <c r="C28" s="21"/>
      <c r="D28" s="21"/>
      <c r="E28" s="21"/>
      <c r="F28" s="21"/>
      <c r="G28" s="21"/>
      <c r="H28" s="30"/>
      <c r="I28" s="30"/>
      <c r="J28" s="11"/>
      <c r="K28" s="11"/>
      <c r="L28" s="179"/>
      <c r="Q28" s="11"/>
      <c r="R28" s="11"/>
      <c r="S28" s="19"/>
      <c r="T28" s="19"/>
      <c r="U28" s="2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row>
    <row r="29" spans="1:68" ht="15.75">
      <c r="A29" s="29">
        <v>4</v>
      </c>
      <c r="C29" s="27" t="s">
        <v>39</v>
      </c>
      <c r="D29" s="27"/>
      <c r="E29" s="27"/>
      <c r="F29" s="27"/>
      <c r="G29" s="21"/>
      <c r="H29" s="30" t="s">
        <v>40</v>
      </c>
      <c r="I29" s="30"/>
      <c r="J29" s="36">
        <f>IF(J27=0,0,J27/J19)</f>
        <v>4.2448701493075308E-2</v>
      </c>
      <c r="K29" s="36"/>
      <c r="L29" s="37">
        <f>J29</f>
        <v>4.2448701493075308E-2</v>
      </c>
      <c r="Q29" s="11"/>
      <c r="R29" s="11"/>
      <c r="S29" s="19"/>
      <c r="T29" s="19"/>
      <c r="U29" s="2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row>
    <row r="30" spans="1:68" ht="15.75">
      <c r="A30" s="29"/>
      <c r="C30" s="21"/>
      <c r="D30" s="21"/>
      <c r="E30" s="21"/>
      <c r="F30" s="21"/>
      <c r="G30" s="21"/>
      <c r="H30" s="30"/>
      <c r="I30" s="30"/>
      <c r="J30" s="11"/>
      <c r="K30" s="11"/>
      <c r="L30" s="179"/>
      <c r="Q30" s="11"/>
      <c r="R30" s="11"/>
      <c r="S30" s="19"/>
      <c r="T30" s="19"/>
      <c r="U30" s="2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row>
    <row r="31" spans="1:68" ht="15.75">
      <c r="A31" s="29"/>
      <c r="C31" s="21"/>
      <c r="D31" s="21"/>
      <c r="E31" s="21"/>
      <c r="F31" s="21"/>
      <c r="G31" s="21"/>
      <c r="H31" s="30"/>
      <c r="I31" s="30"/>
      <c r="J31" s="11"/>
      <c r="K31" s="11"/>
      <c r="L31" s="179"/>
      <c r="Q31" s="11"/>
      <c r="R31" s="11"/>
      <c r="S31" s="19"/>
      <c r="T31" s="19"/>
      <c r="U31" s="2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row>
    <row r="32" spans="1:68" ht="15.75">
      <c r="A32" s="29"/>
      <c r="C32" s="21" t="s">
        <v>41</v>
      </c>
      <c r="D32" s="21"/>
      <c r="E32" s="21"/>
      <c r="F32" s="21"/>
      <c r="G32" s="21"/>
      <c r="H32" s="30"/>
      <c r="I32" s="30"/>
      <c r="J32" s="38"/>
      <c r="K32" s="38"/>
      <c r="L32" s="182"/>
      <c r="Q32" s="11"/>
      <c r="R32" s="36"/>
      <c r="S32" s="40"/>
      <c r="T32" s="41"/>
      <c r="U32" s="2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row>
    <row r="33" spans="1:68" ht="15.75">
      <c r="A33" s="327" t="s">
        <v>42</v>
      </c>
      <c r="C33" s="21" t="s">
        <v>43</v>
      </c>
      <c r="D33" s="21"/>
      <c r="E33" s="21"/>
      <c r="F33" s="21"/>
      <c r="G33" s="21"/>
      <c r="H33" s="30" t="s">
        <v>44</v>
      </c>
      <c r="I33" s="30"/>
      <c r="J33" s="34">
        <f>J23-J27</f>
        <v>204157</v>
      </c>
      <c r="K33" s="38"/>
      <c r="L33" s="182"/>
      <c r="Q33" s="11"/>
      <c r="R33" s="36"/>
      <c r="S33" s="40"/>
      <c r="T33" s="41"/>
      <c r="U33" s="2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row>
    <row r="34" spans="1:68" ht="15.75">
      <c r="A34" s="327" t="s">
        <v>45</v>
      </c>
      <c r="C34" s="21" t="s">
        <v>46</v>
      </c>
      <c r="D34" s="21"/>
      <c r="E34" s="21"/>
      <c r="F34" s="21"/>
      <c r="G34" s="21"/>
      <c r="H34" s="30" t="s">
        <v>47</v>
      </c>
      <c r="I34" s="30"/>
      <c r="J34" s="38">
        <f>IF(J33=0,0,J33/J18)</f>
        <v>7.4489491741126243E-3</v>
      </c>
      <c r="K34" s="38"/>
      <c r="L34" s="182">
        <f>J34</f>
        <v>7.4489491741126243E-3</v>
      </c>
      <c r="Q34" s="11"/>
      <c r="R34" s="36"/>
      <c r="S34" s="40"/>
      <c r="T34" s="41"/>
      <c r="U34" s="2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row>
    <row r="35" spans="1:68" ht="15.75">
      <c r="A35" s="327"/>
      <c r="C35" s="21"/>
      <c r="D35" s="21"/>
      <c r="E35" s="21"/>
      <c r="F35" s="21"/>
      <c r="G35" s="21"/>
      <c r="H35" s="30"/>
      <c r="I35" s="30"/>
      <c r="J35" s="38"/>
      <c r="K35" s="38"/>
      <c r="L35" s="182"/>
      <c r="Q35" s="11"/>
      <c r="R35" s="36"/>
      <c r="S35" s="40"/>
      <c r="T35" s="41"/>
      <c r="U35" s="2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row>
    <row r="36" spans="1:68" ht="15.75">
      <c r="A36" s="328"/>
      <c r="B36" s="10"/>
      <c r="C36" s="21" t="s">
        <v>48</v>
      </c>
      <c r="D36" s="21"/>
      <c r="E36" s="21"/>
      <c r="F36" s="21"/>
      <c r="G36" s="21"/>
      <c r="H36" s="43"/>
      <c r="I36" s="43"/>
      <c r="J36" s="11"/>
      <c r="K36" s="11"/>
      <c r="L36" s="11"/>
      <c r="N36" s="10"/>
      <c r="O36" s="10"/>
      <c r="Q36" s="11"/>
      <c r="R36" s="36"/>
      <c r="S36" s="40"/>
      <c r="T36" s="41"/>
      <c r="U36" s="2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row>
    <row r="37" spans="1:68" ht="15.75">
      <c r="A37" s="29">
        <v>5</v>
      </c>
      <c r="B37" s="10"/>
      <c r="C37" s="21" t="s">
        <v>49</v>
      </c>
      <c r="D37" s="21"/>
      <c r="E37" s="21"/>
      <c r="F37" s="21"/>
      <c r="G37" s="21"/>
      <c r="H37" s="30" t="s">
        <v>50</v>
      </c>
      <c r="I37" s="30"/>
      <c r="J37" s="31">
        <f>VLOOKUP(A37,IMPORTS!$A$5:$W$17,8,FALSE)</f>
        <v>39991</v>
      </c>
      <c r="K37" s="11"/>
      <c r="L37" s="179"/>
      <c r="N37" s="10"/>
      <c r="O37" s="10"/>
      <c r="Q37" s="11"/>
      <c r="R37" s="36"/>
      <c r="S37" s="40"/>
      <c r="T37" s="41"/>
      <c r="U37" s="2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row>
    <row r="38" spans="1:68" ht="15.75">
      <c r="A38" s="29">
        <v>6</v>
      </c>
      <c r="B38" s="10"/>
      <c r="C38" s="21" t="s">
        <v>52</v>
      </c>
      <c r="D38" s="21"/>
      <c r="E38" s="21"/>
      <c r="F38" s="21"/>
      <c r="G38" s="21"/>
      <c r="H38" s="30" t="s">
        <v>53</v>
      </c>
      <c r="I38" s="30"/>
      <c r="J38" s="38">
        <f>IF(J37=0,0,J37/J18)</f>
        <v>1.4591266839831009E-3</v>
      </c>
      <c r="K38" s="38"/>
      <c r="L38" s="182">
        <f>J38</f>
        <v>1.4591266839831009E-3</v>
      </c>
      <c r="N38" s="10"/>
      <c r="O38" s="10"/>
      <c r="Q38" s="11"/>
      <c r="R38" s="36"/>
      <c r="S38" s="40"/>
      <c r="T38" s="41"/>
      <c r="U38" s="2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row>
    <row r="39" spans="1:68" ht="15.75">
      <c r="A39" s="29"/>
      <c r="C39" s="21"/>
      <c r="D39" s="21"/>
      <c r="E39" s="21"/>
      <c r="F39" s="21"/>
      <c r="G39" s="21"/>
      <c r="H39" s="30"/>
      <c r="I39" s="30"/>
      <c r="J39" s="38"/>
      <c r="K39" s="38"/>
      <c r="L39" s="182"/>
      <c r="Q39" s="11"/>
      <c r="R39" s="36"/>
      <c r="S39" s="40"/>
      <c r="T39" s="41"/>
      <c r="U39" s="2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row>
    <row r="40" spans="1:68" ht="15.75">
      <c r="A40" s="29"/>
      <c r="C40" s="21" t="s">
        <v>54</v>
      </c>
      <c r="D40" s="21"/>
      <c r="E40" s="21"/>
      <c r="F40" s="21"/>
      <c r="G40" s="21"/>
      <c r="H40" s="43"/>
      <c r="I40" s="43"/>
      <c r="J40" s="11"/>
      <c r="K40" s="11"/>
      <c r="L40" s="11"/>
      <c r="Q40" s="11"/>
      <c r="R40" s="11"/>
      <c r="S40" s="19"/>
      <c r="T40" s="11"/>
      <c r="U40" s="2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row>
    <row r="41" spans="1:68" ht="15.75">
      <c r="A41" s="29">
        <v>7</v>
      </c>
      <c r="C41" s="21" t="s">
        <v>55</v>
      </c>
      <c r="D41" s="21"/>
      <c r="E41" s="21"/>
      <c r="F41" s="21"/>
      <c r="G41" s="21"/>
      <c r="H41" s="30" t="s">
        <v>56</v>
      </c>
      <c r="I41" s="30"/>
      <c r="J41" s="31">
        <f>VLOOKUP(A41,IMPORTS!$A$5:$W$17,8,FALSE)</f>
        <v>405985</v>
      </c>
      <c r="K41" s="11"/>
      <c r="L41" s="179"/>
      <c r="Q41" s="11"/>
      <c r="R41" s="45"/>
      <c r="S41" s="19"/>
      <c r="T41" s="46"/>
      <c r="U41" s="2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row>
    <row r="42" spans="1:68" ht="15.75">
      <c r="A42" s="29">
        <v>8</v>
      </c>
      <c r="C42" s="21" t="s">
        <v>58</v>
      </c>
      <c r="D42" s="21"/>
      <c r="E42" s="21"/>
      <c r="F42" s="21"/>
      <c r="G42" s="21"/>
      <c r="H42" s="30" t="s">
        <v>59</v>
      </c>
      <c r="I42" s="30"/>
      <c r="J42" s="38">
        <f>IF(J41=0,0,J41/J18)</f>
        <v>1.4812921577276868E-2</v>
      </c>
      <c r="K42" s="38"/>
      <c r="L42" s="182">
        <f>J42</f>
        <v>1.4812921577276868E-2</v>
      </c>
      <c r="Q42" s="11"/>
      <c r="R42" s="36"/>
      <c r="S42" s="19"/>
      <c r="T42" s="41"/>
      <c r="U42" s="2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row>
    <row r="43" spans="1:68" ht="15.75">
      <c r="A43" s="29"/>
      <c r="C43" s="21"/>
      <c r="D43" s="21"/>
      <c r="E43" s="21"/>
      <c r="F43" s="21"/>
      <c r="G43" s="21"/>
      <c r="H43" s="30"/>
      <c r="I43" s="30"/>
      <c r="J43" s="11"/>
      <c r="K43" s="11"/>
      <c r="L43" s="11"/>
      <c r="Q43" s="11"/>
      <c r="U43" s="2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row>
    <row r="44" spans="1:68" ht="15.75">
      <c r="A44" s="325">
        <v>9</v>
      </c>
      <c r="B44" s="47"/>
      <c r="C44" s="27" t="s">
        <v>61</v>
      </c>
      <c r="D44" s="27"/>
      <c r="E44" s="27"/>
      <c r="F44" s="27"/>
      <c r="G44" s="27"/>
      <c r="H44" s="22" t="s">
        <v>62</v>
      </c>
      <c r="I44" s="22"/>
      <c r="J44" s="48">
        <f>J34+J38+J42</f>
        <v>2.3720997435372593E-2</v>
      </c>
      <c r="K44" s="48"/>
      <c r="L44" s="48">
        <f>L34+L38+L42</f>
        <v>2.3720997435372593E-2</v>
      </c>
      <c r="Q44" s="11"/>
      <c r="U44" s="2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row>
    <row r="45" spans="1:68" ht="15.75">
      <c r="A45" s="29"/>
      <c r="C45" s="21"/>
      <c r="D45" s="21"/>
      <c r="E45" s="21"/>
      <c r="F45" s="21"/>
      <c r="G45" s="21"/>
      <c r="H45" s="30"/>
      <c r="I45" s="30"/>
      <c r="J45" s="11"/>
      <c r="K45" s="11"/>
      <c r="L45" s="11"/>
      <c r="Q45" s="11"/>
      <c r="R45" s="11"/>
      <c r="S45" s="19"/>
      <c r="T45" s="49"/>
      <c r="U45" s="2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row>
    <row r="46" spans="1:68" ht="15.75">
      <c r="A46" s="29"/>
      <c r="B46" s="50"/>
      <c r="C46" s="11" t="s">
        <v>63</v>
      </c>
      <c r="D46" s="11"/>
      <c r="E46" s="11"/>
      <c r="F46" s="11"/>
      <c r="G46" s="11"/>
      <c r="H46" s="30"/>
      <c r="I46" s="30"/>
      <c r="J46" s="11"/>
      <c r="K46" s="11"/>
      <c r="L46" s="11"/>
      <c r="Q46" s="51"/>
      <c r="R46" s="50"/>
      <c r="U46" s="19" t="s">
        <v>3</v>
      </c>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row>
    <row r="47" spans="1:68" ht="15.75">
      <c r="A47" s="29">
        <v>10</v>
      </c>
      <c r="B47" s="50"/>
      <c r="C47" s="11" t="s">
        <v>64</v>
      </c>
      <c r="D47" s="11"/>
      <c r="E47" s="11"/>
      <c r="F47" s="11"/>
      <c r="G47" s="11"/>
      <c r="H47" s="30" t="s">
        <v>65</v>
      </c>
      <c r="I47" s="30"/>
      <c r="J47" s="31">
        <f>VLOOKUP(A47,IMPORTS!$A$5:$W$17,8,FALSE)</f>
        <v>0</v>
      </c>
      <c r="K47" s="11"/>
      <c r="L47" s="11"/>
      <c r="Q47" s="51"/>
      <c r="R47" s="50"/>
      <c r="U47" s="19"/>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row>
    <row r="48" spans="1:68" ht="15.75">
      <c r="A48" s="29">
        <v>11</v>
      </c>
      <c r="B48" s="50"/>
      <c r="C48" s="11" t="s">
        <v>67</v>
      </c>
      <c r="D48" s="11"/>
      <c r="E48" s="11"/>
      <c r="F48" s="11"/>
      <c r="G48" s="11"/>
      <c r="H48" s="30" t="s">
        <v>68</v>
      </c>
      <c r="I48" s="30"/>
      <c r="J48" s="38">
        <f>IF(J47=0,0,J47/J20)</f>
        <v>0</v>
      </c>
      <c r="K48" s="38"/>
      <c r="L48" s="182">
        <f>J48</f>
        <v>0</v>
      </c>
      <c r="Q48" s="51"/>
      <c r="R48" s="50"/>
      <c r="S48" s="19"/>
      <c r="T48" s="19"/>
      <c r="U48" s="19"/>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row>
    <row r="49" spans="1:68" ht="15.75">
      <c r="A49" s="29"/>
      <c r="C49" s="11"/>
      <c r="D49" s="11"/>
      <c r="E49" s="11"/>
      <c r="F49" s="11"/>
      <c r="G49" s="11"/>
      <c r="H49" s="30"/>
      <c r="I49" s="30"/>
      <c r="J49" s="11"/>
      <c r="K49" s="11"/>
      <c r="L49" s="11"/>
      <c r="Q49" s="11"/>
      <c r="S49" s="8"/>
      <c r="T49" s="19"/>
      <c r="U49" s="2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row>
    <row r="50" spans="1:68" ht="15.75">
      <c r="A50" s="29"/>
      <c r="C50" s="21" t="s">
        <v>69</v>
      </c>
      <c r="D50" s="21"/>
      <c r="E50" s="21"/>
      <c r="F50" s="21"/>
      <c r="G50" s="21"/>
      <c r="H50" s="52"/>
      <c r="I50" s="52"/>
      <c r="J50" s="179"/>
      <c r="K50" s="179"/>
      <c r="L50" s="179"/>
      <c r="Q50" s="11"/>
      <c r="S50" s="19"/>
      <c r="T50" s="19"/>
      <c r="U50" s="2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row>
    <row r="51" spans="1:68" ht="15.75">
      <c r="A51" s="29">
        <v>12</v>
      </c>
      <c r="C51" s="21" t="s">
        <v>70</v>
      </c>
      <c r="D51" s="21"/>
      <c r="E51" s="21"/>
      <c r="F51" s="21"/>
      <c r="G51" s="21"/>
      <c r="H51" s="30" t="s">
        <v>71</v>
      </c>
      <c r="I51" s="30"/>
      <c r="J51" s="31">
        <f>VLOOKUP(A51,IMPORTS!$A$5:$W$17,8,FALSE)</f>
        <v>2160035</v>
      </c>
      <c r="K51" s="11"/>
      <c r="L51" s="11"/>
      <c r="Q51" s="11"/>
      <c r="S51" s="19"/>
      <c r="T51" s="19"/>
      <c r="U51" s="2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row>
    <row r="52" spans="1:68" ht="15.75">
      <c r="A52" s="29">
        <v>13</v>
      </c>
      <c r="B52" s="50"/>
      <c r="C52" s="11" t="s">
        <v>73</v>
      </c>
      <c r="D52" s="11"/>
      <c r="E52" s="11"/>
      <c r="F52" s="11"/>
      <c r="G52" s="11"/>
      <c r="H52" s="30" t="s">
        <v>74</v>
      </c>
      <c r="I52" s="30"/>
      <c r="J52" s="53">
        <f>IF(J51=0,0,J51/J20)</f>
        <v>9.6850143600430039E-2</v>
      </c>
      <c r="K52" s="53"/>
      <c r="L52" s="182">
        <f>J52</f>
        <v>9.6850143600430039E-2</v>
      </c>
      <c r="Q52" s="11"/>
      <c r="T52" s="54"/>
      <c r="U52" s="19"/>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row>
    <row r="53" spans="1:68" ht="15.75">
      <c r="A53" s="29"/>
      <c r="C53" s="21"/>
      <c r="D53" s="21"/>
      <c r="E53" s="21"/>
      <c r="F53" s="21"/>
      <c r="G53" s="21"/>
      <c r="H53" s="30"/>
      <c r="I53" s="30"/>
      <c r="J53" s="11"/>
      <c r="K53" s="11"/>
      <c r="L53" s="11"/>
      <c r="Q53" s="11"/>
      <c r="R53" s="52"/>
      <c r="S53" s="19"/>
      <c r="T53" s="19"/>
      <c r="U53" s="2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row>
    <row r="54" spans="1:68" ht="15.75">
      <c r="A54" s="325">
        <v>14</v>
      </c>
      <c r="B54" s="47"/>
      <c r="C54" s="27" t="s">
        <v>76</v>
      </c>
      <c r="D54" s="27"/>
      <c r="E54" s="27"/>
      <c r="F54" s="27"/>
      <c r="G54" s="27"/>
      <c r="H54" s="22" t="s">
        <v>77</v>
      </c>
      <c r="I54" s="22"/>
      <c r="J54" s="55"/>
      <c r="K54" s="55"/>
      <c r="L54" s="48">
        <f>L48+L52</f>
        <v>9.6850143600430039E-2</v>
      </c>
      <c r="Q54" s="11"/>
      <c r="R54" s="52"/>
      <c r="S54" s="19"/>
      <c r="T54" s="19"/>
      <c r="U54" s="2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row>
    <row r="55" spans="1:68" ht="15.75">
      <c r="A55" s="29"/>
      <c r="J55" s="179"/>
      <c r="K55" s="179"/>
      <c r="L55" s="179"/>
      <c r="Q55" s="56"/>
      <c r="R55" s="56"/>
      <c r="S55" s="19"/>
      <c r="T55" s="19"/>
      <c r="U55" s="2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row>
    <row r="56" spans="1:68" ht="15.75">
      <c r="A56" s="13"/>
      <c r="C56" s="57"/>
      <c r="D56" s="57"/>
      <c r="E56" s="57"/>
      <c r="F56" s="57"/>
      <c r="G56" s="57"/>
      <c r="H56" s="57"/>
      <c r="I56" s="57"/>
      <c r="J56" s="11"/>
      <c r="K56" s="11"/>
      <c r="L56" s="57"/>
      <c r="M56" s="57"/>
      <c r="N56" s="57"/>
      <c r="O56" s="57"/>
      <c r="Q56" s="11"/>
      <c r="R56" s="11"/>
      <c r="S56" s="19"/>
      <c r="T56" s="19"/>
      <c r="U56" s="19" t="s">
        <v>3</v>
      </c>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row>
    <row r="57" spans="1:68">
      <c r="R57" s="2"/>
    </row>
    <row r="58" spans="1:68">
      <c r="R58" s="2"/>
    </row>
    <row r="59" spans="1:68">
      <c r="R59" s="440" t="s">
        <v>534</v>
      </c>
    </row>
    <row r="60" spans="1:68" ht="15.75">
      <c r="A60" s="13"/>
      <c r="C60" s="57"/>
      <c r="D60" s="57"/>
      <c r="E60" s="57"/>
      <c r="F60" s="57"/>
      <c r="G60" s="57"/>
      <c r="H60" s="57"/>
      <c r="I60" s="57"/>
      <c r="J60" s="11"/>
      <c r="K60" s="11"/>
      <c r="L60" s="57"/>
      <c r="M60" s="57"/>
      <c r="N60" s="57"/>
      <c r="O60" s="57"/>
      <c r="Q60" s="11"/>
      <c r="R60" s="198" t="s">
        <v>0</v>
      </c>
      <c r="S60" s="19"/>
      <c r="T60" s="8"/>
      <c r="U60" s="2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row>
    <row r="61" spans="1:68" ht="15.75">
      <c r="A61" s="13"/>
      <c r="C61" s="21" t="str">
        <f>C5</f>
        <v>Formula Rate calculation</v>
      </c>
      <c r="D61" s="21"/>
      <c r="E61" s="21"/>
      <c r="F61" s="21"/>
      <c r="G61" s="21"/>
      <c r="H61" s="57"/>
      <c r="I61" s="57"/>
      <c r="J61" s="57" t="str">
        <f>J5</f>
        <v xml:space="preserve">     Rate Formula Template</v>
      </c>
      <c r="K61" s="57"/>
      <c r="L61" s="57"/>
      <c r="M61" s="57"/>
      <c r="N61" s="57"/>
      <c r="O61" s="57"/>
      <c r="Q61" s="11"/>
      <c r="R61" s="58" t="str">
        <f>R5</f>
        <v>For  the 12 months ended 12/31/2018</v>
      </c>
      <c r="S61" s="19"/>
      <c r="T61" s="8"/>
      <c r="U61" s="2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row>
    <row r="62" spans="1:68" ht="15.75">
      <c r="A62" s="13"/>
      <c r="C62" s="21"/>
      <c r="D62" s="21"/>
      <c r="E62" s="21"/>
      <c r="F62" s="21"/>
      <c r="G62" s="21"/>
      <c r="H62" s="57"/>
      <c r="I62" s="57"/>
      <c r="J62" s="57" t="str">
        <f>J6</f>
        <v xml:space="preserve"> Utilizing Attachment O Data</v>
      </c>
      <c r="K62" s="57"/>
      <c r="L62" s="57"/>
      <c r="M62" s="57"/>
      <c r="N62" s="57"/>
      <c r="O62" s="57"/>
      <c r="P62" s="11"/>
      <c r="Q62" s="11"/>
      <c r="S62" s="19"/>
      <c r="T62" s="8"/>
      <c r="U62" s="2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row>
    <row r="63" spans="1:68" ht="14.25" customHeight="1">
      <c r="A63" s="13"/>
      <c r="C63" s="57"/>
      <c r="D63" s="57"/>
      <c r="E63" s="57"/>
      <c r="F63" s="57"/>
      <c r="G63" s="57"/>
      <c r="H63" s="57"/>
      <c r="I63" s="57"/>
      <c r="J63" s="57"/>
      <c r="K63" s="57"/>
      <c r="L63" s="57"/>
      <c r="M63" s="57"/>
      <c r="N63" s="57"/>
      <c r="O63" s="57"/>
      <c r="Q63" s="11"/>
      <c r="R63" s="57" t="s">
        <v>78</v>
      </c>
      <c r="S63" s="19"/>
      <c r="T63" s="8"/>
      <c r="U63" s="2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row>
    <row r="64" spans="1:68" ht="15.75">
      <c r="A64" s="13"/>
      <c r="H64" s="57"/>
      <c r="I64" s="57"/>
      <c r="J64" s="43" t="str">
        <f>J8</f>
        <v>CEDAR FALLS UTILITIES</v>
      </c>
      <c r="K64" s="57"/>
      <c r="L64" s="57"/>
      <c r="M64" s="57"/>
      <c r="N64" s="57"/>
      <c r="O64" s="57"/>
      <c r="P64" s="57"/>
      <c r="Q64" s="11"/>
      <c r="R64" s="11"/>
      <c r="S64" s="19"/>
      <c r="T64" s="8"/>
      <c r="U64" s="2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row>
    <row r="65" spans="1:68" ht="15.75">
      <c r="A65" s="13"/>
      <c r="H65" s="21"/>
      <c r="I65" s="21"/>
      <c r="J65" s="21"/>
      <c r="K65" s="21"/>
      <c r="L65" s="21"/>
      <c r="M65" s="21"/>
      <c r="N65" s="21"/>
      <c r="O65" s="21"/>
      <c r="P65" s="21"/>
      <c r="Q65" s="21"/>
      <c r="R65" s="21"/>
      <c r="S65" s="19"/>
      <c r="T65" s="8"/>
      <c r="U65" s="2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row>
    <row r="66" spans="1:68" ht="15.75">
      <c r="A66" s="13"/>
      <c r="C66" s="57"/>
      <c r="D66" s="57"/>
      <c r="E66" s="57"/>
      <c r="F66" s="57"/>
      <c r="G66" s="57"/>
      <c r="H66" s="27" t="s">
        <v>79</v>
      </c>
      <c r="I66" s="27"/>
      <c r="L66" s="6"/>
      <c r="M66" s="6"/>
      <c r="N66" s="6"/>
      <c r="O66" s="6"/>
      <c r="P66" s="6"/>
      <c r="Q66" s="11"/>
      <c r="R66" s="11"/>
      <c r="S66" s="19"/>
      <c r="T66" s="8"/>
      <c r="U66" s="2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row>
    <row r="67" spans="1:68" ht="51">
      <c r="A67" s="13"/>
      <c r="C67" s="57"/>
      <c r="D67" s="57"/>
      <c r="E67" s="57"/>
      <c r="F67" s="57"/>
      <c r="G67" s="57"/>
      <c r="H67" s="27"/>
      <c r="I67" s="27"/>
      <c r="L67" s="6"/>
      <c r="M67" s="6"/>
      <c r="N67" s="6"/>
      <c r="O67" s="6"/>
      <c r="P67" s="6"/>
      <c r="Q67" s="11"/>
      <c r="R67" s="11"/>
      <c r="S67" s="19"/>
      <c r="T67" s="8"/>
      <c r="U67" s="264" t="s">
        <v>410</v>
      </c>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row>
    <row r="68" spans="1:68" ht="15.75">
      <c r="A68" s="59"/>
      <c r="C68" s="60" t="s">
        <v>8</v>
      </c>
      <c r="D68" s="60" t="s">
        <v>9</v>
      </c>
      <c r="E68" s="60" t="s">
        <v>10</v>
      </c>
      <c r="F68" s="60" t="s">
        <v>11</v>
      </c>
      <c r="G68" s="60" t="s">
        <v>80</v>
      </c>
      <c r="H68" s="60" t="s">
        <v>81</v>
      </c>
      <c r="I68" s="60" t="s">
        <v>82</v>
      </c>
      <c r="J68" s="60" t="s">
        <v>83</v>
      </c>
      <c r="K68" s="60" t="s">
        <v>84</v>
      </c>
      <c r="L68" s="60" t="s">
        <v>85</v>
      </c>
      <c r="M68" s="60" t="s">
        <v>86</v>
      </c>
      <c r="N68" s="60" t="s">
        <v>87</v>
      </c>
      <c r="O68" s="60" t="s">
        <v>88</v>
      </c>
      <c r="P68" s="60" t="s">
        <v>89</v>
      </c>
      <c r="Q68" s="60" t="s">
        <v>90</v>
      </c>
      <c r="R68" s="60" t="s">
        <v>91</v>
      </c>
      <c r="S68" s="19"/>
      <c r="T68" s="8"/>
      <c r="U68" s="2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row>
    <row r="69" spans="1:68" ht="65.25" customHeight="1">
      <c r="A69" s="61" t="s">
        <v>92</v>
      </c>
      <c r="B69" s="62"/>
      <c r="C69" s="63" t="s">
        <v>93</v>
      </c>
      <c r="D69" s="63" t="s">
        <v>94</v>
      </c>
      <c r="E69" s="63" t="s">
        <v>95</v>
      </c>
      <c r="F69" s="63" t="s">
        <v>96</v>
      </c>
      <c r="G69" s="63" t="s">
        <v>97</v>
      </c>
      <c r="H69" s="64" t="s">
        <v>98</v>
      </c>
      <c r="I69" s="64" t="s">
        <v>99</v>
      </c>
      <c r="J69" s="65" t="s">
        <v>100</v>
      </c>
      <c r="K69" s="66" t="s">
        <v>101</v>
      </c>
      <c r="L69" s="64" t="s">
        <v>102</v>
      </c>
      <c r="M69" s="64" t="s">
        <v>76</v>
      </c>
      <c r="N69" s="66" t="s">
        <v>103</v>
      </c>
      <c r="O69" s="64" t="s">
        <v>104</v>
      </c>
      <c r="P69" s="67" t="s">
        <v>105</v>
      </c>
      <c r="Q69" s="68" t="s">
        <v>106</v>
      </c>
      <c r="R69" s="67" t="s">
        <v>107</v>
      </c>
      <c r="S69" s="40"/>
      <c r="T69" s="8"/>
      <c r="U69" s="365" t="s">
        <v>509</v>
      </c>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row>
    <row r="70" spans="1:68" ht="46.5" customHeight="1">
      <c r="A70" s="69"/>
      <c r="B70" s="70"/>
      <c r="C70" s="70"/>
      <c r="D70" s="70"/>
      <c r="E70" s="71" t="s">
        <v>108</v>
      </c>
      <c r="F70" s="71" t="s">
        <v>437</v>
      </c>
      <c r="G70" s="70" t="s">
        <v>109</v>
      </c>
      <c r="H70" s="71" t="s">
        <v>110</v>
      </c>
      <c r="I70" s="72" t="s">
        <v>111</v>
      </c>
      <c r="J70" s="71" t="s">
        <v>112</v>
      </c>
      <c r="K70" s="73" t="s">
        <v>113</v>
      </c>
      <c r="L70" s="71" t="s">
        <v>114</v>
      </c>
      <c r="M70" s="72" t="s">
        <v>115</v>
      </c>
      <c r="N70" s="74" t="s">
        <v>116</v>
      </c>
      <c r="O70" s="72" t="s">
        <v>117</v>
      </c>
      <c r="P70" s="74" t="s">
        <v>118</v>
      </c>
      <c r="Q70" s="75" t="s">
        <v>119</v>
      </c>
      <c r="R70" s="76" t="s">
        <v>120</v>
      </c>
      <c r="S70" s="19"/>
      <c r="T70" s="8"/>
      <c r="U70" s="123"/>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row>
    <row r="71" spans="1:68" ht="15.75">
      <c r="A71" s="77" t="s">
        <v>121</v>
      </c>
      <c r="B71" s="6"/>
      <c r="C71" s="6"/>
      <c r="D71" s="6"/>
      <c r="E71" s="6"/>
      <c r="F71" s="6"/>
      <c r="G71" s="6"/>
      <c r="H71" s="6"/>
      <c r="I71" s="6"/>
      <c r="J71" s="6"/>
      <c r="K71" s="78"/>
      <c r="L71" s="6"/>
      <c r="M71" s="6"/>
      <c r="N71" s="78"/>
      <c r="O71" s="6"/>
      <c r="P71" s="78"/>
      <c r="Q71" s="11"/>
      <c r="R71" s="79"/>
      <c r="S71" s="19"/>
      <c r="T71" s="8"/>
      <c r="U71" s="2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row>
    <row r="72" spans="1:68" ht="15.75">
      <c r="A72" s="178" t="s">
        <v>20</v>
      </c>
      <c r="B72" s="179"/>
      <c r="C72" s="179" t="s">
        <v>216</v>
      </c>
      <c r="D72" s="192">
        <v>3213</v>
      </c>
      <c r="E72" s="181">
        <v>3904127</v>
      </c>
      <c r="F72" s="181">
        <v>129340</v>
      </c>
      <c r="G72" s="182">
        <f>$L$29</f>
        <v>4.2448701493075308E-2</v>
      </c>
      <c r="H72" s="183">
        <f>ROUND(F72*G72,0)</f>
        <v>5490</v>
      </c>
      <c r="I72" s="182">
        <f>$L$44</f>
        <v>2.3720997435372593E-2</v>
      </c>
      <c r="J72" s="179">
        <f>ROUND(E72*I72,0)</f>
        <v>92610</v>
      </c>
      <c r="K72" s="184">
        <f>H72+J72</f>
        <v>98100</v>
      </c>
      <c r="L72" s="183">
        <f>E72-F72</f>
        <v>3774787</v>
      </c>
      <c r="M72" s="182">
        <f>$L$54</f>
        <v>9.6850143600430039E-2</v>
      </c>
      <c r="N72" s="193">
        <f>ROUND(L72*M72,0)</f>
        <v>365589</v>
      </c>
      <c r="O72" s="181">
        <v>114226</v>
      </c>
      <c r="P72" s="194">
        <f>K72+N72+O72</f>
        <v>577915</v>
      </c>
      <c r="Q72" s="195">
        <v>0</v>
      </c>
      <c r="R72" s="196">
        <f>P72+Q72</f>
        <v>577915</v>
      </c>
      <c r="S72" s="85"/>
      <c r="T72" s="367"/>
      <c r="U72" s="221">
        <f>+E72-T72</f>
        <v>3904127</v>
      </c>
      <c r="V72" s="85"/>
      <c r="W72" s="85"/>
      <c r="X72" s="85"/>
    </row>
    <row r="73" spans="1:68" ht="15.75">
      <c r="A73" s="178" t="s">
        <v>122</v>
      </c>
      <c r="B73" s="179"/>
      <c r="C73" s="179"/>
      <c r="D73" s="192"/>
      <c r="E73" s="181">
        <v>0</v>
      </c>
      <c r="F73" s="181">
        <v>0</v>
      </c>
      <c r="G73" s="182">
        <f t="shared" ref="G73:G74" si="0">$L$29</f>
        <v>4.2448701493075308E-2</v>
      </c>
      <c r="H73" s="183">
        <f t="shared" ref="H73:H74" si="1">ROUND(F73*G73,0)</f>
        <v>0</v>
      </c>
      <c r="I73" s="182">
        <f t="shared" ref="I73:I74" si="2">$L$44</f>
        <v>2.3720997435372593E-2</v>
      </c>
      <c r="J73" s="179">
        <f t="shared" ref="J73:J74" si="3">ROUND(E73*I73,0)</f>
        <v>0</v>
      </c>
      <c r="K73" s="184">
        <f>H73+J73</f>
        <v>0</v>
      </c>
      <c r="L73" s="183">
        <f>E73-F73</f>
        <v>0</v>
      </c>
      <c r="M73" s="182">
        <f t="shared" ref="M73:M74" si="4">$L$54</f>
        <v>9.6850143600430039E-2</v>
      </c>
      <c r="N73" s="193">
        <f t="shared" ref="N73:N74" si="5">ROUND(L73*M73,0)</f>
        <v>0</v>
      </c>
      <c r="O73" s="181">
        <v>0</v>
      </c>
      <c r="P73" s="194">
        <f>K73+N73+O73</f>
        <v>0</v>
      </c>
      <c r="Q73" s="195">
        <v>0</v>
      </c>
      <c r="R73" s="196">
        <f>P73+Q73</f>
        <v>0</v>
      </c>
      <c r="S73" s="85"/>
      <c r="T73" s="367"/>
      <c r="U73" s="221">
        <f t="shared" ref="U73:U74" si="6">+E73-T73</f>
        <v>0</v>
      </c>
      <c r="V73" s="85"/>
      <c r="W73" s="85"/>
      <c r="X73" s="85"/>
    </row>
    <row r="74" spans="1:68" ht="15.75">
      <c r="A74" s="178" t="s">
        <v>123</v>
      </c>
      <c r="B74" s="179"/>
      <c r="C74" s="179"/>
      <c r="D74" s="192"/>
      <c r="E74" s="181">
        <v>0</v>
      </c>
      <c r="F74" s="181">
        <v>0</v>
      </c>
      <c r="G74" s="182">
        <f t="shared" si="0"/>
        <v>4.2448701493075308E-2</v>
      </c>
      <c r="H74" s="183">
        <f t="shared" si="1"/>
        <v>0</v>
      </c>
      <c r="I74" s="182">
        <f t="shared" si="2"/>
        <v>2.3720997435372593E-2</v>
      </c>
      <c r="J74" s="179">
        <f t="shared" si="3"/>
        <v>0</v>
      </c>
      <c r="K74" s="184">
        <f>H74+J74</f>
        <v>0</v>
      </c>
      <c r="L74" s="183">
        <f>E74-F74</f>
        <v>0</v>
      </c>
      <c r="M74" s="182">
        <f t="shared" si="4"/>
        <v>9.6850143600430039E-2</v>
      </c>
      <c r="N74" s="193">
        <f t="shared" si="5"/>
        <v>0</v>
      </c>
      <c r="O74" s="181">
        <v>0</v>
      </c>
      <c r="P74" s="194">
        <f>K74+N74+O74</f>
        <v>0</v>
      </c>
      <c r="Q74" s="197">
        <v>0</v>
      </c>
      <c r="R74" s="196">
        <f>P74+Q74</f>
        <v>0</v>
      </c>
      <c r="S74" s="85"/>
      <c r="T74" s="367"/>
      <c r="U74" s="221">
        <f t="shared" si="6"/>
        <v>0</v>
      </c>
      <c r="V74" s="85"/>
      <c r="W74" s="85"/>
      <c r="X74" s="85"/>
    </row>
    <row r="75" spans="1:68" ht="15.75">
      <c r="A75" s="80"/>
      <c r="D75" s="81"/>
      <c r="K75" s="82"/>
      <c r="N75" s="82"/>
      <c r="P75" s="82"/>
      <c r="R75" s="82"/>
      <c r="S75" s="85"/>
      <c r="T75" s="85"/>
      <c r="U75" s="221"/>
      <c r="V75" s="85"/>
      <c r="W75" s="85"/>
      <c r="X75" s="85"/>
    </row>
    <row r="76" spans="1:68" ht="15.75">
      <c r="A76" s="80"/>
      <c r="D76" s="81"/>
      <c r="K76" s="82"/>
      <c r="N76" s="82"/>
      <c r="P76" s="82"/>
      <c r="R76" s="82"/>
      <c r="S76" s="85"/>
      <c r="T76" s="85"/>
      <c r="U76" s="221"/>
      <c r="V76" s="85"/>
      <c r="W76" s="85"/>
      <c r="X76" s="85"/>
    </row>
    <row r="77" spans="1:68" ht="15.75">
      <c r="A77" s="80"/>
      <c r="D77" s="81"/>
      <c r="K77" s="82"/>
      <c r="N77" s="82"/>
      <c r="P77" s="82"/>
      <c r="R77" s="82"/>
      <c r="S77" s="85"/>
      <c r="T77" s="85"/>
      <c r="U77" s="221"/>
      <c r="V77" s="85"/>
      <c r="W77" s="85"/>
      <c r="X77" s="85"/>
    </row>
    <row r="78" spans="1:68" ht="15.75">
      <c r="A78" s="80"/>
      <c r="D78" s="81"/>
      <c r="K78" s="82"/>
      <c r="N78" s="82"/>
      <c r="P78" s="82"/>
      <c r="R78" s="82"/>
      <c r="S78" s="85"/>
      <c r="T78" s="85"/>
      <c r="U78" s="221"/>
      <c r="V78" s="85"/>
      <c r="W78" s="85"/>
      <c r="X78" s="85"/>
    </row>
    <row r="79" spans="1:68" ht="15.75">
      <c r="A79" s="80"/>
      <c r="D79" s="81"/>
      <c r="K79" s="82"/>
      <c r="N79" s="82"/>
      <c r="P79" s="82"/>
      <c r="R79" s="82"/>
      <c r="S79" s="85"/>
      <c r="T79" s="85"/>
      <c r="U79" s="221"/>
      <c r="V79" s="85"/>
      <c r="W79" s="85"/>
      <c r="X79" s="85"/>
    </row>
    <row r="80" spans="1:68">
      <c r="A80" s="80"/>
      <c r="C80" s="85"/>
      <c r="D80" s="86"/>
      <c r="E80" s="85"/>
      <c r="F80" s="85"/>
      <c r="G80" s="85"/>
      <c r="H80" s="85"/>
      <c r="I80" s="85"/>
      <c r="J80" s="85"/>
      <c r="K80" s="87"/>
      <c r="L80" s="85"/>
      <c r="M80" s="85"/>
      <c r="N80" s="87"/>
      <c r="O80" s="85"/>
      <c r="P80" s="87"/>
      <c r="Q80" s="85"/>
      <c r="R80" s="87"/>
      <c r="S80" s="85"/>
      <c r="T80" s="85"/>
      <c r="U80" s="219"/>
      <c r="V80" s="85"/>
      <c r="W80" s="85"/>
      <c r="X80" s="85"/>
    </row>
    <row r="81" spans="1:24">
      <c r="A81" s="80"/>
      <c r="C81" s="85"/>
      <c r="D81" s="86"/>
      <c r="E81" s="85"/>
      <c r="F81" s="85"/>
      <c r="G81" s="85"/>
      <c r="H81" s="85"/>
      <c r="I81" s="85"/>
      <c r="J81" s="85"/>
      <c r="K81" s="87"/>
      <c r="L81" s="85"/>
      <c r="M81" s="85"/>
      <c r="N81" s="87"/>
      <c r="O81" s="85"/>
      <c r="P81" s="87"/>
      <c r="Q81" s="85"/>
      <c r="R81" s="87"/>
      <c r="S81" s="85"/>
      <c r="T81" s="85"/>
      <c r="U81" s="219"/>
      <c r="V81" s="85"/>
      <c r="W81" s="85"/>
      <c r="X81" s="85"/>
    </row>
    <row r="82" spans="1:24">
      <c r="A82" s="80"/>
      <c r="C82" s="85"/>
      <c r="D82" s="86"/>
      <c r="E82" s="85"/>
      <c r="F82" s="85"/>
      <c r="G82" s="85"/>
      <c r="H82" s="85"/>
      <c r="I82" s="85"/>
      <c r="J82" s="85"/>
      <c r="K82" s="87"/>
      <c r="L82" s="85"/>
      <c r="M82" s="85"/>
      <c r="N82" s="87"/>
      <c r="O82" s="85"/>
      <c r="P82" s="87"/>
      <c r="Q82" s="85"/>
      <c r="R82" s="87"/>
      <c r="S82" s="85"/>
      <c r="T82" s="85"/>
      <c r="U82" s="219"/>
      <c r="V82" s="85"/>
      <c r="W82" s="85"/>
      <c r="X82" s="85"/>
    </row>
    <row r="83" spans="1:24">
      <c r="A83" s="80"/>
      <c r="C83" s="85"/>
      <c r="D83" s="86"/>
      <c r="E83" s="85"/>
      <c r="F83" s="85"/>
      <c r="G83" s="85"/>
      <c r="H83" s="85"/>
      <c r="I83" s="85"/>
      <c r="J83" s="85"/>
      <c r="K83" s="87"/>
      <c r="L83" s="85"/>
      <c r="M83" s="85"/>
      <c r="N83" s="87"/>
      <c r="O83" s="85"/>
      <c r="P83" s="87"/>
      <c r="Q83" s="85"/>
      <c r="R83" s="87"/>
      <c r="S83" s="85"/>
      <c r="T83" s="85"/>
      <c r="U83" s="219"/>
      <c r="V83" s="85"/>
      <c r="W83" s="85"/>
      <c r="X83" s="85"/>
    </row>
    <row r="84" spans="1:24">
      <c r="A84" s="80"/>
      <c r="C84" s="85"/>
      <c r="D84" s="86"/>
      <c r="E84" s="85"/>
      <c r="F84" s="85"/>
      <c r="G84" s="85"/>
      <c r="H84" s="85"/>
      <c r="I84" s="85"/>
      <c r="J84" s="85"/>
      <c r="K84" s="87"/>
      <c r="L84" s="85"/>
      <c r="M84" s="85"/>
      <c r="N84" s="87"/>
      <c r="O84" s="85"/>
      <c r="P84" s="87"/>
      <c r="Q84" s="85"/>
      <c r="R84" s="87"/>
      <c r="S84" s="85"/>
      <c r="T84" s="85"/>
      <c r="U84" s="219"/>
      <c r="V84" s="85"/>
      <c r="W84" s="85"/>
      <c r="X84" s="85"/>
    </row>
    <row r="85" spans="1:24">
      <c r="A85" s="80"/>
      <c r="C85" s="85"/>
      <c r="D85" s="86"/>
      <c r="E85" s="85"/>
      <c r="F85" s="85"/>
      <c r="G85" s="85"/>
      <c r="H85" s="85"/>
      <c r="I85" s="85"/>
      <c r="J85" s="85"/>
      <c r="K85" s="87"/>
      <c r="L85" s="85"/>
      <c r="M85" s="85"/>
      <c r="N85" s="87"/>
      <c r="O85" s="85"/>
      <c r="P85" s="87"/>
      <c r="Q85" s="85"/>
      <c r="R85" s="87"/>
      <c r="S85" s="85"/>
      <c r="T85" s="85"/>
      <c r="U85" s="219"/>
      <c r="V85" s="85"/>
      <c r="W85" s="85"/>
      <c r="X85" s="85"/>
    </row>
    <row r="86" spans="1:24">
      <c r="A86" s="80"/>
      <c r="C86" s="85"/>
      <c r="D86" s="86"/>
      <c r="E86" s="85"/>
      <c r="F86" s="85"/>
      <c r="G86" s="85"/>
      <c r="H86" s="85"/>
      <c r="I86" s="85"/>
      <c r="J86" s="85"/>
      <c r="K86" s="87"/>
      <c r="L86" s="85"/>
      <c r="M86" s="85"/>
      <c r="N86" s="87"/>
      <c r="O86" s="85"/>
      <c r="P86" s="87"/>
      <c r="Q86" s="85"/>
      <c r="R86" s="87"/>
      <c r="S86" s="85"/>
      <c r="T86" s="85"/>
      <c r="U86" s="219"/>
      <c r="V86" s="85"/>
      <c r="W86" s="85"/>
      <c r="X86" s="85"/>
    </row>
    <row r="87" spans="1:24">
      <c r="A87" s="80"/>
      <c r="C87" s="85"/>
      <c r="D87" s="86"/>
      <c r="E87" s="85"/>
      <c r="F87" s="85"/>
      <c r="G87" s="85"/>
      <c r="H87" s="85"/>
      <c r="I87" s="85"/>
      <c r="J87" s="85"/>
      <c r="K87" s="87"/>
      <c r="L87" s="85"/>
      <c r="M87" s="85"/>
      <c r="N87" s="87"/>
      <c r="O87" s="85"/>
      <c r="P87" s="87"/>
      <c r="Q87" s="85"/>
      <c r="R87" s="87"/>
      <c r="S87" s="85"/>
      <c r="T87" s="85"/>
      <c r="U87" s="219"/>
      <c r="V87" s="85"/>
      <c r="W87" s="85"/>
      <c r="X87" s="85"/>
    </row>
    <row r="88" spans="1:24">
      <c r="A88" s="80"/>
      <c r="C88" s="85"/>
      <c r="D88" s="86"/>
      <c r="E88" s="85"/>
      <c r="F88" s="85"/>
      <c r="G88" s="85"/>
      <c r="H88" s="85"/>
      <c r="I88" s="85"/>
      <c r="J88" s="85"/>
      <c r="K88" s="87"/>
      <c r="L88" s="85"/>
      <c r="M88" s="85"/>
      <c r="N88" s="87"/>
      <c r="O88" s="85"/>
      <c r="P88" s="87"/>
      <c r="Q88" s="85"/>
      <c r="R88" s="87"/>
      <c r="S88" s="85"/>
      <c r="T88" s="85"/>
      <c r="U88" s="219"/>
      <c r="V88" s="85"/>
      <c r="W88" s="85"/>
      <c r="X88" s="85"/>
    </row>
    <row r="89" spans="1:24">
      <c r="A89" s="80"/>
      <c r="C89" s="85"/>
      <c r="D89" s="86"/>
      <c r="E89" s="85"/>
      <c r="F89" s="85"/>
      <c r="G89" s="85"/>
      <c r="H89" s="85"/>
      <c r="I89" s="85"/>
      <c r="J89" s="85"/>
      <c r="K89" s="87"/>
      <c r="L89" s="85"/>
      <c r="M89" s="85"/>
      <c r="N89" s="87"/>
      <c r="O89" s="85"/>
      <c r="P89" s="87"/>
      <c r="Q89" s="85"/>
      <c r="R89" s="87"/>
      <c r="S89" s="85"/>
      <c r="T89" s="85"/>
      <c r="U89" s="219"/>
      <c r="V89" s="85"/>
      <c r="W89" s="85"/>
      <c r="X89" s="85"/>
    </row>
    <row r="90" spans="1:24">
      <c r="A90" s="80"/>
      <c r="C90" s="85"/>
      <c r="D90" s="86"/>
      <c r="E90" s="85"/>
      <c r="F90" s="85"/>
      <c r="G90" s="85"/>
      <c r="H90" s="85"/>
      <c r="I90" s="85"/>
      <c r="J90" s="85"/>
      <c r="K90" s="87"/>
      <c r="L90" s="85"/>
      <c r="M90" s="85"/>
      <c r="N90" s="87"/>
      <c r="O90" s="85"/>
      <c r="P90" s="87"/>
      <c r="Q90" s="85"/>
      <c r="R90" s="87"/>
      <c r="S90" s="85"/>
      <c r="T90" s="85"/>
      <c r="U90" s="219"/>
      <c r="V90" s="85"/>
      <c r="W90" s="85"/>
      <c r="X90" s="85"/>
    </row>
    <row r="91" spans="1:24">
      <c r="A91" s="88"/>
      <c r="B91" s="89"/>
      <c r="C91" s="90"/>
      <c r="D91" s="90"/>
      <c r="E91" s="90"/>
      <c r="F91" s="90"/>
      <c r="G91" s="90"/>
      <c r="H91" s="90"/>
      <c r="I91" s="90"/>
      <c r="J91" s="90"/>
      <c r="K91" s="91"/>
      <c r="L91" s="90"/>
      <c r="M91" s="90"/>
      <c r="N91" s="91"/>
      <c r="O91" s="90"/>
      <c r="P91" s="91"/>
      <c r="Q91" s="90"/>
      <c r="R91" s="91"/>
      <c r="S91" s="85"/>
      <c r="T91" s="85"/>
      <c r="U91" s="219"/>
      <c r="V91" s="85"/>
      <c r="W91" s="85"/>
      <c r="X91" s="85"/>
    </row>
    <row r="92" spans="1:24" ht="16.5" thickBot="1">
      <c r="A92" s="18" t="s">
        <v>124</v>
      </c>
      <c r="B92" s="50"/>
      <c r="C92" s="21" t="s">
        <v>125</v>
      </c>
      <c r="D92" s="21"/>
      <c r="E92" s="21"/>
      <c r="F92" s="21"/>
      <c r="G92" s="21"/>
      <c r="H92" s="43"/>
      <c r="I92" s="43"/>
      <c r="J92" s="11"/>
      <c r="K92" s="11"/>
      <c r="L92" s="11"/>
      <c r="M92" s="11"/>
      <c r="N92" s="11"/>
      <c r="O92" s="11"/>
      <c r="P92" s="92">
        <f>SUM(P72:P91)</f>
        <v>577915</v>
      </c>
      <c r="Q92" s="92">
        <f>SUM(Q72:Q91)</f>
        <v>0</v>
      </c>
      <c r="R92" s="92">
        <f>ROUND(SUM(R72:R91),2)</f>
        <v>577915</v>
      </c>
      <c r="S92" s="85"/>
      <c r="T92" s="85"/>
      <c r="U92" s="366">
        <f>SUM(U72:U91)</f>
        <v>3904127</v>
      </c>
      <c r="V92" s="85"/>
      <c r="W92" s="85"/>
      <c r="X92" s="85"/>
    </row>
    <row r="93" spans="1:24" ht="15.75" thickTop="1">
      <c r="A93" s="93"/>
      <c r="B93" s="85"/>
      <c r="C93" s="85"/>
      <c r="D93" s="85"/>
      <c r="E93" s="133">
        <f>SUM(E72:E90)</f>
        <v>3904127</v>
      </c>
      <c r="F93" s="85"/>
      <c r="G93" s="85"/>
      <c r="H93" s="85"/>
      <c r="I93" s="85"/>
      <c r="J93" s="85"/>
      <c r="K93" s="85"/>
      <c r="L93" s="85"/>
      <c r="M93" s="85"/>
      <c r="N93" s="85"/>
      <c r="O93" s="85"/>
      <c r="P93" s="85"/>
      <c r="Q93" s="85"/>
      <c r="R93" s="85"/>
      <c r="S93" s="85"/>
      <c r="T93" s="85"/>
      <c r="U93" s="85"/>
      <c r="V93" s="85"/>
      <c r="W93" s="85"/>
      <c r="X93" s="85"/>
    </row>
    <row r="94" spans="1:24" ht="15.75">
      <c r="A94" s="94">
        <v>3</v>
      </c>
      <c r="B94" s="85"/>
      <c r="C94" s="57" t="s">
        <v>126</v>
      </c>
      <c r="D94" s="57"/>
      <c r="E94" s="57"/>
      <c r="F94" s="57"/>
      <c r="G94" s="85"/>
      <c r="H94" s="85"/>
      <c r="I94" s="85"/>
      <c r="J94" s="85"/>
      <c r="K94" s="85"/>
      <c r="L94" s="85"/>
      <c r="M94" s="85"/>
      <c r="N94" s="85"/>
      <c r="O94" s="85"/>
      <c r="P94" s="92">
        <f>P92</f>
        <v>577915</v>
      </c>
      <c r="Q94" s="85"/>
      <c r="R94" s="85"/>
      <c r="S94" s="85"/>
      <c r="T94" s="85"/>
      <c r="U94" s="85"/>
      <c r="V94" s="85"/>
      <c r="W94" s="85"/>
      <c r="X94" s="85"/>
    </row>
    <row r="95" spans="1:24">
      <c r="A95" s="85"/>
      <c r="B95" s="85"/>
      <c r="C95" s="85"/>
      <c r="D95" s="85"/>
      <c r="E95" s="85"/>
      <c r="F95" s="85"/>
      <c r="G95" s="85"/>
      <c r="H95" s="85"/>
      <c r="I95" s="85"/>
      <c r="J95" s="85"/>
      <c r="K95" s="85"/>
      <c r="L95" s="85"/>
      <c r="M95" s="85"/>
      <c r="N95" s="85"/>
      <c r="O95" s="85"/>
      <c r="P95" s="85"/>
      <c r="Q95" s="85"/>
      <c r="R95" s="85"/>
      <c r="S95" s="85"/>
      <c r="T95" s="85"/>
      <c r="U95" s="85"/>
      <c r="V95" s="85"/>
      <c r="W95" s="85"/>
      <c r="X95" s="85"/>
    </row>
    <row r="96" spans="1:24">
      <c r="A96" s="85"/>
      <c r="B96" s="85"/>
      <c r="C96" s="85"/>
      <c r="D96" s="85"/>
      <c r="E96" s="85"/>
      <c r="F96" s="85"/>
      <c r="G96" s="85"/>
      <c r="H96" s="85"/>
      <c r="I96" s="85"/>
      <c r="J96" s="85"/>
      <c r="K96" s="85"/>
      <c r="L96" s="85"/>
      <c r="M96" s="85"/>
      <c r="N96" s="85"/>
      <c r="O96" s="85"/>
      <c r="P96" s="85"/>
      <c r="Q96" s="85"/>
      <c r="R96" s="85"/>
      <c r="S96" s="85"/>
      <c r="T96" s="85"/>
      <c r="U96" s="85"/>
      <c r="V96" s="85"/>
      <c r="W96" s="85"/>
      <c r="X96" s="85"/>
    </row>
    <row r="97" spans="1:24" ht="15.75">
      <c r="A97" s="57" t="s">
        <v>127</v>
      </c>
      <c r="B97" s="85"/>
      <c r="C97" s="85"/>
      <c r="D97" s="85"/>
      <c r="E97" s="85"/>
      <c r="F97" s="85"/>
      <c r="G97" s="85"/>
      <c r="H97" s="85"/>
      <c r="I97" s="85"/>
      <c r="J97" s="85"/>
      <c r="K97" s="85"/>
      <c r="L97" s="85"/>
      <c r="M97" s="85"/>
      <c r="N97" s="85"/>
      <c r="O97" s="85"/>
      <c r="P97" s="85"/>
      <c r="Q97" s="85"/>
      <c r="R97" s="85"/>
      <c r="S97" s="85"/>
      <c r="T97" s="85"/>
      <c r="U97" s="85"/>
      <c r="V97" s="85"/>
      <c r="W97" s="85"/>
      <c r="X97" s="85"/>
    </row>
    <row r="98" spans="1:24" ht="16.5" thickBot="1">
      <c r="A98" s="95" t="s">
        <v>128</v>
      </c>
      <c r="B98" s="85"/>
      <c r="C98" s="85"/>
      <c r="D98" s="85"/>
      <c r="E98" s="85"/>
      <c r="F98" s="85"/>
      <c r="G98" s="85"/>
      <c r="H98" s="85"/>
      <c r="I98" s="85"/>
      <c r="J98" s="85"/>
      <c r="K98" s="85"/>
      <c r="L98" s="85"/>
      <c r="M98" s="85"/>
      <c r="N98" s="85"/>
      <c r="O98" s="85"/>
      <c r="P98" s="85"/>
      <c r="Q98" s="85"/>
      <c r="R98" s="85"/>
      <c r="S98" s="85"/>
      <c r="T98" s="85"/>
      <c r="U98" s="85"/>
      <c r="V98" s="85"/>
      <c r="W98" s="85"/>
      <c r="X98" s="85"/>
    </row>
    <row r="99" spans="1:24" ht="15.75" customHeight="1">
      <c r="A99" s="96" t="s">
        <v>129</v>
      </c>
      <c r="B99" s="97"/>
      <c r="C99" s="421" t="s">
        <v>442</v>
      </c>
      <c r="D99" s="421"/>
      <c r="E99" s="421"/>
      <c r="F99" s="421"/>
      <c r="G99" s="421"/>
      <c r="H99" s="421"/>
      <c r="I99" s="421"/>
      <c r="J99" s="421"/>
      <c r="K99" s="421"/>
      <c r="L99" s="421"/>
      <c r="M99" s="421"/>
      <c r="N99" s="421"/>
      <c r="O99" s="421"/>
      <c r="P99" s="421"/>
      <c r="Q99" s="421"/>
      <c r="R99" s="421"/>
      <c r="S99" s="85"/>
      <c r="T99" s="85"/>
      <c r="U99" s="85"/>
      <c r="V99" s="85"/>
      <c r="W99" s="85"/>
      <c r="X99" s="85"/>
    </row>
    <row r="100" spans="1:24" ht="15.75">
      <c r="A100" s="96"/>
      <c r="B100" s="97"/>
      <c r="C100" s="302" t="s">
        <v>433</v>
      </c>
      <c r="D100" s="308"/>
      <c r="E100" s="308"/>
      <c r="F100" s="308"/>
      <c r="G100" s="308"/>
      <c r="H100" s="308"/>
      <c r="I100" s="308"/>
      <c r="J100" s="308"/>
      <c r="K100" s="308"/>
      <c r="L100" s="308"/>
      <c r="M100" s="308"/>
      <c r="N100" s="308"/>
      <c r="O100" s="308"/>
      <c r="P100" s="308"/>
      <c r="Q100" s="308"/>
      <c r="R100" s="308"/>
      <c r="S100" s="85"/>
      <c r="T100" s="85"/>
      <c r="U100" s="85"/>
      <c r="V100" s="85"/>
      <c r="W100" s="85"/>
      <c r="X100" s="85"/>
    </row>
    <row r="101" spans="1:24" ht="15.75" customHeight="1">
      <c r="A101" s="96" t="s">
        <v>130</v>
      </c>
      <c r="B101" s="97"/>
      <c r="C101" s="421" t="s">
        <v>213</v>
      </c>
      <c r="D101" s="421"/>
      <c r="E101" s="421"/>
      <c r="F101" s="421"/>
      <c r="G101" s="421"/>
      <c r="H101" s="421"/>
      <c r="I101" s="421"/>
      <c r="J101" s="421"/>
      <c r="K101" s="421"/>
      <c r="L101" s="421"/>
      <c r="M101" s="421"/>
      <c r="N101" s="421"/>
      <c r="O101" s="421"/>
      <c r="P101" s="421"/>
      <c r="Q101" s="421"/>
      <c r="R101" s="421"/>
      <c r="S101" s="85"/>
      <c r="T101" s="85"/>
      <c r="U101" s="85"/>
      <c r="V101" s="85"/>
      <c r="W101" s="85"/>
      <c r="X101" s="85"/>
    </row>
    <row r="102" spans="1:24" ht="15.75" customHeight="1">
      <c r="A102" s="96" t="s">
        <v>131</v>
      </c>
      <c r="B102" s="97"/>
      <c r="C102" s="424" t="s">
        <v>132</v>
      </c>
      <c r="D102" s="424"/>
      <c r="E102" s="424"/>
      <c r="F102" s="424"/>
      <c r="G102" s="424"/>
      <c r="H102" s="424"/>
      <c r="I102" s="424"/>
      <c r="J102" s="424"/>
      <c r="K102" s="424"/>
      <c r="L102" s="424"/>
      <c r="M102" s="424"/>
      <c r="N102" s="424"/>
      <c r="O102" s="424"/>
      <c r="P102" s="424"/>
      <c r="Q102" s="424"/>
      <c r="R102" s="424"/>
      <c r="S102" s="85"/>
      <c r="T102" s="85"/>
      <c r="U102" s="85"/>
      <c r="V102" s="85"/>
      <c r="W102" s="85"/>
      <c r="X102" s="85"/>
    </row>
    <row r="103" spans="1:24" ht="15.75" customHeight="1">
      <c r="A103" s="96"/>
      <c r="B103" s="97"/>
      <c r="C103" s="169" t="s">
        <v>133</v>
      </c>
      <c r="D103" s="309"/>
      <c r="E103" s="309"/>
      <c r="F103" s="309"/>
      <c r="G103" s="309"/>
      <c r="H103" s="309"/>
      <c r="I103" s="309"/>
      <c r="J103" s="309"/>
      <c r="K103" s="309"/>
      <c r="L103" s="309"/>
      <c r="M103" s="309"/>
      <c r="N103" s="309"/>
      <c r="O103" s="309"/>
      <c r="P103" s="309"/>
      <c r="Q103" s="309"/>
      <c r="R103" s="309"/>
      <c r="S103" s="85"/>
      <c r="T103" s="85"/>
      <c r="U103" s="85"/>
      <c r="V103" s="85"/>
      <c r="W103" s="85"/>
      <c r="X103" s="85"/>
    </row>
    <row r="104" spans="1:24" ht="15.75" customHeight="1">
      <c r="A104" s="96" t="s">
        <v>134</v>
      </c>
      <c r="B104" s="97"/>
      <c r="C104" s="424" t="s">
        <v>135</v>
      </c>
      <c r="D104" s="424"/>
      <c r="E104" s="424"/>
      <c r="F104" s="424"/>
      <c r="G104" s="424"/>
      <c r="H104" s="424"/>
      <c r="I104" s="424"/>
      <c r="J104" s="424"/>
      <c r="K104" s="424"/>
      <c r="L104" s="424"/>
      <c r="M104" s="424"/>
      <c r="N104" s="424"/>
      <c r="O104" s="424"/>
      <c r="P104" s="424"/>
      <c r="Q104" s="424"/>
      <c r="R104" s="424"/>
      <c r="S104" s="85"/>
      <c r="T104" s="85"/>
      <c r="U104" s="85"/>
      <c r="V104" s="85"/>
      <c r="W104" s="85"/>
      <c r="X104" s="85"/>
    </row>
    <row r="105" spans="1:24" ht="15.75" customHeight="1">
      <c r="A105" s="98" t="s">
        <v>136</v>
      </c>
      <c r="B105" s="97"/>
      <c r="C105" s="420" t="s">
        <v>441</v>
      </c>
      <c r="D105" s="420"/>
      <c r="E105" s="420"/>
      <c r="F105" s="420"/>
      <c r="G105" s="420"/>
      <c r="H105" s="420"/>
      <c r="I105" s="420"/>
      <c r="J105" s="420"/>
      <c r="K105" s="420"/>
      <c r="L105" s="420"/>
      <c r="M105" s="420"/>
      <c r="N105" s="420"/>
      <c r="O105" s="420"/>
      <c r="P105" s="420"/>
      <c r="Q105" s="420"/>
      <c r="R105" s="420"/>
      <c r="S105" s="85"/>
      <c r="T105" s="85"/>
      <c r="U105" s="85"/>
      <c r="V105" s="85"/>
      <c r="W105" s="85"/>
      <c r="X105" s="85"/>
    </row>
    <row r="106" spans="1:24" ht="15.75" customHeight="1">
      <c r="A106" s="98" t="s">
        <v>137</v>
      </c>
      <c r="B106" s="97"/>
      <c r="C106" s="420" t="s">
        <v>138</v>
      </c>
      <c r="D106" s="420"/>
      <c r="E106" s="420"/>
      <c r="F106" s="420"/>
      <c r="G106" s="420"/>
      <c r="H106" s="420"/>
      <c r="I106" s="420"/>
      <c r="J106" s="420"/>
      <c r="K106" s="420"/>
      <c r="L106" s="420"/>
      <c r="M106" s="420"/>
      <c r="N106" s="420"/>
      <c r="O106" s="420"/>
      <c r="P106" s="420"/>
      <c r="Q106" s="420"/>
      <c r="R106" s="420"/>
      <c r="S106" s="85"/>
      <c r="T106" s="85"/>
      <c r="U106" s="85"/>
      <c r="V106" s="85"/>
      <c r="W106" s="85"/>
      <c r="X106" s="85"/>
    </row>
    <row r="107" spans="1:24" ht="15.75" customHeight="1">
      <c r="A107" s="98" t="s">
        <v>139</v>
      </c>
      <c r="B107" s="97"/>
      <c r="C107" s="420" t="s">
        <v>355</v>
      </c>
      <c r="D107" s="420"/>
      <c r="E107" s="420"/>
      <c r="F107" s="420"/>
      <c r="G107" s="420"/>
      <c r="H107" s="420"/>
      <c r="I107" s="420"/>
      <c r="J107" s="420"/>
      <c r="K107" s="420"/>
      <c r="L107" s="420"/>
      <c r="M107" s="420"/>
      <c r="N107" s="420"/>
      <c r="O107" s="420"/>
      <c r="P107" s="420"/>
      <c r="Q107" s="420"/>
      <c r="R107" s="420"/>
      <c r="S107" s="85"/>
      <c r="T107" s="85"/>
      <c r="U107" s="85"/>
      <c r="V107" s="85"/>
      <c r="W107" s="85"/>
      <c r="X107" s="85"/>
    </row>
    <row r="108" spans="1:24" ht="15.75" customHeight="1">
      <c r="A108" s="98" t="s">
        <v>141</v>
      </c>
      <c r="B108" s="10"/>
      <c r="C108" s="420" t="s">
        <v>142</v>
      </c>
      <c r="D108" s="420"/>
      <c r="E108" s="420"/>
      <c r="F108" s="420"/>
      <c r="G108" s="420"/>
      <c r="H108" s="420"/>
      <c r="I108" s="420"/>
      <c r="J108" s="420"/>
      <c r="K108" s="420"/>
      <c r="L108" s="420"/>
      <c r="M108" s="420"/>
      <c r="N108" s="420"/>
      <c r="O108" s="420"/>
      <c r="P108" s="420"/>
      <c r="Q108" s="420"/>
      <c r="R108" s="420"/>
      <c r="S108" s="85"/>
      <c r="T108" s="85"/>
      <c r="U108" s="85"/>
      <c r="V108" s="85"/>
      <c r="W108" s="85"/>
      <c r="X108" s="85"/>
    </row>
    <row r="109" spans="1:24" ht="15.75">
      <c r="A109" s="43" t="s">
        <v>195</v>
      </c>
      <c r="B109" s="57"/>
      <c r="C109" s="57" t="s">
        <v>434</v>
      </c>
      <c r="D109" s="300"/>
      <c r="E109" s="85"/>
      <c r="F109" s="85"/>
      <c r="G109" s="85"/>
      <c r="H109" s="85"/>
      <c r="I109" s="85"/>
      <c r="J109" s="85"/>
      <c r="K109" s="85"/>
      <c r="L109" s="85"/>
      <c r="M109" s="85"/>
      <c r="N109" s="85"/>
      <c r="O109" s="85"/>
      <c r="P109" s="85"/>
      <c r="Q109" s="85"/>
      <c r="R109" s="85"/>
      <c r="S109" s="85"/>
      <c r="T109" s="85"/>
      <c r="U109" s="85"/>
      <c r="V109" s="85"/>
      <c r="W109" s="85"/>
      <c r="X109" s="85"/>
    </row>
    <row r="110" spans="1:24" ht="15.75">
      <c r="A110" s="43" t="s">
        <v>201</v>
      </c>
      <c r="B110" s="295"/>
      <c r="C110" s="171" t="s">
        <v>435</v>
      </c>
      <c r="D110" s="103"/>
      <c r="E110" s="103"/>
      <c r="F110" s="103"/>
      <c r="G110" s="301"/>
      <c r="H110" s="43"/>
      <c r="I110" s="43"/>
      <c r="J110" s="11"/>
      <c r="K110" s="11"/>
      <c r="L110" s="57"/>
      <c r="M110" s="57"/>
      <c r="N110" s="38"/>
      <c r="O110" s="57"/>
      <c r="P110" s="300"/>
      <c r="Q110" s="11"/>
      <c r="R110" s="104"/>
      <c r="S110" s="85"/>
      <c r="T110" s="85"/>
      <c r="U110" s="85"/>
      <c r="V110" s="85"/>
      <c r="W110" s="85"/>
      <c r="X110" s="85"/>
    </row>
    <row r="111" spans="1:24" ht="15.75">
      <c r="A111" s="43" t="s">
        <v>203</v>
      </c>
      <c r="B111" s="295"/>
      <c r="C111" s="57" t="s">
        <v>436</v>
      </c>
      <c r="D111" s="103"/>
      <c r="E111" s="103"/>
      <c r="F111" s="103"/>
      <c r="G111" s="301"/>
      <c r="H111" s="43"/>
      <c r="I111" s="43"/>
      <c r="J111" s="11"/>
      <c r="K111" s="11"/>
      <c r="L111" s="57"/>
      <c r="M111" s="57"/>
      <c r="N111" s="38"/>
      <c r="O111" s="57"/>
      <c r="P111" s="300"/>
      <c r="Q111" s="11"/>
      <c r="R111" s="36"/>
      <c r="S111" s="85"/>
      <c r="T111" s="85"/>
      <c r="U111" s="85"/>
      <c r="V111" s="85"/>
      <c r="W111" s="85"/>
      <c r="X111" s="85"/>
    </row>
    <row r="112" spans="1:24">
      <c r="C112" s="85"/>
      <c r="D112" s="85"/>
      <c r="E112" s="85"/>
      <c r="F112" s="85"/>
      <c r="G112" s="85"/>
      <c r="H112" s="85"/>
      <c r="I112" s="85"/>
      <c r="J112" s="85"/>
      <c r="K112" s="85"/>
      <c r="L112" s="85"/>
      <c r="M112" s="85"/>
      <c r="N112" s="85"/>
      <c r="O112" s="85"/>
      <c r="P112" s="85"/>
      <c r="Q112" s="85"/>
      <c r="R112" s="85"/>
      <c r="S112" s="85"/>
      <c r="T112" s="85"/>
      <c r="U112" s="85"/>
      <c r="V112" s="85"/>
      <c r="W112" s="85"/>
      <c r="X112" s="85"/>
    </row>
    <row r="113" spans="3:24">
      <c r="C113" s="85"/>
      <c r="D113" s="85"/>
      <c r="E113" s="85"/>
      <c r="F113" s="85"/>
      <c r="G113" s="85"/>
      <c r="H113" s="85"/>
      <c r="I113" s="85"/>
      <c r="J113" s="85"/>
      <c r="K113" s="85"/>
      <c r="L113" s="85"/>
      <c r="M113" s="85"/>
      <c r="N113" s="85"/>
      <c r="O113" s="85"/>
      <c r="P113" s="85"/>
      <c r="Q113" s="85"/>
      <c r="R113" s="85"/>
      <c r="S113" s="85"/>
      <c r="T113" s="85"/>
      <c r="U113" s="85"/>
      <c r="V113" s="85"/>
      <c r="W113" s="85"/>
      <c r="X113" s="85"/>
    </row>
    <row r="114" spans="3:24">
      <c r="C114" s="85"/>
      <c r="D114" s="85"/>
      <c r="E114" s="85"/>
      <c r="F114" s="85"/>
      <c r="G114" s="85"/>
      <c r="H114" s="85"/>
      <c r="I114" s="85"/>
      <c r="J114" s="85"/>
      <c r="K114" s="85"/>
      <c r="L114" s="85"/>
      <c r="M114" s="85"/>
      <c r="N114" s="85"/>
      <c r="O114" s="85"/>
      <c r="P114" s="85"/>
      <c r="Q114" s="85"/>
      <c r="R114" s="85"/>
      <c r="S114" s="85"/>
      <c r="T114" s="85"/>
      <c r="U114" s="85"/>
      <c r="V114" s="85"/>
      <c r="W114" s="85"/>
      <c r="X114" s="85"/>
    </row>
    <row r="115" spans="3:24">
      <c r="C115" s="85"/>
      <c r="D115" s="85"/>
      <c r="E115" s="85"/>
      <c r="F115" s="85"/>
      <c r="G115" s="85"/>
      <c r="H115" s="85"/>
      <c r="I115" s="85"/>
      <c r="J115" s="85"/>
      <c r="K115" s="85"/>
      <c r="L115" s="85"/>
      <c r="M115" s="85"/>
      <c r="N115" s="85"/>
      <c r="O115" s="85"/>
      <c r="P115" s="85"/>
      <c r="Q115" s="85"/>
      <c r="R115" s="85"/>
      <c r="S115" s="85"/>
      <c r="T115" s="85"/>
      <c r="U115" s="85"/>
      <c r="V115" s="85"/>
      <c r="W115" s="85"/>
      <c r="X115" s="85"/>
    </row>
    <row r="116" spans="3:24">
      <c r="C116" s="85"/>
      <c r="D116" s="85"/>
      <c r="E116" s="85"/>
      <c r="F116" s="85"/>
      <c r="G116" s="85"/>
      <c r="H116" s="85"/>
      <c r="I116" s="85"/>
      <c r="J116" s="85"/>
      <c r="K116" s="85"/>
      <c r="L116" s="85"/>
      <c r="M116" s="85"/>
      <c r="N116" s="85"/>
      <c r="O116" s="85"/>
      <c r="P116" s="85"/>
      <c r="Q116" s="85"/>
      <c r="R116" s="85"/>
      <c r="S116" s="85"/>
      <c r="T116" s="85"/>
      <c r="U116" s="85"/>
      <c r="V116" s="85"/>
      <c r="W116" s="85"/>
      <c r="X116" s="85"/>
    </row>
    <row r="117" spans="3:24">
      <c r="C117" s="85"/>
      <c r="D117" s="85"/>
      <c r="E117" s="85"/>
      <c r="F117" s="85"/>
      <c r="G117" s="85"/>
      <c r="H117" s="85"/>
      <c r="I117" s="85"/>
      <c r="J117" s="85"/>
      <c r="K117" s="85"/>
      <c r="L117" s="85"/>
      <c r="M117" s="85"/>
      <c r="N117" s="85"/>
      <c r="O117" s="85"/>
      <c r="P117" s="85"/>
      <c r="Q117" s="85"/>
      <c r="R117" s="85"/>
      <c r="S117" s="85"/>
      <c r="T117" s="85"/>
      <c r="U117" s="85"/>
      <c r="V117" s="85"/>
      <c r="W117" s="85"/>
      <c r="X117" s="85"/>
    </row>
    <row r="118" spans="3:24">
      <c r="C118" s="85"/>
      <c r="D118" s="85"/>
      <c r="E118" s="85"/>
      <c r="F118" s="85"/>
      <c r="G118" s="85"/>
      <c r="H118" s="85"/>
      <c r="I118" s="85"/>
      <c r="J118" s="85"/>
      <c r="K118" s="85"/>
      <c r="L118" s="85"/>
      <c r="M118" s="85"/>
      <c r="N118" s="85"/>
      <c r="O118" s="85"/>
      <c r="P118" s="85"/>
      <c r="Q118" s="85"/>
      <c r="R118" s="85"/>
      <c r="S118" s="85"/>
      <c r="T118" s="85"/>
      <c r="U118" s="85"/>
      <c r="V118" s="85"/>
      <c r="W118" s="85"/>
      <c r="X118" s="85"/>
    </row>
    <row r="119" spans="3:24">
      <c r="C119" s="85"/>
      <c r="D119" s="85"/>
      <c r="E119" s="85"/>
      <c r="F119" s="85"/>
      <c r="G119" s="85"/>
      <c r="H119" s="85"/>
      <c r="I119" s="85"/>
      <c r="J119" s="85"/>
      <c r="K119" s="85"/>
      <c r="L119" s="85"/>
      <c r="M119" s="85"/>
      <c r="N119" s="85"/>
      <c r="O119" s="85"/>
      <c r="P119" s="85"/>
      <c r="Q119" s="85"/>
      <c r="R119" s="85"/>
      <c r="S119" s="85"/>
      <c r="T119" s="85"/>
      <c r="U119" s="85"/>
      <c r="V119" s="85"/>
      <c r="W119" s="85"/>
      <c r="X119" s="85"/>
    </row>
    <row r="120" spans="3:24">
      <c r="C120" s="85"/>
      <c r="D120" s="85"/>
      <c r="E120" s="85"/>
      <c r="F120" s="85"/>
      <c r="G120" s="85"/>
      <c r="H120" s="85"/>
      <c r="I120" s="85"/>
      <c r="J120" s="85"/>
      <c r="K120" s="85"/>
      <c r="L120" s="85"/>
      <c r="M120" s="85"/>
      <c r="N120" s="85"/>
      <c r="O120" s="85"/>
      <c r="P120" s="85"/>
      <c r="Q120" s="85"/>
      <c r="R120" s="85"/>
      <c r="S120" s="85"/>
      <c r="T120" s="85"/>
      <c r="U120" s="85"/>
      <c r="V120" s="85"/>
      <c r="W120" s="85"/>
      <c r="X120" s="85"/>
    </row>
    <row r="121" spans="3:24">
      <c r="C121" s="85"/>
      <c r="D121" s="85"/>
      <c r="E121" s="85"/>
      <c r="F121" s="85"/>
      <c r="G121" s="85"/>
      <c r="H121" s="85"/>
      <c r="I121" s="85"/>
      <c r="J121" s="85"/>
      <c r="K121" s="85"/>
      <c r="L121" s="85"/>
      <c r="M121" s="85"/>
      <c r="N121" s="85"/>
      <c r="O121" s="85"/>
      <c r="P121" s="85"/>
      <c r="Q121" s="85"/>
      <c r="R121" s="85"/>
      <c r="S121" s="85"/>
      <c r="T121" s="85"/>
      <c r="U121" s="85"/>
      <c r="V121" s="85"/>
      <c r="W121" s="85"/>
      <c r="X121" s="85"/>
    </row>
    <row r="122" spans="3:24">
      <c r="C122" s="85"/>
      <c r="D122" s="85"/>
      <c r="E122" s="85"/>
      <c r="F122" s="85"/>
      <c r="G122" s="85"/>
      <c r="H122" s="85"/>
      <c r="I122" s="85"/>
      <c r="J122" s="85"/>
      <c r="K122" s="85"/>
      <c r="L122" s="85"/>
      <c r="M122" s="85"/>
      <c r="N122" s="85"/>
      <c r="O122" s="85"/>
      <c r="P122" s="85"/>
      <c r="Q122" s="85"/>
      <c r="R122" s="85"/>
      <c r="S122" s="85"/>
      <c r="T122" s="85"/>
      <c r="U122" s="85"/>
      <c r="V122" s="85"/>
      <c r="W122" s="85"/>
      <c r="X122" s="85"/>
    </row>
    <row r="123" spans="3:24">
      <c r="C123" s="85"/>
      <c r="D123" s="85"/>
      <c r="E123" s="85"/>
      <c r="F123" s="85"/>
      <c r="G123" s="85"/>
      <c r="H123" s="85"/>
      <c r="I123" s="85"/>
      <c r="J123" s="85"/>
      <c r="K123" s="85"/>
      <c r="L123" s="85"/>
      <c r="M123" s="85"/>
      <c r="N123" s="85"/>
      <c r="O123" s="85"/>
      <c r="P123" s="85"/>
      <c r="Q123" s="85"/>
      <c r="R123" s="85"/>
      <c r="S123" s="85"/>
      <c r="T123" s="85"/>
      <c r="U123" s="85"/>
      <c r="V123" s="85"/>
      <c r="W123" s="85"/>
      <c r="X123" s="85"/>
    </row>
    <row r="124" spans="3:24">
      <c r="C124" s="85"/>
      <c r="D124" s="85"/>
      <c r="E124" s="85"/>
      <c r="F124" s="85"/>
      <c r="G124" s="85"/>
      <c r="H124" s="85"/>
      <c r="I124" s="85"/>
      <c r="J124" s="85"/>
      <c r="K124" s="85"/>
      <c r="L124" s="85"/>
      <c r="M124" s="85"/>
      <c r="N124" s="85"/>
      <c r="O124" s="85"/>
      <c r="P124" s="85"/>
      <c r="Q124" s="85"/>
      <c r="R124" s="85"/>
      <c r="S124" s="85"/>
      <c r="T124" s="85"/>
      <c r="U124" s="85"/>
      <c r="V124" s="85"/>
      <c r="W124" s="85"/>
      <c r="X124" s="85"/>
    </row>
    <row r="125" spans="3:24">
      <c r="C125" s="85"/>
      <c r="D125" s="85"/>
      <c r="E125" s="85"/>
      <c r="F125" s="85"/>
      <c r="G125" s="85"/>
      <c r="H125" s="85"/>
      <c r="I125" s="85"/>
      <c r="J125" s="85"/>
      <c r="K125" s="85"/>
      <c r="L125" s="85"/>
      <c r="M125" s="85"/>
      <c r="N125" s="85"/>
      <c r="O125" s="85"/>
      <c r="P125" s="85"/>
      <c r="Q125" s="85"/>
      <c r="R125" s="85"/>
      <c r="S125" s="85"/>
      <c r="T125" s="85"/>
      <c r="U125" s="85"/>
      <c r="V125" s="85"/>
      <c r="W125" s="85"/>
      <c r="X125" s="85"/>
    </row>
    <row r="126" spans="3:24">
      <c r="C126" s="85"/>
      <c r="D126" s="85"/>
      <c r="E126" s="85"/>
      <c r="F126" s="85"/>
      <c r="G126" s="85"/>
      <c r="H126" s="85"/>
      <c r="I126" s="85"/>
      <c r="J126" s="85"/>
      <c r="K126" s="85"/>
      <c r="L126" s="85"/>
      <c r="M126" s="85"/>
      <c r="N126" s="85"/>
      <c r="O126" s="85"/>
      <c r="P126" s="85"/>
      <c r="Q126" s="85"/>
      <c r="R126" s="85"/>
      <c r="S126" s="85"/>
      <c r="T126" s="85"/>
      <c r="U126" s="85"/>
      <c r="V126" s="85"/>
      <c r="W126" s="85"/>
      <c r="X126" s="85"/>
    </row>
    <row r="127" spans="3:24">
      <c r="C127" s="85"/>
      <c r="D127" s="85"/>
      <c r="E127" s="85"/>
      <c r="F127" s="85"/>
      <c r="G127" s="85"/>
      <c r="H127" s="85"/>
      <c r="I127" s="85"/>
      <c r="J127" s="85"/>
      <c r="K127" s="85"/>
      <c r="L127" s="85"/>
      <c r="M127" s="85"/>
      <c r="N127" s="85"/>
      <c r="O127" s="85"/>
      <c r="P127" s="85"/>
      <c r="Q127" s="85"/>
      <c r="R127" s="85"/>
      <c r="S127" s="85"/>
      <c r="T127" s="85"/>
      <c r="U127" s="85"/>
      <c r="V127" s="85"/>
      <c r="W127" s="85"/>
      <c r="X127" s="85"/>
    </row>
    <row r="128" spans="3:24">
      <c r="C128" s="85"/>
      <c r="D128" s="85"/>
      <c r="E128" s="85"/>
      <c r="F128" s="85"/>
      <c r="G128" s="85"/>
      <c r="H128" s="85"/>
      <c r="I128" s="85"/>
      <c r="J128" s="85"/>
      <c r="K128" s="85"/>
      <c r="L128" s="85"/>
      <c r="M128" s="85"/>
      <c r="N128" s="85"/>
      <c r="O128" s="85"/>
      <c r="P128" s="85"/>
      <c r="Q128" s="85"/>
      <c r="R128" s="85"/>
      <c r="S128" s="85"/>
      <c r="T128" s="85"/>
      <c r="U128" s="85"/>
      <c r="V128" s="85"/>
      <c r="W128" s="85"/>
      <c r="X128" s="85"/>
    </row>
    <row r="129" spans="3:24">
      <c r="C129" s="85"/>
      <c r="D129" s="85"/>
      <c r="E129" s="85"/>
      <c r="F129" s="85"/>
      <c r="G129" s="85"/>
      <c r="H129" s="85"/>
      <c r="I129" s="85"/>
      <c r="J129" s="85"/>
      <c r="K129" s="85"/>
      <c r="L129" s="85"/>
      <c r="M129" s="85"/>
      <c r="N129" s="85"/>
      <c r="O129" s="85"/>
      <c r="P129" s="85"/>
      <c r="Q129" s="85"/>
      <c r="R129" s="85"/>
      <c r="S129" s="85"/>
      <c r="T129" s="85"/>
      <c r="U129" s="85"/>
      <c r="V129" s="85"/>
      <c r="W129" s="85"/>
      <c r="X129" s="85"/>
    </row>
    <row r="130" spans="3:24">
      <c r="C130" s="85"/>
      <c r="D130" s="85"/>
      <c r="E130" s="85"/>
      <c r="F130" s="85"/>
      <c r="G130" s="85"/>
      <c r="H130" s="85"/>
      <c r="I130" s="85"/>
      <c r="J130" s="85"/>
      <c r="K130" s="85"/>
      <c r="L130" s="85"/>
      <c r="M130" s="85"/>
      <c r="N130" s="85"/>
      <c r="O130" s="85"/>
      <c r="P130" s="85"/>
      <c r="Q130" s="85"/>
      <c r="R130" s="85"/>
      <c r="S130" s="85"/>
      <c r="T130" s="85"/>
      <c r="U130" s="85"/>
      <c r="V130" s="85"/>
      <c r="W130" s="85"/>
      <c r="X130" s="85"/>
    </row>
    <row r="131" spans="3:24">
      <c r="C131" s="85"/>
      <c r="D131" s="85"/>
      <c r="E131" s="85"/>
      <c r="F131" s="85"/>
      <c r="G131" s="85"/>
      <c r="H131" s="85"/>
      <c r="I131" s="85"/>
      <c r="J131" s="85"/>
      <c r="K131" s="85"/>
      <c r="L131" s="85"/>
      <c r="M131" s="85"/>
      <c r="N131" s="85"/>
      <c r="O131" s="85"/>
      <c r="P131" s="85"/>
      <c r="Q131" s="85"/>
      <c r="R131" s="85"/>
      <c r="S131" s="85"/>
      <c r="T131" s="85"/>
      <c r="U131" s="85"/>
      <c r="V131" s="85"/>
      <c r="W131" s="85"/>
      <c r="X131" s="85"/>
    </row>
    <row r="132" spans="3:24">
      <c r="C132" s="85"/>
      <c r="D132" s="85"/>
      <c r="E132" s="85"/>
      <c r="F132" s="85"/>
      <c r="G132" s="85"/>
      <c r="H132" s="85"/>
      <c r="I132" s="85"/>
      <c r="J132" s="85"/>
      <c r="K132" s="85"/>
      <c r="L132" s="85"/>
      <c r="M132" s="85"/>
      <c r="N132" s="85"/>
      <c r="O132" s="85"/>
      <c r="P132" s="85"/>
      <c r="Q132" s="85"/>
      <c r="R132" s="85"/>
      <c r="S132" s="85"/>
      <c r="T132" s="85"/>
      <c r="U132" s="85"/>
      <c r="V132" s="85"/>
      <c r="W132" s="85"/>
      <c r="X132" s="85"/>
    </row>
    <row r="133" spans="3:24">
      <c r="C133" s="85"/>
      <c r="D133" s="85"/>
      <c r="E133" s="85"/>
      <c r="F133" s="85"/>
      <c r="G133" s="85"/>
      <c r="H133" s="85"/>
      <c r="I133" s="85"/>
      <c r="J133" s="85"/>
      <c r="K133" s="85"/>
      <c r="L133" s="85"/>
      <c r="M133" s="85"/>
      <c r="N133" s="85"/>
      <c r="O133" s="85"/>
      <c r="P133" s="85"/>
      <c r="Q133" s="85"/>
      <c r="R133" s="85"/>
      <c r="S133" s="85"/>
      <c r="T133" s="85"/>
      <c r="U133" s="85"/>
      <c r="V133" s="85"/>
      <c r="W133" s="85"/>
      <c r="X133" s="85"/>
    </row>
    <row r="134" spans="3:24">
      <c r="C134" s="85"/>
      <c r="D134" s="85"/>
      <c r="E134" s="85"/>
      <c r="F134" s="85"/>
      <c r="G134" s="85"/>
      <c r="H134" s="85"/>
      <c r="I134" s="85"/>
      <c r="J134" s="85"/>
      <c r="K134" s="85"/>
      <c r="L134" s="85"/>
      <c r="M134" s="85"/>
      <c r="N134" s="85"/>
      <c r="O134" s="85"/>
      <c r="P134" s="85"/>
      <c r="Q134" s="85"/>
      <c r="R134" s="85"/>
      <c r="S134" s="85"/>
      <c r="T134" s="85"/>
      <c r="U134" s="85"/>
      <c r="V134" s="85"/>
      <c r="W134" s="85"/>
      <c r="X134" s="85"/>
    </row>
    <row r="135" spans="3:24">
      <c r="C135" s="85"/>
      <c r="D135" s="85"/>
      <c r="E135" s="85"/>
      <c r="F135" s="85"/>
      <c r="G135" s="85"/>
      <c r="H135" s="85"/>
      <c r="I135" s="85"/>
      <c r="J135" s="85"/>
      <c r="K135" s="85"/>
      <c r="L135" s="85"/>
      <c r="M135" s="85"/>
      <c r="N135" s="85"/>
      <c r="O135" s="85"/>
      <c r="P135" s="85"/>
      <c r="Q135" s="85"/>
      <c r="R135" s="85"/>
      <c r="S135" s="85"/>
      <c r="T135" s="85"/>
      <c r="U135" s="85"/>
      <c r="V135" s="85"/>
      <c r="W135" s="85"/>
      <c r="X135" s="85"/>
    </row>
    <row r="136" spans="3:24">
      <c r="C136" s="85"/>
      <c r="D136" s="85"/>
      <c r="E136" s="85"/>
      <c r="F136" s="85"/>
      <c r="G136" s="85"/>
      <c r="H136" s="85"/>
      <c r="I136" s="85"/>
      <c r="J136" s="85"/>
      <c r="K136" s="85"/>
      <c r="L136" s="85"/>
      <c r="M136" s="85"/>
      <c r="N136" s="85"/>
      <c r="O136" s="85"/>
      <c r="P136" s="85"/>
      <c r="Q136" s="85"/>
      <c r="R136" s="85"/>
      <c r="S136" s="85"/>
      <c r="T136" s="85"/>
      <c r="U136" s="85"/>
      <c r="V136" s="85"/>
      <c r="W136" s="85"/>
      <c r="X136" s="85"/>
    </row>
    <row r="137" spans="3:24">
      <c r="C137" s="85"/>
      <c r="D137" s="85"/>
      <c r="E137" s="85"/>
      <c r="F137" s="85"/>
      <c r="G137" s="85"/>
      <c r="H137" s="85"/>
      <c r="I137" s="85"/>
      <c r="J137" s="85"/>
      <c r="K137" s="85"/>
      <c r="L137" s="85"/>
      <c r="M137" s="85"/>
      <c r="N137" s="85"/>
      <c r="O137" s="85"/>
      <c r="P137" s="85"/>
      <c r="Q137" s="85"/>
      <c r="R137" s="85"/>
      <c r="S137" s="85"/>
      <c r="T137" s="85"/>
      <c r="U137" s="85"/>
      <c r="V137" s="85"/>
      <c r="W137" s="85"/>
      <c r="X137" s="85"/>
    </row>
    <row r="138" spans="3:24">
      <c r="C138" s="85"/>
      <c r="D138" s="85"/>
      <c r="E138" s="85"/>
      <c r="F138" s="85"/>
      <c r="G138" s="85"/>
      <c r="H138" s="85"/>
      <c r="I138" s="85"/>
      <c r="J138" s="85"/>
      <c r="K138" s="85"/>
      <c r="L138" s="85"/>
      <c r="M138" s="85"/>
      <c r="N138" s="85"/>
      <c r="O138" s="85"/>
      <c r="P138" s="85"/>
      <c r="Q138" s="85"/>
      <c r="R138" s="85"/>
      <c r="S138" s="85"/>
      <c r="T138" s="85"/>
      <c r="U138" s="85"/>
      <c r="V138" s="85"/>
      <c r="W138" s="85"/>
      <c r="X138" s="85"/>
    </row>
    <row r="139" spans="3:24">
      <c r="C139" s="85"/>
      <c r="D139" s="85"/>
      <c r="E139" s="85"/>
      <c r="F139" s="85"/>
      <c r="G139" s="85"/>
      <c r="H139" s="85"/>
      <c r="I139" s="85"/>
      <c r="J139" s="85"/>
      <c r="K139" s="85"/>
      <c r="L139" s="85"/>
      <c r="M139" s="85"/>
      <c r="N139" s="85"/>
      <c r="O139" s="85"/>
      <c r="P139" s="85"/>
      <c r="Q139" s="85"/>
      <c r="R139" s="85"/>
      <c r="S139" s="85"/>
      <c r="T139" s="85"/>
      <c r="U139" s="85"/>
      <c r="V139" s="85"/>
      <c r="W139" s="85"/>
      <c r="X139" s="85"/>
    </row>
    <row r="140" spans="3:24">
      <c r="C140" s="85"/>
      <c r="D140" s="85"/>
      <c r="E140" s="85"/>
      <c r="F140" s="85"/>
      <c r="G140" s="85"/>
      <c r="H140" s="85"/>
      <c r="I140" s="85"/>
      <c r="J140" s="85"/>
      <c r="K140" s="85"/>
      <c r="L140" s="85"/>
      <c r="M140" s="85"/>
      <c r="N140" s="85"/>
      <c r="O140" s="85"/>
      <c r="P140" s="85"/>
      <c r="Q140" s="85"/>
      <c r="R140" s="85"/>
      <c r="S140" s="85"/>
      <c r="T140" s="85"/>
      <c r="U140" s="85"/>
      <c r="V140" s="85"/>
      <c r="W140" s="85"/>
      <c r="X140" s="85"/>
    </row>
    <row r="141" spans="3:24">
      <c r="C141" s="85"/>
      <c r="D141" s="85"/>
      <c r="E141" s="85"/>
      <c r="F141" s="85"/>
      <c r="G141" s="85"/>
      <c r="H141" s="85"/>
      <c r="I141" s="85"/>
      <c r="J141" s="85"/>
      <c r="K141" s="85"/>
      <c r="L141" s="85"/>
      <c r="M141" s="85"/>
      <c r="N141" s="85"/>
      <c r="O141" s="85"/>
      <c r="P141" s="85"/>
      <c r="Q141" s="85"/>
      <c r="R141" s="85"/>
      <c r="S141" s="85"/>
      <c r="T141" s="85"/>
      <c r="U141" s="85"/>
      <c r="V141" s="85"/>
      <c r="W141" s="85"/>
      <c r="X141" s="85"/>
    </row>
    <row r="142" spans="3:24">
      <c r="C142" s="85"/>
      <c r="D142" s="85"/>
      <c r="E142" s="85"/>
      <c r="F142" s="85"/>
      <c r="G142" s="85"/>
      <c r="H142" s="85"/>
      <c r="I142" s="85"/>
      <c r="J142" s="85"/>
      <c r="K142" s="85"/>
      <c r="L142" s="85"/>
      <c r="M142" s="85"/>
      <c r="N142" s="85"/>
      <c r="O142" s="85"/>
      <c r="P142" s="85"/>
      <c r="Q142" s="85"/>
      <c r="R142" s="85"/>
      <c r="S142" s="85"/>
      <c r="T142" s="85"/>
      <c r="U142" s="85"/>
      <c r="V142" s="85"/>
      <c r="W142" s="85"/>
      <c r="X142" s="85"/>
    </row>
    <row r="143" spans="3:24">
      <c r="C143" s="85"/>
      <c r="D143" s="85"/>
      <c r="E143" s="85"/>
      <c r="F143" s="85"/>
      <c r="G143" s="85"/>
      <c r="H143" s="85"/>
      <c r="I143" s="85"/>
      <c r="J143" s="85"/>
      <c r="K143" s="85"/>
      <c r="L143" s="85"/>
      <c r="M143" s="85"/>
      <c r="N143" s="85"/>
      <c r="O143" s="85"/>
      <c r="P143" s="85"/>
      <c r="Q143" s="85"/>
      <c r="R143" s="85"/>
      <c r="S143" s="85"/>
      <c r="T143" s="85"/>
      <c r="U143" s="85"/>
      <c r="V143" s="85"/>
      <c r="W143" s="85"/>
      <c r="X143" s="85"/>
    </row>
    <row r="144" spans="3:24">
      <c r="C144" s="85"/>
      <c r="D144" s="85"/>
      <c r="E144" s="85"/>
      <c r="F144" s="85"/>
      <c r="G144" s="85"/>
      <c r="H144" s="85"/>
      <c r="I144" s="85"/>
      <c r="J144" s="85"/>
      <c r="K144" s="85"/>
      <c r="L144" s="85"/>
      <c r="M144" s="85"/>
      <c r="N144" s="85"/>
      <c r="O144" s="85"/>
      <c r="P144" s="85"/>
      <c r="Q144" s="85"/>
      <c r="R144" s="85"/>
      <c r="S144" s="85"/>
      <c r="T144" s="85"/>
      <c r="U144" s="85"/>
      <c r="V144" s="85"/>
      <c r="W144" s="85"/>
      <c r="X144" s="85"/>
    </row>
    <row r="145" spans="3:24">
      <c r="C145" s="85"/>
      <c r="D145" s="85"/>
      <c r="E145" s="85"/>
      <c r="F145" s="85"/>
      <c r="G145" s="85"/>
      <c r="H145" s="85"/>
      <c r="I145" s="85"/>
      <c r="J145" s="85"/>
      <c r="K145" s="85"/>
      <c r="L145" s="85"/>
      <c r="M145" s="85"/>
      <c r="N145" s="85"/>
      <c r="O145" s="85"/>
      <c r="P145" s="85"/>
      <c r="Q145" s="85"/>
      <c r="R145" s="85"/>
      <c r="S145" s="85"/>
      <c r="T145" s="85"/>
      <c r="U145" s="85"/>
      <c r="V145" s="85"/>
      <c r="W145" s="85"/>
      <c r="X145" s="85"/>
    </row>
    <row r="146" spans="3:24">
      <c r="C146" s="85"/>
      <c r="D146" s="85"/>
      <c r="E146" s="85"/>
      <c r="F146" s="85"/>
      <c r="G146" s="85"/>
      <c r="H146" s="85"/>
      <c r="I146" s="85"/>
      <c r="J146" s="85"/>
      <c r="K146" s="85"/>
      <c r="L146" s="85"/>
      <c r="M146" s="85"/>
      <c r="N146" s="85"/>
      <c r="O146" s="85"/>
      <c r="P146" s="85"/>
      <c r="Q146" s="85"/>
      <c r="R146" s="85"/>
      <c r="S146" s="85"/>
      <c r="T146" s="85"/>
      <c r="U146" s="85"/>
      <c r="V146" s="85"/>
      <c r="W146" s="85"/>
      <c r="X146" s="85"/>
    </row>
    <row r="147" spans="3:24">
      <c r="C147" s="85"/>
      <c r="D147" s="85"/>
      <c r="E147" s="85"/>
      <c r="F147" s="85"/>
      <c r="G147" s="85"/>
      <c r="H147" s="85"/>
      <c r="I147" s="85"/>
      <c r="J147" s="85"/>
      <c r="K147" s="85"/>
      <c r="L147" s="85"/>
      <c r="M147" s="85"/>
      <c r="N147" s="85"/>
      <c r="O147" s="85"/>
      <c r="P147" s="85"/>
      <c r="Q147" s="85"/>
      <c r="R147" s="85"/>
      <c r="S147" s="85"/>
      <c r="T147" s="85"/>
      <c r="U147" s="85"/>
      <c r="V147" s="85"/>
      <c r="W147" s="85"/>
      <c r="X147" s="85"/>
    </row>
    <row r="148" spans="3:24">
      <c r="C148" s="85"/>
      <c r="D148" s="85"/>
      <c r="E148" s="85"/>
      <c r="F148" s="85"/>
      <c r="G148" s="85"/>
      <c r="H148" s="85"/>
      <c r="I148" s="85"/>
      <c r="J148" s="85"/>
      <c r="K148" s="85"/>
      <c r="L148" s="85"/>
      <c r="M148" s="85"/>
      <c r="N148" s="85"/>
      <c r="O148" s="85"/>
      <c r="P148" s="85"/>
      <c r="Q148" s="85"/>
      <c r="R148" s="85"/>
      <c r="S148" s="85"/>
      <c r="T148" s="85"/>
      <c r="U148" s="85"/>
      <c r="V148" s="85"/>
      <c r="W148" s="85"/>
      <c r="X148" s="85"/>
    </row>
    <row r="149" spans="3:24">
      <c r="C149" s="85"/>
      <c r="D149" s="85"/>
      <c r="E149" s="85"/>
      <c r="F149" s="85"/>
      <c r="G149" s="85"/>
      <c r="H149" s="85"/>
      <c r="I149" s="85"/>
      <c r="J149" s="85"/>
      <c r="K149" s="85"/>
      <c r="L149" s="85"/>
      <c r="M149" s="85"/>
      <c r="N149" s="85"/>
      <c r="O149" s="85"/>
      <c r="P149" s="85"/>
      <c r="Q149" s="85"/>
      <c r="R149" s="85"/>
      <c r="S149" s="85"/>
      <c r="T149" s="85"/>
      <c r="U149" s="85"/>
      <c r="V149" s="85"/>
      <c r="W149" s="85"/>
      <c r="X149" s="85"/>
    </row>
    <row r="150" spans="3:24">
      <c r="C150" s="85"/>
      <c r="D150" s="85"/>
      <c r="E150" s="85"/>
      <c r="F150" s="85"/>
      <c r="G150" s="85"/>
      <c r="H150" s="85"/>
      <c r="I150" s="85"/>
      <c r="J150" s="85"/>
      <c r="K150" s="85"/>
      <c r="L150" s="85"/>
      <c r="M150" s="85"/>
      <c r="N150" s="85"/>
      <c r="O150" s="85"/>
      <c r="P150" s="85"/>
      <c r="Q150" s="85"/>
      <c r="R150" s="85"/>
      <c r="S150" s="85"/>
      <c r="T150" s="85"/>
      <c r="U150" s="85"/>
      <c r="V150" s="85"/>
      <c r="W150" s="85"/>
      <c r="X150" s="85"/>
    </row>
    <row r="151" spans="3:24">
      <c r="C151" s="85"/>
      <c r="D151" s="85"/>
      <c r="E151" s="85"/>
      <c r="F151" s="85"/>
      <c r="G151" s="85"/>
      <c r="H151" s="85"/>
      <c r="I151" s="85"/>
      <c r="J151" s="85"/>
      <c r="K151" s="85"/>
      <c r="L151" s="85"/>
      <c r="M151" s="85"/>
      <c r="N151" s="85"/>
      <c r="O151" s="85"/>
      <c r="P151" s="85"/>
      <c r="Q151" s="85"/>
      <c r="R151" s="85"/>
      <c r="S151" s="85"/>
      <c r="T151" s="85"/>
      <c r="U151" s="85"/>
      <c r="V151" s="85"/>
      <c r="W151" s="85"/>
      <c r="X151" s="85"/>
    </row>
    <row r="152" spans="3:24">
      <c r="C152" s="85"/>
      <c r="D152" s="85"/>
      <c r="E152" s="85"/>
      <c r="F152" s="85"/>
      <c r="G152" s="85"/>
      <c r="H152" s="85"/>
      <c r="I152" s="85"/>
      <c r="J152" s="85"/>
      <c r="K152" s="85"/>
      <c r="L152" s="85"/>
      <c r="M152" s="85"/>
      <c r="N152" s="85"/>
      <c r="O152" s="85"/>
      <c r="P152" s="85"/>
      <c r="Q152" s="85"/>
      <c r="R152" s="85"/>
      <c r="S152" s="85"/>
      <c r="T152" s="85"/>
      <c r="U152" s="85"/>
      <c r="V152" s="85"/>
      <c r="W152" s="85"/>
      <c r="X152" s="85"/>
    </row>
    <row r="153" spans="3:24">
      <c r="C153" s="85"/>
      <c r="D153" s="85"/>
      <c r="E153" s="85"/>
      <c r="F153" s="85"/>
      <c r="G153" s="85"/>
      <c r="H153" s="85"/>
      <c r="I153" s="85"/>
      <c r="J153" s="85"/>
      <c r="K153" s="85"/>
      <c r="L153" s="85"/>
      <c r="M153" s="85"/>
      <c r="N153" s="85"/>
      <c r="O153" s="85"/>
      <c r="P153" s="85"/>
      <c r="Q153" s="85"/>
      <c r="R153" s="85"/>
      <c r="S153" s="85"/>
      <c r="T153" s="85"/>
      <c r="U153" s="85"/>
      <c r="V153" s="85"/>
      <c r="W153" s="85"/>
      <c r="X153" s="85"/>
    </row>
    <row r="154" spans="3:24">
      <c r="C154" s="85"/>
      <c r="D154" s="85"/>
      <c r="E154" s="85"/>
      <c r="F154" s="85"/>
      <c r="G154" s="85"/>
      <c r="H154" s="85"/>
      <c r="I154" s="85"/>
      <c r="J154" s="85"/>
      <c r="K154" s="85"/>
      <c r="L154" s="85"/>
      <c r="M154" s="85"/>
      <c r="N154" s="85"/>
      <c r="O154" s="85"/>
      <c r="P154" s="85"/>
      <c r="Q154" s="85"/>
      <c r="R154" s="85"/>
      <c r="S154" s="85"/>
      <c r="T154" s="85"/>
      <c r="U154" s="85"/>
      <c r="V154" s="85"/>
      <c r="W154" s="85"/>
      <c r="X154" s="85"/>
    </row>
    <row r="155" spans="3:24">
      <c r="C155" s="85"/>
      <c r="D155" s="85"/>
      <c r="E155" s="85"/>
      <c r="F155" s="85"/>
      <c r="G155" s="85"/>
      <c r="H155" s="85"/>
      <c r="I155" s="85"/>
      <c r="J155" s="85"/>
      <c r="K155" s="85"/>
      <c r="L155" s="85"/>
      <c r="M155" s="85"/>
      <c r="N155" s="85"/>
      <c r="O155" s="85"/>
      <c r="P155" s="85"/>
      <c r="Q155" s="85"/>
      <c r="R155" s="85"/>
      <c r="S155" s="85"/>
      <c r="T155" s="85"/>
      <c r="U155" s="85"/>
      <c r="V155" s="85"/>
      <c r="W155" s="85"/>
      <c r="X155" s="85"/>
    </row>
    <row r="156" spans="3:24">
      <c r="C156" s="85"/>
      <c r="D156" s="85"/>
      <c r="E156" s="85"/>
      <c r="F156" s="85"/>
      <c r="G156" s="85"/>
      <c r="H156" s="85"/>
      <c r="I156" s="85"/>
      <c r="J156" s="85"/>
      <c r="K156" s="85"/>
      <c r="L156" s="85"/>
      <c r="M156" s="85"/>
      <c r="N156" s="85"/>
      <c r="O156" s="85"/>
      <c r="P156" s="85"/>
      <c r="Q156" s="85"/>
      <c r="R156" s="85"/>
      <c r="S156" s="85"/>
      <c r="T156" s="85"/>
      <c r="U156" s="85"/>
      <c r="V156" s="85"/>
      <c r="W156" s="85"/>
      <c r="X156" s="85"/>
    </row>
    <row r="157" spans="3:24">
      <c r="C157" s="85"/>
      <c r="D157" s="85"/>
      <c r="E157" s="85"/>
      <c r="F157" s="85"/>
      <c r="G157" s="85"/>
      <c r="H157" s="85"/>
      <c r="I157" s="85"/>
      <c r="J157" s="85"/>
      <c r="K157" s="85"/>
      <c r="L157" s="85"/>
      <c r="M157" s="85"/>
      <c r="N157" s="85"/>
      <c r="O157" s="85"/>
      <c r="P157" s="85"/>
      <c r="Q157" s="85"/>
      <c r="R157" s="85"/>
      <c r="S157" s="85"/>
      <c r="T157" s="85"/>
      <c r="U157" s="85"/>
      <c r="V157" s="85"/>
      <c r="W157" s="85"/>
      <c r="X157" s="85"/>
    </row>
    <row r="158" spans="3:24">
      <c r="C158" s="85"/>
      <c r="D158" s="85"/>
      <c r="E158" s="85"/>
      <c r="F158" s="85"/>
      <c r="G158" s="85"/>
      <c r="H158" s="85"/>
      <c r="I158" s="85"/>
      <c r="J158" s="85"/>
      <c r="K158" s="85"/>
      <c r="L158" s="85"/>
      <c r="M158" s="85"/>
      <c r="N158" s="85"/>
      <c r="O158" s="85"/>
      <c r="P158" s="85"/>
      <c r="Q158" s="85"/>
      <c r="R158" s="85"/>
      <c r="S158" s="85"/>
      <c r="T158" s="85"/>
      <c r="U158" s="85"/>
      <c r="V158" s="85"/>
      <c r="W158" s="85"/>
      <c r="X158" s="85"/>
    </row>
    <row r="159" spans="3:24">
      <c r="C159" s="85"/>
      <c r="D159" s="85"/>
      <c r="E159" s="85"/>
      <c r="F159" s="85"/>
      <c r="G159" s="85"/>
      <c r="H159" s="85"/>
      <c r="I159" s="85"/>
      <c r="J159" s="85"/>
      <c r="K159" s="85"/>
      <c r="L159" s="85"/>
      <c r="M159" s="85"/>
      <c r="N159" s="85"/>
      <c r="O159" s="85"/>
      <c r="P159" s="85"/>
      <c r="Q159" s="85"/>
      <c r="R159" s="85"/>
      <c r="S159" s="85"/>
      <c r="T159" s="85"/>
      <c r="U159" s="85"/>
      <c r="V159" s="85"/>
      <c r="W159" s="85"/>
      <c r="X159" s="85"/>
    </row>
    <row r="160" spans="3:24">
      <c r="C160" s="85"/>
      <c r="D160" s="85"/>
      <c r="E160" s="85"/>
      <c r="F160" s="85"/>
      <c r="G160" s="85"/>
      <c r="H160" s="85"/>
      <c r="I160" s="85"/>
      <c r="J160" s="85"/>
      <c r="K160" s="85"/>
      <c r="L160" s="85"/>
      <c r="M160" s="85"/>
      <c r="N160" s="85"/>
      <c r="O160" s="85"/>
      <c r="P160" s="85"/>
      <c r="Q160" s="85"/>
      <c r="R160" s="85"/>
      <c r="S160" s="85"/>
      <c r="T160" s="85"/>
      <c r="U160" s="85"/>
      <c r="V160" s="85"/>
      <c r="W160" s="85"/>
      <c r="X160" s="85"/>
    </row>
    <row r="161" spans="3:24">
      <c r="C161" s="85"/>
      <c r="D161" s="85"/>
      <c r="E161" s="85"/>
      <c r="F161" s="85"/>
      <c r="G161" s="85"/>
      <c r="H161" s="85"/>
      <c r="I161" s="85"/>
      <c r="J161" s="85"/>
      <c r="K161" s="85"/>
      <c r="L161" s="85"/>
      <c r="M161" s="85"/>
      <c r="N161" s="85"/>
      <c r="O161" s="85"/>
      <c r="P161" s="85"/>
      <c r="Q161" s="85"/>
      <c r="R161" s="85"/>
      <c r="S161" s="85"/>
      <c r="T161" s="85"/>
      <c r="U161" s="85"/>
      <c r="V161" s="85"/>
      <c r="W161" s="85"/>
      <c r="X161" s="85"/>
    </row>
    <row r="162" spans="3:24">
      <c r="C162" s="85"/>
      <c r="D162" s="85"/>
      <c r="E162" s="85"/>
      <c r="F162" s="85"/>
      <c r="G162" s="85"/>
      <c r="H162" s="85"/>
      <c r="I162" s="85"/>
      <c r="J162" s="85"/>
      <c r="K162" s="85"/>
      <c r="L162" s="85"/>
      <c r="M162" s="85"/>
      <c r="N162" s="85"/>
      <c r="O162" s="85"/>
      <c r="P162" s="85"/>
      <c r="Q162" s="85"/>
      <c r="R162" s="85"/>
      <c r="S162" s="85"/>
      <c r="T162" s="85"/>
      <c r="U162" s="85"/>
      <c r="V162" s="85"/>
      <c r="W162" s="85"/>
      <c r="X162" s="85"/>
    </row>
    <row r="163" spans="3:24">
      <c r="C163" s="85"/>
      <c r="D163" s="85"/>
      <c r="E163" s="85"/>
      <c r="F163" s="85"/>
      <c r="G163" s="85"/>
      <c r="H163" s="85"/>
      <c r="I163" s="85"/>
      <c r="J163" s="85"/>
      <c r="K163" s="85"/>
      <c r="L163" s="85"/>
      <c r="M163" s="85"/>
      <c r="N163" s="85"/>
      <c r="O163" s="85"/>
      <c r="P163" s="85"/>
      <c r="Q163" s="85"/>
      <c r="R163" s="85"/>
      <c r="S163" s="85"/>
      <c r="T163" s="85"/>
      <c r="U163" s="85"/>
      <c r="V163" s="85"/>
      <c r="W163" s="85"/>
      <c r="X163" s="85"/>
    </row>
    <row r="164" spans="3:24">
      <c r="C164" s="85"/>
      <c r="D164" s="85"/>
      <c r="E164" s="85"/>
      <c r="F164" s="85"/>
      <c r="G164" s="85"/>
      <c r="H164" s="85"/>
      <c r="I164" s="85"/>
      <c r="J164" s="85"/>
      <c r="K164" s="85"/>
      <c r="L164" s="85"/>
      <c r="M164" s="85"/>
      <c r="N164" s="85"/>
      <c r="O164" s="85"/>
      <c r="P164" s="85"/>
      <c r="Q164" s="85"/>
      <c r="R164" s="85"/>
      <c r="S164" s="85"/>
      <c r="T164" s="85"/>
      <c r="U164" s="85"/>
      <c r="V164" s="85"/>
      <c r="W164" s="85"/>
      <c r="X164" s="85"/>
    </row>
    <row r="165" spans="3:24">
      <c r="C165" s="85"/>
      <c r="D165" s="85"/>
      <c r="E165" s="85"/>
      <c r="F165" s="85"/>
      <c r="G165" s="85"/>
      <c r="H165" s="85"/>
      <c r="I165" s="85"/>
      <c r="J165" s="85"/>
      <c r="K165" s="85"/>
      <c r="L165" s="85"/>
      <c r="M165" s="85"/>
      <c r="N165" s="85"/>
      <c r="O165" s="85"/>
      <c r="P165" s="85"/>
      <c r="Q165" s="85"/>
      <c r="R165" s="85"/>
      <c r="S165" s="85"/>
      <c r="T165" s="85"/>
      <c r="U165" s="85"/>
      <c r="V165" s="85"/>
      <c r="W165" s="85"/>
      <c r="X165" s="85"/>
    </row>
    <row r="166" spans="3:24">
      <c r="C166" s="85"/>
      <c r="D166" s="85"/>
      <c r="E166" s="85"/>
      <c r="F166" s="85"/>
      <c r="G166" s="85"/>
      <c r="H166" s="85"/>
      <c r="I166" s="85"/>
      <c r="J166" s="85"/>
      <c r="K166" s="85"/>
      <c r="L166" s="85"/>
      <c r="M166" s="85"/>
      <c r="N166" s="85"/>
      <c r="O166" s="85"/>
      <c r="P166" s="85"/>
      <c r="Q166" s="85"/>
      <c r="R166" s="85"/>
      <c r="S166" s="85"/>
      <c r="T166" s="85"/>
      <c r="U166" s="85"/>
      <c r="V166" s="85"/>
      <c r="W166" s="85"/>
      <c r="X166" s="85"/>
    </row>
    <row r="167" spans="3:24">
      <c r="C167" s="85"/>
      <c r="D167" s="85"/>
      <c r="E167" s="85"/>
      <c r="F167" s="85"/>
      <c r="G167" s="85"/>
      <c r="H167" s="85"/>
      <c r="I167" s="85"/>
      <c r="J167" s="85"/>
      <c r="K167" s="85"/>
      <c r="L167" s="85"/>
      <c r="M167" s="85"/>
      <c r="N167" s="85"/>
      <c r="O167" s="85"/>
      <c r="P167" s="85"/>
      <c r="Q167" s="85"/>
      <c r="R167" s="85"/>
      <c r="S167" s="85"/>
      <c r="T167" s="85"/>
      <c r="U167" s="85"/>
      <c r="V167" s="85"/>
      <c r="W167" s="85"/>
      <c r="X167" s="85"/>
    </row>
    <row r="168" spans="3:24">
      <c r="C168" s="85"/>
      <c r="D168" s="85"/>
      <c r="E168" s="85"/>
      <c r="F168" s="85"/>
      <c r="G168" s="85"/>
      <c r="H168" s="85"/>
      <c r="I168" s="85"/>
      <c r="J168" s="85"/>
      <c r="K168" s="85"/>
      <c r="L168" s="85"/>
      <c r="M168" s="85"/>
      <c r="N168" s="85"/>
      <c r="O168" s="85"/>
      <c r="P168" s="85"/>
      <c r="Q168" s="85"/>
      <c r="R168" s="85"/>
      <c r="S168" s="85"/>
      <c r="T168" s="85"/>
      <c r="U168" s="85"/>
      <c r="V168" s="85"/>
      <c r="W168" s="85"/>
      <c r="X168" s="85"/>
    </row>
    <row r="169" spans="3:24">
      <c r="C169" s="85"/>
      <c r="D169" s="85"/>
      <c r="E169" s="85"/>
      <c r="F169" s="85"/>
      <c r="G169" s="85"/>
      <c r="H169" s="85"/>
      <c r="I169" s="85"/>
      <c r="J169" s="85"/>
      <c r="K169" s="85"/>
      <c r="L169" s="85"/>
      <c r="M169" s="85"/>
      <c r="N169" s="85"/>
      <c r="O169" s="85"/>
      <c r="P169" s="85"/>
      <c r="Q169" s="85"/>
      <c r="R169" s="85"/>
      <c r="S169" s="85"/>
      <c r="T169" s="85"/>
      <c r="U169" s="85"/>
      <c r="V169" s="85"/>
      <c r="W169" s="85"/>
      <c r="X169" s="85"/>
    </row>
    <row r="170" spans="3:24">
      <c r="C170" s="85"/>
      <c r="D170" s="85"/>
      <c r="E170" s="85"/>
      <c r="F170" s="85"/>
      <c r="G170" s="85"/>
      <c r="H170" s="85"/>
      <c r="I170" s="85"/>
      <c r="J170" s="85"/>
      <c r="K170" s="85"/>
      <c r="L170" s="85"/>
      <c r="M170" s="85"/>
      <c r="N170" s="85"/>
      <c r="O170" s="85"/>
      <c r="P170" s="85"/>
      <c r="Q170" s="85"/>
      <c r="R170" s="85"/>
      <c r="S170" s="85"/>
      <c r="T170" s="85"/>
      <c r="U170" s="85"/>
      <c r="V170" s="85"/>
      <c r="W170" s="85"/>
      <c r="X170" s="85"/>
    </row>
    <row r="171" spans="3:24">
      <c r="C171" s="85"/>
      <c r="D171" s="85"/>
      <c r="E171" s="85"/>
      <c r="F171" s="85"/>
      <c r="G171" s="85"/>
      <c r="H171" s="85"/>
      <c r="I171" s="85"/>
      <c r="J171" s="85"/>
      <c r="K171" s="85"/>
      <c r="L171" s="85"/>
      <c r="M171" s="85"/>
      <c r="N171" s="85"/>
      <c r="O171" s="85"/>
      <c r="P171" s="85"/>
      <c r="Q171" s="85"/>
      <c r="R171" s="85"/>
      <c r="S171" s="85"/>
      <c r="T171" s="85"/>
      <c r="U171" s="85"/>
      <c r="V171" s="85"/>
      <c r="W171" s="85"/>
      <c r="X171" s="85"/>
    </row>
    <row r="172" spans="3:24">
      <c r="C172" s="85"/>
      <c r="D172" s="85"/>
      <c r="E172" s="85"/>
      <c r="F172" s="85"/>
      <c r="G172" s="85"/>
      <c r="H172" s="85"/>
      <c r="I172" s="85"/>
      <c r="J172" s="85"/>
      <c r="K172" s="85"/>
      <c r="L172" s="85"/>
      <c r="M172" s="85"/>
      <c r="N172" s="85"/>
      <c r="O172" s="85"/>
      <c r="P172" s="85"/>
      <c r="Q172" s="85"/>
      <c r="R172" s="85"/>
      <c r="S172" s="85"/>
      <c r="T172" s="85"/>
      <c r="U172" s="85"/>
      <c r="V172" s="85"/>
      <c r="W172" s="85"/>
      <c r="X172" s="85"/>
    </row>
    <row r="173" spans="3:24">
      <c r="C173" s="85"/>
      <c r="D173" s="85"/>
      <c r="E173" s="85"/>
      <c r="F173" s="85"/>
      <c r="G173" s="85"/>
      <c r="H173" s="85"/>
      <c r="I173" s="85"/>
      <c r="J173" s="85"/>
      <c r="K173" s="85"/>
      <c r="L173" s="85"/>
      <c r="M173" s="85"/>
      <c r="N173" s="85"/>
      <c r="O173" s="85"/>
      <c r="P173" s="85"/>
      <c r="Q173" s="85"/>
      <c r="R173" s="85"/>
      <c r="S173" s="85"/>
      <c r="T173" s="85"/>
      <c r="U173" s="85"/>
      <c r="V173" s="85"/>
      <c r="W173" s="85"/>
      <c r="X173" s="85"/>
    </row>
    <row r="174" spans="3:24">
      <c r="C174" s="85"/>
      <c r="D174" s="85"/>
      <c r="E174" s="85"/>
      <c r="F174" s="85"/>
      <c r="G174" s="85"/>
      <c r="H174" s="85"/>
      <c r="I174" s="85"/>
      <c r="J174" s="85"/>
      <c r="K174" s="85"/>
      <c r="L174" s="85"/>
      <c r="M174" s="85"/>
      <c r="N174" s="85"/>
      <c r="O174" s="85"/>
      <c r="P174" s="85"/>
      <c r="Q174" s="85"/>
      <c r="R174" s="85"/>
      <c r="S174" s="85"/>
      <c r="T174" s="85"/>
      <c r="U174" s="85"/>
      <c r="V174" s="85"/>
      <c r="W174" s="85"/>
      <c r="X174" s="85"/>
    </row>
    <row r="175" spans="3:24">
      <c r="C175" s="85"/>
      <c r="D175" s="85"/>
      <c r="E175" s="85"/>
      <c r="F175" s="85"/>
      <c r="G175" s="85"/>
      <c r="H175" s="85"/>
      <c r="I175" s="85"/>
      <c r="J175" s="85"/>
      <c r="K175" s="85"/>
      <c r="L175" s="85"/>
      <c r="M175" s="85"/>
      <c r="N175" s="85"/>
      <c r="O175" s="85"/>
      <c r="P175" s="85"/>
      <c r="Q175" s="85"/>
      <c r="R175" s="85"/>
      <c r="S175" s="85"/>
      <c r="T175" s="85"/>
      <c r="U175" s="85"/>
      <c r="V175" s="85"/>
      <c r="W175" s="85"/>
      <c r="X175" s="85"/>
    </row>
    <row r="176" spans="3:24">
      <c r="C176" s="85"/>
      <c r="D176" s="85"/>
      <c r="E176" s="85"/>
      <c r="F176" s="85"/>
      <c r="G176" s="85"/>
      <c r="H176" s="85"/>
      <c r="I176" s="85"/>
      <c r="J176" s="85"/>
      <c r="K176" s="85"/>
      <c r="L176" s="85"/>
      <c r="M176" s="85"/>
      <c r="N176" s="85"/>
      <c r="O176" s="85"/>
      <c r="P176" s="85"/>
      <c r="Q176" s="85"/>
      <c r="R176" s="85"/>
      <c r="S176" s="85"/>
      <c r="T176" s="85"/>
      <c r="U176" s="85"/>
      <c r="V176" s="85"/>
      <c r="W176" s="85"/>
      <c r="X176" s="85"/>
    </row>
    <row r="177" spans="3:24">
      <c r="C177" s="85"/>
      <c r="D177" s="85"/>
      <c r="E177" s="85"/>
      <c r="F177" s="85"/>
      <c r="G177" s="85"/>
      <c r="H177" s="85"/>
      <c r="I177" s="85"/>
      <c r="J177" s="85"/>
      <c r="K177" s="85"/>
      <c r="L177" s="85"/>
      <c r="M177" s="85"/>
      <c r="N177" s="85"/>
      <c r="O177" s="85"/>
      <c r="P177" s="85"/>
      <c r="Q177" s="85"/>
      <c r="R177" s="85"/>
      <c r="S177" s="85"/>
      <c r="T177" s="85"/>
      <c r="U177" s="85"/>
      <c r="V177" s="85"/>
      <c r="W177" s="85"/>
      <c r="X177" s="85"/>
    </row>
    <row r="178" spans="3:24">
      <c r="C178" s="85"/>
      <c r="D178" s="85"/>
      <c r="E178" s="85"/>
      <c r="F178" s="85"/>
      <c r="G178" s="85"/>
      <c r="H178" s="85"/>
      <c r="I178" s="85"/>
      <c r="J178" s="85"/>
      <c r="K178" s="85"/>
      <c r="L178" s="85"/>
      <c r="M178" s="85"/>
      <c r="N178" s="85"/>
      <c r="O178" s="85"/>
      <c r="P178" s="85"/>
      <c r="Q178" s="85"/>
      <c r="R178" s="85"/>
      <c r="S178" s="85"/>
      <c r="T178" s="85"/>
      <c r="U178" s="85"/>
      <c r="V178" s="85"/>
      <c r="W178" s="85"/>
      <c r="X178" s="85"/>
    </row>
    <row r="179" spans="3:24">
      <c r="C179" s="85"/>
      <c r="D179" s="85"/>
      <c r="E179" s="85"/>
      <c r="F179" s="85"/>
      <c r="G179" s="85"/>
      <c r="H179" s="85"/>
      <c r="I179" s="85"/>
      <c r="J179" s="85"/>
      <c r="K179" s="85"/>
      <c r="L179" s="85"/>
      <c r="M179" s="85"/>
      <c r="N179" s="85"/>
      <c r="O179" s="85"/>
      <c r="P179" s="85"/>
      <c r="Q179" s="85"/>
      <c r="R179" s="85"/>
      <c r="S179" s="85"/>
      <c r="T179" s="85"/>
      <c r="U179" s="85"/>
      <c r="V179" s="85"/>
      <c r="W179" s="85"/>
      <c r="X179" s="85"/>
    </row>
    <row r="180" spans="3:24">
      <c r="C180" s="85"/>
      <c r="D180" s="85"/>
      <c r="E180" s="85"/>
      <c r="F180" s="85"/>
      <c r="G180" s="85"/>
      <c r="H180" s="85"/>
      <c r="I180" s="85"/>
      <c r="J180" s="85"/>
      <c r="K180" s="85"/>
      <c r="L180" s="85"/>
      <c r="M180" s="85"/>
      <c r="N180" s="85"/>
      <c r="O180" s="85"/>
      <c r="P180" s="85"/>
      <c r="Q180" s="85"/>
      <c r="R180" s="85"/>
      <c r="S180" s="85"/>
      <c r="T180" s="85"/>
      <c r="U180" s="85"/>
      <c r="V180" s="85"/>
      <c r="W180" s="85"/>
      <c r="X180" s="85"/>
    </row>
    <row r="181" spans="3:24">
      <c r="C181" s="85"/>
      <c r="D181" s="85"/>
      <c r="E181" s="85"/>
      <c r="F181" s="85"/>
      <c r="G181" s="85"/>
      <c r="H181" s="85"/>
      <c r="I181" s="85"/>
      <c r="J181" s="85"/>
      <c r="K181" s="85"/>
      <c r="L181" s="85"/>
      <c r="M181" s="85"/>
      <c r="N181" s="85"/>
      <c r="O181" s="85"/>
      <c r="P181" s="85"/>
      <c r="Q181" s="85"/>
      <c r="R181" s="85"/>
      <c r="S181" s="85"/>
      <c r="T181" s="85"/>
      <c r="U181" s="85"/>
      <c r="V181" s="85"/>
      <c r="W181" s="85"/>
      <c r="X181" s="85"/>
    </row>
    <row r="182" spans="3:24">
      <c r="C182" s="85"/>
      <c r="D182" s="85"/>
      <c r="E182" s="85"/>
      <c r="F182" s="85"/>
      <c r="G182" s="85"/>
      <c r="H182" s="85"/>
      <c r="I182" s="85"/>
      <c r="J182" s="85"/>
      <c r="K182" s="85"/>
      <c r="L182" s="85"/>
      <c r="M182" s="85"/>
      <c r="N182" s="85"/>
      <c r="O182" s="85"/>
      <c r="P182" s="85"/>
      <c r="Q182" s="85"/>
      <c r="R182" s="85"/>
      <c r="S182" s="85"/>
      <c r="T182" s="85"/>
      <c r="U182" s="85"/>
      <c r="V182" s="85"/>
      <c r="W182" s="85"/>
      <c r="X182" s="85"/>
    </row>
    <row r="183" spans="3:24">
      <c r="C183" s="85"/>
      <c r="D183" s="85"/>
      <c r="E183" s="85"/>
      <c r="F183" s="85"/>
      <c r="G183" s="85"/>
      <c r="H183" s="85"/>
      <c r="I183" s="85"/>
      <c r="J183" s="85"/>
      <c r="K183" s="85"/>
      <c r="L183" s="85"/>
      <c r="M183" s="85"/>
      <c r="N183" s="85"/>
      <c r="O183" s="85"/>
      <c r="P183" s="85"/>
      <c r="Q183" s="85"/>
      <c r="R183" s="85"/>
      <c r="S183" s="85"/>
      <c r="T183" s="85"/>
      <c r="U183" s="85"/>
      <c r="V183" s="85"/>
      <c r="W183" s="85"/>
      <c r="X183" s="85"/>
    </row>
    <row r="184" spans="3:24">
      <c r="C184" s="85"/>
      <c r="D184" s="85"/>
      <c r="E184" s="85"/>
      <c r="F184" s="85"/>
      <c r="G184" s="85"/>
      <c r="H184" s="85"/>
      <c r="I184" s="85"/>
      <c r="J184" s="85"/>
      <c r="K184" s="85"/>
      <c r="L184" s="85"/>
      <c r="M184" s="85"/>
      <c r="N184" s="85"/>
      <c r="O184" s="85"/>
      <c r="P184" s="85"/>
      <c r="Q184" s="85"/>
      <c r="R184" s="85"/>
      <c r="S184" s="85"/>
      <c r="T184" s="85"/>
      <c r="U184" s="85"/>
      <c r="V184" s="85"/>
      <c r="W184" s="85"/>
      <c r="X184" s="85"/>
    </row>
    <row r="185" spans="3:24">
      <c r="C185" s="85"/>
      <c r="D185" s="85"/>
      <c r="E185" s="85"/>
      <c r="F185" s="85"/>
      <c r="G185" s="85"/>
      <c r="H185" s="85"/>
      <c r="I185" s="85"/>
      <c r="J185" s="85"/>
      <c r="K185" s="85"/>
      <c r="L185" s="85"/>
      <c r="M185" s="85"/>
      <c r="N185" s="85"/>
      <c r="O185" s="85"/>
      <c r="P185" s="85"/>
      <c r="Q185" s="85"/>
      <c r="R185" s="85"/>
      <c r="S185" s="85"/>
      <c r="T185" s="85"/>
      <c r="U185" s="85"/>
      <c r="V185" s="85"/>
      <c r="W185" s="85"/>
      <c r="X185" s="85"/>
    </row>
    <row r="186" spans="3:24">
      <c r="C186" s="85"/>
      <c r="D186" s="85"/>
      <c r="E186" s="85"/>
      <c r="F186" s="85"/>
      <c r="G186" s="85"/>
      <c r="H186" s="85"/>
      <c r="I186" s="85"/>
      <c r="J186" s="85"/>
      <c r="K186" s="85"/>
      <c r="L186" s="85"/>
      <c r="M186" s="85"/>
      <c r="N186" s="85"/>
      <c r="O186" s="85"/>
      <c r="P186" s="85"/>
      <c r="Q186" s="85"/>
      <c r="R186" s="85"/>
      <c r="S186" s="85"/>
      <c r="T186" s="85"/>
      <c r="U186" s="85"/>
      <c r="V186" s="85"/>
      <c r="W186" s="85"/>
      <c r="X186" s="85"/>
    </row>
    <row r="187" spans="3:24">
      <c r="C187" s="85"/>
      <c r="D187" s="85"/>
      <c r="E187" s="85"/>
      <c r="F187" s="85"/>
      <c r="G187" s="85"/>
      <c r="H187" s="85"/>
      <c r="I187" s="85"/>
      <c r="J187" s="85"/>
      <c r="K187" s="85"/>
      <c r="L187" s="85"/>
      <c r="M187" s="85"/>
      <c r="N187" s="85"/>
      <c r="O187" s="85"/>
      <c r="P187" s="85"/>
      <c r="Q187" s="85"/>
      <c r="R187" s="85"/>
      <c r="S187" s="85"/>
      <c r="T187" s="85"/>
      <c r="U187" s="85"/>
      <c r="V187" s="85"/>
      <c r="W187" s="85"/>
      <c r="X187" s="85"/>
    </row>
    <row r="188" spans="3:24">
      <c r="C188" s="85"/>
      <c r="D188" s="85"/>
      <c r="E188" s="85"/>
      <c r="F188" s="85"/>
      <c r="G188" s="85"/>
      <c r="H188" s="85"/>
      <c r="I188" s="85"/>
      <c r="J188" s="85"/>
      <c r="K188" s="85"/>
      <c r="L188" s="85"/>
      <c r="M188" s="85"/>
      <c r="N188" s="85"/>
      <c r="O188" s="85"/>
      <c r="P188" s="85"/>
      <c r="Q188" s="85"/>
      <c r="R188" s="85"/>
      <c r="S188" s="85"/>
      <c r="T188" s="85"/>
      <c r="U188" s="85"/>
      <c r="V188" s="85"/>
      <c r="W188" s="85"/>
      <c r="X188" s="85"/>
    </row>
    <row r="189" spans="3:24">
      <c r="C189" s="85"/>
      <c r="D189" s="85"/>
      <c r="E189" s="85"/>
      <c r="F189" s="85"/>
      <c r="G189" s="85"/>
      <c r="H189" s="85"/>
      <c r="I189" s="85"/>
      <c r="J189" s="85"/>
      <c r="K189" s="85"/>
      <c r="L189" s="85"/>
      <c r="M189" s="85"/>
      <c r="N189" s="85"/>
      <c r="O189" s="85"/>
      <c r="P189" s="85"/>
      <c r="Q189" s="85"/>
      <c r="R189" s="85"/>
      <c r="S189" s="85"/>
      <c r="T189" s="85"/>
      <c r="U189" s="85"/>
      <c r="V189" s="85"/>
      <c r="W189" s="85"/>
      <c r="X189" s="85"/>
    </row>
    <row r="190" spans="3:24">
      <c r="C190" s="85"/>
      <c r="D190" s="85"/>
      <c r="E190" s="85"/>
      <c r="F190" s="85"/>
      <c r="G190" s="85"/>
      <c r="H190" s="85"/>
      <c r="I190" s="85"/>
      <c r="J190" s="85"/>
      <c r="K190" s="85"/>
      <c r="L190" s="85"/>
      <c r="M190" s="85"/>
      <c r="N190" s="85"/>
      <c r="O190" s="85"/>
      <c r="P190" s="85"/>
      <c r="Q190" s="85"/>
      <c r="R190" s="85"/>
      <c r="S190" s="85"/>
      <c r="T190" s="85"/>
      <c r="U190" s="85"/>
      <c r="V190" s="85"/>
      <c r="W190" s="85"/>
      <c r="X190" s="85"/>
    </row>
    <row r="191" spans="3:24">
      <c r="C191" s="85"/>
      <c r="D191" s="85"/>
      <c r="E191" s="85"/>
      <c r="F191" s="85"/>
      <c r="G191" s="85"/>
      <c r="H191" s="85"/>
      <c r="I191" s="85"/>
      <c r="J191" s="85"/>
      <c r="K191" s="85"/>
      <c r="L191" s="85"/>
      <c r="M191" s="85"/>
      <c r="N191" s="85"/>
      <c r="O191" s="85"/>
      <c r="P191" s="85"/>
      <c r="Q191" s="85"/>
      <c r="R191" s="85"/>
      <c r="S191" s="85"/>
      <c r="T191" s="85"/>
      <c r="U191" s="85"/>
      <c r="V191" s="85"/>
      <c r="W191" s="85"/>
      <c r="X191" s="85"/>
    </row>
    <row r="192" spans="3:24">
      <c r="C192" s="85"/>
      <c r="D192" s="85"/>
      <c r="E192" s="85"/>
      <c r="F192" s="85"/>
      <c r="G192" s="85"/>
      <c r="H192" s="85"/>
      <c r="I192" s="85"/>
      <c r="J192" s="85"/>
      <c r="K192" s="85"/>
      <c r="L192" s="85"/>
      <c r="M192" s="85"/>
      <c r="N192" s="85"/>
      <c r="O192" s="85"/>
      <c r="P192" s="85"/>
      <c r="Q192" s="85"/>
      <c r="R192" s="85"/>
      <c r="S192" s="85"/>
      <c r="T192" s="85"/>
      <c r="U192" s="85"/>
      <c r="V192" s="85"/>
      <c r="W192" s="85"/>
      <c r="X192" s="85"/>
    </row>
    <row r="193" spans="3:24">
      <c r="C193" s="85"/>
      <c r="D193" s="85"/>
      <c r="E193" s="85"/>
      <c r="F193" s="85"/>
      <c r="G193" s="85"/>
      <c r="H193" s="85"/>
      <c r="I193" s="85"/>
      <c r="J193" s="85"/>
      <c r="K193" s="85"/>
      <c r="L193" s="85"/>
      <c r="M193" s="85"/>
      <c r="N193" s="85"/>
      <c r="O193" s="85"/>
      <c r="P193" s="85"/>
      <c r="Q193" s="85"/>
      <c r="R193" s="85"/>
      <c r="S193" s="85"/>
      <c r="T193" s="85"/>
      <c r="U193" s="85"/>
      <c r="V193" s="85"/>
      <c r="W193" s="85"/>
      <c r="X193" s="85"/>
    </row>
    <row r="194" spans="3:24">
      <c r="C194" s="85"/>
      <c r="D194" s="85"/>
      <c r="E194" s="85"/>
      <c r="F194" s="85"/>
      <c r="G194" s="85"/>
      <c r="H194" s="85"/>
      <c r="I194" s="85"/>
      <c r="J194" s="85"/>
      <c r="K194" s="85"/>
      <c r="L194" s="85"/>
      <c r="M194" s="85"/>
      <c r="N194" s="85"/>
      <c r="O194" s="85"/>
      <c r="P194" s="85"/>
      <c r="Q194" s="85"/>
      <c r="R194" s="85"/>
      <c r="S194" s="85"/>
      <c r="T194" s="85"/>
      <c r="U194" s="85"/>
      <c r="V194" s="85"/>
      <c r="W194" s="85"/>
      <c r="X194" s="85"/>
    </row>
    <row r="195" spans="3:24">
      <c r="C195" s="85"/>
      <c r="D195" s="85"/>
      <c r="E195" s="85"/>
      <c r="F195" s="85"/>
      <c r="G195" s="85"/>
      <c r="H195" s="85"/>
      <c r="I195" s="85"/>
      <c r="J195" s="85"/>
      <c r="K195" s="85"/>
      <c r="L195" s="85"/>
      <c r="M195" s="85"/>
      <c r="N195" s="85"/>
      <c r="O195" s="85"/>
      <c r="P195" s="85"/>
      <c r="Q195" s="85"/>
      <c r="R195" s="85"/>
      <c r="S195" s="85"/>
      <c r="T195" s="85"/>
      <c r="U195" s="85"/>
      <c r="V195" s="85"/>
      <c r="W195" s="85"/>
      <c r="X195" s="85"/>
    </row>
    <row r="196" spans="3:24">
      <c r="C196" s="85"/>
      <c r="D196" s="85"/>
      <c r="E196" s="85"/>
      <c r="F196" s="85"/>
      <c r="G196" s="85"/>
      <c r="H196" s="85"/>
      <c r="I196" s="85"/>
      <c r="J196" s="85"/>
      <c r="K196" s="85"/>
      <c r="L196" s="85"/>
      <c r="M196" s="85"/>
      <c r="N196" s="85"/>
      <c r="O196" s="85"/>
      <c r="P196" s="85"/>
      <c r="Q196" s="85"/>
      <c r="R196" s="85"/>
      <c r="S196" s="85"/>
      <c r="T196" s="85"/>
      <c r="U196" s="85"/>
      <c r="V196" s="85"/>
      <c r="W196" s="85"/>
      <c r="X196" s="85"/>
    </row>
    <row r="197" spans="3:24">
      <c r="C197" s="85"/>
      <c r="D197" s="85"/>
      <c r="E197" s="85"/>
      <c r="F197" s="85"/>
      <c r="G197" s="85"/>
      <c r="H197" s="85"/>
      <c r="I197" s="85"/>
      <c r="J197" s="85"/>
      <c r="K197" s="85"/>
      <c r="L197" s="85"/>
      <c r="M197" s="85"/>
      <c r="N197" s="85"/>
      <c r="O197" s="85"/>
      <c r="P197" s="85"/>
      <c r="Q197" s="85"/>
      <c r="R197" s="85"/>
      <c r="S197" s="85"/>
      <c r="T197" s="85"/>
      <c r="U197" s="85"/>
      <c r="V197" s="85"/>
      <c r="W197" s="85"/>
      <c r="X197" s="85"/>
    </row>
    <row r="198" spans="3:24">
      <c r="C198" s="85"/>
      <c r="D198" s="85"/>
      <c r="E198" s="85"/>
      <c r="F198" s="85"/>
      <c r="G198" s="85"/>
      <c r="H198" s="85"/>
      <c r="I198" s="85"/>
      <c r="J198" s="85"/>
      <c r="K198" s="85"/>
      <c r="L198" s="85"/>
      <c r="M198" s="85"/>
      <c r="N198" s="85"/>
      <c r="O198" s="85"/>
      <c r="P198" s="85"/>
      <c r="Q198" s="85"/>
      <c r="R198" s="85"/>
      <c r="S198" s="85"/>
      <c r="T198" s="85"/>
      <c r="U198" s="85"/>
      <c r="V198" s="85"/>
      <c r="W198" s="85"/>
      <c r="X198" s="85"/>
    </row>
    <row r="199" spans="3:24">
      <c r="C199" s="85"/>
      <c r="D199" s="85"/>
      <c r="E199" s="85"/>
      <c r="F199" s="85"/>
      <c r="G199" s="85"/>
      <c r="H199" s="85"/>
      <c r="I199" s="85"/>
      <c r="J199" s="85"/>
      <c r="K199" s="85"/>
      <c r="L199" s="85"/>
      <c r="M199" s="85"/>
      <c r="N199" s="85"/>
      <c r="O199" s="85"/>
      <c r="P199" s="85"/>
      <c r="Q199" s="85"/>
      <c r="R199" s="85"/>
      <c r="S199" s="85"/>
      <c r="T199" s="85"/>
      <c r="U199" s="85"/>
      <c r="V199" s="85"/>
      <c r="W199" s="85"/>
      <c r="X199" s="85"/>
    </row>
    <row r="200" spans="3:24">
      <c r="C200" s="85"/>
      <c r="D200" s="85"/>
      <c r="E200" s="85"/>
      <c r="F200" s="85"/>
      <c r="G200" s="85"/>
      <c r="H200" s="85"/>
      <c r="I200" s="85"/>
      <c r="J200" s="85"/>
      <c r="K200" s="85"/>
      <c r="L200" s="85"/>
      <c r="M200" s="85"/>
      <c r="N200" s="85"/>
      <c r="O200" s="85"/>
      <c r="P200" s="85"/>
      <c r="Q200" s="85"/>
      <c r="R200" s="85"/>
      <c r="S200" s="85"/>
      <c r="T200" s="85"/>
      <c r="U200" s="85"/>
      <c r="V200" s="85"/>
      <c r="W200" s="85"/>
      <c r="X200" s="85"/>
    </row>
    <row r="201" spans="3:24">
      <c r="C201" s="85"/>
      <c r="D201" s="85"/>
      <c r="E201" s="85"/>
      <c r="F201" s="85"/>
      <c r="G201" s="85"/>
      <c r="H201" s="85"/>
      <c r="I201" s="85"/>
      <c r="J201" s="85"/>
      <c r="K201" s="85"/>
      <c r="L201" s="85"/>
      <c r="M201" s="85"/>
      <c r="N201" s="85"/>
      <c r="O201" s="85"/>
      <c r="P201" s="85"/>
      <c r="Q201" s="85"/>
      <c r="R201" s="85"/>
      <c r="S201" s="85"/>
      <c r="T201" s="85"/>
      <c r="U201" s="85"/>
      <c r="V201" s="85"/>
      <c r="W201" s="85"/>
      <c r="X201" s="85"/>
    </row>
    <row r="202" spans="3:24">
      <c r="C202" s="85"/>
      <c r="D202" s="85"/>
      <c r="E202" s="85"/>
      <c r="F202" s="85"/>
      <c r="G202" s="85"/>
      <c r="H202" s="85"/>
      <c r="I202" s="85"/>
      <c r="J202" s="85"/>
      <c r="K202" s="85"/>
      <c r="L202" s="85"/>
      <c r="M202" s="85"/>
      <c r="N202" s="85"/>
      <c r="O202" s="85"/>
      <c r="P202" s="85"/>
      <c r="Q202" s="85"/>
      <c r="R202" s="85"/>
      <c r="S202" s="85"/>
      <c r="T202" s="85"/>
      <c r="U202" s="85"/>
      <c r="V202" s="85"/>
      <c r="W202" s="85"/>
      <c r="X202" s="85"/>
    </row>
    <row r="203" spans="3:24">
      <c r="C203" s="85"/>
      <c r="D203" s="85"/>
      <c r="E203" s="85"/>
      <c r="F203" s="85"/>
      <c r="G203" s="85"/>
      <c r="H203" s="85"/>
      <c r="I203" s="85"/>
      <c r="J203" s="85"/>
      <c r="K203" s="85"/>
      <c r="L203" s="85"/>
      <c r="M203" s="85"/>
      <c r="N203" s="85"/>
      <c r="O203" s="85"/>
      <c r="P203" s="85"/>
      <c r="Q203" s="85"/>
      <c r="R203" s="85"/>
      <c r="S203" s="85"/>
      <c r="T203" s="85"/>
      <c r="U203" s="85"/>
      <c r="V203" s="85"/>
      <c r="W203" s="85"/>
      <c r="X203" s="85"/>
    </row>
    <row r="204" spans="3:24">
      <c r="C204" s="85"/>
      <c r="D204" s="85"/>
      <c r="E204" s="85"/>
      <c r="F204" s="85"/>
      <c r="G204" s="85"/>
      <c r="H204" s="85"/>
      <c r="I204" s="85"/>
      <c r="J204" s="85"/>
      <c r="K204" s="85"/>
      <c r="L204" s="85"/>
      <c r="M204" s="85"/>
      <c r="N204" s="85"/>
      <c r="O204" s="85"/>
      <c r="P204" s="85"/>
      <c r="Q204" s="85"/>
      <c r="R204" s="85"/>
      <c r="S204" s="85"/>
      <c r="T204" s="85"/>
      <c r="U204" s="85"/>
      <c r="V204" s="85"/>
      <c r="W204" s="85"/>
      <c r="X204" s="85"/>
    </row>
    <row r="205" spans="3:24">
      <c r="C205" s="85"/>
      <c r="D205" s="85"/>
      <c r="E205" s="85"/>
      <c r="F205" s="85"/>
      <c r="G205" s="85"/>
      <c r="H205" s="85"/>
      <c r="I205" s="85"/>
      <c r="J205" s="85"/>
      <c r="K205" s="85"/>
      <c r="L205" s="85"/>
      <c r="M205" s="85"/>
      <c r="N205" s="85"/>
      <c r="O205" s="85"/>
      <c r="P205" s="85"/>
      <c r="Q205" s="85"/>
      <c r="R205" s="85"/>
      <c r="S205" s="85"/>
      <c r="T205" s="85"/>
      <c r="U205" s="85"/>
      <c r="V205" s="85"/>
      <c r="W205" s="85"/>
      <c r="X205" s="85"/>
    </row>
    <row r="206" spans="3:24">
      <c r="C206" s="85"/>
      <c r="D206" s="85"/>
      <c r="E206" s="85"/>
      <c r="F206" s="85"/>
      <c r="G206" s="85"/>
      <c r="H206" s="85"/>
      <c r="I206" s="85"/>
      <c r="J206" s="85"/>
      <c r="K206" s="85"/>
      <c r="L206" s="85"/>
      <c r="M206" s="85"/>
      <c r="N206" s="85"/>
      <c r="O206" s="85"/>
      <c r="P206" s="85"/>
      <c r="Q206" s="85"/>
      <c r="R206" s="85"/>
      <c r="S206" s="85"/>
      <c r="T206" s="85"/>
      <c r="U206" s="85"/>
      <c r="V206" s="85"/>
      <c r="W206" s="85"/>
      <c r="X206" s="85"/>
    </row>
    <row r="207" spans="3:24">
      <c r="C207" s="85"/>
      <c r="D207" s="85"/>
      <c r="E207" s="85"/>
      <c r="F207" s="85"/>
      <c r="G207" s="85"/>
      <c r="H207" s="85"/>
      <c r="I207" s="85"/>
      <c r="J207" s="85"/>
      <c r="K207" s="85"/>
      <c r="L207" s="85"/>
      <c r="M207" s="85"/>
      <c r="N207" s="85"/>
      <c r="O207" s="85"/>
      <c r="P207" s="85"/>
      <c r="Q207" s="85"/>
      <c r="R207" s="85"/>
      <c r="S207" s="85"/>
      <c r="T207" s="85"/>
      <c r="U207" s="85"/>
      <c r="V207" s="85"/>
      <c r="W207" s="85"/>
      <c r="X207" s="85"/>
    </row>
    <row r="208" spans="3:24">
      <c r="C208" s="85"/>
      <c r="D208" s="85"/>
      <c r="E208" s="85"/>
      <c r="F208" s="85"/>
      <c r="G208" s="85"/>
      <c r="H208" s="85"/>
      <c r="I208" s="85"/>
      <c r="J208" s="85"/>
      <c r="K208" s="85"/>
      <c r="L208" s="85"/>
      <c r="M208" s="85"/>
      <c r="N208" s="85"/>
      <c r="O208" s="85"/>
      <c r="P208" s="85"/>
      <c r="Q208" s="85"/>
      <c r="R208" s="85"/>
      <c r="S208" s="85"/>
      <c r="T208" s="85"/>
      <c r="U208" s="85"/>
      <c r="V208" s="85"/>
      <c r="W208" s="85"/>
      <c r="X208" s="85"/>
    </row>
    <row r="209" spans="3:24">
      <c r="C209" s="85"/>
      <c r="D209" s="85"/>
      <c r="E209" s="85"/>
      <c r="F209" s="85"/>
      <c r="G209" s="85"/>
      <c r="H209" s="85"/>
      <c r="I209" s="85"/>
      <c r="J209" s="85"/>
      <c r="K209" s="85"/>
      <c r="L209" s="85"/>
      <c r="M209" s="85"/>
      <c r="N209" s="85"/>
      <c r="O209" s="85"/>
      <c r="P209" s="85"/>
      <c r="Q209" s="85"/>
      <c r="R209" s="85"/>
      <c r="S209" s="85"/>
      <c r="T209" s="85"/>
      <c r="U209" s="85"/>
      <c r="V209" s="85"/>
      <c r="W209" s="85"/>
      <c r="X209" s="85"/>
    </row>
    <row r="210" spans="3:24">
      <c r="C210" s="85"/>
      <c r="D210" s="85"/>
      <c r="E210" s="85"/>
      <c r="F210" s="85"/>
      <c r="G210" s="85"/>
      <c r="H210" s="85"/>
      <c r="I210" s="85"/>
      <c r="J210" s="85"/>
      <c r="K210" s="85"/>
      <c r="L210" s="85"/>
      <c r="M210" s="85"/>
      <c r="N210" s="85"/>
      <c r="O210" s="85"/>
      <c r="P210" s="85"/>
      <c r="Q210" s="85"/>
      <c r="R210" s="85"/>
      <c r="S210" s="85"/>
      <c r="T210" s="85"/>
      <c r="U210" s="85"/>
      <c r="V210" s="85"/>
      <c r="W210" s="85"/>
      <c r="X210" s="85"/>
    </row>
    <row r="211" spans="3:24">
      <c r="C211" s="85"/>
      <c r="D211" s="85"/>
      <c r="E211" s="85"/>
      <c r="F211" s="85"/>
      <c r="G211" s="85"/>
      <c r="H211" s="85"/>
      <c r="I211" s="85"/>
      <c r="J211" s="85"/>
      <c r="K211" s="85"/>
      <c r="L211" s="85"/>
      <c r="M211" s="85"/>
      <c r="N211" s="85"/>
      <c r="O211" s="85"/>
      <c r="P211" s="85"/>
      <c r="Q211" s="85"/>
      <c r="R211" s="85"/>
      <c r="S211" s="85"/>
      <c r="T211" s="85"/>
      <c r="U211" s="85"/>
      <c r="V211" s="85"/>
      <c r="W211" s="85"/>
      <c r="X211" s="85"/>
    </row>
    <row r="212" spans="3:24">
      <c r="C212" s="85"/>
      <c r="D212" s="85"/>
      <c r="E212" s="85"/>
      <c r="F212" s="85"/>
      <c r="G212" s="85"/>
      <c r="H212" s="85"/>
      <c r="I212" s="85"/>
      <c r="J212" s="85"/>
      <c r="K212" s="85"/>
      <c r="L212" s="85"/>
      <c r="M212" s="85"/>
      <c r="N212" s="85"/>
      <c r="O212" s="85"/>
      <c r="P212" s="85"/>
      <c r="Q212" s="85"/>
      <c r="R212" s="85"/>
      <c r="S212" s="85"/>
      <c r="T212" s="85"/>
      <c r="U212" s="85"/>
      <c r="V212" s="85"/>
      <c r="W212" s="85"/>
      <c r="X212" s="85"/>
    </row>
    <row r="213" spans="3:24">
      <c r="C213" s="85"/>
      <c r="D213" s="85"/>
      <c r="E213" s="85"/>
      <c r="F213" s="85"/>
      <c r="G213" s="85"/>
      <c r="H213" s="85"/>
      <c r="I213" s="85"/>
      <c r="J213" s="85"/>
      <c r="K213" s="85"/>
      <c r="L213" s="85"/>
      <c r="M213" s="85"/>
      <c r="N213" s="85"/>
      <c r="O213" s="85"/>
      <c r="P213" s="85"/>
      <c r="Q213" s="85"/>
      <c r="R213" s="85"/>
      <c r="S213" s="85"/>
      <c r="T213" s="85"/>
      <c r="U213" s="85"/>
      <c r="V213" s="85"/>
      <c r="W213" s="85"/>
      <c r="X213" s="85"/>
    </row>
    <row r="214" spans="3:24">
      <c r="C214" s="85"/>
      <c r="D214" s="85"/>
      <c r="E214" s="85"/>
      <c r="F214" s="85"/>
      <c r="G214" s="85"/>
      <c r="H214" s="85"/>
      <c r="I214" s="85"/>
      <c r="J214" s="85"/>
      <c r="K214" s="85"/>
      <c r="L214" s="85"/>
      <c r="M214" s="85"/>
      <c r="N214" s="85"/>
      <c r="O214" s="85"/>
      <c r="P214" s="85"/>
      <c r="Q214" s="85"/>
      <c r="R214" s="85"/>
      <c r="S214" s="85"/>
      <c r="T214" s="85"/>
      <c r="U214" s="85"/>
      <c r="V214" s="85"/>
      <c r="W214" s="85"/>
      <c r="X214" s="85"/>
    </row>
    <row r="215" spans="3:24">
      <c r="C215" s="85"/>
      <c r="D215" s="85"/>
      <c r="E215" s="85"/>
      <c r="F215" s="85"/>
      <c r="G215" s="85"/>
      <c r="H215" s="85"/>
      <c r="I215" s="85"/>
      <c r="J215" s="85"/>
      <c r="K215" s="85"/>
      <c r="L215" s="85"/>
      <c r="M215" s="85"/>
      <c r="N215" s="85"/>
      <c r="O215" s="85"/>
      <c r="P215" s="85"/>
      <c r="Q215" s="85"/>
      <c r="R215" s="85"/>
      <c r="S215" s="85"/>
      <c r="T215" s="85"/>
      <c r="U215" s="85"/>
      <c r="V215" s="85"/>
      <c r="W215" s="85"/>
      <c r="X215" s="85"/>
    </row>
    <row r="216" spans="3:24">
      <c r="C216" s="85"/>
      <c r="D216" s="85"/>
      <c r="E216" s="85"/>
      <c r="F216" s="85"/>
      <c r="G216" s="85"/>
      <c r="H216" s="85"/>
      <c r="I216" s="85"/>
      <c r="J216" s="85"/>
      <c r="K216" s="85"/>
      <c r="L216" s="85"/>
      <c r="M216" s="85"/>
      <c r="N216" s="85"/>
      <c r="O216" s="85"/>
      <c r="P216" s="85"/>
      <c r="Q216" s="85"/>
      <c r="R216" s="85"/>
      <c r="S216" s="85"/>
      <c r="T216" s="85"/>
      <c r="U216" s="85"/>
      <c r="V216" s="85"/>
      <c r="W216" s="85"/>
      <c r="X216" s="85"/>
    </row>
    <row r="217" spans="3:24">
      <c r="C217" s="85"/>
      <c r="D217" s="85"/>
      <c r="E217" s="85"/>
      <c r="F217" s="85"/>
      <c r="G217" s="85"/>
      <c r="H217" s="85"/>
      <c r="I217" s="85"/>
      <c r="J217" s="85"/>
      <c r="K217" s="85"/>
      <c r="L217" s="85"/>
      <c r="M217" s="85"/>
      <c r="N217" s="85"/>
      <c r="O217" s="85"/>
      <c r="P217" s="85"/>
      <c r="Q217" s="85"/>
      <c r="R217" s="85"/>
      <c r="S217" s="85"/>
      <c r="T217" s="85"/>
      <c r="U217" s="85"/>
      <c r="V217" s="85"/>
      <c r="W217" s="85"/>
      <c r="X217" s="85"/>
    </row>
    <row r="218" spans="3:24">
      <c r="C218" s="85"/>
      <c r="D218" s="85"/>
      <c r="E218" s="85"/>
      <c r="F218" s="85"/>
      <c r="G218" s="85"/>
      <c r="H218" s="85"/>
      <c r="I218" s="85"/>
      <c r="J218" s="85"/>
      <c r="K218" s="85"/>
      <c r="L218" s="85"/>
      <c r="M218" s="85"/>
      <c r="N218" s="85"/>
      <c r="O218" s="85"/>
      <c r="P218" s="85"/>
      <c r="Q218" s="85"/>
      <c r="R218" s="85"/>
      <c r="S218" s="85"/>
      <c r="T218" s="85"/>
      <c r="U218" s="85"/>
      <c r="V218" s="85"/>
      <c r="W218" s="85"/>
      <c r="X218" s="85"/>
    </row>
    <row r="219" spans="3:24">
      <c r="C219" s="85"/>
      <c r="D219" s="85"/>
      <c r="E219" s="85"/>
      <c r="F219" s="85"/>
      <c r="G219" s="85"/>
      <c r="H219" s="85"/>
      <c r="I219" s="85"/>
      <c r="J219" s="85"/>
      <c r="K219" s="85"/>
      <c r="L219" s="85"/>
      <c r="M219" s="85"/>
      <c r="N219" s="85"/>
      <c r="O219" s="85"/>
      <c r="P219" s="85"/>
      <c r="Q219" s="85"/>
      <c r="R219" s="85"/>
      <c r="S219" s="85"/>
      <c r="T219" s="85"/>
      <c r="U219" s="85"/>
      <c r="V219" s="85"/>
      <c r="W219" s="85"/>
      <c r="X219" s="85"/>
    </row>
    <row r="220" spans="3:24">
      <c r="C220" s="85"/>
      <c r="D220" s="85"/>
      <c r="E220" s="85"/>
      <c r="F220" s="85"/>
      <c r="G220" s="85"/>
      <c r="H220" s="85"/>
      <c r="I220" s="85"/>
      <c r="J220" s="85"/>
      <c r="K220" s="85"/>
      <c r="L220" s="85"/>
      <c r="M220" s="85"/>
      <c r="N220" s="85"/>
      <c r="O220" s="85"/>
      <c r="P220" s="85"/>
      <c r="Q220" s="85"/>
      <c r="R220" s="85"/>
      <c r="S220" s="85"/>
      <c r="T220" s="85"/>
      <c r="U220" s="85"/>
      <c r="V220" s="85"/>
      <c r="W220" s="85"/>
      <c r="X220" s="85"/>
    </row>
    <row r="221" spans="3:24">
      <c r="C221" s="85"/>
      <c r="D221" s="85"/>
      <c r="E221" s="85"/>
      <c r="F221" s="85"/>
      <c r="G221" s="85"/>
      <c r="H221" s="85"/>
      <c r="I221" s="85"/>
      <c r="J221" s="85"/>
      <c r="K221" s="85"/>
      <c r="L221" s="85"/>
      <c r="M221" s="85"/>
      <c r="N221" s="85"/>
      <c r="O221" s="85"/>
      <c r="P221" s="85"/>
      <c r="Q221" s="85"/>
      <c r="R221" s="85"/>
      <c r="S221" s="85"/>
      <c r="T221" s="85"/>
      <c r="U221" s="85"/>
      <c r="V221" s="85"/>
      <c r="W221" s="85"/>
      <c r="X221" s="85"/>
    </row>
    <row r="222" spans="3:24">
      <c r="C222" s="85"/>
      <c r="D222" s="85"/>
      <c r="E222" s="85"/>
      <c r="F222" s="85"/>
      <c r="G222" s="85"/>
      <c r="H222" s="85"/>
      <c r="I222" s="85"/>
      <c r="J222" s="85"/>
      <c r="K222" s="85"/>
      <c r="L222" s="85"/>
      <c r="M222" s="85"/>
      <c r="N222" s="85"/>
      <c r="O222" s="85"/>
      <c r="P222" s="85"/>
      <c r="Q222" s="85"/>
      <c r="R222" s="85"/>
      <c r="S222" s="85"/>
      <c r="T222" s="85"/>
      <c r="U222" s="85"/>
      <c r="V222" s="85"/>
      <c r="W222" s="85"/>
      <c r="X222" s="85"/>
    </row>
    <row r="223" spans="3:24">
      <c r="C223" s="85"/>
      <c r="D223" s="85"/>
      <c r="E223" s="85"/>
      <c r="F223" s="85"/>
      <c r="G223" s="85"/>
      <c r="H223" s="85"/>
      <c r="I223" s="85"/>
      <c r="J223" s="85"/>
      <c r="K223" s="85"/>
      <c r="L223" s="85"/>
      <c r="M223" s="85"/>
      <c r="N223" s="85"/>
      <c r="O223" s="85"/>
      <c r="P223" s="85"/>
      <c r="Q223" s="85"/>
      <c r="R223" s="85"/>
      <c r="S223" s="85"/>
      <c r="T223" s="85"/>
      <c r="U223" s="85"/>
      <c r="V223" s="85"/>
      <c r="W223" s="85"/>
      <c r="X223" s="85"/>
    </row>
    <row r="224" spans="3:24">
      <c r="C224" s="85"/>
      <c r="D224" s="85"/>
      <c r="E224" s="85"/>
      <c r="F224" s="85"/>
      <c r="G224" s="85"/>
      <c r="H224" s="85"/>
      <c r="I224" s="85"/>
      <c r="J224" s="85"/>
      <c r="K224" s="85"/>
      <c r="L224" s="85"/>
      <c r="M224" s="85"/>
      <c r="N224" s="85"/>
      <c r="O224" s="85"/>
      <c r="P224" s="85"/>
      <c r="Q224" s="85"/>
      <c r="R224" s="85"/>
      <c r="S224" s="85"/>
      <c r="T224" s="85"/>
      <c r="U224" s="85"/>
      <c r="V224" s="85"/>
      <c r="W224" s="85"/>
      <c r="X224" s="85"/>
    </row>
    <row r="225" spans="3:24">
      <c r="C225" s="85"/>
      <c r="D225" s="85"/>
      <c r="E225" s="85"/>
      <c r="F225" s="85"/>
      <c r="G225" s="85"/>
      <c r="H225" s="85"/>
      <c r="I225" s="85"/>
      <c r="J225" s="85"/>
      <c r="K225" s="85"/>
      <c r="L225" s="85"/>
      <c r="M225" s="85"/>
      <c r="N225" s="85"/>
      <c r="O225" s="85"/>
      <c r="P225" s="85"/>
      <c r="Q225" s="85"/>
      <c r="R225" s="85"/>
      <c r="S225" s="85"/>
      <c r="T225" s="85"/>
      <c r="U225" s="85"/>
      <c r="V225" s="85"/>
      <c r="W225" s="85"/>
      <c r="X225" s="85"/>
    </row>
    <row r="226" spans="3:24">
      <c r="C226" s="85"/>
      <c r="D226" s="85"/>
      <c r="E226" s="85"/>
      <c r="F226" s="85"/>
      <c r="G226" s="85"/>
      <c r="H226" s="85"/>
      <c r="I226" s="85"/>
      <c r="J226" s="85"/>
      <c r="K226" s="85"/>
      <c r="L226" s="85"/>
      <c r="M226" s="85"/>
      <c r="N226" s="85"/>
      <c r="O226" s="85"/>
      <c r="P226" s="85"/>
      <c r="Q226" s="85"/>
      <c r="R226" s="85"/>
      <c r="S226" s="85"/>
      <c r="T226" s="85"/>
      <c r="U226" s="85"/>
      <c r="V226" s="85"/>
      <c r="W226" s="85"/>
      <c r="X226" s="85"/>
    </row>
    <row r="227" spans="3:24">
      <c r="C227" s="85"/>
      <c r="D227" s="85"/>
      <c r="E227" s="85"/>
      <c r="F227" s="85"/>
      <c r="G227" s="85"/>
      <c r="H227" s="85"/>
      <c r="I227" s="85"/>
      <c r="J227" s="85"/>
      <c r="K227" s="85"/>
      <c r="L227" s="85"/>
      <c r="M227" s="85"/>
      <c r="N227" s="85"/>
      <c r="O227" s="85"/>
      <c r="P227" s="85"/>
      <c r="Q227" s="85"/>
      <c r="R227" s="85"/>
      <c r="S227" s="85"/>
      <c r="T227" s="85"/>
      <c r="U227" s="85"/>
      <c r="V227" s="85"/>
      <c r="W227" s="85"/>
      <c r="X227" s="85"/>
    </row>
    <row r="228" spans="3:24">
      <c r="C228" s="85"/>
      <c r="D228" s="85"/>
      <c r="E228" s="85"/>
      <c r="F228" s="85"/>
      <c r="G228" s="85"/>
      <c r="H228" s="85"/>
      <c r="I228" s="85"/>
      <c r="J228" s="85"/>
      <c r="K228" s="85"/>
      <c r="L228" s="85"/>
      <c r="M228" s="85"/>
      <c r="N228" s="85"/>
      <c r="O228" s="85"/>
      <c r="P228" s="85"/>
      <c r="Q228" s="85"/>
      <c r="R228" s="85"/>
      <c r="S228" s="85"/>
      <c r="T228" s="85"/>
      <c r="U228" s="85"/>
      <c r="V228" s="85"/>
      <c r="W228" s="85"/>
      <c r="X228" s="85"/>
    </row>
    <row r="229" spans="3:24">
      <c r="C229" s="85"/>
      <c r="D229" s="85"/>
      <c r="E229" s="85"/>
      <c r="F229" s="85"/>
      <c r="G229" s="85"/>
      <c r="H229" s="85"/>
      <c r="I229" s="85"/>
      <c r="J229" s="85"/>
      <c r="K229" s="85"/>
      <c r="L229" s="85"/>
      <c r="M229" s="85"/>
      <c r="N229" s="85"/>
      <c r="O229" s="85"/>
      <c r="P229" s="85"/>
      <c r="Q229" s="85"/>
      <c r="R229" s="85"/>
      <c r="S229" s="85"/>
      <c r="T229" s="85"/>
      <c r="U229" s="85"/>
      <c r="V229" s="85"/>
      <c r="W229" s="85"/>
      <c r="X229" s="85"/>
    </row>
    <row r="230" spans="3:24">
      <c r="C230" s="85"/>
      <c r="D230" s="85"/>
      <c r="E230" s="85"/>
      <c r="F230" s="85"/>
      <c r="G230" s="85"/>
      <c r="H230" s="85"/>
      <c r="I230" s="85"/>
      <c r="J230" s="85"/>
      <c r="K230" s="85"/>
      <c r="L230" s="85"/>
      <c r="M230" s="85"/>
      <c r="N230" s="85"/>
      <c r="O230" s="85"/>
      <c r="P230" s="85"/>
      <c r="Q230" s="85"/>
      <c r="R230" s="85"/>
      <c r="S230" s="85"/>
      <c r="T230" s="85"/>
      <c r="U230" s="85"/>
      <c r="V230" s="85"/>
      <c r="W230" s="85"/>
      <c r="X230" s="85"/>
    </row>
    <row r="231" spans="3:24">
      <c r="C231" s="85"/>
      <c r="D231" s="85"/>
      <c r="E231" s="85"/>
      <c r="F231" s="85"/>
      <c r="G231" s="85"/>
      <c r="H231" s="85"/>
      <c r="I231" s="85"/>
      <c r="J231" s="85"/>
      <c r="K231" s="85"/>
      <c r="L231" s="85"/>
      <c r="M231" s="85"/>
      <c r="N231" s="85"/>
      <c r="O231" s="85"/>
      <c r="P231" s="85"/>
      <c r="Q231" s="85"/>
      <c r="R231" s="85"/>
      <c r="S231" s="85"/>
      <c r="T231" s="85"/>
      <c r="U231" s="85"/>
      <c r="V231" s="85"/>
      <c r="W231" s="85"/>
      <c r="X231" s="85"/>
    </row>
    <row r="232" spans="3:24">
      <c r="C232" s="85"/>
      <c r="D232" s="85"/>
      <c r="E232" s="85"/>
      <c r="F232" s="85"/>
      <c r="G232" s="85"/>
      <c r="H232" s="85"/>
      <c r="I232" s="85"/>
      <c r="J232" s="85"/>
      <c r="K232" s="85"/>
      <c r="L232" s="85"/>
      <c r="M232" s="85"/>
      <c r="N232" s="85"/>
      <c r="O232" s="85"/>
      <c r="P232" s="85"/>
      <c r="Q232" s="85"/>
      <c r="R232" s="85"/>
      <c r="S232" s="85"/>
      <c r="T232" s="85"/>
      <c r="U232" s="85"/>
      <c r="V232" s="85"/>
      <c r="W232" s="85"/>
      <c r="X232" s="85"/>
    </row>
    <row r="233" spans="3:24">
      <c r="C233" s="85"/>
      <c r="D233" s="85"/>
      <c r="E233" s="85"/>
      <c r="F233" s="85"/>
      <c r="G233" s="85"/>
      <c r="H233" s="85"/>
      <c r="I233" s="85"/>
      <c r="J233" s="85"/>
      <c r="K233" s="85"/>
      <c r="L233" s="85"/>
      <c r="M233" s="85"/>
      <c r="N233" s="85"/>
      <c r="O233" s="85"/>
      <c r="P233" s="85"/>
      <c r="Q233" s="85"/>
      <c r="R233" s="85"/>
      <c r="S233" s="85"/>
      <c r="T233" s="85"/>
      <c r="U233" s="85"/>
      <c r="V233" s="85"/>
      <c r="W233" s="85"/>
      <c r="X233" s="85"/>
    </row>
    <row r="234" spans="3:24">
      <c r="C234" s="85"/>
      <c r="D234" s="85"/>
      <c r="E234" s="85"/>
      <c r="F234" s="85"/>
      <c r="G234" s="85"/>
      <c r="H234" s="85"/>
      <c r="I234" s="85"/>
      <c r="J234" s="85"/>
      <c r="K234" s="85"/>
      <c r="L234" s="85"/>
      <c r="M234" s="85"/>
      <c r="N234" s="85"/>
      <c r="O234" s="85"/>
      <c r="P234" s="85"/>
      <c r="Q234" s="85"/>
      <c r="R234" s="85"/>
      <c r="S234" s="85"/>
      <c r="T234" s="85"/>
      <c r="U234" s="85"/>
      <c r="V234" s="85"/>
      <c r="W234" s="85"/>
      <c r="X234" s="85"/>
    </row>
    <row r="235" spans="3:24">
      <c r="C235" s="85"/>
      <c r="D235" s="85"/>
      <c r="E235" s="85"/>
      <c r="F235" s="85"/>
      <c r="G235" s="85"/>
      <c r="H235" s="85"/>
      <c r="I235" s="85"/>
      <c r="J235" s="85"/>
      <c r="K235" s="85"/>
      <c r="L235" s="85"/>
      <c r="M235" s="85"/>
      <c r="N235" s="85"/>
      <c r="O235" s="85"/>
      <c r="P235" s="85"/>
      <c r="Q235" s="85"/>
      <c r="R235" s="85"/>
      <c r="S235" s="85"/>
      <c r="T235" s="85"/>
      <c r="U235" s="85"/>
      <c r="V235" s="85"/>
      <c r="W235" s="85"/>
      <c r="X235" s="85"/>
    </row>
    <row r="236" spans="3:24">
      <c r="C236" s="85"/>
      <c r="D236" s="85"/>
      <c r="E236" s="85"/>
      <c r="F236" s="85"/>
      <c r="G236" s="85"/>
      <c r="H236" s="85"/>
      <c r="I236" s="85"/>
      <c r="J236" s="85"/>
      <c r="K236" s="85"/>
      <c r="L236" s="85"/>
      <c r="M236" s="85"/>
      <c r="N236" s="85"/>
      <c r="O236" s="85"/>
      <c r="P236" s="85"/>
      <c r="Q236" s="85"/>
      <c r="R236" s="85"/>
      <c r="S236" s="85"/>
      <c r="T236" s="85"/>
      <c r="U236" s="85"/>
      <c r="V236" s="85"/>
      <c r="W236" s="85"/>
      <c r="X236" s="85"/>
    </row>
    <row r="237" spans="3:24">
      <c r="C237" s="85"/>
      <c r="D237" s="85"/>
      <c r="E237" s="85"/>
      <c r="F237" s="85"/>
      <c r="G237" s="85"/>
      <c r="H237" s="85"/>
      <c r="I237" s="85"/>
      <c r="J237" s="85"/>
      <c r="K237" s="85"/>
      <c r="L237" s="85"/>
      <c r="M237" s="85"/>
      <c r="N237" s="85"/>
      <c r="O237" s="85"/>
      <c r="P237" s="85"/>
      <c r="Q237" s="85"/>
      <c r="R237" s="85"/>
      <c r="S237" s="85"/>
      <c r="T237" s="85"/>
      <c r="U237" s="85"/>
      <c r="V237" s="85"/>
      <c r="W237" s="85"/>
      <c r="X237" s="85"/>
    </row>
    <row r="238" spans="3:24">
      <c r="C238" s="85"/>
      <c r="D238" s="85"/>
      <c r="E238" s="85"/>
      <c r="F238" s="85"/>
      <c r="G238" s="85"/>
      <c r="H238" s="85"/>
      <c r="I238" s="85"/>
      <c r="J238" s="85"/>
      <c r="K238" s="85"/>
      <c r="L238" s="85"/>
      <c r="M238" s="85"/>
      <c r="N238" s="85"/>
      <c r="O238" s="85"/>
      <c r="P238" s="85"/>
      <c r="Q238" s="85"/>
      <c r="R238" s="85"/>
      <c r="S238" s="85"/>
      <c r="T238" s="85"/>
      <c r="U238" s="85"/>
      <c r="V238" s="85"/>
      <c r="W238" s="85"/>
      <c r="X238" s="85"/>
    </row>
    <row r="239" spans="3:24">
      <c r="C239" s="85"/>
      <c r="D239" s="85"/>
      <c r="E239" s="85"/>
      <c r="F239" s="85"/>
      <c r="G239" s="85"/>
      <c r="H239" s="85"/>
      <c r="I239" s="85"/>
      <c r="J239" s="85"/>
      <c r="K239" s="85"/>
      <c r="L239" s="85"/>
      <c r="M239" s="85"/>
      <c r="N239" s="85"/>
      <c r="O239" s="85"/>
      <c r="P239" s="85"/>
      <c r="Q239" s="85"/>
      <c r="R239" s="85"/>
      <c r="S239" s="85"/>
      <c r="T239" s="85"/>
      <c r="U239" s="85"/>
      <c r="V239" s="85"/>
      <c r="W239" s="85"/>
      <c r="X239" s="85"/>
    </row>
    <row r="240" spans="3:24">
      <c r="C240" s="85"/>
      <c r="D240" s="85"/>
      <c r="E240" s="85"/>
      <c r="F240" s="85"/>
      <c r="G240" s="85"/>
      <c r="H240" s="85"/>
      <c r="I240" s="85"/>
      <c r="J240" s="85"/>
      <c r="K240" s="85"/>
      <c r="L240" s="85"/>
      <c r="M240" s="85"/>
      <c r="N240" s="85"/>
      <c r="O240" s="85"/>
      <c r="P240" s="85"/>
      <c r="Q240" s="85"/>
      <c r="R240" s="85"/>
      <c r="S240" s="85"/>
      <c r="T240" s="85"/>
      <c r="U240" s="85"/>
      <c r="V240" s="85"/>
      <c r="W240" s="85"/>
      <c r="X240" s="85"/>
    </row>
    <row r="241" spans="3:24">
      <c r="C241" s="85"/>
      <c r="D241" s="85"/>
      <c r="E241" s="85"/>
      <c r="F241" s="85"/>
      <c r="G241" s="85"/>
      <c r="H241" s="85"/>
      <c r="I241" s="85"/>
      <c r="J241" s="85"/>
      <c r="K241" s="85"/>
      <c r="L241" s="85"/>
      <c r="M241" s="85"/>
      <c r="N241" s="85"/>
      <c r="O241" s="85"/>
      <c r="P241" s="85"/>
      <c r="Q241" s="85"/>
      <c r="R241" s="85"/>
      <c r="S241" s="85"/>
      <c r="T241" s="85"/>
      <c r="U241" s="85"/>
      <c r="V241" s="85"/>
      <c r="W241" s="85"/>
      <c r="X241" s="85"/>
    </row>
    <row r="242" spans="3:24">
      <c r="C242" s="85"/>
      <c r="D242" s="85"/>
      <c r="E242" s="85"/>
      <c r="F242" s="85"/>
      <c r="G242" s="85"/>
      <c r="H242" s="85"/>
      <c r="I242" s="85"/>
      <c r="J242" s="85"/>
      <c r="K242" s="85"/>
      <c r="L242" s="85"/>
      <c r="M242" s="85"/>
      <c r="N242" s="85"/>
      <c r="O242" s="85"/>
      <c r="P242" s="85"/>
      <c r="Q242" s="85"/>
      <c r="R242" s="85"/>
      <c r="S242" s="85"/>
      <c r="T242" s="85"/>
      <c r="U242" s="85"/>
      <c r="V242" s="85"/>
      <c r="W242" s="85"/>
      <c r="X242" s="85"/>
    </row>
    <row r="243" spans="3:24">
      <c r="C243" s="85"/>
      <c r="D243" s="85"/>
      <c r="E243" s="85"/>
      <c r="F243" s="85"/>
      <c r="G243" s="85"/>
      <c r="H243" s="85"/>
      <c r="I243" s="85"/>
      <c r="J243" s="85"/>
      <c r="K243" s="85"/>
      <c r="L243" s="85"/>
      <c r="M243" s="85"/>
      <c r="N243" s="85"/>
      <c r="O243" s="85"/>
      <c r="P243" s="85"/>
      <c r="Q243" s="85"/>
      <c r="R243" s="85"/>
      <c r="S243" s="85"/>
      <c r="T243" s="85"/>
      <c r="U243" s="85"/>
      <c r="V243" s="85"/>
      <c r="W243" s="85"/>
      <c r="X243" s="85"/>
    </row>
    <row r="244" spans="3:24">
      <c r="C244" s="85"/>
      <c r="D244" s="85"/>
      <c r="E244" s="85"/>
      <c r="F244" s="85"/>
      <c r="G244" s="85"/>
      <c r="H244" s="85"/>
      <c r="I244" s="85"/>
      <c r="J244" s="85"/>
      <c r="K244" s="85"/>
      <c r="L244" s="85"/>
      <c r="M244" s="85"/>
      <c r="N244" s="85"/>
      <c r="O244" s="85"/>
      <c r="P244" s="85"/>
      <c r="Q244" s="85"/>
      <c r="R244" s="85"/>
      <c r="S244" s="85"/>
      <c r="T244" s="85"/>
      <c r="U244" s="85"/>
      <c r="V244" s="85"/>
      <c r="W244" s="85"/>
      <c r="X244" s="85"/>
    </row>
    <row r="245" spans="3:24">
      <c r="C245" s="85"/>
      <c r="D245" s="85"/>
      <c r="E245" s="85"/>
      <c r="F245" s="85"/>
      <c r="G245" s="85"/>
      <c r="H245" s="85"/>
      <c r="I245" s="85"/>
      <c r="J245" s="85"/>
      <c r="K245" s="85"/>
      <c r="L245" s="85"/>
      <c r="M245" s="85"/>
      <c r="N245" s="85"/>
      <c r="O245" s="85"/>
      <c r="P245" s="85"/>
      <c r="Q245" s="85"/>
      <c r="R245" s="85"/>
      <c r="S245" s="85"/>
      <c r="T245" s="85"/>
      <c r="U245" s="85"/>
      <c r="V245" s="85"/>
      <c r="W245" s="85"/>
      <c r="X245" s="85"/>
    </row>
    <row r="246" spans="3:24">
      <c r="C246" s="85"/>
      <c r="D246" s="85"/>
      <c r="E246" s="85"/>
      <c r="F246" s="85"/>
      <c r="G246" s="85"/>
      <c r="H246" s="85"/>
      <c r="I246" s="85"/>
      <c r="J246" s="85"/>
      <c r="K246" s="85"/>
      <c r="L246" s="85"/>
      <c r="M246" s="85"/>
      <c r="N246" s="85"/>
      <c r="O246" s="85"/>
      <c r="P246" s="85"/>
      <c r="Q246" s="85"/>
      <c r="R246" s="85"/>
      <c r="S246" s="85"/>
      <c r="T246" s="85"/>
      <c r="U246" s="85"/>
      <c r="V246" s="85"/>
      <c r="W246" s="85"/>
      <c r="X246" s="85"/>
    </row>
    <row r="247" spans="3:24">
      <c r="C247" s="85"/>
      <c r="D247" s="85"/>
      <c r="E247" s="85"/>
      <c r="F247" s="85"/>
      <c r="G247" s="85"/>
      <c r="H247" s="85"/>
      <c r="I247" s="85"/>
      <c r="J247" s="85"/>
      <c r="K247" s="85"/>
      <c r="L247" s="85"/>
      <c r="M247" s="85"/>
      <c r="N247" s="85"/>
      <c r="O247" s="85"/>
      <c r="P247" s="85"/>
      <c r="Q247" s="85"/>
      <c r="R247" s="85"/>
      <c r="S247" s="85"/>
      <c r="T247" s="85"/>
      <c r="U247" s="85"/>
      <c r="V247" s="85"/>
      <c r="W247" s="85"/>
      <c r="X247" s="85"/>
    </row>
    <row r="248" spans="3:24">
      <c r="C248" s="85"/>
      <c r="D248" s="85"/>
      <c r="E248" s="85"/>
      <c r="F248" s="85"/>
      <c r="G248" s="85"/>
      <c r="H248" s="85"/>
      <c r="I248" s="85"/>
      <c r="J248" s="85"/>
      <c r="K248" s="85"/>
      <c r="L248" s="85"/>
      <c r="M248" s="85"/>
      <c r="N248" s="85"/>
      <c r="O248" s="85"/>
      <c r="P248" s="85"/>
      <c r="Q248" s="85"/>
      <c r="R248" s="85"/>
      <c r="S248" s="85"/>
      <c r="T248" s="85"/>
      <c r="U248" s="85"/>
      <c r="V248" s="85"/>
      <c r="W248" s="85"/>
      <c r="X248" s="85"/>
    </row>
    <row r="249" spans="3:24">
      <c r="C249" s="85"/>
      <c r="D249" s="85"/>
      <c r="E249" s="85"/>
      <c r="F249" s="85"/>
      <c r="G249" s="85"/>
      <c r="H249" s="85"/>
      <c r="I249" s="85"/>
      <c r="J249" s="85"/>
      <c r="K249" s="85"/>
      <c r="L249" s="85"/>
      <c r="M249" s="85"/>
      <c r="N249" s="85"/>
      <c r="O249" s="85"/>
      <c r="P249" s="85"/>
      <c r="Q249" s="85"/>
      <c r="R249" s="85"/>
      <c r="S249" s="85"/>
      <c r="T249" s="85"/>
      <c r="U249" s="85"/>
      <c r="V249" s="85"/>
      <c r="W249" s="85"/>
      <c r="X249" s="85"/>
    </row>
    <row r="250" spans="3:24">
      <c r="C250" s="85"/>
      <c r="D250" s="85"/>
      <c r="E250" s="85"/>
      <c r="F250" s="85"/>
      <c r="G250" s="85"/>
      <c r="H250" s="85"/>
      <c r="I250" s="85"/>
      <c r="J250" s="85"/>
      <c r="K250" s="85"/>
      <c r="L250" s="85"/>
      <c r="M250" s="85"/>
      <c r="N250" s="85"/>
      <c r="O250" s="85"/>
      <c r="P250" s="85"/>
      <c r="Q250" s="85"/>
      <c r="R250" s="85"/>
      <c r="S250" s="85"/>
      <c r="T250" s="85"/>
      <c r="U250" s="85"/>
      <c r="V250" s="85"/>
      <c r="W250" s="85"/>
      <c r="X250" s="85"/>
    </row>
    <row r="251" spans="3:24">
      <c r="C251" s="85"/>
      <c r="D251" s="85"/>
      <c r="E251" s="85"/>
      <c r="F251" s="85"/>
      <c r="G251" s="85"/>
      <c r="H251" s="85"/>
      <c r="I251" s="85"/>
      <c r="J251" s="85"/>
      <c r="K251" s="85"/>
      <c r="L251" s="85"/>
      <c r="M251" s="85"/>
      <c r="N251" s="85"/>
      <c r="O251" s="85"/>
      <c r="P251" s="85"/>
      <c r="Q251" s="85"/>
      <c r="R251" s="85"/>
      <c r="S251" s="85"/>
      <c r="T251" s="85"/>
      <c r="U251" s="85"/>
      <c r="V251" s="85"/>
      <c r="W251" s="85"/>
      <c r="X251" s="85"/>
    </row>
    <row r="252" spans="3:24">
      <c r="C252" s="85"/>
      <c r="D252" s="85"/>
      <c r="E252" s="85"/>
      <c r="F252" s="85"/>
      <c r="G252" s="85"/>
      <c r="H252" s="85"/>
      <c r="I252" s="85"/>
      <c r="J252" s="85"/>
      <c r="K252" s="85"/>
      <c r="L252" s="85"/>
      <c r="M252" s="85"/>
      <c r="N252" s="85"/>
      <c r="O252" s="85"/>
      <c r="P252" s="85"/>
      <c r="Q252" s="85"/>
      <c r="R252" s="85"/>
      <c r="S252" s="85"/>
      <c r="T252" s="85"/>
      <c r="U252" s="85"/>
      <c r="V252" s="85"/>
      <c r="W252" s="85"/>
      <c r="X252" s="85"/>
    </row>
    <row r="253" spans="3:24">
      <c r="C253" s="85"/>
      <c r="D253" s="85"/>
      <c r="E253" s="85"/>
      <c r="F253" s="85"/>
      <c r="G253" s="85"/>
      <c r="H253" s="85"/>
      <c r="I253" s="85"/>
      <c r="J253" s="85"/>
      <c r="K253" s="85"/>
      <c r="L253" s="85"/>
      <c r="M253" s="85"/>
      <c r="N253" s="85"/>
      <c r="O253" s="85"/>
      <c r="P253" s="85"/>
      <c r="Q253" s="85"/>
      <c r="R253" s="85"/>
      <c r="S253" s="85"/>
      <c r="T253" s="85"/>
      <c r="U253" s="85"/>
      <c r="V253" s="85"/>
      <c r="W253" s="85"/>
      <c r="X253" s="85"/>
    </row>
    <row r="254" spans="3:24">
      <c r="C254" s="85"/>
      <c r="D254" s="85"/>
      <c r="E254" s="85"/>
      <c r="F254" s="85"/>
      <c r="G254" s="85"/>
      <c r="H254" s="85"/>
      <c r="I254" s="85"/>
      <c r="J254" s="85"/>
      <c r="K254" s="85"/>
      <c r="L254" s="85"/>
      <c r="M254" s="85"/>
      <c r="N254" s="85"/>
      <c r="O254" s="85"/>
      <c r="P254" s="85"/>
      <c r="Q254" s="85"/>
      <c r="R254" s="85"/>
      <c r="S254" s="85"/>
      <c r="T254" s="85"/>
      <c r="U254" s="85"/>
      <c r="V254" s="85"/>
      <c r="W254" s="85"/>
      <c r="X254" s="85"/>
    </row>
    <row r="255" spans="3:24">
      <c r="C255" s="85"/>
      <c r="D255" s="85"/>
      <c r="E255" s="85"/>
      <c r="F255" s="85"/>
      <c r="G255" s="85"/>
      <c r="H255" s="85"/>
      <c r="I255" s="85"/>
      <c r="J255" s="85"/>
      <c r="K255" s="85"/>
      <c r="L255" s="85"/>
      <c r="M255" s="85"/>
      <c r="N255" s="85"/>
      <c r="O255" s="85"/>
      <c r="P255" s="85"/>
      <c r="Q255" s="85"/>
      <c r="R255" s="85"/>
      <c r="S255" s="85"/>
      <c r="T255" s="85"/>
      <c r="U255" s="85"/>
      <c r="V255" s="85"/>
      <c r="W255" s="85"/>
      <c r="X255" s="85"/>
    </row>
    <row r="256" spans="3:24">
      <c r="C256" s="85"/>
      <c r="D256" s="85"/>
      <c r="E256" s="85"/>
      <c r="F256" s="85"/>
      <c r="G256" s="85"/>
      <c r="H256" s="85"/>
      <c r="I256" s="85"/>
      <c r="J256" s="85"/>
      <c r="K256" s="85"/>
      <c r="L256" s="85"/>
      <c r="M256" s="85"/>
      <c r="N256" s="85"/>
      <c r="O256" s="85"/>
      <c r="P256" s="85"/>
      <c r="Q256" s="85"/>
      <c r="R256" s="85"/>
      <c r="S256" s="85"/>
      <c r="T256" s="85"/>
      <c r="U256" s="85"/>
      <c r="V256" s="85"/>
      <c r="W256" s="85"/>
      <c r="X256" s="85"/>
    </row>
    <row r="257" spans="3:24">
      <c r="C257" s="85"/>
      <c r="D257" s="85"/>
      <c r="E257" s="85"/>
      <c r="F257" s="85"/>
      <c r="G257" s="85"/>
      <c r="H257" s="85"/>
      <c r="I257" s="85"/>
      <c r="J257" s="85"/>
      <c r="K257" s="85"/>
      <c r="L257" s="85"/>
      <c r="M257" s="85"/>
      <c r="N257" s="85"/>
      <c r="O257" s="85"/>
      <c r="P257" s="85"/>
      <c r="Q257" s="85"/>
      <c r="R257" s="85"/>
      <c r="S257" s="85"/>
      <c r="T257" s="85"/>
      <c r="U257" s="85"/>
      <c r="V257" s="85"/>
      <c r="W257" s="85"/>
      <c r="X257" s="85"/>
    </row>
    <row r="258" spans="3:24">
      <c r="C258" s="85"/>
      <c r="D258" s="85"/>
      <c r="E258" s="85"/>
      <c r="F258" s="85"/>
      <c r="G258" s="85"/>
      <c r="H258" s="85"/>
      <c r="I258" s="85"/>
      <c r="J258" s="85"/>
      <c r="K258" s="85"/>
      <c r="L258" s="85"/>
      <c r="M258" s="85"/>
      <c r="N258" s="85"/>
      <c r="O258" s="85"/>
      <c r="P258" s="85"/>
      <c r="Q258" s="85"/>
      <c r="R258" s="85"/>
      <c r="S258" s="85"/>
      <c r="T258" s="85"/>
      <c r="U258" s="85"/>
      <c r="V258" s="85"/>
      <c r="W258" s="85"/>
      <c r="X258" s="85"/>
    </row>
    <row r="259" spans="3:24">
      <c r="C259" s="85"/>
      <c r="D259" s="85"/>
      <c r="E259" s="85"/>
      <c r="F259" s="85"/>
      <c r="G259" s="85"/>
      <c r="H259" s="85"/>
      <c r="I259" s="85"/>
      <c r="J259" s="85"/>
      <c r="K259" s="85"/>
      <c r="L259" s="85"/>
      <c r="M259" s="85"/>
      <c r="N259" s="85"/>
      <c r="O259" s="85"/>
      <c r="P259" s="85"/>
      <c r="Q259" s="85"/>
      <c r="R259" s="85"/>
      <c r="S259" s="85"/>
      <c r="T259" s="85"/>
      <c r="U259" s="85"/>
      <c r="V259" s="85"/>
      <c r="W259" s="85"/>
      <c r="X259" s="85"/>
    </row>
    <row r="260" spans="3:24">
      <c r="C260" s="85"/>
      <c r="D260" s="85"/>
      <c r="E260" s="85"/>
      <c r="F260" s="85"/>
      <c r="G260" s="85"/>
      <c r="H260" s="85"/>
      <c r="I260" s="85"/>
      <c r="J260" s="85"/>
      <c r="K260" s="85"/>
      <c r="L260" s="85"/>
      <c r="M260" s="85"/>
      <c r="N260" s="85"/>
      <c r="O260" s="85"/>
      <c r="P260" s="85"/>
      <c r="Q260" s="85"/>
      <c r="R260" s="85"/>
      <c r="S260" s="85"/>
      <c r="T260" s="85"/>
      <c r="U260" s="85"/>
      <c r="V260" s="85"/>
      <c r="W260" s="85"/>
      <c r="X260" s="85"/>
    </row>
    <row r="261" spans="3:24">
      <c r="C261" s="85"/>
      <c r="D261" s="85"/>
      <c r="E261" s="85"/>
      <c r="F261" s="85"/>
      <c r="G261" s="85"/>
      <c r="H261" s="85"/>
      <c r="I261" s="85"/>
      <c r="J261" s="85"/>
      <c r="K261" s="85"/>
      <c r="L261" s="85"/>
      <c r="M261" s="85"/>
      <c r="N261" s="85"/>
      <c r="O261" s="85"/>
      <c r="P261" s="85"/>
      <c r="Q261" s="85"/>
      <c r="R261" s="85"/>
      <c r="S261" s="85"/>
      <c r="T261" s="85"/>
      <c r="U261" s="85"/>
      <c r="V261" s="85"/>
      <c r="W261" s="85"/>
      <c r="X261" s="85"/>
    </row>
    <row r="262" spans="3:24">
      <c r="C262" s="85"/>
      <c r="D262" s="85"/>
      <c r="E262" s="85"/>
      <c r="F262" s="85"/>
      <c r="G262" s="85"/>
      <c r="H262" s="85"/>
      <c r="I262" s="85"/>
      <c r="J262" s="85"/>
      <c r="K262" s="85"/>
      <c r="L262" s="85"/>
      <c r="M262" s="85"/>
      <c r="N262" s="85"/>
      <c r="O262" s="85"/>
      <c r="P262" s="85"/>
      <c r="Q262" s="85"/>
      <c r="R262" s="85"/>
      <c r="S262" s="85"/>
      <c r="T262" s="85"/>
      <c r="U262" s="85"/>
      <c r="V262" s="85"/>
      <c r="W262" s="85"/>
      <c r="X262" s="85"/>
    </row>
    <row r="263" spans="3:24">
      <c r="C263" s="85"/>
      <c r="D263" s="85"/>
      <c r="E263" s="85"/>
      <c r="F263" s="85"/>
      <c r="G263" s="85"/>
      <c r="H263" s="85"/>
      <c r="I263" s="85"/>
      <c r="J263" s="85"/>
      <c r="K263" s="85"/>
      <c r="L263" s="85"/>
      <c r="M263" s="85"/>
      <c r="N263" s="85"/>
      <c r="O263" s="85"/>
      <c r="P263" s="85"/>
      <c r="Q263" s="85"/>
      <c r="R263" s="85"/>
      <c r="S263" s="85"/>
      <c r="T263" s="85"/>
      <c r="U263" s="85"/>
      <c r="V263" s="85"/>
      <c r="W263" s="85"/>
      <c r="X263" s="85"/>
    </row>
    <row r="264" spans="3:24">
      <c r="C264" s="85"/>
      <c r="D264" s="85"/>
      <c r="E264" s="85"/>
      <c r="F264" s="85"/>
      <c r="G264" s="85"/>
      <c r="H264" s="85"/>
      <c r="I264" s="85"/>
      <c r="J264" s="85"/>
      <c r="K264" s="85"/>
      <c r="L264" s="85"/>
      <c r="M264" s="85"/>
      <c r="N264" s="85"/>
      <c r="O264" s="85"/>
      <c r="P264" s="85"/>
      <c r="Q264" s="85"/>
      <c r="R264" s="85"/>
      <c r="S264" s="85"/>
      <c r="T264" s="85"/>
      <c r="U264" s="85"/>
      <c r="V264" s="85"/>
      <c r="W264" s="85"/>
      <c r="X264" s="85"/>
    </row>
    <row r="265" spans="3:24">
      <c r="C265" s="85"/>
      <c r="D265" s="85"/>
      <c r="E265" s="85"/>
      <c r="F265" s="85"/>
      <c r="G265" s="85"/>
      <c r="H265" s="85"/>
      <c r="I265" s="85"/>
      <c r="J265" s="85"/>
      <c r="K265" s="85"/>
      <c r="L265" s="85"/>
      <c r="M265" s="85"/>
      <c r="N265" s="85"/>
      <c r="O265" s="85"/>
      <c r="P265" s="85"/>
      <c r="Q265" s="85"/>
      <c r="R265" s="85"/>
      <c r="S265" s="85"/>
      <c r="T265" s="85"/>
      <c r="U265" s="85"/>
      <c r="V265" s="85"/>
      <c r="W265" s="85"/>
      <c r="X265" s="85"/>
    </row>
    <row r="266" spans="3:24">
      <c r="C266" s="85"/>
      <c r="D266" s="85"/>
      <c r="E266" s="85"/>
      <c r="F266" s="85"/>
      <c r="G266" s="85"/>
      <c r="H266" s="85"/>
      <c r="I266" s="85"/>
      <c r="J266" s="85"/>
      <c r="K266" s="85"/>
      <c r="L266" s="85"/>
      <c r="M266" s="85"/>
      <c r="N266" s="85"/>
      <c r="O266" s="85"/>
      <c r="P266" s="85"/>
      <c r="Q266" s="85"/>
      <c r="R266" s="85"/>
      <c r="S266" s="85"/>
      <c r="T266" s="85"/>
      <c r="U266" s="85"/>
      <c r="V266" s="85"/>
      <c r="W266" s="85"/>
      <c r="X266" s="85"/>
    </row>
    <row r="267" spans="3:24">
      <c r="C267" s="85"/>
      <c r="D267" s="85"/>
      <c r="E267" s="85"/>
      <c r="F267" s="85"/>
      <c r="G267" s="85"/>
      <c r="H267" s="85"/>
      <c r="I267" s="85"/>
      <c r="J267" s="85"/>
      <c r="K267" s="85"/>
      <c r="L267" s="85"/>
      <c r="M267" s="85"/>
      <c r="N267" s="85"/>
      <c r="O267" s="85"/>
      <c r="P267" s="85"/>
      <c r="Q267" s="85"/>
      <c r="R267" s="85"/>
      <c r="S267" s="85"/>
      <c r="T267" s="85"/>
      <c r="U267" s="85"/>
      <c r="V267" s="85"/>
      <c r="W267" s="85"/>
      <c r="X267" s="85"/>
    </row>
    <row r="268" spans="3:24">
      <c r="C268" s="85"/>
      <c r="D268" s="85"/>
      <c r="E268" s="85"/>
      <c r="F268" s="85"/>
      <c r="G268" s="85"/>
      <c r="H268" s="85"/>
      <c r="I268" s="85"/>
      <c r="J268" s="85"/>
      <c r="K268" s="85"/>
      <c r="L268" s="85"/>
      <c r="M268" s="85"/>
      <c r="N268" s="85"/>
      <c r="O268" s="85"/>
      <c r="P268" s="85"/>
      <c r="Q268" s="85"/>
      <c r="R268" s="85"/>
      <c r="S268" s="85"/>
      <c r="T268" s="85"/>
      <c r="U268" s="85"/>
      <c r="V268" s="85"/>
      <c r="W268" s="85"/>
      <c r="X268" s="85"/>
    </row>
    <row r="269" spans="3:24">
      <c r="C269" s="85"/>
      <c r="D269" s="85"/>
      <c r="E269" s="85"/>
      <c r="F269" s="85"/>
      <c r="G269" s="85"/>
      <c r="H269" s="85"/>
      <c r="I269" s="85"/>
      <c r="J269" s="85"/>
      <c r="K269" s="85"/>
      <c r="L269" s="85"/>
      <c r="M269" s="85"/>
      <c r="N269" s="85"/>
      <c r="O269" s="85"/>
      <c r="P269" s="85"/>
      <c r="Q269" s="85"/>
      <c r="R269" s="85"/>
      <c r="S269" s="85"/>
      <c r="T269" s="85"/>
      <c r="U269" s="85"/>
      <c r="V269" s="85"/>
      <c r="W269" s="85"/>
      <c r="X269" s="85"/>
    </row>
    <row r="270" spans="3:24">
      <c r="C270" s="85"/>
      <c r="D270" s="85"/>
      <c r="E270" s="85"/>
      <c r="F270" s="85"/>
      <c r="G270" s="85"/>
      <c r="H270" s="85"/>
      <c r="I270" s="85"/>
      <c r="J270" s="85"/>
      <c r="K270" s="85"/>
      <c r="L270" s="85"/>
      <c r="M270" s="85"/>
      <c r="N270" s="85"/>
      <c r="O270" s="85"/>
      <c r="P270" s="85"/>
      <c r="Q270" s="85"/>
      <c r="R270" s="85"/>
      <c r="S270" s="85"/>
      <c r="T270" s="85"/>
      <c r="U270" s="85"/>
      <c r="V270" s="85"/>
      <c r="W270" s="85"/>
      <c r="X270" s="85"/>
    </row>
    <row r="271" spans="3:24">
      <c r="C271" s="85"/>
      <c r="D271" s="85"/>
      <c r="E271" s="85"/>
      <c r="F271" s="85"/>
      <c r="G271" s="85"/>
      <c r="H271" s="85"/>
      <c r="I271" s="85"/>
      <c r="J271" s="85"/>
      <c r="K271" s="85"/>
      <c r="L271" s="85"/>
      <c r="M271" s="85"/>
      <c r="N271" s="85"/>
      <c r="O271" s="85"/>
      <c r="P271" s="85"/>
      <c r="Q271" s="85"/>
      <c r="R271" s="85"/>
      <c r="S271" s="85"/>
      <c r="T271" s="85"/>
      <c r="U271" s="85"/>
      <c r="V271" s="85"/>
      <c r="W271" s="85"/>
      <c r="X271" s="85"/>
    </row>
    <row r="272" spans="3:24">
      <c r="C272" s="85"/>
      <c r="D272" s="85"/>
      <c r="E272" s="85"/>
      <c r="F272" s="85"/>
      <c r="G272" s="85"/>
      <c r="H272" s="85"/>
      <c r="I272" s="85"/>
      <c r="J272" s="85"/>
      <c r="K272" s="85"/>
      <c r="L272" s="85"/>
      <c r="M272" s="85"/>
      <c r="N272" s="85"/>
      <c r="O272" s="85"/>
      <c r="P272" s="85"/>
      <c r="Q272" s="85"/>
      <c r="R272" s="85"/>
      <c r="S272" s="85"/>
      <c r="T272" s="85"/>
      <c r="U272" s="85"/>
      <c r="V272" s="85"/>
      <c r="W272" s="85"/>
      <c r="X272" s="85"/>
    </row>
    <row r="273" spans="3:24">
      <c r="C273" s="85"/>
      <c r="D273" s="85"/>
      <c r="E273" s="85"/>
      <c r="F273" s="85"/>
      <c r="G273" s="85"/>
      <c r="H273" s="85"/>
      <c r="I273" s="85"/>
      <c r="J273" s="85"/>
      <c r="K273" s="85"/>
      <c r="L273" s="85"/>
      <c r="M273" s="85"/>
      <c r="N273" s="85"/>
      <c r="O273" s="85"/>
      <c r="P273" s="85"/>
      <c r="Q273" s="85"/>
      <c r="R273" s="85"/>
      <c r="S273" s="85"/>
      <c r="T273" s="85"/>
      <c r="U273" s="85"/>
      <c r="V273" s="85"/>
      <c r="W273" s="85"/>
      <c r="X273" s="85"/>
    </row>
    <row r="274" spans="3:24">
      <c r="C274" s="85"/>
      <c r="D274" s="85"/>
      <c r="E274" s="85"/>
      <c r="F274" s="85"/>
      <c r="G274" s="85"/>
      <c r="H274" s="85"/>
      <c r="I274" s="85"/>
      <c r="J274" s="85"/>
      <c r="K274" s="85"/>
      <c r="L274" s="85"/>
      <c r="M274" s="85"/>
      <c r="N274" s="85"/>
      <c r="O274" s="85"/>
      <c r="P274" s="85"/>
      <c r="Q274" s="85"/>
      <c r="R274" s="85"/>
      <c r="S274" s="85"/>
      <c r="T274" s="85"/>
      <c r="U274" s="85"/>
      <c r="V274" s="85"/>
      <c r="W274" s="85"/>
      <c r="X274" s="85"/>
    </row>
    <row r="275" spans="3:24">
      <c r="C275" s="85"/>
      <c r="D275" s="85"/>
      <c r="E275" s="85"/>
      <c r="F275" s="85"/>
      <c r="G275" s="85"/>
      <c r="H275" s="85"/>
      <c r="I275" s="85"/>
      <c r="J275" s="85"/>
      <c r="K275" s="85"/>
      <c r="L275" s="85"/>
      <c r="M275" s="85"/>
      <c r="N275" s="85"/>
      <c r="O275" s="85"/>
      <c r="P275" s="85"/>
      <c r="Q275" s="85"/>
      <c r="R275" s="85"/>
      <c r="S275" s="85"/>
      <c r="T275" s="85"/>
      <c r="U275" s="85"/>
      <c r="V275" s="85"/>
      <c r="W275" s="85"/>
      <c r="X275" s="85"/>
    </row>
    <row r="276" spans="3:24">
      <c r="C276" s="85"/>
      <c r="D276" s="85"/>
      <c r="E276" s="85"/>
      <c r="F276" s="85"/>
      <c r="G276" s="85"/>
      <c r="H276" s="85"/>
      <c r="I276" s="85"/>
      <c r="J276" s="85"/>
      <c r="K276" s="85"/>
      <c r="L276" s="85"/>
      <c r="M276" s="85"/>
      <c r="N276" s="85"/>
      <c r="O276" s="85"/>
      <c r="P276" s="85"/>
      <c r="Q276" s="85"/>
      <c r="R276" s="85"/>
      <c r="S276" s="85"/>
      <c r="T276" s="85"/>
      <c r="U276" s="85"/>
      <c r="V276" s="85"/>
      <c r="W276" s="85"/>
      <c r="X276" s="85"/>
    </row>
    <row r="277" spans="3:24">
      <c r="C277" s="85"/>
      <c r="D277" s="85"/>
      <c r="E277" s="85"/>
      <c r="F277" s="85"/>
      <c r="G277" s="85"/>
      <c r="H277" s="85"/>
      <c r="I277" s="85"/>
      <c r="J277" s="85"/>
      <c r="K277" s="85"/>
      <c r="L277" s="85"/>
      <c r="M277" s="85"/>
      <c r="N277" s="85"/>
      <c r="O277" s="85"/>
      <c r="P277" s="85"/>
      <c r="Q277" s="85"/>
      <c r="R277" s="85"/>
      <c r="S277" s="85"/>
      <c r="T277" s="85"/>
      <c r="U277" s="85"/>
      <c r="V277" s="85"/>
      <c r="W277" s="85"/>
      <c r="X277" s="85"/>
    </row>
    <row r="278" spans="3:24">
      <c r="C278" s="85"/>
      <c r="D278" s="85"/>
      <c r="E278" s="85"/>
      <c r="F278" s="85"/>
      <c r="G278" s="85"/>
      <c r="H278" s="85"/>
      <c r="I278" s="85"/>
      <c r="J278" s="85"/>
      <c r="K278" s="85"/>
      <c r="L278" s="85"/>
      <c r="M278" s="85"/>
      <c r="N278" s="85"/>
      <c r="O278" s="85"/>
      <c r="P278" s="85"/>
      <c r="Q278" s="85"/>
      <c r="R278" s="85"/>
      <c r="S278" s="85"/>
      <c r="T278" s="85"/>
      <c r="U278" s="85"/>
      <c r="V278" s="85"/>
      <c r="W278" s="85"/>
      <c r="X278" s="85"/>
    </row>
    <row r="279" spans="3:24">
      <c r="C279" s="85"/>
      <c r="D279" s="85"/>
      <c r="E279" s="85"/>
      <c r="F279" s="85"/>
      <c r="G279" s="85"/>
      <c r="H279" s="85"/>
      <c r="I279" s="85"/>
      <c r="J279" s="85"/>
      <c r="K279" s="85"/>
      <c r="L279" s="85"/>
      <c r="M279" s="85"/>
      <c r="N279" s="85"/>
      <c r="O279" s="85"/>
      <c r="P279" s="85"/>
      <c r="Q279" s="85"/>
      <c r="R279" s="85"/>
      <c r="S279" s="85"/>
      <c r="T279" s="85"/>
      <c r="U279" s="85"/>
      <c r="V279" s="85"/>
      <c r="W279" s="85"/>
      <c r="X279" s="85"/>
    </row>
    <row r="280" spans="3:24">
      <c r="C280" s="85"/>
      <c r="D280" s="85"/>
      <c r="E280" s="85"/>
      <c r="F280" s="85"/>
      <c r="G280" s="85"/>
      <c r="H280" s="85"/>
      <c r="I280" s="85"/>
      <c r="J280" s="85"/>
      <c r="K280" s="85"/>
      <c r="L280" s="85"/>
      <c r="M280" s="85"/>
      <c r="N280" s="85"/>
      <c r="O280" s="85"/>
      <c r="P280" s="85"/>
      <c r="Q280" s="85"/>
      <c r="R280" s="85"/>
      <c r="S280" s="85"/>
      <c r="T280" s="85"/>
      <c r="U280" s="85"/>
      <c r="V280" s="85"/>
      <c r="W280" s="85"/>
      <c r="X280" s="85"/>
    </row>
    <row r="281" spans="3:24">
      <c r="C281" s="85"/>
      <c r="D281" s="85"/>
      <c r="E281" s="85"/>
      <c r="F281" s="85"/>
      <c r="G281" s="85"/>
      <c r="H281" s="85"/>
      <c r="I281" s="85"/>
      <c r="J281" s="85"/>
      <c r="K281" s="85"/>
      <c r="L281" s="85"/>
      <c r="M281" s="85"/>
      <c r="N281" s="85"/>
      <c r="O281" s="85"/>
      <c r="P281" s="85"/>
      <c r="Q281" s="85"/>
      <c r="R281" s="85"/>
      <c r="S281" s="85"/>
      <c r="T281" s="85"/>
      <c r="U281" s="85"/>
      <c r="V281" s="85"/>
      <c r="W281" s="85"/>
      <c r="X281" s="85"/>
    </row>
    <row r="282" spans="3:24">
      <c r="C282" s="85"/>
      <c r="D282" s="85"/>
      <c r="E282" s="85"/>
      <c r="F282" s="85"/>
      <c r="G282" s="85"/>
      <c r="H282" s="85"/>
      <c r="I282" s="85"/>
      <c r="J282" s="85"/>
      <c r="K282" s="85"/>
      <c r="L282" s="85"/>
      <c r="M282" s="85"/>
      <c r="N282" s="85"/>
      <c r="O282" s="85"/>
      <c r="P282" s="85"/>
      <c r="Q282" s="85"/>
      <c r="R282" s="85"/>
      <c r="S282" s="85"/>
      <c r="T282" s="85"/>
      <c r="U282" s="85"/>
      <c r="V282" s="85"/>
      <c r="W282" s="85"/>
      <c r="X282" s="85"/>
    </row>
    <row r="283" spans="3:24">
      <c r="C283" s="85"/>
      <c r="D283" s="85"/>
      <c r="E283" s="85"/>
      <c r="F283" s="85"/>
      <c r="G283" s="85"/>
      <c r="H283" s="85"/>
      <c r="I283" s="85"/>
      <c r="J283" s="85"/>
      <c r="K283" s="85"/>
      <c r="L283" s="85"/>
      <c r="M283" s="85"/>
      <c r="N283" s="85"/>
      <c r="O283" s="85"/>
      <c r="P283" s="85"/>
      <c r="Q283" s="85"/>
      <c r="R283" s="85"/>
      <c r="S283" s="85"/>
      <c r="T283" s="85"/>
      <c r="U283" s="85"/>
      <c r="V283" s="85"/>
      <c r="W283" s="85"/>
      <c r="X283" s="85"/>
    </row>
    <row r="284" spans="3:24">
      <c r="C284" s="85"/>
      <c r="D284" s="85"/>
      <c r="E284" s="85"/>
      <c r="F284" s="85"/>
      <c r="G284" s="85"/>
      <c r="H284" s="85"/>
      <c r="I284" s="85"/>
      <c r="J284" s="85"/>
      <c r="K284" s="85"/>
      <c r="L284" s="85"/>
      <c r="M284" s="85"/>
      <c r="N284" s="85"/>
      <c r="O284" s="85"/>
      <c r="P284" s="85"/>
      <c r="Q284" s="85"/>
      <c r="R284" s="85"/>
      <c r="S284" s="85"/>
      <c r="T284" s="85"/>
      <c r="U284" s="85"/>
      <c r="V284" s="85"/>
      <c r="W284" s="85"/>
      <c r="X284" s="85"/>
    </row>
    <row r="285" spans="3:24">
      <c r="C285" s="85"/>
      <c r="D285" s="85"/>
      <c r="E285" s="85"/>
      <c r="F285" s="85"/>
      <c r="G285" s="85"/>
      <c r="H285" s="85"/>
      <c r="I285" s="85"/>
      <c r="J285" s="85"/>
      <c r="K285" s="85"/>
      <c r="L285" s="85"/>
      <c r="M285" s="85"/>
      <c r="N285" s="85"/>
      <c r="O285" s="85"/>
      <c r="P285" s="85"/>
      <c r="Q285" s="85"/>
      <c r="R285" s="85"/>
      <c r="S285" s="85"/>
      <c r="T285" s="85"/>
      <c r="U285" s="85"/>
      <c r="V285" s="85"/>
      <c r="W285" s="85"/>
      <c r="X285" s="85"/>
    </row>
    <row r="286" spans="3:24">
      <c r="C286" s="85"/>
      <c r="D286" s="85"/>
      <c r="E286" s="85"/>
      <c r="F286" s="85"/>
      <c r="G286" s="85"/>
      <c r="H286" s="85"/>
      <c r="I286" s="85"/>
      <c r="J286" s="85"/>
      <c r="K286" s="85"/>
      <c r="L286" s="85"/>
      <c r="M286" s="85"/>
      <c r="N286" s="85"/>
      <c r="O286" s="85"/>
      <c r="P286" s="85"/>
      <c r="Q286" s="85"/>
      <c r="R286" s="85"/>
      <c r="S286" s="85"/>
      <c r="T286" s="85"/>
      <c r="U286" s="85"/>
      <c r="V286" s="85"/>
      <c r="W286" s="85"/>
      <c r="X286" s="85"/>
    </row>
    <row r="287" spans="3:24">
      <c r="C287" s="85"/>
      <c r="D287" s="85"/>
      <c r="E287" s="85"/>
      <c r="F287" s="85"/>
      <c r="G287" s="85"/>
      <c r="H287" s="85"/>
      <c r="I287" s="85"/>
      <c r="J287" s="85"/>
      <c r="K287" s="85"/>
      <c r="L287" s="85"/>
      <c r="M287" s="85"/>
      <c r="N287" s="85"/>
      <c r="O287" s="85"/>
      <c r="P287" s="85"/>
      <c r="Q287" s="85"/>
      <c r="R287" s="85"/>
      <c r="S287" s="85"/>
      <c r="T287" s="85"/>
      <c r="U287" s="85"/>
      <c r="V287" s="85"/>
      <c r="W287" s="85"/>
      <c r="X287" s="85"/>
    </row>
    <row r="288" spans="3:24">
      <c r="C288" s="85"/>
      <c r="D288" s="85"/>
      <c r="E288" s="85"/>
      <c r="F288" s="85"/>
      <c r="G288" s="85"/>
      <c r="H288" s="85"/>
      <c r="I288" s="85"/>
      <c r="J288" s="85"/>
      <c r="K288" s="85"/>
      <c r="L288" s="85"/>
      <c r="M288" s="85"/>
      <c r="N288" s="85"/>
      <c r="O288" s="85"/>
      <c r="P288" s="85"/>
      <c r="Q288" s="85"/>
      <c r="R288" s="85"/>
      <c r="S288" s="85"/>
      <c r="T288" s="85"/>
      <c r="U288" s="85"/>
      <c r="V288" s="85"/>
      <c r="W288" s="85"/>
      <c r="X288" s="85"/>
    </row>
    <row r="289" spans="3:24">
      <c r="C289" s="85"/>
      <c r="D289" s="85"/>
      <c r="E289" s="85"/>
      <c r="F289" s="85"/>
      <c r="G289" s="85"/>
      <c r="H289" s="85"/>
      <c r="I289" s="85"/>
      <c r="J289" s="85"/>
      <c r="K289" s="85"/>
      <c r="L289" s="85"/>
      <c r="M289" s="85"/>
      <c r="N289" s="85"/>
      <c r="O289" s="85"/>
      <c r="P289" s="85"/>
      <c r="Q289" s="85"/>
      <c r="R289" s="85"/>
      <c r="S289" s="85"/>
      <c r="T289" s="85"/>
      <c r="U289" s="85"/>
      <c r="V289" s="85"/>
      <c r="W289" s="85"/>
      <c r="X289" s="85"/>
    </row>
    <row r="290" spans="3:24">
      <c r="C290" s="85"/>
      <c r="D290" s="85"/>
      <c r="E290" s="85"/>
      <c r="F290" s="85"/>
      <c r="G290" s="85"/>
      <c r="H290" s="85"/>
      <c r="I290" s="85"/>
      <c r="J290" s="85"/>
      <c r="K290" s="85"/>
      <c r="L290" s="85"/>
      <c r="M290" s="85"/>
      <c r="N290" s="85"/>
      <c r="O290" s="85"/>
      <c r="P290" s="85"/>
      <c r="Q290" s="85"/>
      <c r="R290" s="85"/>
      <c r="S290" s="85"/>
      <c r="T290" s="85"/>
      <c r="U290" s="85"/>
      <c r="V290" s="85"/>
      <c r="W290" s="85"/>
      <c r="X290" s="85"/>
    </row>
    <row r="291" spans="3:24">
      <c r="C291" s="85"/>
      <c r="D291" s="85"/>
      <c r="E291" s="85"/>
      <c r="F291" s="85"/>
      <c r="G291" s="85"/>
      <c r="H291" s="85"/>
      <c r="I291" s="85"/>
      <c r="J291" s="85"/>
      <c r="K291" s="85"/>
      <c r="L291" s="85"/>
      <c r="M291" s="85"/>
      <c r="N291" s="85"/>
      <c r="O291" s="85"/>
      <c r="P291" s="85"/>
      <c r="Q291" s="85"/>
      <c r="R291" s="85"/>
      <c r="S291" s="85"/>
      <c r="T291" s="85"/>
      <c r="U291" s="85"/>
      <c r="V291" s="85"/>
      <c r="W291" s="85"/>
      <c r="X291" s="85"/>
    </row>
    <row r="292" spans="3:24">
      <c r="C292" s="85"/>
      <c r="D292" s="85"/>
      <c r="E292" s="85"/>
      <c r="F292" s="85"/>
      <c r="G292" s="85"/>
      <c r="H292" s="85"/>
      <c r="I292" s="85"/>
      <c r="J292" s="85"/>
      <c r="K292" s="85"/>
      <c r="L292" s="85"/>
      <c r="M292" s="85"/>
      <c r="N292" s="85"/>
      <c r="O292" s="85"/>
      <c r="P292" s="85"/>
      <c r="Q292" s="85"/>
      <c r="R292" s="85"/>
      <c r="S292" s="85"/>
      <c r="T292" s="85"/>
      <c r="U292" s="85"/>
      <c r="V292" s="85"/>
      <c r="W292" s="85"/>
      <c r="X292" s="85"/>
    </row>
    <row r="293" spans="3:24">
      <c r="C293" s="85"/>
      <c r="D293" s="85"/>
      <c r="E293" s="85"/>
      <c r="F293" s="85"/>
      <c r="G293" s="85"/>
      <c r="H293" s="85"/>
      <c r="I293" s="85"/>
      <c r="J293" s="85"/>
      <c r="K293" s="85"/>
      <c r="L293" s="85"/>
      <c r="M293" s="85"/>
      <c r="N293" s="85"/>
      <c r="O293" s="85"/>
      <c r="P293" s="85"/>
      <c r="Q293" s="85"/>
      <c r="R293" s="85"/>
      <c r="S293" s="85"/>
      <c r="T293" s="85"/>
      <c r="U293" s="85"/>
      <c r="V293" s="85"/>
      <c r="W293" s="85"/>
      <c r="X293" s="85"/>
    </row>
    <row r="294" spans="3:24">
      <c r="C294" s="85"/>
      <c r="D294" s="85"/>
      <c r="E294" s="85"/>
      <c r="F294" s="85"/>
      <c r="G294" s="85"/>
      <c r="H294" s="85"/>
      <c r="I294" s="85"/>
      <c r="J294" s="85"/>
      <c r="K294" s="85"/>
      <c r="L294" s="85"/>
      <c r="M294" s="85"/>
      <c r="N294" s="85"/>
      <c r="O294" s="85"/>
      <c r="P294" s="85"/>
      <c r="Q294" s="85"/>
      <c r="R294" s="85"/>
      <c r="S294" s="85"/>
      <c r="T294" s="85"/>
      <c r="U294" s="85"/>
      <c r="V294" s="85"/>
      <c r="W294" s="85"/>
      <c r="X294" s="85"/>
    </row>
    <row r="295" spans="3:24">
      <c r="C295" s="85"/>
      <c r="D295" s="85"/>
      <c r="E295" s="85"/>
      <c r="F295" s="85"/>
      <c r="G295" s="85"/>
      <c r="H295" s="85"/>
      <c r="I295" s="85"/>
      <c r="J295" s="85"/>
      <c r="K295" s="85"/>
      <c r="L295" s="85"/>
      <c r="M295" s="85"/>
      <c r="N295" s="85"/>
      <c r="O295" s="85"/>
      <c r="P295" s="85"/>
      <c r="Q295" s="85"/>
      <c r="R295" s="85"/>
      <c r="S295" s="85"/>
      <c r="T295" s="85"/>
      <c r="U295" s="85"/>
      <c r="V295" s="85"/>
      <c r="W295" s="85"/>
      <c r="X295" s="85"/>
    </row>
    <row r="296" spans="3:24">
      <c r="C296" s="85"/>
      <c r="D296" s="85"/>
      <c r="E296" s="85"/>
      <c r="F296" s="85"/>
      <c r="G296" s="85"/>
      <c r="H296" s="85"/>
      <c r="I296" s="85"/>
      <c r="J296" s="85"/>
      <c r="K296" s="85"/>
      <c r="L296" s="85"/>
      <c r="M296" s="85"/>
      <c r="N296" s="85"/>
      <c r="O296" s="85"/>
      <c r="P296" s="85"/>
      <c r="Q296" s="85"/>
      <c r="R296" s="85"/>
      <c r="S296" s="85"/>
      <c r="T296" s="85"/>
      <c r="U296" s="85"/>
      <c r="V296" s="85"/>
      <c r="W296" s="85"/>
      <c r="X296" s="85"/>
    </row>
    <row r="297" spans="3:24">
      <c r="C297" s="85"/>
      <c r="D297" s="85"/>
      <c r="E297" s="85"/>
      <c r="F297" s="85"/>
      <c r="G297" s="85"/>
      <c r="H297" s="85"/>
      <c r="I297" s="85"/>
      <c r="J297" s="85"/>
      <c r="K297" s="85"/>
      <c r="L297" s="85"/>
      <c r="M297" s="85"/>
      <c r="N297" s="85"/>
      <c r="O297" s="85"/>
      <c r="P297" s="85"/>
      <c r="Q297" s="85"/>
      <c r="R297" s="85"/>
      <c r="S297" s="85"/>
      <c r="T297" s="85"/>
      <c r="U297" s="85"/>
      <c r="V297" s="85"/>
      <c r="W297" s="85"/>
      <c r="X297" s="85"/>
    </row>
    <row r="298" spans="3:24">
      <c r="C298" s="85"/>
      <c r="D298" s="85"/>
      <c r="E298" s="85"/>
      <c r="F298" s="85"/>
      <c r="G298" s="85"/>
      <c r="H298" s="85"/>
      <c r="I298" s="85"/>
      <c r="J298" s="85"/>
      <c r="K298" s="85"/>
      <c r="L298" s="85"/>
      <c r="M298" s="85"/>
      <c r="N298" s="85"/>
      <c r="O298" s="85"/>
      <c r="P298" s="85"/>
      <c r="Q298" s="85"/>
      <c r="R298" s="85"/>
      <c r="S298" s="85"/>
      <c r="T298" s="85"/>
      <c r="U298" s="85"/>
      <c r="V298" s="85"/>
      <c r="W298" s="85"/>
      <c r="X298" s="85"/>
    </row>
    <row r="299" spans="3:24">
      <c r="C299" s="85"/>
      <c r="D299" s="85"/>
      <c r="E299" s="85"/>
      <c r="F299" s="85"/>
      <c r="G299" s="85"/>
      <c r="H299" s="85"/>
      <c r="I299" s="85"/>
      <c r="J299" s="85"/>
      <c r="K299" s="85"/>
      <c r="L299" s="85"/>
      <c r="M299" s="85"/>
      <c r="N299" s="85"/>
      <c r="O299" s="85"/>
      <c r="P299" s="85"/>
      <c r="Q299" s="85"/>
      <c r="R299" s="85"/>
      <c r="S299" s="85"/>
      <c r="T299" s="85"/>
      <c r="U299" s="85"/>
      <c r="V299" s="85"/>
      <c r="W299" s="85"/>
      <c r="X299" s="85"/>
    </row>
    <row r="300" spans="3:24">
      <c r="C300" s="85"/>
      <c r="D300" s="85"/>
      <c r="E300" s="85"/>
      <c r="F300" s="85"/>
      <c r="G300" s="85"/>
      <c r="H300" s="85"/>
      <c r="I300" s="85"/>
      <c r="J300" s="85"/>
      <c r="K300" s="85"/>
      <c r="L300" s="85"/>
      <c r="M300" s="85"/>
      <c r="N300" s="85"/>
      <c r="O300" s="85"/>
      <c r="P300" s="85"/>
      <c r="Q300" s="85"/>
      <c r="R300" s="85"/>
    </row>
    <row r="301" spans="3:24">
      <c r="C301" s="85"/>
      <c r="D301" s="85"/>
      <c r="E301" s="85"/>
      <c r="F301" s="85"/>
      <c r="G301" s="85"/>
      <c r="H301" s="85"/>
      <c r="I301" s="85"/>
      <c r="J301" s="85"/>
      <c r="K301" s="85"/>
      <c r="L301" s="85"/>
      <c r="M301" s="85"/>
      <c r="N301" s="85"/>
      <c r="O301" s="85"/>
      <c r="P301" s="85"/>
      <c r="Q301" s="85"/>
      <c r="R301" s="85"/>
    </row>
    <row r="302" spans="3:24">
      <c r="C302" s="85"/>
      <c r="D302" s="85"/>
      <c r="E302" s="85"/>
      <c r="F302" s="85"/>
      <c r="G302" s="85"/>
      <c r="H302" s="85"/>
      <c r="I302" s="85"/>
      <c r="J302" s="85"/>
      <c r="K302" s="85"/>
      <c r="L302" s="85"/>
      <c r="M302" s="85"/>
      <c r="N302" s="85"/>
      <c r="O302" s="85"/>
      <c r="P302" s="85"/>
      <c r="Q302" s="85"/>
      <c r="R302" s="85"/>
    </row>
    <row r="303" spans="3:24">
      <c r="C303" s="85"/>
      <c r="D303" s="85"/>
      <c r="E303" s="85"/>
      <c r="F303" s="85"/>
      <c r="G303" s="85"/>
      <c r="H303" s="85"/>
      <c r="I303" s="85"/>
      <c r="J303" s="85"/>
      <c r="K303" s="85"/>
      <c r="L303" s="85"/>
      <c r="M303" s="85"/>
      <c r="N303" s="85"/>
      <c r="O303" s="85"/>
      <c r="P303" s="85"/>
      <c r="Q303" s="85"/>
      <c r="R303" s="85"/>
    </row>
    <row r="304" spans="3:24">
      <c r="C304" s="85"/>
      <c r="D304" s="85"/>
      <c r="E304" s="85"/>
      <c r="F304" s="85"/>
      <c r="G304" s="85"/>
      <c r="H304" s="85"/>
      <c r="I304" s="85"/>
      <c r="J304" s="85"/>
      <c r="K304" s="85"/>
      <c r="L304" s="85"/>
      <c r="M304" s="85"/>
      <c r="N304" s="85"/>
      <c r="O304" s="85"/>
      <c r="P304" s="85"/>
      <c r="Q304" s="85"/>
      <c r="R304" s="85"/>
    </row>
    <row r="305" spans="3:18">
      <c r="C305" s="85"/>
      <c r="D305" s="85"/>
      <c r="E305" s="85"/>
      <c r="F305" s="85"/>
      <c r="G305" s="85"/>
      <c r="H305" s="85"/>
      <c r="I305" s="85"/>
      <c r="J305" s="85"/>
      <c r="K305" s="85"/>
      <c r="L305" s="85"/>
      <c r="M305" s="85"/>
      <c r="N305" s="85"/>
      <c r="O305" s="85"/>
      <c r="P305" s="85"/>
      <c r="Q305" s="85"/>
      <c r="R305" s="85"/>
    </row>
    <row r="306" spans="3:18">
      <c r="C306" s="85"/>
      <c r="D306" s="85"/>
      <c r="E306" s="85"/>
      <c r="F306" s="85"/>
      <c r="G306" s="85"/>
      <c r="H306" s="85"/>
      <c r="I306" s="85"/>
      <c r="J306" s="85"/>
      <c r="K306" s="85"/>
      <c r="L306" s="85"/>
      <c r="M306" s="85"/>
      <c r="N306" s="85"/>
      <c r="O306" s="85"/>
      <c r="P306" s="85"/>
      <c r="Q306" s="85"/>
      <c r="R306" s="85"/>
    </row>
    <row r="307" spans="3:18">
      <c r="C307" s="85"/>
      <c r="D307" s="85"/>
      <c r="E307" s="85"/>
      <c r="F307" s="85"/>
      <c r="G307" s="85"/>
      <c r="H307" s="85"/>
      <c r="I307" s="85"/>
      <c r="J307" s="85"/>
      <c r="K307" s="85"/>
      <c r="L307" s="85"/>
      <c r="M307" s="85"/>
      <c r="N307" s="85"/>
      <c r="O307" s="85"/>
      <c r="P307" s="85"/>
      <c r="Q307" s="85"/>
      <c r="R307" s="85"/>
    </row>
  </sheetData>
  <mergeCells count="8">
    <mergeCell ref="C107:R107"/>
    <mergeCell ref="C108:R108"/>
    <mergeCell ref="C99:R99"/>
    <mergeCell ref="C101:R101"/>
    <mergeCell ref="C102:R102"/>
    <mergeCell ref="C104:R104"/>
    <mergeCell ref="C105:R105"/>
    <mergeCell ref="C106:R106"/>
  </mergeCells>
  <pageMargins left="0.7" right="0.7" top="0.75" bottom="0.75" header="0.3" footer="0.3"/>
  <pageSetup scale="44" fitToHeight="0" orientation="landscape" r:id="rId1"/>
  <rowBreaks count="1" manualBreakCount="1">
    <brk id="59" max="1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Y297"/>
  <sheetViews>
    <sheetView topLeftCell="A28" zoomScale="70" zoomScaleNormal="70" workbookViewId="0">
      <selection activeCell="S61" sqref="S61"/>
    </sheetView>
  </sheetViews>
  <sheetFormatPr defaultRowHeight="15"/>
  <cols>
    <col min="1" max="1" width="7.7109375" style="10" customWidth="1"/>
    <col min="2" max="2" width="1.85546875" style="10" customWidth="1"/>
    <col min="3" max="3" width="13.5703125" style="10" customWidth="1"/>
    <col min="4" max="4" width="13.140625" style="10" customWidth="1"/>
    <col min="5" max="5" width="15.140625" style="10" customWidth="1"/>
    <col min="6" max="6" width="17.28515625" style="10" customWidth="1"/>
    <col min="7" max="7" width="19.5703125" style="10" customWidth="1"/>
    <col min="8" max="8" width="25" style="10" customWidth="1"/>
    <col min="9" max="9" width="23.5703125" style="10" customWidth="1"/>
    <col min="10" max="10" width="18.140625" style="10" customWidth="1"/>
    <col min="11" max="11" width="19.5703125" style="10" bestFit="1" customWidth="1"/>
    <col min="12" max="12" width="20" style="10" bestFit="1" customWidth="1"/>
    <col min="13" max="14" width="16.28515625" style="10" customWidth="1"/>
    <col min="15" max="15" width="16.42578125" style="10" customWidth="1"/>
    <col min="16" max="16" width="17.42578125" style="10" customWidth="1"/>
    <col min="17" max="17" width="17.140625" style="10" customWidth="1"/>
    <col min="18" max="18" width="15.85546875" style="10" customWidth="1"/>
    <col min="19" max="19" width="17.85546875" style="10" customWidth="1"/>
    <col min="20" max="20" width="2.42578125" style="10" customWidth="1"/>
    <col min="21" max="21" width="16.7109375" style="10" customWidth="1"/>
    <col min="22" max="22" width="21.28515625" style="10" customWidth="1"/>
    <col min="23" max="23" width="17.42578125" style="10" customWidth="1"/>
    <col min="24" max="16384" width="9.140625" style="10"/>
  </cols>
  <sheetData>
    <row r="1" spans="1:22">
      <c r="S1" s="231"/>
    </row>
    <row r="2" spans="1:22">
      <c r="S2" s="231"/>
    </row>
    <row r="3" spans="1:22">
      <c r="S3" s="440" t="s">
        <v>534</v>
      </c>
    </row>
    <row r="4" spans="1:22" ht="15.75">
      <c r="C4" s="232"/>
      <c r="S4" s="231" t="s">
        <v>279</v>
      </c>
    </row>
    <row r="5" spans="1:22" ht="15.75">
      <c r="C5" s="3" t="s">
        <v>1</v>
      </c>
      <c r="D5" s="3"/>
      <c r="E5" s="3"/>
      <c r="F5" s="3"/>
      <c r="G5" s="3"/>
      <c r="H5" s="3"/>
      <c r="I5" s="3"/>
      <c r="J5" s="4" t="s">
        <v>2</v>
      </c>
      <c r="K5" s="4"/>
      <c r="L5" s="3"/>
      <c r="M5" s="3"/>
      <c r="N5" s="3"/>
      <c r="O5" s="3"/>
      <c r="P5" s="5"/>
      <c r="Q5" s="315"/>
      <c r="R5" s="312"/>
      <c r="S5" s="310" t="s">
        <v>507</v>
      </c>
      <c r="T5" s="8"/>
      <c r="U5" s="8"/>
      <c r="V5" s="8"/>
    </row>
    <row r="6" spans="1:22" ht="15.75">
      <c r="C6" s="3"/>
      <c r="D6" s="3"/>
      <c r="E6" s="3"/>
      <c r="F6" s="3"/>
      <c r="G6" s="3"/>
      <c r="H6" s="11" t="s">
        <v>3</v>
      </c>
      <c r="I6" s="11"/>
      <c r="J6" s="11" t="s">
        <v>280</v>
      </c>
      <c r="K6" s="11"/>
      <c r="L6" s="11"/>
      <c r="M6" s="11"/>
      <c r="N6" s="11"/>
      <c r="O6" s="11"/>
      <c r="P6" s="5"/>
      <c r="R6" s="6"/>
      <c r="S6" s="5"/>
      <c r="T6" s="8"/>
      <c r="U6" s="23"/>
      <c r="V6" s="8"/>
    </row>
    <row r="7" spans="1:22" ht="15.75">
      <c r="C7" s="6"/>
      <c r="D7" s="6"/>
      <c r="E7" s="6"/>
      <c r="F7" s="6"/>
      <c r="G7" s="6"/>
      <c r="H7" s="6"/>
      <c r="I7" s="6"/>
      <c r="J7" s="6"/>
      <c r="K7" s="6"/>
      <c r="L7" s="6"/>
      <c r="M7" s="6"/>
      <c r="N7" s="6"/>
      <c r="O7" s="6"/>
      <c r="P7" s="6"/>
      <c r="R7" s="6"/>
      <c r="S7" s="6" t="s">
        <v>5</v>
      </c>
      <c r="T7" s="8"/>
      <c r="U7" s="8"/>
      <c r="V7" s="8"/>
    </row>
    <row r="8" spans="1:22" ht="15.75">
      <c r="A8" s="233"/>
      <c r="C8" s="6"/>
      <c r="D8" s="6"/>
      <c r="E8" s="6"/>
      <c r="F8" s="6"/>
      <c r="G8" s="6"/>
      <c r="H8" s="6"/>
      <c r="I8" s="6"/>
      <c r="J8" s="172" t="s">
        <v>281</v>
      </c>
      <c r="K8" s="14"/>
      <c r="L8" s="6"/>
      <c r="M8" s="6"/>
      <c r="N8" s="6"/>
      <c r="O8" s="6"/>
      <c r="P8" s="6"/>
      <c r="Q8" s="6"/>
      <c r="R8" s="6"/>
      <c r="S8" s="6"/>
      <c r="T8" s="8"/>
      <c r="U8" s="8"/>
      <c r="V8" s="8"/>
    </row>
    <row r="9" spans="1:22" ht="15.75">
      <c r="A9" s="233"/>
      <c r="C9" s="6"/>
      <c r="D9" s="6"/>
      <c r="E9" s="6"/>
      <c r="F9" s="6"/>
      <c r="G9" s="6"/>
      <c r="H9" s="6"/>
      <c r="I9" s="6"/>
      <c r="J9" s="15"/>
      <c r="K9" s="15"/>
      <c r="L9" s="6"/>
      <c r="M9" s="6"/>
      <c r="N9" s="6"/>
      <c r="O9" s="6"/>
      <c r="P9" s="6"/>
      <c r="Q9" s="6"/>
      <c r="R9" s="6"/>
      <c r="S9" s="6"/>
      <c r="T9" s="8"/>
      <c r="U9" s="8"/>
      <c r="V9" s="8"/>
    </row>
    <row r="10" spans="1:22" ht="15.75">
      <c r="A10" s="233"/>
      <c r="C10" s="6" t="s">
        <v>282</v>
      </c>
      <c r="D10" s="6"/>
      <c r="E10" s="6"/>
      <c r="F10" s="6"/>
      <c r="G10" s="6"/>
      <c r="H10" s="6"/>
      <c r="I10" s="6"/>
      <c r="J10" s="15"/>
      <c r="K10" s="15"/>
      <c r="L10" s="6"/>
      <c r="M10" s="6"/>
      <c r="N10" s="6"/>
      <c r="O10" s="6"/>
      <c r="P10" s="6"/>
      <c r="Q10" s="6"/>
      <c r="R10" s="6"/>
      <c r="S10" s="6"/>
      <c r="T10" s="8"/>
      <c r="U10" s="8"/>
      <c r="V10" s="8"/>
    </row>
    <row r="11" spans="1:22" ht="15.75">
      <c r="A11" s="233"/>
      <c r="C11" s="6" t="s">
        <v>283</v>
      </c>
      <c r="D11" s="6"/>
      <c r="E11" s="6"/>
      <c r="F11" s="6"/>
      <c r="G11" s="6"/>
      <c r="H11" s="6"/>
      <c r="I11" s="6"/>
      <c r="J11" s="15"/>
      <c r="K11" s="15"/>
      <c r="Q11" s="6"/>
      <c r="R11" s="6"/>
      <c r="S11" s="6"/>
      <c r="T11" s="8"/>
      <c r="U11" s="8"/>
      <c r="V11" s="8"/>
    </row>
    <row r="12" spans="1:22" ht="15.75">
      <c r="A12" s="233"/>
      <c r="C12" s="6"/>
      <c r="D12" s="6"/>
      <c r="E12" s="6"/>
      <c r="F12" s="6"/>
      <c r="G12" s="6"/>
      <c r="H12" s="6"/>
      <c r="I12" s="6"/>
      <c r="J12" s="6"/>
      <c r="K12" s="6"/>
      <c r="Q12" s="16"/>
      <c r="R12" s="6"/>
      <c r="S12" s="6"/>
      <c r="T12" s="8"/>
      <c r="U12" s="8"/>
      <c r="V12" s="8"/>
    </row>
    <row r="13" spans="1:22" ht="15.75">
      <c r="C13" s="17" t="s">
        <v>8</v>
      </c>
      <c r="D13" s="17"/>
      <c r="E13" s="17"/>
      <c r="F13" s="17"/>
      <c r="G13" s="17"/>
      <c r="H13" s="17" t="s">
        <v>9</v>
      </c>
      <c r="I13" s="17"/>
      <c r="J13" s="17" t="s">
        <v>10</v>
      </c>
      <c r="K13" s="17"/>
      <c r="L13" s="18" t="s">
        <v>11</v>
      </c>
      <c r="R13" s="11"/>
      <c r="S13" s="18"/>
      <c r="T13" s="19"/>
      <c r="U13" s="18"/>
      <c r="V13" s="20"/>
    </row>
    <row r="14" spans="1:22" ht="15.75">
      <c r="C14" s="21"/>
      <c r="D14" s="21"/>
      <c r="E14" s="21"/>
      <c r="F14" s="21"/>
      <c r="G14" s="21"/>
      <c r="H14" s="22" t="s">
        <v>12</v>
      </c>
      <c r="I14" s="22"/>
      <c r="J14" s="11"/>
      <c r="K14" s="11"/>
      <c r="R14" s="11"/>
      <c r="T14" s="19"/>
      <c r="U14" s="23"/>
      <c r="V14" s="20"/>
    </row>
    <row r="15" spans="1:22" ht="15.75">
      <c r="A15" s="233" t="s">
        <v>13</v>
      </c>
      <c r="C15" s="21"/>
      <c r="D15" s="21"/>
      <c r="E15" s="21"/>
      <c r="F15" s="21"/>
      <c r="G15" s="21"/>
      <c r="H15" s="24" t="s">
        <v>14</v>
      </c>
      <c r="I15" s="24"/>
      <c r="J15" s="25" t="s">
        <v>15</v>
      </c>
      <c r="K15" s="25"/>
      <c r="L15" s="25" t="s">
        <v>16</v>
      </c>
      <c r="R15" s="11"/>
      <c r="T15" s="8"/>
      <c r="U15" s="26"/>
      <c r="V15" s="20"/>
    </row>
    <row r="16" spans="1:22" ht="15.75">
      <c r="A16" s="233" t="s">
        <v>17</v>
      </c>
      <c r="C16" s="27"/>
      <c r="D16" s="27"/>
      <c r="E16" s="27"/>
      <c r="F16" s="27"/>
      <c r="G16" s="27"/>
      <c r="H16" s="11"/>
      <c r="I16" s="11"/>
      <c r="J16" s="11"/>
      <c r="K16" s="11"/>
      <c r="L16" s="11"/>
      <c r="R16" s="11"/>
      <c r="S16" s="11"/>
      <c r="T16" s="8"/>
      <c r="U16" s="19"/>
      <c r="V16" s="20"/>
    </row>
    <row r="17" spans="1:22" ht="15.75">
      <c r="A17" s="28"/>
      <c r="C17" s="21"/>
      <c r="D17" s="21"/>
      <c r="E17" s="21"/>
      <c r="F17" s="21"/>
      <c r="G17" s="21"/>
      <c r="H17" s="11"/>
      <c r="I17" s="11"/>
      <c r="J17" s="11"/>
      <c r="K17" s="11"/>
      <c r="L17" s="11"/>
      <c r="R17" s="11"/>
      <c r="S17" s="11"/>
      <c r="T17" s="8"/>
      <c r="U17" s="19"/>
      <c r="V17" s="20"/>
    </row>
    <row r="18" spans="1:22" ht="15.75">
      <c r="A18" s="46">
        <v>1</v>
      </c>
      <c r="C18" s="21" t="s">
        <v>18</v>
      </c>
      <c r="D18" s="21"/>
      <c r="E18" s="21"/>
      <c r="F18" s="21"/>
      <c r="G18" s="21"/>
      <c r="H18" s="30" t="s">
        <v>284</v>
      </c>
      <c r="I18" s="30"/>
      <c r="J18" s="31">
        <f>VLOOKUP(A18,IMPORTS!$A$5:$W$17,9,FALSE)</f>
        <v>26306342</v>
      </c>
      <c r="K18" s="11"/>
      <c r="R18" s="11"/>
      <c r="S18" s="11"/>
      <c r="T18" s="8"/>
      <c r="U18" s="19"/>
      <c r="V18" s="20"/>
    </row>
    <row r="19" spans="1:22" ht="15.75">
      <c r="A19" s="46" t="s">
        <v>20</v>
      </c>
      <c r="C19" s="21" t="s">
        <v>21</v>
      </c>
      <c r="D19" s="21"/>
      <c r="E19" s="21"/>
      <c r="F19" s="21"/>
      <c r="G19" s="21"/>
      <c r="H19" s="30" t="s">
        <v>346</v>
      </c>
      <c r="I19" s="30"/>
      <c r="J19" s="32">
        <f>VLOOKUP(A19,IMPORTS!$A$5:$W$17,9,FALSE)</f>
        <v>2506354</v>
      </c>
      <c r="K19" s="33"/>
      <c r="R19" s="11"/>
      <c r="S19" s="11"/>
      <c r="T19" s="8"/>
      <c r="U19" s="19"/>
      <c r="V19" s="20"/>
    </row>
    <row r="20" spans="1:22" ht="15.75">
      <c r="A20" s="46">
        <v>2</v>
      </c>
      <c r="C20" s="21" t="s">
        <v>22</v>
      </c>
      <c r="D20" s="21"/>
      <c r="E20" s="21"/>
      <c r="F20" s="21"/>
      <c r="G20" s="21"/>
      <c r="H20" s="30" t="s">
        <v>285</v>
      </c>
      <c r="I20" s="30"/>
      <c r="J20" s="144">
        <f>J18-J19</f>
        <v>23799988</v>
      </c>
      <c r="K20" s="35"/>
      <c r="R20" s="11"/>
      <c r="S20" s="11"/>
      <c r="T20" s="8"/>
      <c r="U20" s="19"/>
      <c r="V20" s="20"/>
    </row>
    <row r="21" spans="1:22" ht="15.75">
      <c r="A21" s="46"/>
      <c r="H21" s="30"/>
      <c r="I21" s="30"/>
      <c r="R21" s="11"/>
      <c r="S21" s="11"/>
      <c r="T21" s="8"/>
      <c r="U21" s="19"/>
      <c r="V21" s="20"/>
    </row>
    <row r="22" spans="1:22" ht="15.75">
      <c r="A22" s="46"/>
      <c r="C22" s="21" t="s">
        <v>286</v>
      </c>
      <c r="D22" s="21"/>
      <c r="E22" s="21"/>
      <c r="F22" s="21"/>
      <c r="G22" s="21"/>
      <c r="H22" s="30"/>
      <c r="I22" s="30"/>
      <c r="J22" s="11"/>
      <c r="K22" s="11"/>
      <c r="L22" s="11"/>
      <c r="R22" s="11"/>
      <c r="S22" s="11"/>
      <c r="T22" s="19"/>
      <c r="U22" s="19"/>
      <c r="V22" s="20"/>
    </row>
    <row r="23" spans="1:22" ht="15.75">
      <c r="A23" s="46">
        <v>3</v>
      </c>
      <c r="C23" s="21" t="s">
        <v>25</v>
      </c>
      <c r="D23" s="21"/>
      <c r="E23" s="21"/>
      <c r="F23" s="21"/>
      <c r="G23" s="21"/>
      <c r="H23" s="30" t="s">
        <v>287</v>
      </c>
      <c r="I23" s="30"/>
      <c r="J23" s="31">
        <f>VLOOKUP(A23,IMPORTS!$A$5:$W$17,9,FALSE)</f>
        <v>2123937</v>
      </c>
      <c r="K23" s="11"/>
      <c r="R23" s="11"/>
      <c r="S23" s="11"/>
      <c r="T23" s="19"/>
      <c r="U23" s="19"/>
      <c r="V23" s="20"/>
    </row>
    <row r="24" spans="1:22" ht="15.75">
      <c r="A24" s="46" t="s">
        <v>27</v>
      </c>
      <c r="C24" s="21" t="s">
        <v>28</v>
      </c>
      <c r="D24" s="21"/>
      <c r="E24" s="21"/>
      <c r="F24" s="21"/>
      <c r="G24" s="21"/>
      <c r="H24" s="30" t="s">
        <v>288</v>
      </c>
      <c r="I24" s="30"/>
      <c r="J24" s="31">
        <f>VLOOKUP(A24,IMPORTS!$A$5:$W$17,9,FALSE)</f>
        <v>1741088</v>
      </c>
      <c r="K24" s="11"/>
      <c r="R24" s="11"/>
      <c r="S24" s="11"/>
      <c r="T24" s="19"/>
      <c r="U24" s="19"/>
      <c r="V24" s="20"/>
    </row>
    <row r="25" spans="1:22" ht="15.75">
      <c r="A25" s="46" t="s">
        <v>30</v>
      </c>
      <c r="C25" s="21" t="s">
        <v>31</v>
      </c>
      <c r="D25" s="21"/>
      <c r="E25" s="21"/>
      <c r="F25" s="21"/>
      <c r="G25" s="21"/>
      <c r="H25" s="30" t="s">
        <v>289</v>
      </c>
      <c r="I25" s="30"/>
      <c r="J25" s="31">
        <f>VLOOKUP(A25,IMPORTS!$A$5:$W$17,9,FALSE)</f>
        <v>0</v>
      </c>
      <c r="K25" s="11"/>
      <c r="R25" s="11"/>
      <c r="S25" s="11"/>
      <c r="T25" s="19"/>
      <c r="U25" s="19"/>
      <c r="V25" s="20"/>
    </row>
    <row r="26" spans="1:22" ht="15.75">
      <c r="A26" s="46" t="s">
        <v>33</v>
      </c>
      <c r="C26" s="21" t="s">
        <v>34</v>
      </c>
      <c r="D26" s="21"/>
      <c r="E26" s="21"/>
      <c r="F26" s="21"/>
      <c r="G26" s="21"/>
      <c r="H26" s="30" t="s">
        <v>290</v>
      </c>
      <c r="I26" s="30"/>
      <c r="J26" s="32">
        <f>VLOOKUP(A26,IMPORTS!$A$5:$W$17,9,FALSE)</f>
        <v>0</v>
      </c>
      <c r="K26" s="33"/>
      <c r="R26" s="11"/>
      <c r="S26" s="11"/>
      <c r="T26" s="19"/>
      <c r="U26" s="19"/>
      <c r="V26" s="20"/>
    </row>
    <row r="27" spans="1:22" ht="15.75">
      <c r="A27" s="46" t="s">
        <v>36</v>
      </c>
      <c r="C27" s="21" t="s">
        <v>37</v>
      </c>
      <c r="D27" s="21"/>
      <c r="E27" s="21"/>
      <c r="F27" s="21"/>
      <c r="G27" s="21"/>
      <c r="H27" s="30" t="s">
        <v>38</v>
      </c>
      <c r="I27" s="30"/>
      <c r="J27" s="144">
        <f>J24-(J25+J26)</f>
        <v>1741088</v>
      </c>
      <c r="K27" s="11"/>
      <c r="R27" s="11"/>
      <c r="S27" s="11"/>
      <c r="T27" s="19"/>
      <c r="U27" s="19"/>
      <c r="V27" s="20"/>
    </row>
    <row r="28" spans="1:22" ht="15.75">
      <c r="A28" s="46"/>
      <c r="C28" s="21"/>
      <c r="D28" s="21"/>
      <c r="E28" s="21"/>
      <c r="F28" s="21"/>
      <c r="G28" s="21"/>
      <c r="H28" s="30"/>
      <c r="I28" s="30"/>
      <c r="J28" s="11"/>
      <c r="K28" s="11"/>
      <c r="R28" s="11"/>
      <c r="S28" s="11"/>
      <c r="T28" s="19"/>
      <c r="U28" s="19"/>
      <c r="V28" s="20"/>
    </row>
    <row r="29" spans="1:22" ht="15.75">
      <c r="A29" s="46">
        <v>4</v>
      </c>
      <c r="C29" s="27" t="s">
        <v>39</v>
      </c>
      <c r="D29" s="27"/>
      <c r="E29" s="27"/>
      <c r="F29" s="27"/>
      <c r="G29" s="21"/>
      <c r="H29" s="30" t="s">
        <v>40</v>
      </c>
      <c r="I29" s="30"/>
      <c r="J29" s="36">
        <f>IF(J27=0,0,J27/J19)</f>
        <v>0.69466962767430296</v>
      </c>
      <c r="K29" s="36"/>
      <c r="L29" s="145">
        <f>J29</f>
        <v>0.69466962767430296</v>
      </c>
      <c r="R29" s="11"/>
      <c r="S29" s="11"/>
      <c r="T29" s="19"/>
      <c r="U29" s="19"/>
      <c r="V29" s="20"/>
    </row>
    <row r="30" spans="1:22" ht="15.75">
      <c r="A30" s="46"/>
      <c r="C30" s="21"/>
      <c r="D30" s="21"/>
      <c r="E30" s="21"/>
      <c r="F30" s="21"/>
      <c r="G30" s="21"/>
      <c r="H30" s="30"/>
      <c r="I30" s="30"/>
      <c r="J30" s="11"/>
      <c r="K30" s="11"/>
      <c r="R30" s="11"/>
      <c r="S30" s="11"/>
      <c r="T30" s="19"/>
      <c r="U30" s="19"/>
      <c r="V30" s="20"/>
    </row>
    <row r="31" spans="1:22" ht="15.75">
      <c r="A31" s="46"/>
      <c r="C31" s="21"/>
      <c r="D31" s="21"/>
      <c r="E31" s="21"/>
      <c r="F31" s="21"/>
      <c r="G31" s="21"/>
      <c r="H31" s="30"/>
      <c r="I31" s="30"/>
      <c r="J31" s="11"/>
      <c r="K31" s="11"/>
      <c r="R31" s="11"/>
      <c r="S31" s="11"/>
      <c r="T31" s="19"/>
      <c r="U31" s="19"/>
      <c r="V31" s="20"/>
    </row>
    <row r="32" spans="1:22" ht="15.75">
      <c r="A32" s="46"/>
      <c r="C32" s="21" t="s">
        <v>41</v>
      </c>
      <c r="D32" s="21"/>
      <c r="E32" s="21"/>
      <c r="F32" s="21"/>
      <c r="G32" s="21"/>
      <c r="H32" s="30"/>
      <c r="I32" s="30"/>
      <c r="J32" s="38"/>
      <c r="K32" s="38"/>
      <c r="L32" s="146"/>
      <c r="R32" s="11"/>
      <c r="S32" s="36"/>
      <c r="T32" s="40"/>
      <c r="U32" s="41"/>
      <c r="V32" s="20"/>
    </row>
    <row r="33" spans="1:22" ht="15.75">
      <c r="A33" s="46" t="s">
        <v>42</v>
      </c>
      <c r="C33" s="21" t="s">
        <v>43</v>
      </c>
      <c r="D33" s="21"/>
      <c r="E33" s="21"/>
      <c r="F33" s="21"/>
      <c r="G33" s="21"/>
      <c r="H33" s="30" t="s">
        <v>44</v>
      </c>
      <c r="I33" s="30"/>
      <c r="J33" s="144">
        <f>J23-J27</f>
        <v>382849</v>
      </c>
      <c r="K33" s="38"/>
      <c r="L33" s="146"/>
      <c r="R33" s="11"/>
      <c r="S33" s="36"/>
      <c r="T33" s="40"/>
      <c r="U33" s="41"/>
      <c r="V33" s="20"/>
    </row>
    <row r="34" spans="1:22" ht="15.75">
      <c r="A34" s="46" t="s">
        <v>45</v>
      </c>
      <c r="C34" s="21" t="s">
        <v>46</v>
      </c>
      <c r="D34" s="21"/>
      <c r="E34" s="21"/>
      <c r="F34" s="21"/>
      <c r="G34" s="21"/>
      <c r="H34" s="30" t="s">
        <v>47</v>
      </c>
      <c r="I34" s="30"/>
      <c r="J34" s="38">
        <f>IF(J33=0,0,J33/J18)</f>
        <v>1.4553486759960772E-2</v>
      </c>
      <c r="K34" s="38"/>
      <c r="L34" s="146">
        <f>J34</f>
        <v>1.4553486759960772E-2</v>
      </c>
      <c r="R34" s="11"/>
      <c r="S34" s="36"/>
      <c r="T34" s="40"/>
      <c r="U34" s="41"/>
      <c r="V34" s="20"/>
    </row>
    <row r="35" spans="1:22" ht="15.75">
      <c r="A35" s="46"/>
      <c r="C35" s="21"/>
      <c r="D35" s="21"/>
      <c r="E35" s="21"/>
      <c r="F35" s="21"/>
      <c r="G35" s="21"/>
      <c r="H35" s="30"/>
      <c r="I35" s="30"/>
      <c r="J35" s="38"/>
      <c r="K35" s="38"/>
      <c r="L35" s="146"/>
      <c r="R35" s="11"/>
      <c r="S35" s="36"/>
      <c r="T35" s="40"/>
      <c r="U35" s="41"/>
      <c r="V35" s="20"/>
    </row>
    <row r="36" spans="1:22" ht="15.75">
      <c r="A36" s="42"/>
      <c r="C36" s="21" t="s">
        <v>48</v>
      </c>
      <c r="D36" s="21"/>
      <c r="E36" s="21"/>
      <c r="F36" s="21"/>
      <c r="G36" s="21"/>
      <c r="H36" s="43"/>
      <c r="I36" s="43"/>
      <c r="J36" s="11"/>
      <c r="K36" s="11"/>
      <c r="L36" s="11"/>
      <c r="R36" s="11"/>
      <c r="S36" s="36"/>
      <c r="T36" s="40"/>
      <c r="U36" s="41"/>
      <c r="V36" s="20"/>
    </row>
    <row r="37" spans="1:22" ht="15.75">
      <c r="A37" s="46">
        <v>5</v>
      </c>
      <c r="C37" s="21" t="s">
        <v>49</v>
      </c>
      <c r="D37" s="21"/>
      <c r="E37" s="21"/>
      <c r="F37" s="21"/>
      <c r="G37" s="21"/>
      <c r="H37" s="30" t="s">
        <v>291</v>
      </c>
      <c r="I37" s="30"/>
      <c r="J37" s="31">
        <f>VLOOKUP(A37,IMPORTS!$A$5:$W$17,9,FALSE)</f>
        <v>22584</v>
      </c>
      <c r="K37" s="11"/>
      <c r="R37" s="11"/>
      <c r="S37" s="36"/>
      <c r="T37" s="40"/>
      <c r="U37" s="41"/>
      <c r="V37" s="20"/>
    </row>
    <row r="38" spans="1:22" ht="15.75">
      <c r="A38" s="46">
        <v>6</v>
      </c>
      <c r="C38" s="21" t="s">
        <v>52</v>
      </c>
      <c r="D38" s="21"/>
      <c r="E38" s="21"/>
      <c r="F38" s="21"/>
      <c r="G38" s="21"/>
      <c r="H38" s="30" t="s">
        <v>53</v>
      </c>
      <c r="I38" s="30"/>
      <c r="J38" s="38">
        <f>IF(J37=0,0,J37/J18)</f>
        <v>8.5850020500759857E-4</v>
      </c>
      <c r="K38" s="38"/>
      <c r="L38" s="146">
        <f>J38</f>
        <v>8.5850020500759857E-4</v>
      </c>
      <c r="R38" s="11"/>
      <c r="S38" s="36"/>
      <c r="T38" s="40"/>
      <c r="U38" s="41"/>
      <c r="V38" s="20"/>
    </row>
    <row r="39" spans="1:22" ht="15.75">
      <c r="A39" s="46"/>
      <c r="C39" s="21"/>
      <c r="D39" s="21"/>
      <c r="E39" s="21"/>
      <c r="F39" s="21"/>
      <c r="G39" s="21"/>
      <c r="H39" s="30"/>
      <c r="I39" s="30"/>
      <c r="J39" s="38"/>
      <c r="K39" s="38"/>
      <c r="L39" s="146"/>
      <c r="R39" s="11"/>
      <c r="S39" s="36"/>
      <c r="T39" s="40"/>
      <c r="U39" s="41"/>
      <c r="V39" s="20"/>
    </row>
    <row r="40" spans="1:22" ht="15.75">
      <c r="A40" s="46"/>
      <c r="C40" s="21" t="s">
        <v>54</v>
      </c>
      <c r="D40" s="21"/>
      <c r="E40" s="21"/>
      <c r="F40" s="21"/>
      <c r="G40" s="21"/>
      <c r="H40" s="43"/>
      <c r="I40" s="43"/>
      <c r="J40" s="11"/>
      <c r="K40" s="11"/>
      <c r="L40" s="11"/>
      <c r="R40" s="11"/>
      <c r="S40" s="11"/>
      <c r="T40" s="19"/>
      <c r="U40" s="11"/>
      <c r="V40" s="20"/>
    </row>
    <row r="41" spans="1:22" ht="15.75">
      <c r="A41" s="46">
        <v>7</v>
      </c>
      <c r="C41" s="21" t="s">
        <v>55</v>
      </c>
      <c r="D41" s="21"/>
      <c r="E41" s="21"/>
      <c r="F41" s="21"/>
      <c r="G41" s="21"/>
      <c r="H41" s="30" t="s">
        <v>292</v>
      </c>
      <c r="I41" s="30"/>
      <c r="J41" s="31">
        <f>VLOOKUP(A41,IMPORTS!$A$5:$W$17,9,FALSE)</f>
        <v>14537</v>
      </c>
      <c r="K41" s="11"/>
      <c r="R41" s="11"/>
      <c r="S41" s="45"/>
      <c r="T41" s="19"/>
      <c r="U41" s="46"/>
      <c r="V41" s="20"/>
    </row>
    <row r="42" spans="1:22" ht="15.75">
      <c r="A42" s="46">
        <v>8</v>
      </c>
      <c r="C42" s="21" t="s">
        <v>58</v>
      </c>
      <c r="D42" s="21"/>
      <c r="E42" s="21"/>
      <c r="F42" s="21"/>
      <c r="G42" s="21"/>
      <c r="H42" s="30" t="s">
        <v>59</v>
      </c>
      <c r="I42" s="30"/>
      <c r="J42" s="38">
        <f>IF(J41=0,0,J41/J18)</f>
        <v>5.5260438718541713E-4</v>
      </c>
      <c r="K42" s="38"/>
      <c r="L42" s="146">
        <f>J42</f>
        <v>5.5260438718541713E-4</v>
      </c>
      <c r="R42" s="11"/>
      <c r="S42" s="36"/>
      <c r="T42" s="19"/>
      <c r="U42" s="41"/>
      <c r="V42" s="20"/>
    </row>
    <row r="43" spans="1:22" ht="15.75">
      <c r="A43" s="46"/>
      <c r="C43" s="21"/>
      <c r="D43" s="21"/>
      <c r="E43" s="21"/>
      <c r="F43" s="21"/>
      <c r="G43" s="21"/>
      <c r="H43" s="30"/>
      <c r="I43" s="30"/>
      <c r="J43" s="11"/>
      <c r="K43" s="11"/>
      <c r="L43" s="11"/>
      <c r="R43" s="11"/>
      <c r="V43" s="20"/>
    </row>
    <row r="44" spans="1:22" ht="15.75">
      <c r="A44" s="325">
        <v>9</v>
      </c>
      <c r="B44" s="47"/>
      <c r="C44" s="27" t="s">
        <v>61</v>
      </c>
      <c r="D44" s="27"/>
      <c r="E44" s="27"/>
      <c r="F44" s="27"/>
      <c r="G44" s="27"/>
      <c r="H44" s="22" t="s">
        <v>62</v>
      </c>
      <c r="I44" s="22"/>
      <c r="J44" s="147">
        <f>J34+J38+J42</f>
        <v>1.5964591352153789E-2</v>
      </c>
      <c r="K44" s="147"/>
      <c r="L44" s="147">
        <f>L34+L38+L42</f>
        <v>1.5964591352153789E-2</v>
      </c>
      <c r="R44" s="11"/>
      <c r="V44" s="20"/>
    </row>
    <row r="45" spans="1:22" ht="15.75">
      <c r="A45" s="46"/>
      <c r="C45" s="21"/>
      <c r="D45" s="21"/>
      <c r="E45" s="21"/>
      <c r="F45" s="21"/>
      <c r="G45" s="21"/>
      <c r="H45" s="30"/>
      <c r="I45" s="30"/>
      <c r="J45" s="11"/>
      <c r="K45" s="11"/>
      <c r="L45" s="11"/>
      <c r="R45" s="11"/>
      <c r="S45" s="11"/>
      <c r="T45" s="19"/>
      <c r="U45" s="49"/>
      <c r="V45" s="20"/>
    </row>
    <row r="46" spans="1:22" ht="15.75">
      <c r="A46" s="46"/>
      <c r="C46" s="11" t="s">
        <v>63</v>
      </c>
      <c r="D46" s="11"/>
      <c r="E46" s="11"/>
      <c r="F46" s="11"/>
      <c r="G46" s="11"/>
      <c r="H46" s="30"/>
      <c r="I46" s="30"/>
      <c r="J46" s="11"/>
      <c r="K46" s="11"/>
      <c r="L46" s="11"/>
      <c r="R46" s="11"/>
      <c r="V46" s="19" t="s">
        <v>3</v>
      </c>
    </row>
    <row r="47" spans="1:22" ht="15.75">
      <c r="A47" s="46">
        <v>10</v>
      </c>
      <c r="C47" s="11" t="s">
        <v>64</v>
      </c>
      <c r="D47" s="11"/>
      <c r="E47" s="11"/>
      <c r="F47" s="11"/>
      <c r="G47" s="11"/>
      <c r="H47" s="30" t="s">
        <v>293</v>
      </c>
      <c r="I47" s="30"/>
      <c r="J47" s="31">
        <f>VLOOKUP(A47,IMPORTS!$A$5:$W$17,9,FALSE)</f>
        <v>0</v>
      </c>
      <c r="K47" s="11"/>
      <c r="L47" s="11"/>
      <c r="R47" s="11"/>
      <c r="V47" s="19"/>
    </row>
    <row r="48" spans="1:22" ht="15.75">
      <c r="A48" s="46">
        <v>11</v>
      </c>
      <c r="C48" s="11" t="s">
        <v>67</v>
      </c>
      <c r="D48" s="11"/>
      <c r="E48" s="11"/>
      <c r="F48" s="11"/>
      <c r="G48" s="11"/>
      <c r="H48" s="30" t="s">
        <v>68</v>
      </c>
      <c r="I48" s="30"/>
      <c r="J48" s="38">
        <f>IF(J47=0,0,J47/J20)</f>
        <v>0</v>
      </c>
      <c r="K48" s="38"/>
      <c r="L48" s="146">
        <f>J48</f>
        <v>0</v>
      </c>
      <c r="R48" s="11"/>
      <c r="T48" s="19"/>
      <c r="U48" s="19"/>
      <c r="V48" s="19"/>
    </row>
    <row r="49" spans="1:22" ht="15.75">
      <c r="A49" s="46"/>
      <c r="C49" s="11"/>
      <c r="D49" s="11"/>
      <c r="E49" s="11"/>
      <c r="F49" s="11"/>
      <c r="G49" s="11"/>
      <c r="H49" s="30"/>
      <c r="I49" s="30"/>
      <c r="J49" s="11"/>
      <c r="K49" s="11"/>
      <c r="L49" s="11"/>
      <c r="R49" s="11"/>
      <c r="T49" s="8"/>
      <c r="U49" s="19"/>
      <c r="V49" s="20"/>
    </row>
    <row r="50" spans="1:22" ht="15.75">
      <c r="A50" s="46"/>
      <c r="C50" s="21" t="s">
        <v>69</v>
      </c>
      <c r="D50" s="21"/>
      <c r="E50" s="21"/>
      <c r="F50" s="21"/>
      <c r="G50" s="21"/>
      <c r="H50" s="52"/>
      <c r="I50" s="52"/>
      <c r="R50" s="11"/>
      <c r="T50" s="19"/>
      <c r="U50" s="19"/>
      <c r="V50" s="20"/>
    </row>
    <row r="51" spans="1:22" ht="15.75">
      <c r="A51" s="46">
        <v>12</v>
      </c>
      <c r="C51" s="21" t="s">
        <v>294</v>
      </c>
      <c r="D51" s="21"/>
      <c r="E51" s="21"/>
      <c r="F51" s="21"/>
      <c r="G51" s="21"/>
      <c r="H51" s="30" t="s">
        <v>295</v>
      </c>
      <c r="I51" s="30"/>
      <c r="J51" s="31">
        <f>VLOOKUP(A51,IMPORTS!$A$5:$W$17,9,FALSE)</f>
        <v>1642151</v>
      </c>
      <c r="K51" s="11"/>
      <c r="L51" s="11"/>
      <c r="R51" s="11"/>
      <c r="T51" s="19"/>
      <c r="U51" s="19"/>
      <c r="V51" s="20"/>
    </row>
    <row r="52" spans="1:22" ht="15.75">
      <c r="A52" s="46">
        <v>13</v>
      </c>
      <c r="C52" s="11" t="s">
        <v>73</v>
      </c>
      <c r="D52" s="11"/>
      <c r="E52" s="11"/>
      <c r="F52" s="11"/>
      <c r="G52" s="11"/>
      <c r="H52" s="30" t="s">
        <v>74</v>
      </c>
      <c r="I52" s="30"/>
      <c r="J52" s="148">
        <f>IF(J51=0,0,J51/J20)</f>
        <v>6.8997975965366026E-2</v>
      </c>
      <c r="K52" s="148"/>
      <c r="L52" s="146">
        <f>J52</f>
        <v>6.8997975965366026E-2</v>
      </c>
      <c r="R52" s="11"/>
      <c r="U52" s="234"/>
      <c r="V52" s="19"/>
    </row>
    <row r="53" spans="1:22" ht="15.75">
      <c r="A53" s="46"/>
      <c r="C53" s="21"/>
      <c r="D53" s="21"/>
      <c r="E53" s="21"/>
      <c r="F53" s="21"/>
      <c r="G53" s="21"/>
      <c r="H53" s="30"/>
      <c r="I53" s="30"/>
      <c r="J53" s="11"/>
      <c r="K53" s="11"/>
      <c r="L53" s="11"/>
      <c r="R53" s="11"/>
      <c r="S53" s="52"/>
      <c r="T53" s="19"/>
      <c r="U53" s="19"/>
      <c r="V53" s="20"/>
    </row>
    <row r="54" spans="1:22" ht="15.75">
      <c r="A54" s="325">
        <v>14</v>
      </c>
      <c r="B54" s="47"/>
      <c r="C54" s="27" t="s">
        <v>401</v>
      </c>
      <c r="D54" s="27"/>
      <c r="E54" s="27"/>
      <c r="F54" s="27"/>
      <c r="G54" s="27"/>
      <c r="H54" s="22" t="s">
        <v>77</v>
      </c>
      <c r="I54" s="22"/>
      <c r="J54" s="55"/>
      <c r="K54" s="55"/>
      <c r="L54" s="147">
        <f>L48+L52</f>
        <v>6.8997975965366026E-2</v>
      </c>
      <c r="R54" s="11"/>
      <c r="S54" s="52"/>
      <c r="T54" s="19"/>
      <c r="U54" s="19"/>
      <c r="V54" s="20"/>
    </row>
    <row r="55" spans="1:22" ht="15.75">
      <c r="A55" s="46"/>
      <c r="R55" s="6"/>
      <c r="S55" s="6"/>
      <c r="T55" s="19"/>
      <c r="U55" s="19"/>
      <c r="V55" s="20"/>
    </row>
    <row r="56" spans="1:22" ht="15.75">
      <c r="A56" s="46"/>
      <c r="C56" s="235"/>
      <c r="R56" s="6"/>
      <c r="S56" s="6"/>
      <c r="T56" s="19"/>
      <c r="U56" s="19"/>
      <c r="V56" s="20"/>
    </row>
    <row r="57" spans="1:22" ht="15.75">
      <c r="A57" s="46">
        <v>15</v>
      </c>
      <c r="C57" s="57" t="s">
        <v>402</v>
      </c>
      <c r="D57" s="57"/>
      <c r="E57" s="57"/>
      <c r="F57" s="57"/>
      <c r="G57" s="43"/>
      <c r="H57" s="43" t="s">
        <v>296</v>
      </c>
      <c r="I57" s="43"/>
      <c r="J57" s="326">
        <f>VLOOKUP(A57,IMPORTS!$A$5:$W$17,9,FALSE)</f>
        <v>1.0386893024469324E-2</v>
      </c>
      <c r="K57" s="53"/>
      <c r="L57" s="53">
        <f>J57</f>
        <v>1.0386893024469324E-2</v>
      </c>
      <c r="M57" s="57"/>
      <c r="N57" s="57"/>
      <c r="O57" s="57"/>
      <c r="P57" s="57"/>
      <c r="R57" s="11"/>
      <c r="S57" s="11"/>
      <c r="T57" s="19"/>
      <c r="U57" s="19"/>
      <c r="V57" s="19" t="s">
        <v>3</v>
      </c>
    </row>
    <row r="58" spans="1:22" ht="15.75">
      <c r="A58" s="46"/>
      <c r="C58" s="169" t="s">
        <v>297</v>
      </c>
      <c r="D58" s="57"/>
      <c r="E58" s="57"/>
      <c r="F58" s="57"/>
      <c r="G58" s="43"/>
      <c r="H58" s="43"/>
      <c r="I58" s="43"/>
      <c r="J58" s="53"/>
      <c r="K58" s="53"/>
      <c r="L58" s="53"/>
      <c r="M58" s="57"/>
      <c r="N58" s="57"/>
      <c r="O58" s="57"/>
      <c r="P58" s="57"/>
      <c r="R58" s="11"/>
      <c r="S58" s="11"/>
      <c r="T58" s="19"/>
      <c r="U58" s="19"/>
      <c r="V58" s="19"/>
    </row>
    <row r="59" spans="1:22" ht="15.75">
      <c r="A59" s="236"/>
      <c r="B59" s="235"/>
      <c r="C59" s="235"/>
      <c r="D59" s="235"/>
      <c r="E59" s="235"/>
      <c r="H59" s="235"/>
      <c r="L59" s="237"/>
      <c r="S59" s="231"/>
    </row>
    <row r="60" spans="1:22">
      <c r="S60" s="231"/>
    </row>
    <row r="61" spans="1:22">
      <c r="S61" s="440" t="s">
        <v>534</v>
      </c>
    </row>
    <row r="62" spans="1:22" ht="15.75">
      <c r="A62" s="233"/>
      <c r="C62" s="57"/>
      <c r="D62" s="57"/>
      <c r="E62" s="57"/>
      <c r="F62" s="57"/>
      <c r="G62" s="57"/>
      <c r="H62" s="57"/>
      <c r="I62" s="57"/>
      <c r="J62" s="11"/>
      <c r="K62" s="11"/>
      <c r="L62" s="57"/>
      <c r="M62" s="57"/>
      <c r="N62" s="57"/>
      <c r="O62" s="57"/>
      <c r="P62" s="57"/>
      <c r="R62" s="11"/>
      <c r="S62" s="231" t="str">
        <f>S4</f>
        <v>Attachment MM-CMMPA Agency</v>
      </c>
      <c r="T62" s="19"/>
      <c r="U62" s="8"/>
      <c r="V62" s="20"/>
    </row>
    <row r="63" spans="1:22" ht="15.75">
      <c r="A63" s="233"/>
      <c r="C63" s="21" t="str">
        <f>C5</f>
        <v>Formula Rate calculation</v>
      </c>
      <c r="D63" s="21"/>
      <c r="E63" s="21"/>
      <c r="F63" s="21"/>
      <c r="G63" s="21"/>
      <c r="H63" s="57"/>
      <c r="I63" s="57"/>
      <c r="J63" s="57" t="str">
        <f>J5</f>
        <v xml:space="preserve">     Rate Formula Template</v>
      </c>
      <c r="K63" s="57"/>
      <c r="L63" s="57"/>
      <c r="M63" s="57"/>
      <c r="N63" s="57"/>
      <c r="O63" s="57"/>
      <c r="P63" s="57"/>
      <c r="R63" s="11"/>
      <c r="S63" s="58" t="str">
        <f>S5</f>
        <v>For  the 12 months ended 12/31/2018</v>
      </c>
      <c r="T63" s="19"/>
      <c r="U63" s="8"/>
      <c r="V63" s="20"/>
    </row>
    <row r="64" spans="1:22" ht="15.75">
      <c r="A64" s="233"/>
      <c r="C64" s="21"/>
      <c r="D64" s="21"/>
      <c r="E64" s="21"/>
      <c r="F64" s="21"/>
      <c r="G64" s="21"/>
      <c r="H64" s="57"/>
      <c r="I64" s="57"/>
      <c r="J64" s="57" t="str">
        <f>J6</f>
        <v xml:space="preserve"> Utilizing Attachment O-CMMPA Agency</v>
      </c>
      <c r="K64" s="57"/>
      <c r="L64" s="57"/>
      <c r="M64" s="57"/>
      <c r="N64" s="57"/>
      <c r="O64" s="57"/>
      <c r="P64" s="57"/>
      <c r="Q64" s="11"/>
      <c r="R64" s="11"/>
      <c r="T64" s="19"/>
      <c r="U64" s="8"/>
      <c r="V64" s="20"/>
    </row>
    <row r="65" spans="1:25" ht="14.25" customHeight="1">
      <c r="A65" s="233"/>
      <c r="C65" s="57"/>
      <c r="D65" s="57"/>
      <c r="E65" s="57"/>
      <c r="F65" s="57"/>
      <c r="G65" s="57"/>
      <c r="H65" s="57"/>
      <c r="I65" s="57"/>
      <c r="J65" s="57"/>
      <c r="K65" s="57"/>
      <c r="L65" s="57"/>
      <c r="M65" s="57"/>
      <c r="N65" s="57"/>
      <c r="O65" s="57"/>
      <c r="P65" s="57"/>
      <c r="R65" s="11"/>
      <c r="S65" s="57" t="s">
        <v>78</v>
      </c>
      <c r="T65" s="19"/>
      <c r="U65" s="8"/>
      <c r="V65" s="20"/>
    </row>
    <row r="66" spans="1:25" ht="15.75">
      <c r="A66" s="233"/>
      <c r="H66" s="57"/>
      <c r="I66" s="57"/>
      <c r="J66" s="58" t="str">
        <f>J8</f>
        <v>CMMPA Agency</v>
      </c>
      <c r="K66" s="57"/>
      <c r="L66" s="57"/>
      <c r="M66" s="57"/>
      <c r="N66" s="57"/>
      <c r="O66" s="57"/>
      <c r="P66" s="57"/>
      <c r="Q66" s="57"/>
      <c r="R66" s="11"/>
      <c r="S66" s="11"/>
      <c r="T66" s="19"/>
      <c r="U66" s="8"/>
      <c r="V66" s="20"/>
    </row>
    <row r="67" spans="1:25" ht="15.75">
      <c r="A67" s="233"/>
      <c r="H67" s="21"/>
      <c r="I67" s="21"/>
      <c r="J67" s="21"/>
      <c r="K67" s="21"/>
      <c r="L67" s="21"/>
      <c r="M67" s="21"/>
      <c r="N67" s="21"/>
      <c r="O67" s="21"/>
      <c r="P67" s="21"/>
      <c r="Q67" s="21"/>
      <c r="R67" s="21"/>
      <c r="S67" s="21"/>
      <c r="T67" s="19"/>
      <c r="U67" s="8"/>
      <c r="V67" s="20"/>
    </row>
    <row r="68" spans="1:25" ht="15.75">
      <c r="A68" s="233"/>
      <c r="C68" s="57"/>
      <c r="D68" s="57"/>
      <c r="E68" s="57"/>
      <c r="F68" s="57"/>
      <c r="G68" s="57"/>
      <c r="H68" s="27" t="s">
        <v>79</v>
      </c>
      <c r="I68" s="27"/>
      <c r="L68" s="6"/>
      <c r="M68" s="6"/>
      <c r="N68" s="6"/>
      <c r="O68" s="6"/>
      <c r="P68" s="6"/>
      <c r="Q68" s="6"/>
      <c r="R68" s="11"/>
      <c r="S68" s="11"/>
      <c r="T68" s="19"/>
      <c r="U68" s="8"/>
      <c r="V68" s="20"/>
    </row>
    <row r="69" spans="1:25" ht="63.75">
      <c r="A69" s="233"/>
      <c r="C69" s="57"/>
      <c r="D69" s="57"/>
      <c r="E69" s="57"/>
      <c r="F69" s="57"/>
      <c r="G69" s="57"/>
      <c r="H69" s="27"/>
      <c r="I69" s="27"/>
      <c r="L69" s="6"/>
      <c r="M69" s="6"/>
      <c r="N69" s="6"/>
      <c r="O69" s="6"/>
      <c r="P69" s="6"/>
      <c r="Q69" s="6"/>
      <c r="R69" s="11"/>
      <c r="S69" s="11"/>
      <c r="T69" s="19"/>
      <c r="U69" s="8"/>
      <c r="V69" s="264" t="s">
        <v>410</v>
      </c>
    </row>
    <row r="70" spans="1:25" ht="17.25" customHeight="1">
      <c r="A70" s="238"/>
      <c r="C70" s="60" t="s">
        <v>8</v>
      </c>
      <c r="D70" s="60" t="s">
        <v>9</v>
      </c>
      <c r="E70" s="60" t="s">
        <v>10</v>
      </c>
      <c r="F70" s="60" t="s">
        <v>11</v>
      </c>
      <c r="G70" s="60" t="s">
        <v>80</v>
      </c>
      <c r="H70" s="60" t="s">
        <v>81</v>
      </c>
      <c r="I70" s="60" t="s">
        <v>82</v>
      </c>
      <c r="J70" s="60" t="s">
        <v>83</v>
      </c>
      <c r="K70" s="60" t="s">
        <v>84</v>
      </c>
      <c r="L70" s="60" t="s">
        <v>85</v>
      </c>
      <c r="M70" s="60" t="s">
        <v>86</v>
      </c>
      <c r="N70" s="60" t="s">
        <v>198</v>
      </c>
      <c r="O70" s="60" t="s">
        <v>87</v>
      </c>
      <c r="P70" s="60" t="s">
        <v>88</v>
      </c>
      <c r="Q70" s="60" t="s">
        <v>89</v>
      </c>
      <c r="R70" s="60" t="s">
        <v>90</v>
      </c>
      <c r="S70" s="60" t="s">
        <v>91</v>
      </c>
      <c r="T70" s="19"/>
      <c r="U70" s="8"/>
      <c r="V70" s="20"/>
    </row>
    <row r="71" spans="1:25" ht="94.5">
      <c r="A71" s="61" t="s">
        <v>92</v>
      </c>
      <c r="B71" s="62"/>
      <c r="C71" s="63" t="s">
        <v>93</v>
      </c>
      <c r="D71" s="63" t="s">
        <v>94</v>
      </c>
      <c r="E71" s="63" t="s">
        <v>95</v>
      </c>
      <c r="F71" s="63" t="s">
        <v>96</v>
      </c>
      <c r="G71" s="63" t="s">
        <v>97</v>
      </c>
      <c r="H71" s="64" t="s">
        <v>98</v>
      </c>
      <c r="I71" s="64" t="s">
        <v>99</v>
      </c>
      <c r="J71" s="65" t="s">
        <v>100</v>
      </c>
      <c r="K71" s="66" t="s">
        <v>101</v>
      </c>
      <c r="L71" s="64" t="s">
        <v>102</v>
      </c>
      <c r="M71" s="64" t="s">
        <v>76</v>
      </c>
      <c r="N71" s="64" t="s">
        <v>298</v>
      </c>
      <c r="O71" s="66" t="s">
        <v>103</v>
      </c>
      <c r="P71" s="64" t="s">
        <v>104</v>
      </c>
      <c r="Q71" s="67" t="s">
        <v>105</v>
      </c>
      <c r="R71" s="68" t="s">
        <v>106</v>
      </c>
      <c r="S71" s="67" t="s">
        <v>107</v>
      </c>
      <c r="T71" s="40"/>
      <c r="U71" s="416" t="s">
        <v>508</v>
      </c>
      <c r="V71" s="417" t="s">
        <v>509</v>
      </c>
    </row>
    <row r="72" spans="1:25" ht="46.5" customHeight="1">
      <c r="A72" s="69"/>
      <c r="B72" s="70"/>
      <c r="C72" s="70" t="s">
        <v>299</v>
      </c>
      <c r="D72" s="70"/>
      <c r="E72" s="71" t="s">
        <v>108</v>
      </c>
      <c r="F72" s="70"/>
      <c r="G72" s="72" t="s">
        <v>109</v>
      </c>
      <c r="H72" s="71" t="s">
        <v>110</v>
      </c>
      <c r="I72" s="72" t="s">
        <v>111</v>
      </c>
      <c r="J72" s="71" t="s">
        <v>112</v>
      </c>
      <c r="K72" s="73" t="s">
        <v>113</v>
      </c>
      <c r="L72" s="71" t="s">
        <v>114</v>
      </c>
      <c r="M72" s="120" t="s">
        <v>115</v>
      </c>
      <c r="N72" s="120" t="s">
        <v>300</v>
      </c>
      <c r="O72" s="121" t="s">
        <v>212</v>
      </c>
      <c r="P72" s="72" t="s">
        <v>117</v>
      </c>
      <c r="Q72" s="121" t="s">
        <v>118</v>
      </c>
      <c r="R72" s="75" t="s">
        <v>119</v>
      </c>
      <c r="S72" s="76" t="s">
        <v>120</v>
      </c>
      <c r="T72" s="19"/>
      <c r="U72" s="8"/>
      <c r="V72" s="123"/>
    </row>
    <row r="73" spans="1:25" ht="15.75">
      <c r="A73" s="77" t="s">
        <v>121</v>
      </c>
      <c r="B73" s="6"/>
      <c r="C73" s="6"/>
      <c r="D73" s="6"/>
      <c r="E73" s="6"/>
      <c r="F73" s="6"/>
      <c r="G73" s="6"/>
      <c r="H73" s="6"/>
      <c r="I73" s="6"/>
      <c r="J73" s="6"/>
      <c r="K73" s="78"/>
      <c r="L73" s="6"/>
      <c r="M73" s="6"/>
      <c r="N73" s="6"/>
      <c r="O73" s="78"/>
      <c r="P73" s="6"/>
      <c r="Q73" s="78"/>
      <c r="R73" s="11"/>
      <c r="S73" s="79"/>
      <c r="T73" s="19"/>
      <c r="U73" s="8"/>
      <c r="V73" s="20"/>
    </row>
    <row r="74" spans="1:25" ht="15.75">
      <c r="A74" s="239" t="s">
        <v>20</v>
      </c>
      <c r="C74" s="179" t="s">
        <v>216</v>
      </c>
      <c r="D74" s="192">
        <v>1203</v>
      </c>
      <c r="E74" s="240">
        <v>26306342</v>
      </c>
      <c r="F74" s="240">
        <v>2506354</v>
      </c>
      <c r="G74" s="146">
        <f>$L$29</f>
        <v>0.69466962767430296</v>
      </c>
      <c r="H74" s="241">
        <f>F74*G74</f>
        <v>1741088</v>
      </c>
      <c r="I74" s="146">
        <f>$L$44</f>
        <v>1.5964591352153789E-2</v>
      </c>
      <c r="J74" s="10">
        <f>E74*I74</f>
        <v>419970</v>
      </c>
      <c r="K74" s="404">
        <f>H74+J74</f>
        <v>2161058</v>
      </c>
      <c r="L74" s="403">
        <f>E74-F74</f>
        <v>23799988</v>
      </c>
      <c r="M74" s="146">
        <f>$L$54</f>
        <v>6.8997975965366026E-2</v>
      </c>
      <c r="N74" s="243">
        <f>+$L$57</f>
        <v>1.0386893024469324E-2</v>
      </c>
      <c r="O74" s="244">
        <f>L74*(M74+N74)</f>
        <v>1889358.9293396533</v>
      </c>
      <c r="P74" s="407">
        <f>638579-1</f>
        <v>638578</v>
      </c>
      <c r="Q74" s="244">
        <f>K74+O74+P74</f>
        <v>4688994.9293396529</v>
      </c>
      <c r="R74" s="227">
        <v>505011</v>
      </c>
      <c r="S74" s="228">
        <f>Q74+R74</f>
        <v>5194005.9293396529</v>
      </c>
      <c r="T74" s="85"/>
      <c r="U74" s="367">
        <v>-44325</v>
      </c>
      <c r="V74" s="221">
        <f>+E74-U74</f>
        <v>26350667</v>
      </c>
      <c r="W74" s="85"/>
      <c r="X74" s="85"/>
      <c r="Y74" s="85"/>
    </row>
    <row r="75" spans="1:25" ht="15.75">
      <c r="A75" s="239" t="s">
        <v>122</v>
      </c>
      <c r="C75" s="179" t="s">
        <v>373</v>
      </c>
      <c r="D75" s="23">
        <v>2221</v>
      </c>
      <c r="E75" s="240">
        <v>0</v>
      </c>
      <c r="F75" s="240">
        <v>0</v>
      </c>
      <c r="G75" s="146">
        <f t="shared" ref="G75:G76" si="0">$L$29</f>
        <v>0.69466962767430296</v>
      </c>
      <c r="H75" s="241">
        <f t="shared" ref="H75:H76" si="1">F75*G75</f>
        <v>0</v>
      </c>
      <c r="I75" s="146">
        <f t="shared" ref="I75:I76" si="2">$L$44</f>
        <v>1.5964591352153789E-2</v>
      </c>
      <c r="J75" s="10">
        <f t="shared" ref="J75:J76" si="3">E75*I75</f>
        <v>0</v>
      </c>
      <c r="K75" s="242">
        <f>H75+J75</f>
        <v>0</v>
      </c>
      <c r="L75" s="241">
        <f>E75-F75</f>
        <v>0</v>
      </c>
      <c r="M75" s="146">
        <f t="shared" ref="M75:M76" si="4">$L$54</f>
        <v>6.8997975965366026E-2</v>
      </c>
      <c r="N75" s="243">
        <f>+$L$57</f>
        <v>1.0386893024469324E-2</v>
      </c>
      <c r="O75" s="244">
        <f t="shared" ref="O75:O76" si="5">L75*(M75+N75)</f>
        <v>0</v>
      </c>
      <c r="P75" s="240">
        <v>0</v>
      </c>
      <c r="Q75" s="244">
        <f>K75+O75+P75</f>
        <v>0</v>
      </c>
      <c r="R75" s="227">
        <v>0</v>
      </c>
      <c r="S75" s="228">
        <f>Q75+R75</f>
        <v>0</v>
      </c>
      <c r="T75" s="85"/>
      <c r="U75" s="367"/>
      <c r="V75" s="221">
        <f t="shared" ref="V75:V81" si="6">+E75-U75</f>
        <v>0</v>
      </c>
      <c r="W75" s="85"/>
      <c r="X75" s="85"/>
      <c r="Y75" s="85"/>
    </row>
    <row r="76" spans="1:25" ht="15.75">
      <c r="A76" s="239" t="s">
        <v>123</v>
      </c>
      <c r="D76" s="23"/>
      <c r="E76" s="240">
        <v>0</v>
      </c>
      <c r="F76" s="240">
        <v>0</v>
      </c>
      <c r="G76" s="146">
        <f t="shared" si="0"/>
        <v>0.69466962767430296</v>
      </c>
      <c r="H76" s="241">
        <f t="shared" si="1"/>
        <v>0</v>
      </c>
      <c r="I76" s="146">
        <f t="shared" si="2"/>
        <v>1.5964591352153789E-2</v>
      </c>
      <c r="J76" s="10">
        <f t="shared" si="3"/>
        <v>0</v>
      </c>
      <c r="K76" s="242">
        <f>H76+J76</f>
        <v>0</v>
      </c>
      <c r="L76" s="241">
        <f>E76-F76</f>
        <v>0</v>
      </c>
      <c r="M76" s="146">
        <f t="shared" si="4"/>
        <v>6.8997975965366026E-2</v>
      </c>
      <c r="N76" s="243">
        <v>0</v>
      </c>
      <c r="O76" s="244">
        <f t="shared" si="5"/>
        <v>0</v>
      </c>
      <c r="P76" s="240">
        <v>0</v>
      </c>
      <c r="Q76" s="244">
        <f>K76+O76+P76</f>
        <v>0</v>
      </c>
      <c r="R76" s="240">
        <v>0</v>
      </c>
      <c r="S76" s="228">
        <f>Q76+R76</f>
        <v>0</v>
      </c>
      <c r="T76" s="85"/>
      <c r="U76" s="367"/>
      <c r="V76" s="221">
        <f t="shared" si="6"/>
        <v>0</v>
      </c>
      <c r="W76" s="85"/>
      <c r="X76" s="85"/>
      <c r="Y76" s="85"/>
    </row>
    <row r="77" spans="1:25" ht="15.75">
      <c r="A77" s="239"/>
      <c r="D77" s="23"/>
      <c r="K77" s="242"/>
      <c r="O77" s="242"/>
      <c r="Q77" s="242"/>
      <c r="S77" s="242"/>
      <c r="T77" s="85"/>
      <c r="U77" s="85"/>
      <c r="V77" s="221">
        <f t="shared" si="6"/>
        <v>0</v>
      </c>
      <c r="W77" s="85"/>
      <c r="X77" s="85"/>
      <c r="Y77" s="85"/>
    </row>
    <row r="78" spans="1:25" ht="15.75">
      <c r="A78" s="239"/>
      <c r="D78" s="23"/>
      <c r="K78" s="242"/>
      <c r="O78" s="242"/>
      <c r="Q78" s="242"/>
      <c r="S78" s="242"/>
      <c r="T78" s="85"/>
      <c r="U78" s="85"/>
      <c r="V78" s="221">
        <f t="shared" si="6"/>
        <v>0</v>
      </c>
      <c r="W78" s="85"/>
      <c r="X78" s="85"/>
      <c r="Y78" s="85"/>
    </row>
    <row r="79" spans="1:25" ht="15.75">
      <c r="A79" s="239"/>
      <c r="D79" s="23"/>
      <c r="K79" s="242"/>
      <c r="O79" s="242"/>
      <c r="Q79" s="242"/>
      <c r="S79" s="242"/>
      <c r="T79" s="85"/>
      <c r="U79" s="85"/>
      <c r="V79" s="221">
        <f t="shared" si="6"/>
        <v>0</v>
      </c>
      <c r="W79" s="85"/>
      <c r="X79" s="85"/>
      <c r="Y79" s="85"/>
    </row>
    <row r="80" spans="1:25" ht="15.75">
      <c r="A80" s="239"/>
      <c r="D80" s="23"/>
      <c r="K80" s="242"/>
      <c r="O80" s="242"/>
      <c r="Q80" s="242"/>
      <c r="S80" s="242"/>
      <c r="T80" s="85"/>
      <c r="U80" s="85"/>
      <c r="V80" s="221">
        <f t="shared" si="6"/>
        <v>0</v>
      </c>
      <c r="W80" s="85"/>
      <c r="X80" s="85"/>
      <c r="Y80" s="85"/>
    </row>
    <row r="81" spans="1:25" ht="15.75">
      <c r="A81" s="239"/>
      <c r="D81" s="23"/>
      <c r="K81" s="242"/>
      <c r="O81" s="242"/>
      <c r="Q81" s="242"/>
      <c r="S81" s="242"/>
      <c r="T81" s="85"/>
      <c r="U81" s="85"/>
      <c r="V81" s="221">
        <f t="shared" si="6"/>
        <v>0</v>
      </c>
      <c r="W81" s="85"/>
      <c r="X81" s="85"/>
      <c r="Y81" s="85"/>
    </row>
    <row r="82" spans="1:25">
      <c r="A82" s="245"/>
      <c r="B82" s="246"/>
      <c r="C82" s="90"/>
      <c r="D82" s="90"/>
      <c r="E82" s="90"/>
      <c r="F82" s="90"/>
      <c r="G82" s="90"/>
      <c r="H82" s="90"/>
      <c r="I82" s="90"/>
      <c r="J82" s="90"/>
      <c r="K82" s="91"/>
      <c r="L82" s="90"/>
      <c r="M82" s="90"/>
      <c r="N82" s="90"/>
      <c r="O82" s="91"/>
      <c r="P82" s="90"/>
      <c r="Q82" s="91"/>
      <c r="R82" s="90"/>
      <c r="S82" s="91"/>
      <c r="T82" s="85"/>
      <c r="U82" s="85"/>
      <c r="V82" s="219"/>
      <c r="W82" s="85"/>
      <c r="X82" s="85"/>
      <c r="Y82" s="85"/>
    </row>
    <row r="83" spans="1:25" ht="16.5" thickBot="1">
      <c r="A83" s="18" t="s">
        <v>124</v>
      </c>
      <c r="C83" s="21" t="s">
        <v>125</v>
      </c>
      <c r="D83" s="21"/>
      <c r="E83" s="21"/>
      <c r="F83" s="21"/>
      <c r="G83" s="21"/>
      <c r="H83" s="43"/>
      <c r="I83" s="43"/>
      <c r="J83" s="11"/>
      <c r="K83" s="11"/>
      <c r="L83" s="11"/>
      <c r="M83" s="11"/>
      <c r="N83" s="11"/>
      <c r="O83" s="11"/>
      <c r="P83" s="11"/>
      <c r="Q83" s="92">
        <f>SUM(Q74:Q82)</f>
        <v>4688994.9293396529</v>
      </c>
      <c r="R83" s="92">
        <f>SUM(R74:R82)</f>
        <v>505011</v>
      </c>
      <c r="S83" s="92">
        <f>SUM(S74:S82)</f>
        <v>5194005.9293396529</v>
      </c>
      <c r="T83" s="85"/>
      <c r="U83" s="366">
        <f>SUM(U74:U82)</f>
        <v>-44325</v>
      </c>
      <c r="V83" s="366">
        <f>SUM(V74:V82)</f>
        <v>26350667</v>
      </c>
      <c r="W83" s="85"/>
      <c r="X83" s="85"/>
      <c r="Y83" s="85"/>
    </row>
    <row r="84" spans="1:25" ht="16.5" thickTop="1">
      <c r="A84" s="93"/>
      <c r="B84" s="85"/>
      <c r="C84" s="85"/>
      <c r="D84" s="85"/>
      <c r="E84" s="133">
        <f>SUM(E74:E81)</f>
        <v>26306342</v>
      </c>
      <c r="F84" s="85"/>
      <c r="G84" s="85"/>
      <c r="H84" s="85"/>
      <c r="I84" s="85"/>
      <c r="J84" s="85"/>
      <c r="K84" s="85"/>
      <c r="L84" s="85"/>
      <c r="M84" s="85"/>
      <c r="N84" s="85"/>
      <c r="O84" s="85"/>
      <c r="P84" s="85"/>
      <c r="Q84" s="85"/>
      <c r="R84" s="85"/>
      <c r="S84" s="85"/>
      <c r="T84" s="85"/>
      <c r="U84" s="85"/>
      <c r="V84" s="253">
        <f>+E84-V83</f>
        <v>-44325</v>
      </c>
      <c r="W84" s="253" t="s">
        <v>229</v>
      </c>
      <c r="X84" s="85"/>
      <c r="Y84" s="85"/>
    </row>
    <row r="85" spans="1:25" ht="15.75">
      <c r="A85" s="156">
        <v>3</v>
      </c>
      <c r="B85" s="85"/>
      <c r="C85" s="57" t="s">
        <v>301</v>
      </c>
      <c r="D85" s="57"/>
      <c r="E85" s="57"/>
      <c r="F85" s="57"/>
      <c r="G85" s="85"/>
      <c r="H85" s="85"/>
      <c r="I85" s="85"/>
      <c r="J85" s="85"/>
      <c r="K85" s="85"/>
      <c r="L85" s="85"/>
      <c r="M85" s="85"/>
      <c r="N85" s="85"/>
      <c r="O85" s="85"/>
      <c r="P85" s="85"/>
      <c r="Q85" s="92">
        <f>Q83</f>
        <v>4688994.9293396529</v>
      </c>
      <c r="R85" s="85"/>
      <c r="S85" s="85"/>
      <c r="T85" s="85"/>
      <c r="U85" s="85"/>
      <c r="V85" s="254" t="s">
        <v>378</v>
      </c>
      <c r="W85" s="255"/>
      <c r="X85" s="85"/>
      <c r="Y85" s="85"/>
    </row>
    <row r="86" spans="1:25">
      <c r="A86" s="85"/>
      <c r="B86" s="85"/>
      <c r="C86" s="85"/>
      <c r="D86" s="85"/>
      <c r="E86" s="85"/>
      <c r="F86" s="85"/>
      <c r="G86" s="85"/>
      <c r="H86" s="85"/>
      <c r="I86" s="85"/>
      <c r="J86" s="85"/>
      <c r="K86" s="85"/>
      <c r="L86" s="85"/>
      <c r="M86" s="85"/>
      <c r="N86" s="85"/>
      <c r="O86" s="85"/>
      <c r="P86" s="85"/>
      <c r="Q86" s="85"/>
      <c r="R86" s="85"/>
      <c r="S86" s="85"/>
      <c r="T86" s="85"/>
      <c r="U86" s="85"/>
      <c r="V86" s="85"/>
      <c r="W86" s="85"/>
      <c r="X86" s="85"/>
      <c r="Y86" s="85"/>
    </row>
    <row r="87" spans="1:25">
      <c r="A87" s="85"/>
      <c r="B87" s="85"/>
      <c r="C87" s="85"/>
      <c r="D87" s="85"/>
      <c r="E87" s="85"/>
      <c r="F87" s="85"/>
      <c r="G87" s="85"/>
      <c r="H87" s="85"/>
      <c r="I87" s="85"/>
      <c r="J87" s="85"/>
      <c r="K87" s="85"/>
      <c r="L87" s="85"/>
      <c r="M87" s="85"/>
      <c r="N87" s="85"/>
      <c r="O87" s="85"/>
      <c r="P87" s="85"/>
      <c r="Q87" s="85"/>
      <c r="R87" s="85"/>
      <c r="S87" s="85"/>
      <c r="T87" s="85"/>
      <c r="U87" s="85"/>
      <c r="V87" s="85"/>
      <c r="W87" s="85"/>
      <c r="X87" s="85"/>
      <c r="Y87" s="85"/>
    </row>
    <row r="88" spans="1:25" ht="15.75">
      <c r="A88" s="57" t="s">
        <v>127</v>
      </c>
      <c r="B88" s="85"/>
      <c r="C88" s="85"/>
      <c r="D88" s="85"/>
      <c r="E88" s="85"/>
      <c r="F88" s="85"/>
      <c r="G88" s="85"/>
      <c r="H88" s="85"/>
      <c r="I88" s="85"/>
      <c r="J88" s="85"/>
      <c r="K88" s="85"/>
      <c r="L88" s="85"/>
      <c r="M88" s="85"/>
      <c r="N88" s="85"/>
      <c r="O88" s="85"/>
      <c r="P88" s="85"/>
      <c r="Q88" s="85"/>
      <c r="R88" s="85"/>
      <c r="S88" s="85"/>
      <c r="T88" s="85"/>
      <c r="U88" s="85"/>
      <c r="V88" s="85"/>
      <c r="W88" s="85"/>
      <c r="X88" s="85"/>
      <c r="Y88" s="85"/>
    </row>
    <row r="89" spans="1:25" ht="16.5" thickBot="1">
      <c r="A89" s="95" t="s">
        <v>128</v>
      </c>
      <c r="B89" s="85"/>
      <c r="C89" s="85"/>
      <c r="D89" s="85"/>
      <c r="E89" s="85"/>
      <c r="F89" s="85"/>
      <c r="G89" s="85"/>
      <c r="H89" s="85"/>
      <c r="I89" s="85"/>
      <c r="J89" s="85"/>
      <c r="K89" s="85"/>
      <c r="L89" s="85"/>
      <c r="M89" s="85"/>
      <c r="N89" s="85"/>
      <c r="O89" s="85"/>
      <c r="P89" s="85"/>
      <c r="Q89" s="85"/>
      <c r="R89" s="85"/>
      <c r="S89" s="85"/>
      <c r="T89" s="85"/>
      <c r="U89" s="85"/>
      <c r="V89" s="85"/>
      <c r="W89" s="85"/>
      <c r="X89" s="85"/>
      <c r="Y89" s="85"/>
    </row>
    <row r="90" spans="1:25" ht="16.5" customHeight="1">
      <c r="A90" s="247" t="s">
        <v>129</v>
      </c>
      <c r="C90" s="426" t="s">
        <v>302</v>
      </c>
      <c r="D90" s="427"/>
      <c r="E90" s="427"/>
      <c r="F90" s="427"/>
      <c r="G90" s="427"/>
      <c r="H90" s="427"/>
      <c r="I90" s="427"/>
      <c r="J90" s="427"/>
      <c r="K90" s="427"/>
      <c r="L90" s="427"/>
      <c r="M90" s="427"/>
      <c r="N90" s="427"/>
      <c r="O90" s="427"/>
      <c r="P90" s="427"/>
      <c r="Q90" s="427"/>
      <c r="R90" s="427"/>
      <c r="S90" s="427"/>
      <c r="T90" s="85"/>
      <c r="U90" s="85"/>
      <c r="V90" s="85"/>
      <c r="W90" s="85"/>
      <c r="X90" s="85"/>
      <c r="Y90" s="85"/>
    </row>
    <row r="91" spans="1:25" ht="17.100000000000001" customHeight="1">
      <c r="A91" s="247"/>
      <c r="C91" s="252" t="s">
        <v>353</v>
      </c>
      <c r="D91" s="230"/>
      <c r="E91" s="230"/>
      <c r="F91" s="230"/>
      <c r="G91" s="230"/>
      <c r="H91" s="230"/>
      <c r="I91" s="230"/>
      <c r="J91" s="230"/>
      <c r="K91" s="230"/>
      <c r="L91" s="230"/>
      <c r="M91" s="230"/>
      <c r="N91" s="230"/>
      <c r="O91" s="230"/>
      <c r="P91" s="230"/>
      <c r="Q91" s="230"/>
      <c r="R91" s="230"/>
      <c r="S91" s="230"/>
      <c r="T91" s="85"/>
      <c r="U91" s="85"/>
      <c r="V91" s="85"/>
      <c r="W91" s="85"/>
      <c r="X91" s="85"/>
      <c r="Y91" s="85"/>
    </row>
    <row r="92" spans="1:25" ht="17.100000000000001" customHeight="1">
      <c r="A92" s="247" t="s">
        <v>130</v>
      </c>
      <c r="C92" s="427" t="s">
        <v>303</v>
      </c>
      <c r="D92" s="427"/>
      <c r="E92" s="427"/>
      <c r="F92" s="427"/>
      <c r="G92" s="427"/>
      <c r="H92" s="427"/>
      <c r="I92" s="427"/>
      <c r="J92" s="427"/>
      <c r="K92" s="427"/>
      <c r="L92" s="427"/>
      <c r="M92" s="427"/>
      <c r="N92" s="427"/>
      <c r="O92" s="427"/>
      <c r="P92" s="427"/>
      <c r="Q92" s="427"/>
      <c r="R92" s="427"/>
      <c r="S92" s="427"/>
      <c r="T92" s="85"/>
      <c r="U92" s="85"/>
      <c r="V92" s="85"/>
      <c r="W92" s="85"/>
      <c r="X92" s="85"/>
      <c r="Y92" s="85"/>
    </row>
    <row r="93" spans="1:25" ht="33" customHeight="1">
      <c r="A93" s="247" t="s">
        <v>131</v>
      </c>
      <c r="C93" s="427" t="s">
        <v>403</v>
      </c>
      <c r="D93" s="427"/>
      <c r="E93" s="427"/>
      <c r="F93" s="427"/>
      <c r="G93" s="427"/>
      <c r="H93" s="427"/>
      <c r="I93" s="427"/>
      <c r="J93" s="427"/>
      <c r="K93" s="427"/>
      <c r="L93" s="427"/>
      <c r="M93" s="427"/>
      <c r="N93" s="427"/>
      <c r="O93" s="427"/>
      <c r="P93" s="427"/>
      <c r="Q93" s="427"/>
      <c r="R93" s="427"/>
      <c r="S93" s="427"/>
      <c r="T93" s="85"/>
      <c r="U93" s="85"/>
      <c r="V93" s="85"/>
      <c r="W93" s="85"/>
      <c r="X93" s="85"/>
      <c r="Y93" s="85"/>
    </row>
    <row r="94" spans="1:25" ht="17.100000000000001" customHeight="1">
      <c r="A94" s="247" t="s">
        <v>134</v>
      </c>
      <c r="C94" s="432" t="s">
        <v>135</v>
      </c>
      <c r="D94" s="432"/>
      <c r="E94" s="432"/>
      <c r="F94" s="432"/>
      <c r="G94" s="432"/>
      <c r="H94" s="432"/>
      <c r="I94" s="432"/>
      <c r="J94" s="432"/>
      <c r="K94" s="432"/>
      <c r="L94" s="432"/>
      <c r="M94" s="432"/>
      <c r="N94" s="432"/>
      <c r="O94" s="432"/>
      <c r="P94" s="432"/>
      <c r="Q94" s="432"/>
      <c r="R94" s="432"/>
      <c r="S94" s="432"/>
      <c r="T94" s="85"/>
      <c r="U94" s="85"/>
      <c r="V94" s="85"/>
      <c r="W94" s="85"/>
      <c r="X94" s="85"/>
      <c r="Y94" s="85"/>
    </row>
    <row r="95" spans="1:25" ht="15.75" customHeight="1">
      <c r="A95" s="247" t="s">
        <v>136</v>
      </c>
      <c r="C95" s="427" t="s">
        <v>304</v>
      </c>
      <c r="D95" s="427"/>
      <c r="E95" s="427"/>
      <c r="F95" s="427"/>
      <c r="G95" s="427"/>
      <c r="H95" s="427"/>
      <c r="I95" s="427"/>
      <c r="J95" s="427"/>
      <c r="K95" s="427"/>
      <c r="L95" s="427"/>
      <c r="M95" s="427"/>
      <c r="N95" s="427"/>
      <c r="O95" s="427"/>
      <c r="P95" s="427"/>
      <c r="Q95" s="427"/>
      <c r="R95" s="427"/>
      <c r="S95" s="427"/>
      <c r="T95" s="85"/>
      <c r="U95" s="85"/>
      <c r="V95" s="85"/>
      <c r="W95" s="85"/>
      <c r="X95" s="85"/>
      <c r="Y95" s="85"/>
    </row>
    <row r="96" spans="1:25" ht="17.100000000000001" customHeight="1">
      <c r="A96" s="99" t="s">
        <v>137</v>
      </c>
      <c r="C96" s="431" t="s">
        <v>305</v>
      </c>
      <c r="D96" s="431"/>
      <c r="E96" s="431"/>
      <c r="F96" s="431"/>
      <c r="G96" s="431"/>
      <c r="H96" s="431"/>
      <c r="I96" s="431"/>
      <c r="J96" s="431"/>
      <c r="K96" s="431"/>
      <c r="L96" s="431"/>
      <c r="M96" s="431"/>
      <c r="N96" s="431"/>
      <c r="O96" s="431"/>
      <c r="P96" s="431"/>
      <c r="Q96" s="431"/>
      <c r="R96" s="431"/>
      <c r="S96" s="431"/>
      <c r="T96" s="85"/>
      <c r="U96" s="85"/>
      <c r="V96" s="85"/>
      <c r="W96" s="85"/>
      <c r="X96" s="85"/>
      <c r="Y96" s="85"/>
    </row>
    <row r="97" spans="1:25" ht="17.100000000000001" customHeight="1">
      <c r="A97" s="99" t="s">
        <v>139</v>
      </c>
      <c r="C97" s="430" t="s">
        <v>355</v>
      </c>
      <c r="D97" s="431"/>
      <c r="E97" s="431"/>
      <c r="F97" s="431"/>
      <c r="G97" s="431"/>
      <c r="H97" s="431"/>
      <c r="I97" s="431"/>
      <c r="J97" s="431"/>
      <c r="K97" s="431"/>
      <c r="L97" s="431"/>
      <c r="M97" s="431"/>
      <c r="N97" s="431"/>
      <c r="O97" s="431"/>
      <c r="P97" s="431"/>
      <c r="Q97" s="431"/>
      <c r="R97" s="431"/>
      <c r="S97" s="431"/>
      <c r="T97" s="85"/>
      <c r="U97" s="85"/>
      <c r="V97" s="85"/>
      <c r="W97" s="85"/>
      <c r="X97" s="85"/>
      <c r="Y97" s="85"/>
    </row>
    <row r="98" spans="1:25" ht="17.100000000000001" customHeight="1">
      <c r="A98" s="99" t="s">
        <v>141</v>
      </c>
      <c r="C98" s="431" t="s">
        <v>306</v>
      </c>
      <c r="D98" s="431"/>
      <c r="E98" s="431"/>
      <c r="F98" s="431"/>
      <c r="G98" s="431"/>
      <c r="H98" s="431"/>
      <c r="I98" s="431"/>
      <c r="J98" s="431"/>
      <c r="K98" s="431"/>
      <c r="L98" s="431"/>
      <c r="M98" s="431"/>
      <c r="N98" s="431"/>
      <c r="O98" s="431"/>
      <c r="P98" s="431"/>
      <c r="Q98" s="431"/>
      <c r="R98" s="431"/>
      <c r="S98" s="431"/>
      <c r="T98" s="85"/>
      <c r="U98" s="85"/>
      <c r="V98" s="85"/>
      <c r="W98" s="85"/>
      <c r="X98" s="85"/>
      <c r="Y98" s="85"/>
    </row>
    <row r="99" spans="1:25" ht="17.100000000000001" customHeight="1">
      <c r="A99" s="99" t="s">
        <v>195</v>
      </c>
      <c r="B99" s="85"/>
      <c r="C99" s="248" t="s">
        <v>307</v>
      </c>
      <c r="D99" s="85"/>
      <c r="E99" s="85"/>
      <c r="F99" s="85"/>
      <c r="G99" s="85"/>
      <c r="H99" s="85"/>
      <c r="I99" s="85"/>
      <c r="J99" s="85"/>
      <c r="K99" s="85"/>
      <c r="L99" s="85"/>
      <c r="M99" s="85"/>
      <c r="N99" s="85"/>
      <c r="O99" s="85"/>
      <c r="P99" s="85"/>
      <c r="Q99" s="85"/>
      <c r="R99" s="85"/>
      <c r="S99" s="85"/>
      <c r="T99" s="85"/>
      <c r="U99" s="85"/>
      <c r="V99" s="85"/>
      <c r="W99" s="85"/>
      <c r="X99" s="85"/>
      <c r="Y99" s="85"/>
    </row>
    <row r="100" spans="1:25" ht="17.100000000000001" customHeight="1">
      <c r="A100" s="99" t="s">
        <v>201</v>
      </c>
      <c r="C100" s="248" t="s">
        <v>308</v>
      </c>
      <c r="D100" s="42"/>
      <c r="E100" s="43"/>
      <c r="F100" s="43"/>
      <c r="G100" s="11"/>
      <c r="H100" s="43"/>
      <c r="I100" s="43"/>
      <c r="J100" s="11"/>
      <c r="K100" s="11"/>
      <c r="L100" s="57"/>
      <c r="M100" s="57"/>
      <c r="N100" s="57"/>
      <c r="O100" s="38"/>
      <c r="P100" s="57"/>
      <c r="R100" s="11"/>
      <c r="S100" s="104"/>
      <c r="T100" s="85"/>
      <c r="U100" s="85"/>
      <c r="V100" s="85"/>
      <c r="W100" s="85"/>
      <c r="X100" s="85"/>
      <c r="Y100" s="85"/>
    </row>
    <row r="101" spans="1:25" ht="15.75">
      <c r="A101" s="99" t="s">
        <v>203</v>
      </c>
      <c r="C101" s="248" t="s">
        <v>309</v>
      </c>
      <c r="D101" s="42"/>
      <c r="E101" s="43"/>
      <c r="F101" s="43"/>
      <c r="G101" s="11"/>
      <c r="H101" s="43"/>
      <c r="I101" s="43"/>
      <c r="J101" s="11"/>
      <c r="K101" s="11"/>
      <c r="L101" s="57"/>
      <c r="M101" s="57"/>
      <c r="N101" s="57"/>
      <c r="O101" s="38"/>
      <c r="P101" s="57"/>
      <c r="R101" s="11"/>
      <c r="S101" s="36"/>
      <c r="T101" s="85"/>
      <c r="U101" s="85"/>
      <c r="V101" s="85"/>
      <c r="W101" s="85"/>
      <c r="X101" s="85"/>
      <c r="Y101" s="85"/>
    </row>
    <row r="102" spans="1:25" ht="15.75">
      <c r="A102" s="99" t="s">
        <v>205</v>
      </c>
      <c r="C102" s="248" t="s">
        <v>206</v>
      </c>
      <c r="D102" s="42"/>
      <c r="E102" s="43"/>
      <c r="F102" s="43"/>
      <c r="G102" s="11"/>
      <c r="H102" s="85"/>
      <c r="I102" s="85"/>
      <c r="J102" s="85"/>
      <c r="K102" s="85"/>
      <c r="L102" s="85"/>
      <c r="M102" s="85"/>
      <c r="N102" s="85"/>
      <c r="O102" s="85"/>
      <c r="P102" s="85"/>
      <c r="Q102" s="85"/>
      <c r="R102" s="85"/>
      <c r="S102" s="85"/>
      <c r="T102" s="85"/>
      <c r="U102" s="85"/>
      <c r="V102" s="85"/>
      <c r="W102" s="85"/>
      <c r="X102" s="85"/>
      <c r="Y102" s="85"/>
    </row>
    <row r="103" spans="1:25">
      <c r="C103" s="85"/>
      <c r="D103" s="85"/>
      <c r="E103" s="85"/>
      <c r="F103" s="85"/>
      <c r="G103" s="85"/>
      <c r="H103" s="85"/>
      <c r="I103" s="85"/>
      <c r="J103" s="85"/>
      <c r="K103" s="85"/>
      <c r="L103" s="85"/>
      <c r="M103" s="85"/>
      <c r="N103" s="85"/>
      <c r="O103" s="85"/>
      <c r="P103" s="85"/>
      <c r="Q103" s="85"/>
      <c r="R103" s="85"/>
      <c r="S103" s="85"/>
      <c r="T103" s="85"/>
      <c r="U103" s="85"/>
      <c r="V103" s="85"/>
      <c r="W103" s="85"/>
      <c r="X103" s="85"/>
      <c r="Y103" s="85"/>
    </row>
    <row r="104" spans="1:25">
      <c r="C104" s="85"/>
      <c r="D104" s="85"/>
      <c r="E104" s="85"/>
      <c r="F104" s="85"/>
      <c r="G104" s="85"/>
      <c r="H104" s="85"/>
      <c r="I104" s="85"/>
      <c r="J104" s="85"/>
      <c r="K104" s="85"/>
      <c r="L104" s="85"/>
      <c r="M104" s="85"/>
      <c r="N104" s="85"/>
      <c r="O104" s="85"/>
      <c r="P104" s="85"/>
      <c r="Q104" s="85"/>
      <c r="R104" s="85"/>
      <c r="S104" s="85"/>
      <c r="T104" s="85"/>
      <c r="U104" s="85"/>
      <c r="V104" s="85"/>
      <c r="W104" s="85"/>
      <c r="X104" s="85"/>
      <c r="Y104" s="85"/>
    </row>
    <row r="105" spans="1:25">
      <c r="C105" s="85"/>
      <c r="D105" s="85"/>
      <c r="E105" s="85"/>
      <c r="F105" s="85"/>
      <c r="G105" s="85"/>
      <c r="H105" s="85"/>
      <c r="I105" s="85"/>
      <c r="J105" s="85"/>
      <c r="K105" s="85"/>
      <c r="L105" s="85"/>
      <c r="M105" s="85"/>
      <c r="N105" s="85"/>
      <c r="O105" s="85"/>
      <c r="P105" s="85"/>
      <c r="Q105" s="85"/>
      <c r="R105" s="85"/>
      <c r="S105" s="85"/>
      <c r="T105" s="85"/>
      <c r="U105" s="85"/>
      <c r="V105" s="85"/>
      <c r="W105" s="85"/>
      <c r="X105" s="85"/>
      <c r="Y105" s="85"/>
    </row>
    <row r="106" spans="1:25">
      <c r="C106" s="85"/>
      <c r="D106" s="85"/>
      <c r="E106" s="85"/>
      <c r="F106" s="85"/>
      <c r="G106" s="85"/>
      <c r="H106" s="85"/>
      <c r="I106" s="85"/>
      <c r="J106" s="85"/>
      <c r="K106" s="85"/>
      <c r="L106" s="85"/>
      <c r="M106" s="85"/>
      <c r="N106" s="85"/>
      <c r="O106" s="85"/>
      <c r="P106" s="85"/>
      <c r="Q106" s="85"/>
      <c r="R106" s="85"/>
      <c r="S106" s="85"/>
      <c r="T106" s="85"/>
      <c r="U106" s="85"/>
      <c r="V106" s="85"/>
      <c r="W106" s="85"/>
      <c r="X106" s="85"/>
      <c r="Y106" s="85"/>
    </row>
    <row r="107" spans="1:25">
      <c r="C107" s="85"/>
      <c r="D107" s="85"/>
      <c r="E107" s="85"/>
      <c r="F107" s="85"/>
      <c r="G107" s="85"/>
      <c r="H107" s="85"/>
      <c r="I107" s="85"/>
      <c r="J107" s="85"/>
      <c r="K107" s="85"/>
      <c r="L107" s="85"/>
      <c r="M107" s="85"/>
      <c r="N107" s="85"/>
      <c r="O107" s="85"/>
      <c r="P107" s="85"/>
      <c r="Q107" s="85"/>
      <c r="R107" s="85"/>
      <c r="S107" s="85"/>
      <c r="T107" s="85"/>
      <c r="U107" s="85"/>
      <c r="V107" s="85"/>
      <c r="W107" s="85"/>
      <c r="X107" s="85"/>
      <c r="Y107" s="85"/>
    </row>
    <row r="108" spans="1:25">
      <c r="C108" s="85"/>
      <c r="D108" s="85"/>
      <c r="E108" s="85"/>
      <c r="F108" s="85"/>
      <c r="G108" s="85"/>
      <c r="H108" s="85"/>
      <c r="I108" s="85"/>
      <c r="J108" s="85"/>
      <c r="K108" s="85"/>
      <c r="L108" s="85"/>
      <c r="M108" s="85"/>
      <c r="N108" s="85"/>
      <c r="O108" s="85"/>
      <c r="P108" s="85"/>
      <c r="Q108" s="85"/>
      <c r="R108" s="85"/>
      <c r="S108" s="85"/>
      <c r="T108" s="85"/>
      <c r="U108" s="85"/>
      <c r="V108" s="85"/>
      <c r="W108" s="85"/>
      <c r="X108" s="85"/>
      <c r="Y108" s="85"/>
    </row>
    <row r="109" spans="1:25">
      <c r="C109" s="85"/>
      <c r="D109" s="85"/>
      <c r="E109" s="85"/>
      <c r="F109" s="85"/>
      <c r="G109" s="85"/>
      <c r="H109" s="85"/>
      <c r="I109" s="85"/>
      <c r="J109" s="85"/>
      <c r="K109" s="85"/>
      <c r="L109" s="85"/>
      <c r="M109" s="85"/>
      <c r="N109" s="85"/>
      <c r="O109" s="85"/>
      <c r="P109" s="85"/>
      <c r="Q109" s="85"/>
      <c r="R109" s="85"/>
      <c r="S109" s="85"/>
      <c r="T109" s="85"/>
      <c r="U109" s="85"/>
      <c r="V109" s="85"/>
      <c r="W109" s="85"/>
      <c r="X109" s="85"/>
      <c r="Y109" s="85"/>
    </row>
    <row r="110" spans="1:25">
      <c r="C110" s="85"/>
      <c r="D110" s="85"/>
      <c r="E110" s="85"/>
      <c r="F110" s="85"/>
      <c r="G110" s="85"/>
      <c r="H110" s="85"/>
      <c r="I110" s="85"/>
      <c r="J110" s="85"/>
      <c r="K110" s="85"/>
      <c r="L110" s="85"/>
      <c r="M110" s="85"/>
      <c r="N110" s="85"/>
      <c r="O110" s="85"/>
      <c r="P110" s="85"/>
      <c r="Q110" s="85"/>
      <c r="R110" s="85"/>
      <c r="S110" s="85"/>
      <c r="T110" s="85"/>
      <c r="U110" s="85"/>
      <c r="V110" s="85"/>
      <c r="W110" s="85"/>
      <c r="X110" s="85"/>
      <c r="Y110" s="85"/>
    </row>
    <row r="111" spans="1:25">
      <c r="C111" s="85"/>
      <c r="D111" s="85"/>
      <c r="E111" s="85"/>
      <c r="F111" s="85"/>
      <c r="G111" s="85"/>
      <c r="H111" s="85"/>
      <c r="I111" s="85"/>
      <c r="J111" s="85"/>
      <c r="K111" s="85"/>
      <c r="L111" s="85"/>
      <c r="M111" s="85"/>
      <c r="N111" s="85"/>
      <c r="O111" s="85"/>
      <c r="P111" s="85"/>
      <c r="Q111" s="85"/>
      <c r="R111" s="85"/>
      <c r="S111" s="85"/>
      <c r="T111" s="85"/>
      <c r="U111" s="85"/>
      <c r="V111" s="85"/>
      <c r="W111" s="85"/>
      <c r="X111" s="85"/>
      <c r="Y111" s="85"/>
    </row>
    <row r="112" spans="1:25">
      <c r="C112" s="85"/>
      <c r="D112" s="85"/>
      <c r="E112" s="85"/>
      <c r="F112" s="85"/>
      <c r="G112" s="85"/>
      <c r="H112" s="85"/>
      <c r="I112" s="85"/>
      <c r="J112" s="85"/>
      <c r="K112" s="85"/>
      <c r="L112" s="85"/>
      <c r="M112" s="85"/>
      <c r="N112" s="85"/>
      <c r="O112" s="85"/>
      <c r="P112" s="85"/>
      <c r="Q112" s="85"/>
      <c r="R112" s="85"/>
      <c r="S112" s="85"/>
      <c r="T112" s="85"/>
      <c r="U112" s="85"/>
      <c r="V112" s="85"/>
      <c r="W112" s="85"/>
      <c r="X112" s="85"/>
      <c r="Y112" s="85"/>
    </row>
    <row r="113" spans="3:25">
      <c r="C113" s="85"/>
      <c r="D113" s="85"/>
      <c r="E113" s="85"/>
      <c r="F113" s="85"/>
      <c r="G113" s="85"/>
      <c r="H113" s="85"/>
      <c r="I113" s="85"/>
      <c r="J113" s="85"/>
      <c r="K113" s="85"/>
      <c r="L113" s="85"/>
      <c r="M113" s="85"/>
      <c r="N113" s="85"/>
      <c r="O113" s="85"/>
      <c r="P113" s="85"/>
      <c r="Q113" s="85"/>
      <c r="R113" s="85"/>
      <c r="S113" s="85"/>
      <c r="T113" s="85"/>
      <c r="U113" s="85"/>
      <c r="V113" s="85"/>
      <c r="W113" s="85"/>
      <c r="X113" s="85"/>
      <c r="Y113" s="85"/>
    </row>
    <row r="114" spans="3:25">
      <c r="C114" s="85"/>
      <c r="D114" s="85"/>
      <c r="E114" s="85"/>
      <c r="F114" s="85"/>
      <c r="G114" s="85"/>
      <c r="H114" s="85"/>
      <c r="I114" s="85"/>
      <c r="J114" s="85"/>
      <c r="K114" s="85"/>
      <c r="L114" s="85"/>
      <c r="M114" s="85"/>
      <c r="N114" s="85"/>
      <c r="O114" s="85"/>
      <c r="P114" s="85"/>
      <c r="Q114" s="85"/>
      <c r="R114" s="85"/>
      <c r="S114" s="85"/>
      <c r="T114" s="85"/>
      <c r="U114" s="85"/>
      <c r="V114" s="85"/>
      <c r="W114" s="85"/>
      <c r="X114" s="85"/>
      <c r="Y114" s="85"/>
    </row>
    <row r="115" spans="3:25">
      <c r="C115" s="85"/>
      <c r="D115" s="85"/>
      <c r="E115" s="85"/>
      <c r="F115" s="85"/>
      <c r="G115" s="85"/>
      <c r="H115" s="85"/>
      <c r="I115" s="85"/>
      <c r="J115" s="85"/>
      <c r="K115" s="85"/>
      <c r="L115" s="85"/>
      <c r="M115" s="85"/>
      <c r="N115" s="85"/>
      <c r="O115" s="85"/>
      <c r="P115" s="85"/>
      <c r="Q115" s="85"/>
      <c r="R115" s="85"/>
      <c r="S115" s="85"/>
      <c r="T115" s="85"/>
      <c r="U115" s="85"/>
      <c r="V115" s="85"/>
      <c r="W115" s="85"/>
      <c r="X115" s="85"/>
      <c r="Y115" s="85"/>
    </row>
    <row r="116" spans="3:25">
      <c r="C116" s="85"/>
      <c r="D116" s="85"/>
      <c r="E116" s="85"/>
      <c r="F116" s="85"/>
      <c r="G116" s="85"/>
      <c r="H116" s="85"/>
      <c r="I116" s="85"/>
      <c r="J116" s="85"/>
      <c r="K116" s="85"/>
      <c r="L116" s="85"/>
      <c r="M116" s="85"/>
      <c r="N116" s="85"/>
      <c r="O116" s="85"/>
      <c r="P116" s="85"/>
      <c r="Q116" s="85"/>
      <c r="R116" s="85"/>
      <c r="S116" s="85"/>
      <c r="T116" s="85"/>
      <c r="U116" s="85"/>
      <c r="V116" s="85"/>
      <c r="W116" s="85"/>
      <c r="X116" s="85"/>
      <c r="Y116" s="85"/>
    </row>
    <row r="117" spans="3:25">
      <c r="C117" s="85"/>
      <c r="D117" s="85"/>
      <c r="E117" s="85"/>
      <c r="F117" s="85"/>
      <c r="G117" s="85"/>
      <c r="H117" s="85"/>
      <c r="I117" s="85"/>
      <c r="J117" s="85"/>
      <c r="K117" s="85"/>
      <c r="L117" s="85"/>
      <c r="M117" s="85"/>
      <c r="N117" s="85"/>
      <c r="O117" s="85"/>
      <c r="P117" s="85"/>
      <c r="Q117" s="85"/>
      <c r="R117" s="85"/>
      <c r="S117" s="85"/>
      <c r="T117" s="85"/>
      <c r="U117" s="85"/>
      <c r="V117" s="85"/>
      <c r="W117" s="85"/>
      <c r="X117" s="85"/>
      <c r="Y117" s="85"/>
    </row>
    <row r="118" spans="3:25">
      <c r="C118" s="85"/>
      <c r="D118" s="85"/>
      <c r="E118" s="85"/>
      <c r="F118" s="85"/>
      <c r="G118" s="85"/>
      <c r="H118" s="85"/>
      <c r="I118" s="85"/>
      <c r="J118" s="85"/>
      <c r="K118" s="85"/>
      <c r="L118" s="85"/>
      <c r="M118" s="85"/>
      <c r="N118" s="85"/>
      <c r="O118" s="85"/>
      <c r="P118" s="85"/>
      <c r="Q118" s="85"/>
      <c r="R118" s="85"/>
      <c r="S118" s="85"/>
      <c r="T118" s="85"/>
      <c r="U118" s="85"/>
      <c r="V118" s="85"/>
      <c r="W118" s="85"/>
      <c r="X118" s="85"/>
      <c r="Y118" s="85"/>
    </row>
    <row r="119" spans="3:25">
      <c r="C119" s="85"/>
      <c r="D119" s="85"/>
      <c r="E119" s="85"/>
      <c r="F119" s="85"/>
      <c r="G119" s="85"/>
      <c r="H119" s="85"/>
      <c r="I119" s="85"/>
      <c r="J119" s="85"/>
      <c r="K119" s="85"/>
      <c r="L119" s="85"/>
      <c r="M119" s="85"/>
      <c r="N119" s="85"/>
      <c r="O119" s="85"/>
      <c r="P119" s="85"/>
      <c r="Q119" s="85"/>
      <c r="R119" s="85"/>
      <c r="S119" s="85"/>
      <c r="T119" s="85"/>
      <c r="U119" s="85"/>
      <c r="V119" s="85"/>
      <c r="W119" s="85"/>
      <c r="X119" s="85"/>
      <c r="Y119" s="85"/>
    </row>
    <row r="120" spans="3:25">
      <c r="C120" s="85"/>
      <c r="D120" s="85"/>
      <c r="E120" s="85"/>
      <c r="F120" s="85"/>
      <c r="G120" s="85"/>
      <c r="H120" s="85"/>
      <c r="I120" s="85"/>
      <c r="J120" s="85"/>
      <c r="K120" s="85"/>
      <c r="L120" s="85"/>
      <c r="M120" s="85"/>
      <c r="N120" s="85"/>
      <c r="O120" s="85"/>
      <c r="P120" s="85"/>
      <c r="Q120" s="85"/>
      <c r="R120" s="85"/>
      <c r="S120" s="85"/>
      <c r="T120" s="85"/>
      <c r="U120" s="85"/>
      <c r="V120" s="85"/>
      <c r="W120" s="85"/>
      <c r="X120" s="85"/>
      <c r="Y120" s="85"/>
    </row>
    <row r="121" spans="3:25">
      <c r="C121" s="85"/>
      <c r="D121" s="85"/>
      <c r="E121" s="85"/>
      <c r="F121" s="85"/>
      <c r="G121" s="85"/>
      <c r="H121" s="85"/>
      <c r="I121" s="85"/>
      <c r="J121" s="85"/>
      <c r="K121" s="85"/>
      <c r="L121" s="85"/>
      <c r="M121" s="85"/>
      <c r="N121" s="85"/>
      <c r="O121" s="85"/>
      <c r="P121" s="85"/>
      <c r="Q121" s="85"/>
      <c r="R121" s="85"/>
      <c r="S121" s="85"/>
      <c r="T121" s="85"/>
      <c r="U121" s="85"/>
      <c r="V121" s="85"/>
      <c r="W121" s="85"/>
      <c r="X121" s="85"/>
      <c r="Y121" s="85"/>
    </row>
    <row r="122" spans="3:25">
      <c r="C122" s="85"/>
      <c r="D122" s="85"/>
      <c r="E122" s="85"/>
      <c r="F122" s="85"/>
      <c r="G122" s="85"/>
      <c r="H122" s="85"/>
      <c r="I122" s="85"/>
      <c r="J122" s="85"/>
      <c r="K122" s="85"/>
      <c r="L122" s="85"/>
      <c r="M122" s="85"/>
      <c r="N122" s="85"/>
      <c r="O122" s="85"/>
      <c r="P122" s="85"/>
      <c r="Q122" s="85"/>
      <c r="R122" s="85"/>
      <c r="S122" s="85"/>
      <c r="T122" s="85"/>
      <c r="U122" s="85"/>
      <c r="V122" s="85"/>
      <c r="W122" s="85"/>
      <c r="X122" s="85"/>
      <c r="Y122" s="85"/>
    </row>
    <row r="123" spans="3:25">
      <c r="C123" s="85"/>
      <c r="D123" s="85"/>
      <c r="E123" s="85"/>
      <c r="F123" s="85"/>
      <c r="G123" s="85"/>
      <c r="H123" s="85"/>
      <c r="I123" s="85"/>
      <c r="J123" s="85"/>
      <c r="K123" s="85"/>
      <c r="L123" s="85"/>
      <c r="M123" s="85"/>
      <c r="N123" s="85"/>
      <c r="O123" s="85"/>
      <c r="P123" s="85"/>
      <c r="Q123" s="85"/>
      <c r="R123" s="85"/>
      <c r="S123" s="85"/>
      <c r="T123" s="85"/>
      <c r="U123" s="85"/>
      <c r="V123" s="85"/>
      <c r="W123" s="85"/>
      <c r="X123" s="85"/>
      <c r="Y123" s="85"/>
    </row>
    <row r="124" spans="3:25">
      <c r="C124" s="85"/>
      <c r="D124" s="85"/>
      <c r="E124" s="85"/>
      <c r="F124" s="85"/>
      <c r="G124" s="85"/>
      <c r="H124" s="85"/>
      <c r="I124" s="85"/>
      <c r="J124" s="85"/>
      <c r="K124" s="85"/>
      <c r="L124" s="85"/>
      <c r="M124" s="85"/>
      <c r="N124" s="85"/>
      <c r="O124" s="85"/>
      <c r="P124" s="85"/>
      <c r="Q124" s="85"/>
      <c r="R124" s="85"/>
      <c r="S124" s="85"/>
      <c r="T124" s="85"/>
      <c r="U124" s="85"/>
      <c r="V124" s="85"/>
      <c r="W124" s="85"/>
      <c r="X124" s="85"/>
      <c r="Y124" s="85"/>
    </row>
    <row r="125" spans="3:25">
      <c r="C125" s="85"/>
      <c r="D125" s="85"/>
      <c r="E125" s="85"/>
      <c r="F125" s="85"/>
      <c r="G125" s="85"/>
      <c r="H125" s="85"/>
      <c r="I125" s="85"/>
      <c r="J125" s="85"/>
      <c r="K125" s="85"/>
      <c r="L125" s="85"/>
      <c r="M125" s="85"/>
      <c r="N125" s="85"/>
      <c r="O125" s="85"/>
      <c r="P125" s="85"/>
      <c r="Q125" s="85"/>
      <c r="R125" s="85"/>
      <c r="S125" s="85"/>
      <c r="T125" s="85"/>
      <c r="U125" s="85"/>
      <c r="V125" s="85"/>
      <c r="W125" s="85"/>
      <c r="X125" s="85"/>
      <c r="Y125" s="85"/>
    </row>
    <row r="126" spans="3:25">
      <c r="C126" s="85"/>
      <c r="D126" s="85"/>
      <c r="E126" s="85"/>
      <c r="F126" s="85"/>
      <c r="G126" s="85"/>
      <c r="H126" s="85"/>
      <c r="I126" s="85"/>
      <c r="J126" s="85"/>
      <c r="K126" s="85"/>
      <c r="L126" s="85"/>
      <c r="M126" s="85"/>
      <c r="N126" s="85"/>
      <c r="O126" s="85"/>
      <c r="P126" s="85"/>
      <c r="Q126" s="85"/>
      <c r="R126" s="85"/>
      <c r="S126" s="85"/>
      <c r="T126" s="85"/>
      <c r="U126" s="85"/>
      <c r="V126" s="85"/>
      <c r="W126" s="85"/>
      <c r="X126" s="85"/>
      <c r="Y126" s="85"/>
    </row>
    <row r="127" spans="3:25">
      <c r="C127" s="85"/>
      <c r="D127" s="85"/>
      <c r="E127" s="85"/>
      <c r="F127" s="85"/>
      <c r="G127" s="85"/>
      <c r="H127" s="85"/>
      <c r="I127" s="85"/>
      <c r="J127" s="85"/>
      <c r="K127" s="85"/>
      <c r="L127" s="85"/>
      <c r="M127" s="85"/>
      <c r="N127" s="85"/>
      <c r="O127" s="85"/>
      <c r="P127" s="85"/>
      <c r="Q127" s="85"/>
      <c r="R127" s="85"/>
      <c r="S127" s="85"/>
      <c r="T127" s="85"/>
      <c r="U127" s="85"/>
      <c r="V127" s="85"/>
      <c r="W127" s="85"/>
      <c r="X127" s="85"/>
      <c r="Y127" s="85"/>
    </row>
    <row r="128" spans="3:25">
      <c r="C128" s="85"/>
      <c r="D128" s="85"/>
      <c r="E128" s="85"/>
      <c r="F128" s="85"/>
      <c r="G128" s="85"/>
      <c r="H128" s="85"/>
      <c r="I128" s="85"/>
      <c r="J128" s="85"/>
      <c r="K128" s="85"/>
      <c r="L128" s="85"/>
      <c r="M128" s="85"/>
      <c r="N128" s="85"/>
      <c r="O128" s="85"/>
      <c r="P128" s="85"/>
      <c r="Q128" s="85"/>
      <c r="R128" s="85"/>
      <c r="S128" s="85"/>
      <c r="T128" s="85"/>
      <c r="U128" s="85"/>
      <c r="V128" s="85"/>
      <c r="W128" s="85"/>
      <c r="X128" s="85"/>
      <c r="Y128" s="85"/>
    </row>
    <row r="129" spans="3:25">
      <c r="C129" s="85"/>
      <c r="D129" s="85"/>
      <c r="E129" s="85"/>
      <c r="F129" s="85"/>
      <c r="G129" s="85"/>
      <c r="H129" s="85"/>
      <c r="I129" s="85"/>
      <c r="J129" s="85"/>
      <c r="K129" s="85"/>
      <c r="L129" s="85"/>
      <c r="M129" s="85"/>
      <c r="N129" s="85"/>
      <c r="O129" s="85"/>
      <c r="P129" s="85"/>
      <c r="Q129" s="85"/>
      <c r="R129" s="85"/>
      <c r="S129" s="85"/>
      <c r="T129" s="85"/>
      <c r="U129" s="85"/>
      <c r="V129" s="85"/>
      <c r="W129" s="85"/>
      <c r="X129" s="85"/>
      <c r="Y129" s="85"/>
    </row>
    <row r="130" spans="3:25">
      <c r="C130" s="85"/>
      <c r="D130" s="85"/>
      <c r="E130" s="85"/>
      <c r="F130" s="85"/>
      <c r="G130" s="85"/>
      <c r="H130" s="85"/>
      <c r="I130" s="85"/>
      <c r="J130" s="85"/>
      <c r="K130" s="85"/>
      <c r="L130" s="85"/>
      <c r="M130" s="85"/>
      <c r="N130" s="85"/>
      <c r="O130" s="85"/>
      <c r="P130" s="85"/>
      <c r="Q130" s="85"/>
      <c r="R130" s="85"/>
      <c r="S130" s="85"/>
      <c r="T130" s="85"/>
      <c r="U130" s="85"/>
      <c r="V130" s="85"/>
      <c r="W130" s="85"/>
      <c r="X130" s="85"/>
      <c r="Y130" s="85"/>
    </row>
    <row r="131" spans="3:25">
      <c r="C131" s="85"/>
      <c r="D131" s="85"/>
      <c r="E131" s="85"/>
      <c r="F131" s="85"/>
      <c r="G131" s="85"/>
      <c r="H131" s="85"/>
      <c r="I131" s="85"/>
      <c r="J131" s="85"/>
      <c r="K131" s="85"/>
      <c r="L131" s="85"/>
      <c r="M131" s="85"/>
      <c r="N131" s="85"/>
      <c r="O131" s="85"/>
      <c r="P131" s="85"/>
      <c r="Q131" s="85"/>
      <c r="R131" s="85"/>
      <c r="S131" s="85"/>
      <c r="T131" s="85"/>
      <c r="U131" s="85"/>
      <c r="V131" s="85"/>
      <c r="W131" s="85"/>
      <c r="X131" s="85"/>
      <c r="Y131" s="85"/>
    </row>
    <row r="132" spans="3:25">
      <c r="C132" s="85"/>
      <c r="D132" s="85"/>
      <c r="E132" s="85"/>
      <c r="F132" s="85"/>
      <c r="G132" s="85"/>
      <c r="H132" s="85"/>
      <c r="I132" s="85"/>
      <c r="J132" s="85"/>
      <c r="K132" s="85"/>
      <c r="L132" s="85"/>
      <c r="M132" s="85"/>
      <c r="N132" s="85"/>
      <c r="O132" s="85"/>
      <c r="P132" s="85"/>
      <c r="Q132" s="85"/>
      <c r="R132" s="85"/>
      <c r="S132" s="85"/>
      <c r="T132" s="85"/>
      <c r="U132" s="85"/>
      <c r="V132" s="85"/>
      <c r="W132" s="85"/>
      <c r="X132" s="85"/>
      <c r="Y132" s="85"/>
    </row>
    <row r="133" spans="3:25">
      <c r="C133" s="85"/>
      <c r="D133" s="85"/>
      <c r="E133" s="85"/>
      <c r="F133" s="85"/>
      <c r="G133" s="85"/>
      <c r="H133" s="85"/>
      <c r="I133" s="85"/>
      <c r="J133" s="85"/>
      <c r="K133" s="85"/>
      <c r="L133" s="85"/>
      <c r="M133" s="85"/>
      <c r="N133" s="85"/>
      <c r="O133" s="85"/>
      <c r="P133" s="85"/>
      <c r="Q133" s="85"/>
      <c r="R133" s="85"/>
      <c r="S133" s="85"/>
      <c r="T133" s="85"/>
      <c r="U133" s="85"/>
      <c r="V133" s="85"/>
      <c r="W133" s="85"/>
      <c r="X133" s="85"/>
      <c r="Y133" s="85"/>
    </row>
    <row r="134" spans="3:25">
      <c r="C134" s="85"/>
      <c r="D134" s="85"/>
      <c r="E134" s="85"/>
      <c r="F134" s="85"/>
      <c r="G134" s="85"/>
      <c r="H134" s="85"/>
      <c r="I134" s="85"/>
      <c r="J134" s="85"/>
      <c r="K134" s="85"/>
      <c r="L134" s="85"/>
      <c r="M134" s="85"/>
      <c r="N134" s="85"/>
      <c r="O134" s="85"/>
      <c r="P134" s="85"/>
      <c r="Q134" s="85"/>
      <c r="R134" s="85"/>
      <c r="S134" s="85"/>
      <c r="T134" s="85"/>
      <c r="U134" s="85"/>
      <c r="V134" s="85"/>
      <c r="W134" s="85"/>
      <c r="X134" s="85"/>
      <c r="Y134" s="85"/>
    </row>
    <row r="135" spans="3:25">
      <c r="C135" s="85"/>
      <c r="D135" s="85"/>
      <c r="E135" s="85"/>
      <c r="F135" s="85"/>
      <c r="G135" s="85"/>
      <c r="H135" s="85"/>
      <c r="I135" s="85"/>
      <c r="J135" s="85"/>
      <c r="K135" s="85"/>
      <c r="L135" s="85"/>
      <c r="M135" s="85"/>
      <c r="N135" s="85"/>
      <c r="O135" s="85"/>
      <c r="P135" s="85"/>
      <c r="Q135" s="85"/>
      <c r="R135" s="85"/>
      <c r="S135" s="85"/>
      <c r="T135" s="85"/>
      <c r="U135" s="85"/>
      <c r="V135" s="85"/>
      <c r="W135" s="85"/>
      <c r="X135" s="85"/>
      <c r="Y135" s="85"/>
    </row>
    <row r="136" spans="3:25">
      <c r="C136" s="85"/>
      <c r="D136" s="85"/>
      <c r="E136" s="85"/>
      <c r="F136" s="85"/>
      <c r="G136" s="85"/>
      <c r="H136" s="85"/>
      <c r="I136" s="85"/>
      <c r="J136" s="85"/>
      <c r="K136" s="85"/>
      <c r="L136" s="85"/>
      <c r="M136" s="85"/>
      <c r="N136" s="85"/>
      <c r="O136" s="85"/>
      <c r="P136" s="85"/>
      <c r="Q136" s="85"/>
      <c r="R136" s="85"/>
      <c r="S136" s="85"/>
      <c r="T136" s="85"/>
      <c r="U136" s="85"/>
      <c r="V136" s="85"/>
      <c r="W136" s="85"/>
      <c r="X136" s="85"/>
      <c r="Y136" s="85"/>
    </row>
    <row r="137" spans="3:25">
      <c r="C137" s="85"/>
      <c r="D137" s="85"/>
      <c r="E137" s="85"/>
      <c r="F137" s="85"/>
      <c r="G137" s="85"/>
      <c r="H137" s="85"/>
      <c r="I137" s="85"/>
      <c r="J137" s="85"/>
      <c r="K137" s="85"/>
      <c r="L137" s="85"/>
      <c r="M137" s="85"/>
      <c r="N137" s="85"/>
      <c r="O137" s="85"/>
      <c r="P137" s="85"/>
      <c r="Q137" s="85"/>
      <c r="R137" s="85"/>
      <c r="S137" s="85"/>
      <c r="T137" s="85"/>
      <c r="U137" s="85"/>
      <c r="V137" s="85"/>
      <c r="W137" s="85"/>
      <c r="X137" s="85"/>
      <c r="Y137" s="85"/>
    </row>
    <row r="138" spans="3:25">
      <c r="C138" s="85"/>
      <c r="D138" s="85"/>
      <c r="E138" s="85"/>
      <c r="F138" s="85"/>
      <c r="G138" s="85"/>
      <c r="H138" s="85"/>
      <c r="I138" s="85"/>
      <c r="J138" s="85"/>
      <c r="K138" s="85"/>
      <c r="L138" s="85"/>
      <c r="M138" s="85"/>
      <c r="N138" s="85"/>
      <c r="O138" s="85"/>
      <c r="P138" s="85"/>
      <c r="Q138" s="85"/>
      <c r="R138" s="85"/>
      <c r="S138" s="85"/>
      <c r="T138" s="85"/>
      <c r="U138" s="85"/>
      <c r="V138" s="85"/>
      <c r="W138" s="85"/>
      <c r="X138" s="85"/>
      <c r="Y138" s="85"/>
    </row>
    <row r="139" spans="3:25">
      <c r="C139" s="85"/>
      <c r="D139" s="85"/>
      <c r="E139" s="85"/>
      <c r="F139" s="85"/>
      <c r="G139" s="85"/>
      <c r="H139" s="85"/>
      <c r="I139" s="85"/>
      <c r="J139" s="85"/>
      <c r="K139" s="85"/>
      <c r="L139" s="85"/>
      <c r="M139" s="85"/>
      <c r="N139" s="85"/>
      <c r="O139" s="85"/>
      <c r="P139" s="85"/>
      <c r="Q139" s="85"/>
      <c r="R139" s="85"/>
      <c r="S139" s="85"/>
      <c r="T139" s="85"/>
      <c r="U139" s="85"/>
      <c r="V139" s="85"/>
      <c r="W139" s="85"/>
      <c r="X139" s="85"/>
      <c r="Y139" s="85"/>
    </row>
    <row r="140" spans="3:25">
      <c r="C140" s="85"/>
      <c r="D140" s="85"/>
      <c r="E140" s="85"/>
      <c r="F140" s="85"/>
      <c r="G140" s="85"/>
      <c r="H140" s="85"/>
      <c r="I140" s="85"/>
      <c r="J140" s="85"/>
      <c r="K140" s="85"/>
      <c r="L140" s="85"/>
      <c r="M140" s="85"/>
      <c r="N140" s="85"/>
      <c r="O140" s="85"/>
      <c r="P140" s="85"/>
      <c r="Q140" s="85"/>
      <c r="R140" s="85"/>
      <c r="S140" s="85"/>
      <c r="T140" s="85"/>
      <c r="U140" s="85"/>
      <c r="V140" s="85"/>
      <c r="W140" s="85"/>
      <c r="X140" s="85"/>
      <c r="Y140" s="85"/>
    </row>
    <row r="141" spans="3:25">
      <c r="C141" s="85"/>
      <c r="D141" s="85"/>
      <c r="E141" s="85"/>
      <c r="F141" s="85"/>
      <c r="G141" s="85"/>
      <c r="H141" s="85"/>
      <c r="I141" s="85"/>
      <c r="J141" s="85"/>
      <c r="K141" s="85"/>
      <c r="L141" s="85"/>
      <c r="M141" s="85"/>
      <c r="N141" s="85"/>
      <c r="O141" s="85"/>
      <c r="P141" s="85"/>
      <c r="Q141" s="85"/>
      <c r="R141" s="85"/>
      <c r="S141" s="85"/>
      <c r="T141" s="85"/>
      <c r="U141" s="85"/>
      <c r="V141" s="85"/>
      <c r="W141" s="85"/>
      <c r="X141" s="85"/>
      <c r="Y141" s="85"/>
    </row>
    <row r="142" spans="3:25">
      <c r="C142" s="85"/>
      <c r="D142" s="85"/>
      <c r="E142" s="85"/>
      <c r="F142" s="85"/>
      <c r="G142" s="85"/>
      <c r="H142" s="85"/>
      <c r="I142" s="85"/>
      <c r="J142" s="85"/>
      <c r="K142" s="85"/>
      <c r="L142" s="85"/>
      <c r="M142" s="85"/>
      <c r="N142" s="85"/>
      <c r="O142" s="85"/>
      <c r="P142" s="85"/>
      <c r="Q142" s="85"/>
      <c r="R142" s="85"/>
      <c r="S142" s="85"/>
      <c r="T142" s="85"/>
      <c r="U142" s="85"/>
      <c r="V142" s="85"/>
      <c r="W142" s="85"/>
      <c r="X142" s="85"/>
      <c r="Y142" s="85"/>
    </row>
    <row r="143" spans="3:25">
      <c r="C143" s="85"/>
      <c r="D143" s="85"/>
      <c r="E143" s="85"/>
      <c r="F143" s="85"/>
      <c r="G143" s="85"/>
      <c r="H143" s="85"/>
      <c r="I143" s="85"/>
      <c r="J143" s="85"/>
      <c r="K143" s="85"/>
      <c r="L143" s="85"/>
      <c r="M143" s="85"/>
      <c r="N143" s="85"/>
      <c r="O143" s="85"/>
      <c r="P143" s="85"/>
      <c r="Q143" s="85"/>
      <c r="R143" s="85"/>
      <c r="S143" s="85"/>
      <c r="T143" s="85"/>
      <c r="U143" s="85"/>
      <c r="V143" s="85"/>
      <c r="W143" s="85"/>
      <c r="X143" s="85"/>
      <c r="Y143" s="85"/>
    </row>
    <row r="144" spans="3:25">
      <c r="C144" s="85"/>
      <c r="D144" s="85"/>
      <c r="E144" s="85"/>
      <c r="F144" s="85"/>
      <c r="G144" s="85"/>
      <c r="H144" s="85"/>
      <c r="I144" s="85"/>
      <c r="J144" s="85"/>
      <c r="K144" s="85"/>
      <c r="L144" s="85"/>
      <c r="M144" s="85"/>
      <c r="N144" s="85"/>
      <c r="O144" s="85"/>
      <c r="P144" s="85"/>
      <c r="Q144" s="85"/>
      <c r="R144" s="85"/>
      <c r="S144" s="85"/>
      <c r="T144" s="85"/>
      <c r="U144" s="85"/>
      <c r="V144" s="85"/>
      <c r="W144" s="85"/>
      <c r="X144" s="85"/>
      <c r="Y144" s="85"/>
    </row>
    <row r="145" spans="3:25">
      <c r="C145" s="85"/>
      <c r="D145" s="85"/>
      <c r="E145" s="85"/>
      <c r="F145" s="85"/>
      <c r="G145" s="85"/>
      <c r="H145" s="85"/>
      <c r="I145" s="85"/>
      <c r="J145" s="85"/>
      <c r="K145" s="85"/>
      <c r="L145" s="85"/>
      <c r="M145" s="85"/>
      <c r="N145" s="85"/>
      <c r="O145" s="85"/>
      <c r="P145" s="85"/>
      <c r="Q145" s="85"/>
      <c r="R145" s="85"/>
      <c r="S145" s="85"/>
      <c r="T145" s="85"/>
      <c r="U145" s="85"/>
      <c r="V145" s="85"/>
      <c r="W145" s="85"/>
      <c r="X145" s="85"/>
      <c r="Y145" s="85"/>
    </row>
    <row r="146" spans="3:25">
      <c r="C146" s="85"/>
      <c r="D146" s="85"/>
      <c r="E146" s="85"/>
      <c r="F146" s="85"/>
      <c r="G146" s="85"/>
      <c r="H146" s="85"/>
      <c r="I146" s="85"/>
      <c r="J146" s="85"/>
      <c r="K146" s="85"/>
      <c r="L146" s="85"/>
      <c r="M146" s="85"/>
      <c r="N146" s="85"/>
      <c r="O146" s="85"/>
      <c r="P146" s="85"/>
      <c r="Q146" s="85"/>
      <c r="R146" s="85"/>
      <c r="S146" s="85"/>
      <c r="T146" s="85"/>
      <c r="U146" s="85"/>
      <c r="V146" s="85"/>
      <c r="W146" s="85"/>
      <c r="X146" s="85"/>
      <c r="Y146" s="85"/>
    </row>
    <row r="147" spans="3:25">
      <c r="C147" s="85"/>
      <c r="D147" s="85"/>
      <c r="E147" s="85"/>
      <c r="F147" s="85"/>
      <c r="G147" s="85"/>
      <c r="H147" s="85"/>
      <c r="I147" s="85"/>
      <c r="J147" s="85"/>
      <c r="K147" s="85"/>
      <c r="L147" s="85"/>
      <c r="M147" s="85"/>
      <c r="N147" s="85"/>
      <c r="O147" s="85"/>
      <c r="P147" s="85"/>
      <c r="Q147" s="85"/>
      <c r="R147" s="85"/>
      <c r="S147" s="85"/>
      <c r="T147" s="85"/>
      <c r="U147" s="85"/>
      <c r="V147" s="85"/>
      <c r="W147" s="85"/>
      <c r="X147" s="85"/>
      <c r="Y147" s="85"/>
    </row>
    <row r="148" spans="3:25">
      <c r="C148" s="85"/>
      <c r="D148" s="85"/>
      <c r="E148" s="85"/>
      <c r="F148" s="85"/>
      <c r="G148" s="85"/>
      <c r="H148" s="85"/>
      <c r="I148" s="85"/>
      <c r="J148" s="85"/>
      <c r="K148" s="85"/>
      <c r="L148" s="85"/>
      <c r="M148" s="85"/>
      <c r="N148" s="85"/>
      <c r="O148" s="85"/>
      <c r="P148" s="85"/>
      <c r="Q148" s="85"/>
      <c r="R148" s="85"/>
      <c r="S148" s="85"/>
      <c r="T148" s="85"/>
      <c r="U148" s="85"/>
      <c r="V148" s="85"/>
      <c r="W148" s="85"/>
      <c r="X148" s="85"/>
      <c r="Y148" s="85"/>
    </row>
    <row r="149" spans="3:25">
      <c r="C149" s="85"/>
      <c r="D149" s="85"/>
      <c r="E149" s="85"/>
      <c r="F149" s="85"/>
      <c r="G149" s="85"/>
      <c r="H149" s="85"/>
      <c r="I149" s="85"/>
      <c r="J149" s="85"/>
      <c r="K149" s="85"/>
      <c r="L149" s="85"/>
      <c r="M149" s="85"/>
      <c r="N149" s="85"/>
      <c r="O149" s="85"/>
      <c r="P149" s="85"/>
      <c r="Q149" s="85"/>
      <c r="R149" s="85"/>
      <c r="S149" s="85"/>
      <c r="T149" s="85"/>
      <c r="U149" s="85"/>
      <c r="V149" s="85"/>
      <c r="W149" s="85"/>
      <c r="X149" s="85"/>
      <c r="Y149" s="85"/>
    </row>
    <row r="150" spans="3:25">
      <c r="C150" s="85"/>
      <c r="D150" s="85"/>
      <c r="E150" s="85"/>
      <c r="F150" s="85"/>
      <c r="G150" s="85"/>
      <c r="H150" s="85"/>
      <c r="I150" s="85"/>
      <c r="J150" s="85"/>
      <c r="K150" s="85"/>
      <c r="L150" s="85"/>
      <c r="M150" s="85"/>
      <c r="N150" s="85"/>
      <c r="O150" s="85"/>
      <c r="P150" s="85"/>
      <c r="Q150" s="85"/>
      <c r="R150" s="85"/>
      <c r="S150" s="85"/>
      <c r="T150" s="85"/>
      <c r="U150" s="85"/>
      <c r="V150" s="85"/>
      <c r="W150" s="85"/>
      <c r="X150" s="85"/>
      <c r="Y150" s="85"/>
    </row>
    <row r="151" spans="3:25">
      <c r="C151" s="85"/>
      <c r="D151" s="85"/>
      <c r="E151" s="85"/>
      <c r="F151" s="85"/>
      <c r="G151" s="85"/>
      <c r="H151" s="85"/>
      <c r="I151" s="85"/>
      <c r="J151" s="85"/>
      <c r="K151" s="85"/>
      <c r="L151" s="85"/>
      <c r="M151" s="85"/>
      <c r="N151" s="85"/>
      <c r="O151" s="85"/>
      <c r="P151" s="85"/>
      <c r="Q151" s="85"/>
      <c r="R151" s="85"/>
      <c r="S151" s="85"/>
      <c r="T151" s="85"/>
      <c r="U151" s="85"/>
      <c r="V151" s="85"/>
      <c r="W151" s="85"/>
      <c r="X151" s="85"/>
      <c r="Y151" s="85"/>
    </row>
    <row r="152" spans="3:25">
      <c r="C152" s="85"/>
      <c r="D152" s="85"/>
      <c r="E152" s="85"/>
      <c r="F152" s="85"/>
      <c r="G152" s="85"/>
      <c r="H152" s="85"/>
      <c r="I152" s="85"/>
      <c r="J152" s="85"/>
      <c r="K152" s="85"/>
      <c r="L152" s="85"/>
      <c r="M152" s="85"/>
      <c r="N152" s="85"/>
      <c r="O152" s="85"/>
      <c r="P152" s="85"/>
      <c r="Q152" s="85"/>
      <c r="R152" s="85"/>
      <c r="S152" s="85"/>
      <c r="T152" s="85"/>
      <c r="U152" s="85"/>
      <c r="V152" s="85"/>
      <c r="W152" s="85"/>
      <c r="X152" s="85"/>
      <c r="Y152" s="85"/>
    </row>
    <row r="153" spans="3:25">
      <c r="C153" s="85"/>
      <c r="D153" s="85"/>
      <c r="E153" s="85"/>
      <c r="F153" s="85"/>
      <c r="G153" s="85"/>
      <c r="H153" s="85"/>
      <c r="I153" s="85"/>
      <c r="J153" s="85"/>
      <c r="K153" s="85"/>
      <c r="L153" s="85"/>
      <c r="M153" s="85"/>
      <c r="N153" s="85"/>
      <c r="O153" s="85"/>
      <c r="P153" s="85"/>
      <c r="Q153" s="85"/>
      <c r="R153" s="85"/>
      <c r="S153" s="85"/>
      <c r="T153" s="85"/>
      <c r="U153" s="85"/>
      <c r="V153" s="85"/>
      <c r="W153" s="85"/>
      <c r="X153" s="85"/>
      <c r="Y153" s="85"/>
    </row>
    <row r="154" spans="3:25">
      <c r="C154" s="85"/>
      <c r="D154" s="85"/>
      <c r="E154" s="85"/>
      <c r="F154" s="85"/>
      <c r="G154" s="85"/>
      <c r="H154" s="85"/>
      <c r="I154" s="85"/>
      <c r="J154" s="85"/>
      <c r="K154" s="85"/>
      <c r="L154" s="85"/>
      <c r="M154" s="85"/>
      <c r="N154" s="85"/>
      <c r="O154" s="85"/>
      <c r="P154" s="85"/>
      <c r="Q154" s="85"/>
      <c r="R154" s="85"/>
      <c r="S154" s="85"/>
      <c r="T154" s="85"/>
      <c r="U154" s="85"/>
      <c r="V154" s="85"/>
      <c r="W154" s="85"/>
      <c r="X154" s="85"/>
      <c r="Y154" s="85"/>
    </row>
    <row r="155" spans="3:25">
      <c r="C155" s="85"/>
      <c r="D155" s="85"/>
      <c r="E155" s="85"/>
      <c r="F155" s="85"/>
      <c r="G155" s="85"/>
      <c r="H155" s="85"/>
      <c r="I155" s="85"/>
      <c r="J155" s="85"/>
      <c r="K155" s="85"/>
      <c r="L155" s="85"/>
      <c r="M155" s="85"/>
      <c r="N155" s="85"/>
      <c r="O155" s="85"/>
      <c r="P155" s="85"/>
      <c r="Q155" s="85"/>
      <c r="R155" s="85"/>
      <c r="S155" s="85"/>
      <c r="T155" s="85"/>
      <c r="U155" s="85"/>
      <c r="V155" s="85"/>
      <c r="W155" s="85"/>
      <c r="X155" s="85"/>
      <c r="Y155" s="85"/>
    </row>
    <row r="156" spans="3:25">
      <c r="C156" s="85"/>
      <c r="D156" s="85"/>
      <c r="E156" s="85"/>
      <c r="F156" s="85"/>
      <c r="G156" s="85"/>
      <c r="H156" s="85"/>
      <c r="I156" s="85"/>
      <c r="J156" s="85"/>
      <c r="K156" s="85"/>
      <c r="L156" s="85"/>
      <c r="M156" s="85"/>
      <c r="N156" s="85"/>
      <c r="O156" s="85"/>
      <c r="P156" s="85"/>
      <c r="Q156" s="85"/>
      <c r="R156" s="85"/>
      <c r="S156" s="85"/>
      <c r="T156" s="85"/>
      <c r="U156" s="85"/>
      <c r="V156" s="85"/>
      <c r="W156" s="85"/>
      <c r="X156" s="85"/>
      <c r="Y156" s="85"/>
    </row>
    <row r="157" spans="3:25">
      <c r="C157" s="85"/>
      <c r="D157" s="85"/>
      <c r="E157" s="85"/>
      <c r="F157" s="85"/>
      <c r="G157" s="85"/>
      <c r="H157" s="85"/>
      <c r="I157" s="85"/>
      <c r="J157" s="85"/>
      <c r="K157" s="85"/>
      <c r="L157" s="85"/>
      <c r="M157" s="85"/>
      <c r="N157" s="85"/>
      <c r="O157" s="85"/>
      <c r="P157" s="85"/>
      <c r="Q157" s="85"/>
      <c r="R157" s="85"/>
      <c r="S157" s="85"/>
      <c r="T157" s="85"/>
      <c r="U157" s="85"/>
      <c r="V157" s="85"/>
      <c r="W157" s="85"/>
      <c r="X157" s="85"/>
      <c r="Y157" s="85"/>
    </row>
    <row r="158" spans="3:25">
      <c r="C158" s="85"/>
      <c r="D158" s="85"/>
      <c r="E158" s="85"/>
      <c r="F158" s="85"/>
      <c r="G158" s="85"/>
      <c r="H158" s="85"/>
      <c r="I158" s="85"/>
      <c r="J158" s="85"/>
      <c r="K158" s="85"/>
      <c r="L158" s="85"/>
      <c r="M158" s="85"/>
      <c r="N158" s="85"/>
      <c r="O158" s="85"/>
      <c r="P158" s="85"/>
      <c r="Q158" s="85"/>
      <c r="R158" s="85"/>
      <c r="S158" s="85"/>
      <c r="T158" s="85"/>
      <c r="U158" s="85"/>
      <c r="V158" s="85"/>
      <c r="W158" s="85"/>
      <c r="X158" s="85"/>
      <c r="Y158" s="85"/>
    </row>
    <row r="159" spans="3:25">
      <c r="C159" s="85"/>
      <c r="D159" s="85"/>
      <c r="E159" s="85"/>
      <c r="F159" s="85"/>
      <c r="G159" s="85"/>
      <c r="H159" s="85"/>
      <c r="I159" s="85"/>
      <c r="J159" s="85"/>
      <c r="K159" s="85"/>
      <c r="L159" s="85"/>
      <c r="M159" s="85"/>
      <c r="N159" s="85"/>
      <c r="O159" s="85"/>
      <c r="P159" s="85"/>
      <c r="Q159" s="85"/>
      <c r="R159" s="85"/>
      <c r="S159" s="85"/>
      <c r="T159" s="85"/>
      <c r="U159" s="85"/>
      <c r="V159" s="85"/>
      <c r="W159" s="85"/>
      <c r="X159" s="85"/>
      <c r="Y159" s="85"/>
    </row>
    <row r="160" spans="3:25">
      <c r="C160" s="85"/>
      <c r="D160" s="85"/>
      <c r="E160" s="85"/>
      <c r="F160" s="85"/>
      <c r="G160" s="85"/>
      <c r="H160" s="85"/>
      <c r="I160" s="85"/>
      <c r="J160" s="85"/>
      <c r="K160" s="85"/>
      <c r="L160" s="85"/>
      <c r="M160" s="85"/>
      <c r="N160" s="85"/>
      <c r="O160" s="85"/>
      <c r="P160" s="85"/>
      <c r="Q160" s="85"/>
      <c r="R160" s="85"/>
      <c r="S160" s="85"/>
      <c r="T160" s="85"/>
      <c r="U160" s="85"/>
      <c r="V160" s="85"/>
      <c r="W160" s="85"/>
      <c r="X160" s="85"/>
      <c r="Y160" s="85"/>
    </row>
    <row r="161" spans="3:25">
      <c r="C161" s="85"/>
      <c r="D161" s="85"/>
      <c r="E161" s="85"/>
      <c r="F161" s="85"/>
      <c r="G161" s="85"/>
      <c r="H161" s="85"/>
      <c r="I161" s="85"/>
      <c r="J161" s="85"/>
      <c r="K161" s="85"/>
      <c r="L161" s="85"/>
      <c r="M161" s="85"/>
      <c r="N161" s="85"/>
      <c r="O161" s="85"/>
      <c r="P161" s="85"/>
      <c r="Q161" s="85"/>
      <c r="R161" s="85"/>
      <c r="S161" s="85"/>
      <c r="T161" s="85"/>
      <c r="U161" s="85"/>
      <c r="V161" s="85"/>
      <c r="W161" s="85"/>
      <c r="X161" s="85"/>
      <c r="Y161" s="85"/>
    </row>
    <row r="162" spans="3:25">
      <c r="C162" s="85"/>
      <c r="D162" s="85"/>
      <c r="E162" s="85"/>
      <c r="F162" s="85"/>
      <c r="G162" s="85"/>
      <c r="H162" s="85"/>
      <c r="I162" s="85"/>
      <c r="J162" s="85"/>
      <c r="K162" s="85"/>
      <c r="L162" s="85"/>
      <c r="M162" s="85"/>
      <c r="N162" s="85"/>
      <c r="O162" s="85"/>
      <c r="P162" s="85"/>
      <c r="Q162" s="85"/>
      <c r="R162" s="85"/>
      <c r="S162" s="85"/>
      <c r="T162" s="85"/>
      <c r="U162" s="85"/>
      <c r="V162" s="85"/>
      <c r="W162" s="85"/>
      <c r="X162" s="85"/>
      <c r="Y162" s="85"/>
    </row>
    <row r="163" spans="3:25">
      <c r="C163" s="85"/>
      <c r="D163" s="85"/>
      <c r="E163" s="85"/>
      <c r="F163" s="85"/>
      <c r="G163" s="85"/>
      <c r="H163" s="85"/>
      <c r="I163" s="85"/>
      <c r="J163" s="85"/>
      <c r="K163" s="85"/>
      <c r="L163" s="85"/>
      <c r="M163" s="85"/>
      <c r="N163" s="85"/>
      <c r="O163" s="85"/>
      <c r="P163" s="85"/>
      <c r="Q163" s="85"/>
      <c r="R163" s="85"/>
      <c r="S163" s="85"/>
      <c r="T163" s="85"/>
      <c r="U163" s="85"/>
      <c r="V163" s="85"/>
      <c r="W163" s="85"/>
      <c r="X163" s="85"/>
      <c r="Y163" s="85"/>
    </row>
    <row r="164" spans="3:25">
      <c r="C164" s="85"/>
      <c r="D164" s="85"/>
      <c r="E164" s="85"/>
      <c r="F164" s="85"/>
      <c r="G164" s="85"/>
      <c r="H164" s="85"/>
      <c r="I164" s="85"/>
      <c r="J164" s="85"/>
      <c r="K164" s="85"/>
      <c r="L164" s="85"/>
      <c r="M164" s="85"/>
      <c r="N164" s="85"/>
      <c r="O164" s="85"/>
      <c r="P164" s="85"/>
      <c r="Q164" s="85"/>
      <c r="R164" s="85"/>
      <c r="S164" s="85"/>
      <c r="T164" s="85"/>
      <c r="U164" s="85"/>
      <c r="V164" s="85"/>
      <c r="W164" s="85"/>
      <c r="X164" s="85"/>
      <c r="Y164" s="85"/>
    </row>
    <row r="165" spans="3:25">
      <c r="C165" s="85"/>
      <c r="D165" s="85"/>
      <c r="E165" s="85"/>
      <c r="F165" s="85"/>
      <c r="G165" s="85"/>
      <c r="H165" s="85"/>
      <c r="I165" s="85"/>
      <c r="J165" s="85"/>
      <c r="K165" s="85"/>
      <c r="L165" s="85"/>
      <c r="M165" s="85"/>
      <c r="N165" s="85"/>
      <c r="O165" s="85"/>
      <c r="P165" s="85"/>
      <c r="Q165" s="85"/>
      <c r="R165" s="85"/>
      <c r="S165" s="85"/>
      <c r="T165" s="85"/>
      <c r="U165" s="85"/>
      <c r="V165" s="85"/>
      <c r="W165" s="85"/>
      <c r="X165" s="85"/>
      <c r="Y165" s="85"/>
    </row>
    <row r="166" spans="3:25">
      <c r="C166" s="85"/>
      <c r="D166" s="85"/>
      <c r="E166" s="85"/>
      <c r="F166" s="85"/>
      <c r="G166" s="85"/>
      <c r="H166" s="85"/>
      <c r="I166" s="85"/>
      <c r="J166" s="85"/>
      <c r="K166" s="85"/>
      <c r="L166" s="85"/>
      <c r="M166" s="85"/>
      <c r="N166" s="85"/>
      <c r="O166" s="85"/>
      <c r="P166" s="85"/>
      <c r="Q166" s="85"/>
      <c r="R166" s="85"/>
      <c r="S166" s="85"/>
      <c r="T166" s="85"/>
      <c r="U166" s="85"/>
      <c r="V166" s="85"/>
      <c r="W166" s="85"/>
      <c r="X166" s="85"/>
      <c r="Y166" s="85"/>
    </row>
    <row r="167" spans="3:25">
      <c r="C167" s="85"/>
      <c r="D167" s="85"/>
      <c r="E167" s="85"/>
      <c r="F167" s="85"/>
      <c r="G167" s="85"/>
      <c r="H167" s="85"/>
      <c r="I167" s="85"/>
      <c r="J167" s="85"/>
      <c r="K167" s="85"/>
      <c r="L167" s="85"/>
      <c r="M167" s="85"/>
      <c r="N167" s="85"/>
      <c r="O167" s="85"/>
      <c r="P167" s="85"/>
      <c r="Q167" s="85"/>
      <c r="R167" s="85"/>
      <c r="S167" s="85"/>
      <c r="T167" s="85"/>
      <c r="U167" s="85"/>
      <c r="V167" s="85"/>
      <c r="W167" s="85"/>
      <c r="X167" s="85"/>
      <c r="Y167" s="85"/>
    </row>
    <row r="168" spans="3:25">
      <c r="C168" s="85"/>
      <c r="D168" s="85"/>
      <c r="E168" s="85"/>
      <c r="F168" s="85"/>
      <c r="G168" s="85"/>
      <c r="H168" s="85"/>
      <c r="I168" s="85"/>
      <c r="J168" s="85"/>
      <c r="K168" s="85"/>
      <c r="L168" s="85"/>
      <c r="M168" s="85"/>
      <c r="N168" s="85"/>
      <c r="O168" s="85"/>
      <c r="P168" s="85"/>
      <c r="Q168" s="85"/>
      <c r="R168" s="85"/>
      <c r="S168" s="85"/>
      <c r="T168" s="85"/>
      <c r="U168" s="85"/>
      <c r="V168" s="85"/>
      <c r="W168" s="85"/>
      <c r="X168" s="85"/>
      <c r="Y168" s="85"/>
    </row>
    <row r="169" spans="3:25">
      <c r="C169" s="85"/>
      <c r="D169" s="85"/>
      <c r="E169" s="85"/>
      <c r="F169" s="85"/>
      <c r="G169" s="85"/>
      <c r="H169" s="85"/>
      <c r="I169" s="85"/>
      <c r="J169" s="85"/>
      <c r="K169" s="85"/>
      <c r="L169" s="85"/>
      <c r="M169" s="85"/>
      <c r="N169" s="85"/>
      <c r="O169" s="85"/>
      <c r="P169" s="85"/>
      <c r="Q169" s="85"/>
      <c r="R169" s="85"/>
      <c r="S169" s="85"/>
      <c r="T169" s="85"/>
      <c r="U169" s="85"/>
      <c r="V169" s="85"/>
      <c r="W169" s="85"/>
      <c r="X169" s="85"/>
      <c r="Y169" s="85"/>
    </row>
    <row r="170" spans="3:25">
      <c r="C170" s="85"/>
      <c r="D170" s="85"/>
      <c r="E170" s="85"/>
      <c r="F170" s="85"/>
      <c r="G170" s="85"/>
      <c r="H170" s="85"/>
      <c r="I170" s="85"/>
      <c r="J170" s="85"/>
      <c r="K170" s="85"/>
      <c r="L170" s="85"/>
      <c r="M170" s="85"/>
      <c r="N170" s="85"/>
      <c r="O170" s="85"/>
      <c r="P170" s="85"/>
      <c r="Q170" s="85"/>
      <c r="R170" s="85"/>
      <c r="S170" s="85"/>
      <c r="T170" s="85"/>
      <c r="U170" s="85"/>
      <c r="V170" s="85"/>
      <c r="W170" s="85"/>
      <c r="X170" s="85"/>
      <c r="Y170" s="85"/>
    </row>
    <row r="171" spans="3:25">
      <c r="C171" s="85"/>
      <c r="D171" s="85"/>
      <c r="E171" s="85"/>
      <c r="F171" s="85"/>
      <c r="G171" s="85"/>
      <c r="H171" s="85"/>
      <c r="I171" s="85"/>
      <c r="J171" s="85"/>
      <c r="K171" s="85"/>
      <c r="L171" s="85"/>
      <c r="M171" s="85"/>
      <c r="N171" s="85"/>
      <c r="O171" s="85"/>
      <c r="P171" s="85"/>
      <c r="Q171" s="85"/>
      <c r="R171" s="85"/>
      <c r="S171" s="85"/>
      <c r="T171" s="85"/>
      <c r="U171" s="85"/>
      <c r="V171" s="85"/>
      <c r="W171" s="85"/>
      <c r="X171" s="85"/>
      <c r="Y171" s="85"/>
    </row>
    <row r="172" spans="3:25">
      <c r="C172" s="85"/>
      <c r="D172" s="85"/>
      <c r="E172" s="85"/>
      <c r="F172" s="85"/>
      <c r="G172" s="85"/>
      <c r="H172" s="85"/>
      <c r="I172" s="85"/>
      <c r="J172" s="85"/>
      <c r="K172" s="85"/>
      <c r="L172" s="85"/>
      <c r="M172" s="85"/>
      <c r="N172" s="85"/>
      <c r="O172" s="85"/>
      <c r="P172" s="85"/>
      <c r="Q172" s="85"/>
      <c r="R172" s="85"/>
      <c r="S172" s="85"/>
      <c r="T172" s="85"/>
      <c r="U172" s="85"/>
      <c r="V172" s="85"/>
      <c r="W172" s="85"/>
      <c r="X172" s="85"/>
      <c r="Y172" s="85"/>
    </row>
    <row r="173" spans="3:25">
      <c r="C173" s="85"/>
      <c r="D173" s="85"/>
      <c r="E173" s="85"/>
      <c r="F173" s="85"/>
      <c r="G173" s="85"/>
      <c r="H173" s="85"/>
      <c r="I173" s="85"/>
      <c r="J173" s="85"/>
      <c r="K173" s="85"/>
      <c r="L173" s="85"/>
      <c r="M173" s="85"/>
      <c r="N173" s="85"/>
      <c r="O173" s="85"/>
      <c r="P173" s="85"/>
      <c r="Q173" s="85"/>
      <c r="R173" s="85"/>
      <c r="S173" s="85"/>
      <c r="T173" s="85"/>
      <c r="U173" s="85"/>
      <c r="V173" s="85"/>
      <c r="W173" s="85"/>
      <c r="X173" s="85"/>
      <c r="Y173" s="85"/>
    </row>
    <row r="174" spans="3:25">
      <c r="C174" s="85"/>
      <c r="D174" s="85"/>
      <c r="E174" s="85"/>
      <c r="F174" s="85"/>
      <c r="G174" s="85"/>
      <c r="H174" s="85"/>
      <c r="I174" s="85"/>
      <c r="J174" s="85"/>
      <c r="K174" s="85"/>
      <c r="L174" s="85"/>
      <c r="M174" s="85"/>
      <c r="N174" s="85"/>
      <c r="O174" s="85"/>
      <c r="P174" s="85"/>
      <c r="Q174" s="85"/>
      <c r="R174" s="85"/>
      <c r="S174" s="85"/>
      <c r="T174" s="85"/>
      <c r="U174" s="85"/>
      <c r="V174" s="85"/>
      <c r="W174" s="85"/>
      <c r="X174" s="85"/>
      <c r="Y174" s="85"/>
    </row>
    <row r="175" spans="3:25">
      <c r="C175" s="85"/>
      <c r="D175" s="85"/>
      <c r="E175" s="85"/>
      <c r="F175" s="85"/>
      <c r="G175" s="85"/>
      <c r="H175" s="85"/>
      <c r="I175" s="85"/>
      <c r="J175" s="85"/>
      <c r="K175" s="85"/>
      <c r="L175" s="85"/>
      <c r="M175" s="85"/>
      <c r="N175" s="85"/>
      <c r="O175" s="85"/>
      <c r="P175" s="85"/>
      <c r="Q175" s="85"/>
      <c r="R175" s="85"/>
      <c r="S175" s="85"/>
      <c r="T175" s="85"/>
      <c r="U175" s="85"/>
      <c r="V175" s="85"/>
      <c r="W175" s="85"/>
      <c r="X175" s="85"/>
      <c r="Y175" s="85"/>
    </row>
    <row r="176" spans="3:25">
      <c r="C176" s="85"/>
      <c r="D176" s="85"/>
      <c r="E176" s="85"/>
      <c r="F176" s="85"/>
      <c r="G176" s="85"/>
      <c r="H176" s="85"/>
      <c r="I176" s="85"/>
      <c r="J176" s="85"/>
      <c r="K176" s="85"/>
      <c r="L176" s="85"/>
      <c r="M176" s="85"/>
      <c r="N176" s="85"/>
      <c r="O176" s="85"/>
      <c r="P176" s="85"/>
      <c r="Q176" s="85"/>
      <c r="R176" s="85"/>
      <c r="S176" s="85"/>
      <c r="T176" s="85"/>
      <c r="U176" s="85"/>
      <c r="V176" s="85"/>
      <c r="W176" s="85"/>
      <c r="X176" s="85"/>
      <c r="Y176" s="85"/>
    </row>
    <row r="177" spans="3:25">
      <c r="C177" s="85"/>
      <c r="D177" s="85"/>
      <c r="E177" s="85"/>
      <c r="F177" s="85"/>
      <c r="G177" s="85"/>
      <c r="H177" s="85"/>
      <c r="I177" s="85"/>
      <c r="J177" s="85"/>
      <c r="K177" s="85"/>
      <c r="L177" s="85"/>
      <c r="M177" s="85"/>
      <c r="N177" s="85"/>
      <c r="O177" s="85"/>
      <c r="P177" s="85"/>
      <c r="Q177" s="85"/>
      <c r="R177" s="85"/>
      <c r="S177" s="85"/>
      <c r="T177" s="85"/>
      <c r="U177" s="85"/>
      <c r="V177" s="85"/>
      <c r="W177" s="85"/>
      <c r="X177" s="85"/>
      <c r="Y177" s="85"/>
    </row>
    <row r="178" spans="3:25">
      <c r="C178" s="85"/>
      <c r="D178" s="85"/>
      <c r="E178" s="85"/>
      <c r="F178" s="85"/>
      <c r="G178" s="85"/>
      <c r="H178" s="85"/>
      <c r="I178" s="85"/>
      <c r="J178" s="85"/>
      <c r="K178" s="85"/>
      <c r="L178" s="85"/>
      <c r="M178" s="85"/>
      <c r="N178" s="85"/>
      <c r="O178" s="85"/>
      <c r="P178" s="85"/>
      <c r="Q178" s="85"/>
      <c r="R178" s="85"/>
      <c r="S178" s="85"/>
      <c r="T178" s="85"/>
      <c r="U178" s="85"/>
      <c r="V178" s="85"/>
      <c r="W178" s="85"/>
      <c r="X178" s="85"/>
      <c r="Y178" s="85"/>
    </row>
    <row r="179" spans="3:25">
      <c r="C179" s="85"/>
      <c r="D179" s="85"/>
      <c r="E179" s="85"/>
      <c r="F179" s="85"/>
      <c r="G179" s="85"/>
      <c r="H179" s="85"/>
      <c r="I179" s="85"/>
      <c r="J179" s="85"/>
      <c r="K179" s="85"/>
      <c r="L179" s="85"/>
      <c r="M179" s="85"/>
      <c r="N179" s="85"/>
      <c r="O179" s="85"/>
      <c r="P179" s="85"/>
      <c r="Q179" s="85"/>
      <c r="R179" s="85"/>
      <c r="S179" s="85"/>
      <c r="T179" s="85"/>
      <c r="U179" s="85"/>
      <c r="V179" s="85"/>
      <c r="W179" s="85"/>
      <c r="X179" s="85"/>
      <c r="Y179" s="85"/>
    </row>
    <row r="180" spans="3:25">
      <c r="C180" s="85"/>
      <c r="D180" s="85"/>
      <c r="E180" s="85"/>
      <c r="F180" s="85"/>
      <c r="G180" s="85"/>
      <c r="H180" s="85"/>
      <c r="I180" s="85"/>
      <c r="J180" s="85"/>
      <c r="K180" s="85"/>
      <c r="L180" s="85"/>
      <c r="M180" s="85"/>
      <c r="N180" s="85"/>
      <c r="O180" s="85"/>
      <c r="P180" s="85"/>
      <c r="Q180" s="85"/>
      <c r="R180" s="85"/>
      <c r="S180" s="85"/>
      <c r="T180" s="85"/>
      <c r="U180" s="85"/>
      <c r="V180" s="85"/>
      <c r="W180" s="85"/>
      <c r="X180" s="85"/>
      <c r="Y180" s="85"/>
    </row>
    <row r="181" spans="3:25">
      <c r="C181" s="85"/>
      <c r="D181" s="85"/>
      <c r="E181" s="85"/>
      <c r="F181" s="85"/>
      <c r="G181" s="85"/>
      <c r="H181" s="85"/>
      <c r="I181" s="85"/>
      <c r="J181" s="85"/>
      <c r="K181" s="85"/>
      <c r="L181" s="85"/>
      <c r="M181" s="85"/>
      <c r="N181" s="85"/>
      <c r="O181" s="85"/>
      <c r="P181" s="85"/>
      <c r="Q181" s="85"/>
      <c r="R181" s="85"/>
      <c r="S181" s="85"/>
      <c r="T181" s="85"/>
      <c r="U181" s="85"/>
      <c r="V181" s="85"/>
      <c r="W181" s="85"/>
      <c r="X181" s="85"/>
      <c r="Y181" s="85"/>
    </row>
    <row r="182" spans="3:25">
      <c r="C182" s="85"/>
      <c r="D182" s="85"/>
      <c r="E182" s="85"/>
      <c r="F182" s="85"/>
      <c r="G182" s="85"/>
      <c r="H182" s="85"/>
      <c r="I182" s="85"/>
      <c r="J182" s="85"/>
      <c r="K182" s="85"/>
      <c r="L182" s="85"/>
      <c r="M182" s="85"/>
      <c r="N182" s="85"/>
      <c r="O182" s="85"/>
      <c r="P182" s="85"/>
      <c r="Q182" s="85"/>
      <c r="R182" s="85"/>
      <c r="S182" s="85"/>
      <c r="T182" s="85"/>
      <c r="U182" s="85"/>
      <c r="V182" s="85"/>
      <c r="W182" s="85"/>
      <c r="X182" s="85"/>
      <c r="Y182" s="85"/>
    </row>
    <row r="183" spans="3:25">
      <c r="C183" s="85"/>
      <c r="D183" s="85"/>
      <c r="E183" s="85"/>
      <c r="F183" s="85"/>
      <c r="G183" s="85"/>
      <c r="H183" s="85"/>
      <c r="I183" s="85"/>
      <c r="J183" s="85"/>
      <c r="K183" s="85"/>
      <c r="L183" s="85"/>
      <c r="M183" s="85"/>
      <c r="N183" s="85"/>
      <c r="O183" s="85"/>
      <c r="P183" s="85"/>
      <c r="Q183" s="85"/>
      <c r="R183" s="85"/>
      <c r="S183" s="85"/>
      <c r="T183" s="85"/>
      <c r="U183" s="85"/>
      <c r="V183" s="85"/>
      <c r="W183" s="85"/>
      <c r="X183" s="85"/>
      <c r="Y183" s="85"/>
    </row>
    <row r="184" spans="3:25">
      <c r="C184" s="85"/>
      <c r="D184" s="85"/>
      <c r="E184" s="85"/>
      <c r="F184" s="85"/>
      <c r="G184" s="85"/>
      <c r="H184" s="85"/>
      <c r="I184" s="85"/>
      <c r="J184" s="85"/>
      <c r="K184" s="85"/>
      <c r="L184" s="85"/>
      <c r="M184" s="85"/>
      <c r="N184" s="85"/>
      <c r="O184" s="85"/>
      <c r="P184" s="85"/>
      <c r="Q184" s="85"/>
      <c r="R184" s="85"/>
      <c r="S184" s="85"/>
      <c r="T184" s="85"/>
      <c r="U184" s="85"/>
      <c r="V184" s="85"/>
      <c r="W184" s="85"/>
      <c r="X184" s="85"/>
      <c r="Y184" s="85"/>
    </row>
    <row r="185" spans="3:25">
      <c r="C185" s="85"/>
      <c r="D185" s="85"/>
      <c r="E185" s="85"/>
      <c r="F185" s="85"/>
      <c r="G185" s="85"/>
      <c r="H185" s="85"/>
      <c r="I185" s="85"/>
      <c r="J185" s="85"/>
      <c r="K185" s="85"/>
      <c r="L185" s="85"/>
      <c r="M185" s="85"/>
      <c r="N185" s="85"/>
      <c r="O185" s="85"/>
      <c r="P185" s="85"/>
      <c r="Q185" s="85"/>
      <c r="R185" s="85"/>
      <c r="S185" s="85"/>
      <c r="T185" s="85"/>
      <c r="U185" s="85"/>
      <c r="V185" s="85"/>
      <c r="W185" s="85"/>
      <c r="X185" s="85"/>
      <c r="Y185" s="85"/>
    </row>
    <row r="186" spans="3:25">
      <c r="C186" s="85"/>
      <c r="D186" s="85"/>
      <c r="E186" s="85"/>
      <c r="F186" s="85"/>
      <c r="G186" s="85"/>
      <c r="H186" s="85"/>
      <c r="I186" s="85"/>
      <c r="J186" s="85"/>
      <c r="K186" s="85"/>
      <c r="L186" s="85"/>
      <c r="M186" s="85"/>
      <c r="N186" s="85"/>
      <c r="O186" s="85"/>
      <c r="P186" s="85"/>
      <c r="Q186" s="85"/>
      <c r="R186" s="85"/>
      <c r="S186" s="85"/>
      <c r="T186" s="85"/>
      <c r="U186" s="85"/>
      <c r="V186" s="85"/>
      <c r="W186" s="85"/>
      <c r="X186" s="85"/>
      <c r="Y186" s="85"/>
    </row>
    <row r="187" spans="3:25">
      <c r="C187" s="85"/>
      <c r="D187" s="85"/>
      <c r="E187" s="85"/>
      <c r="F187" s="85"/>
      <c r="G187" s="85"/>
      <c r="H187" s="85"/>
      <c r="I187" s="85"/>
      <c r="J187" s="85"/>
      <c r="K187" s="85"/>
      <c r="L187" s="85"/>
      <c r="M187" s="85"/>
      <c r="N187" s="85"/>
      <c r="O187" s="85"/>
      <c r="P187" s="85"/>
      <c r="Q187" s="85"/>
      <c r="R187" s="85"/>
      <c r="S187" s="85"/>
      <c r="T187" s="85"/>
      <c r="U187" s="85"/>
      <c r="V187" s="85"/>
      <c r="W187" s="85"/>
      <c r="X187" s="85"/>
      <c r="Y187" s="85"/>
    </row>
    <row r="188" spans="3:25">
      <c r="C188" s="85"/>
      <c r="D188" s="85"/>
      <c r="E188" s="85"/>
      <c r="F188" s="85"/>
      <c r="G188" s="85"/>
      <c r="H188" s="85"/>
      <c r="I188" s="85"/>
      <c r="J188" s="85"/>
      <c r="K188" s="85"/>
      <c r="L188" s="85"/>
      <c r="M188" s="85"/>
      <c r="N188" s="85"/>
      <c r="O188" s="85"/>
      <c r="P188" s="85"/>
      <c r="Q188" s="85"/>
      <c r="R188" s="85"/>
      <c r="S188" s="85"/>
      <c r="T188" s="85"/>
      <c r="U188" s="85"/>
      <c r="V188" s="85"/>
      <c r="W188" s="85"/>
      <c r="X188" s="85"/>
      <c r="Y188" s="85"/>
    </row>
    <row r="189" spans="3:25">
      <c r="C189" s="85"/>
      <c r="D189" s="85"/>
      <c r="E189" s="85"/>
      <c r="F189" s="85"/>
      <c r="G189" s="85"/>
      <c r="H189" s="85"/>
      <c r="I189" s="85"/>
      <c r="J189" s="85"/>
      <c r="K189" s="85"/>
      <c r="L189" s="85"/>
      <c r="M189" s="85"/>
      <c r="N189" s="85"/>
      <c r="O189" s="85"/>
      <c r="P189" s="85"/>
      <c r="Q189" s="85"/>
      <c r="R189" s="85"/>
      <c r="S189" s="85"/>
      <c r="T189" s="85"/>
      <c r="U189" s="85"/>
      <c r="V189" s="85"/>
      <c r="W189" s="85"/>
      <c r="X189" s="85"/>
      <c r="Y189" s="85"/>
    </row>
    <row r="190" spans="3:25">
      <c r="C190" s="85"/>
      <c r="D190" s="85"/>
      <c r="E190" s="85"/>
      <c r="F190" s="85"/>
      <c r="G190" s="85"/>
      <c r="H190" s="85"/>
      <c r="I190" s="85"/>
      <c r="J190" s="85"/>
      <c r="K190" s="85"/>
      <c r="L190" s="85"/>
      <c r="M190" s="85"/>
      <c r="N190" s="85"/>
      <c r="O190" s="85"/>
      <c r="P190" s="85"/>
      <c r="Q190" s="85"/>
      <c r="R190" s="85"/>
      <c r="S190" s="85"/>
      <c r="T190" s="85"/>
      <c r="U190" s="85"/>
      <c r="V190" s="85"/>
      <c r="W190" s="85"/>
      <c r="X190" s="85"/>
      <c r="Y190" s="85"/>
    </row>
    <row r="191" spans="3:25">
      <c r="C191" s="85"/>
      <c r="D191" s="85"/>
      <c r="E191" s="85"/>
      <c r="F191" s="85"/>
      <c r="G191" s="85"/>
      <c r="H191" s="85"/>
      <c r="I191" s="85"/>
      <c r="J191" s="85"/>
      <c r="K191" s="85"/>
      <c r="L191" s="85"/>
      <c r="M191" s="85"/>
      <c r="N191" s="85"/>
      <c r="O191" s="85"/>
      <c r="P191" s="85"/>
      <c r="Q191" s="85"/>
      <c r="R191" s="85"/>
      <c r="S191" s="85"/>
      <c r="T191" s="85"/>
      <c r="U191" s="85"/>
      <c r="V191" s="85"/>
      <c r="W191" s="85"/>
      <c r="X191" s="85"/>
      <c r="Y191" s="85"/>
    </row>
    <row r="192" spans="3:25">
      <c r="C192" s="85"/>
      <c r="D192" s="85"/>
      <c r="E192" s="85"/>
      <c r="F192" s="85"/>
      <c r="G192" s="85"/>
      <c r="H192" s="85"/>
      <c r="I192" s="85"/>
      <c r="J192" s="85"/>
      <c r="K192" s="85"/>
      <c r="L192" s="85"/>
      <c r="M192" s="85"/>
      <c r="N192" s="85"/>
      <c r="O192" s="85"/>
      <c r="P192" s="85"/>
      <c r="Q192" s="85"/>
      <c r="R192" s="85"/>
      <c r="S192" s="85"/>
      <c r="T192" s="85"/>
      <c r="U192" s="85"/>
      <c r="V192" s="85"/>
      <c r="W192" s="85"/>
      <c r="X192" s="85"/>
      <c r="Y192" s="85"/>
    </row>
    <row r="193" spans="3:25">
      <c r="C193" s="85"/>
      <c r="D193" s="85"/>
      <c r="E193" s="85"/>
      <c r="F193" s="85"/>
      <c r="G193" s="85"/>
      <c r="H193" s="85"/>
      <c r="I193" s="85"/>
      <c r="J193" s="85"/>
      <c r="K193" s="85"/>
      <c r="L193" s="85"/>
      <c r="M193" s="85"/>
      <c r="N193" s="85"/>
      <c r="O193" s="85"/>
      <c r="P193" s="85"/>
      <c r="Q193" s="85"/>
      <c r="R193" s="85"/>
      <c r="S193" s="85"/>
      <c r="T193" s="85"/>
      <c r="U193" s="85"/>
      <c r="V193" s="85"/>
      <c r="W193" s="85"/>
      <c r="X193" s="85"/>
      <c r="Y193" s="85"/>
    </row>
    <row r="194" spans="3:25">
      <c r="C194" s="85"/>
      <c r="D194" s="85"/>
      <c r="E194" s="85"/>
      <c r="F194" s="85"/>
      <c r="G194" s="85"/>
      <c r="H194" s="85"/>
      <c r="I194" s="85"/>
      <c r="J194" s="85"/>
      <c r="K194" s="85"/>
      <c r="L194" s="85"/>
      <c r="M194" s="85"/>
      <c r="N194" s="85"/>
      <c r="O194" s="85"/>
      <c r="P194" s="85"/>
      <c r="Q194" s="85"/>
      <c r="R194" s="85"/>
      <c r="S194" s="85"/>
      <c r="T194" s="85"/>
      <c r="U194" s="85"/>
      <c r="V194" s="85"/>
      <c r="W194" s="85"/>
      <c r="X194" s="85"/>
      <c r="Y194" s="85"/>
    </row>
    <row r="195" spans="3:25">
      <c r="C195" s="85"/>
      <c r="D195" s="85"/>
      <c r="E195" s="85"/>
      <c r="F195" s="85"/>
      <c r="G195" s="85"/>
      <c r="H195" s="85"/>
      <c r="I195" s="85"/>
      <c r="J195" s="85"/>
      <c r="K195" s="85"/>
      <c r="L195" s="85"/>
      <c r="M195" s="85"/>
      <c r="N195" s="85"/>
      <c r="O195" s="85"/>
      <c r="P195" s="85"/>
      <c r="Q195" s="85"/>
      <c r="R195" s="85"/>
      <c r="S195" s="85"/>
      <c r="T195" s="85"/>
      <c r="U195" s="85"/>
      <c r="V195" s="85"/>
      <c r="W195" s="85"/>
      <c r="X195" s="85"/>
      <c r="Y195" s="85"/>
    </row>
    <row r="196" spans="3:25">
      <c r="C196" s="85"/>
      <c r="D196" s="85"/>
      <c r="E196" s="85"/>
      <c r="F196" s="85"/>
      <c r="G196" s="85"/>
      <c r="H196" s="85"/>
      <c r="I196" s="85"/>
      <c r="J196" s="85"/>
      <c r="K196" s="85"/>
      <c r="L196" s="85"/>
      <c r="M196" s="85"/>
      <c r="N196" s="85"/>
      <c r="O196" s="85"/>
      <c r="P196" s="85"/>
      <c r="Q196" s="85"/>
      <c r="R196" s="85"/>
      <c r="S196" s="85"/>
      <c r="T196" s="85"/>
      <c r="U196" s="85"/>
      <c r="V196" s="85"/>
      <c r="W196" s="85"/>
      <c r="X196" s="85"/>
      <c r="Y196" s="85"/>
    </row>
    <row r="197" spans="3:25">
      <c r="C197" s="85"/>
      <c r="D197" s="85"/>
      <c r="E197" s="85"/>
      <c r="F197" s="85"/>
      <c r="G197" s="85"/>
      <c r="H197" s="85"/>
      <c r="I197" s="85"/>
      <c r="J197" s="85"/>
      <c r="K197" s="85"/>
      <c r="L197" s="85"/>
      <c r="M197" s="85"/>
      <c r="N197" s="85"/>
      <c r="O197" s="85"/>
      <c r="P197" s="85"/>
      <c r="Q197" s="85"/>
      <c r="R197" s="85"/>
      <c r="S197" s="85"/>
      <c r="T197" s="85"/>
      <c r="U197" s="85"/>
      <c r="V197" s="85"/>
      <c r="W197" s="85"/>
      <c r="X197" s="85"/>
      <c r="Y197" s="85"/>
    </row>
    <row r="198" spans="3:25">
      <c r="C198" s="85"/>
      <c r="D198" s="85"/>
      <c r="E198" s="85"/>
      <c r="F198" s="85"/>
      <c r="G198" s="85"/>
      <c r="H198" s="85"/>
      <c r="I198" s="85"/>
      <c r="J198" s="85"/>
      <c r="K198" s="85"/>
      <c r="L198" s="85"/>
      <c r="M198" s="85"/>
      <c r="N198" s="85"/>
      <c r="O198" s="85"/>
      <c r="P198" s="85"/>
      <c r="Q198" s="85"/>
      <c r="R198" s="85"/>
      <c r="S198" s="85"/>
      <c r="T198" s="85"/>
      <c r="U198" s="85"/>
      <c r="V198" s="85"/>
      <c r="W198" s="85"/>
      <c r="X198" s="85"/>
      <c r="Y198" s="85"/>
    </row>
    <row r="199" spans="3:25">
      <c r="C199" s="85"/>
      <c r="D199" s="85"/>
      <c r="E199" s="85"/>
      <c r="F199" s="85"/>
      <c r="G199" s="85"/>
      <c r="H199" s="85"/>
      <c r="I199" s="85"/>
      <c r="J199" s="85"/>
      <c r="K199" s="85"/>
      <c r="L199" s="85"/>
      <c r="M199" s="85"/>
      <c r="N199" s="85"/>
      <c r="O199" s="85"/>
      <c r="P199" s="85"/>
      <c r="Q199" s="85"/>
      <c r="R199" s="85"/>
      <c r="S199" s="85"/>
      <c r="T199" s="85"/>
      <c r="U199" s="85"/>
      <c r="V199" s="85"/>
      <c r="W199" s="85"/>
      <c r="X199" s="85"/>
      <c r="Y199" s="85"/>
    </row>
    <row r="200" spans="3:25">
      <c r="C200" s="85"/>
      <c r="D200" s="85"/>
      <c r="E200" s="85"/>
      <c r="F200" s="85"/>
      <c r="G200" s="85"/>
      <c r="H200" s="85"/>
      <c r="I200" s="85"/>
      <c r="J200" s="85"/>
      <c r="K200" s="85"/>
      <c r="L200" s="85"/>
      <c r="M200" s="85"/>
      <c r="N200" s="85"/>
      <c r="O200" s="85"/>
      <c r="P200" s="85"/>
      <c r="Q200" s="85"/>
      <c r="R200" s="85"/>
      <c r="S200" s="85"/>
      <c r="T200" s="85"/>
      <c r="U200" s="85"/>
      <c r="V200" s="85"/>
      <c r="W200" s="85"/>
      <c r="X200" s="85"/>
      <c r="Y200" s="85"/>
    </row>
    <row r="201" spans="3:25">
      <c r="C201" s="85"/>
      <c r="D201" s="85"/>
      <c r="E201" s="85"/>
      <c r="F201" s="85"/>
      <c r="G201" s="85"/>
      <c r="H201" s="85"/>
      <c r="I201" s="85"/>
      <c r="J201" s="85"/>
      <c r="K201" s="85"/>
      <c r="L201" s="85"/>
      <c r="M201" s="85"/>
      <c r="N201" s="85"/>
      <c r="O201" s="85"/>
      <c r="P201" s="85"/>
      <c r="Q201" s="85"/>
      <c r="R201" s="85"/>
      <c r="S201" s="85"/>
      <c r="T201" s="85"/>
      <c r="U201" s="85"/>
      <c r="V201" s="85"/>
      <c r="W201" s="85"/>
      <c r="X201" s="85"/>
      <c r="Y201" s="85"/>
    </row>
    <row r="202" spans="3:25">
      <c r="C202" s="85"/>
      <c r="D202" s="85"/>
      <c r="E202" s="85"/>
      <c r="F202" s="85"/>
      <c r="G202" s="85"/>
      <c r="H202" s="85"/>
      <c r="I202" s="85"/>
      <c r="J202" s="85"/>
      <c r="K202" s="85"/>
      <c r="L202" s="85"/>
      <c r="M202" s="85"/>
      <c r="N202" s="85"/>
      <c r="O202" s="85"/>
      <c r="P202" s="85"/>
      <c r="Q202" s="85"/>
      <c r="R202" s="85"/>
      <c r="S202" s="85"/>
      <c r="T202" s="85"/>
      <c r="U202" s="85"/>
      <c r="V202" s="85"/>
      <c r="W202" s="85"/>
      <c r="X202" s="85"/>
      <c r="Y202" s="85"/>
    </row>
    <row r="203" spans="3:25">
      <c r="C203" s="85"/>
      <c r="D203" s="85"/>
      <c r="E203" s="85"/>
      <c r="F203" s="85"/>
      <c r="G203" s="85"/>
      <c r="H203" s="85"/>
      <c r="I203" s="85"/>
      <c r="J203" s="85"/>
      <c r="K203" s="85"/>
      <c r="L203" s="85"/>
      <c r="M203" s="85"/>
      <c r="N203" s="85"/>
      <c r="O203" s="85"/>
      <c r="P203" s="85"/>
      <c r="Q203" s="85"/>
      <c r="R203" s="85"/>
      <c r="S203" s="85"/>
      <c r="T203" s="85"/>
      <c r="U203" s="85"/>
      <c r="V203" s="85"/>
      <c r="W203" s="85"/>
      <c r="X203" s="85"/>
      <c r="Y203" s="85"/>
    </row>
    <row r="204" spans="3:25">
      <c r="C204" s="85"/>
      <c r="D204" s="85"/>
      <c r="E204" s="85"/>
      <c r="F204" s="85"/>
      <c r="G204" s="85"/>
      <c r="H204" s="85"/>
      <c r="I204" s="85"/>
      <c r="J204" s="85"/>
      <c r="K204" s="85"/>
      <c r="L204" s="85"/>
      <c r="M204" s="85"/>
      <c r="N204" s="85"/>
      <c r="O204" s="85"/>
      <c r="P204" s="85"/>
      <c r="Q204" s="85"/>
      <c r="R204" s="85"/>
      <c r="S204" s="85"/>
      <c r="T204" s="85"/>
      <c r="U204" s="85"/>
      <c r="V204" s="85"/>
      <c r="W204" s="85"/>
      <c r="X204" s="85"/>
      <c r="Y204" s="85"/>
    </row>
    <row r="205" spans="3:25">
      <c r="C205" s="85"/>
      <c r="D205" s="85"/>
      <c r="E205" s="85"/>
      <c r="F205" s="85"/>
      <c r="G205" s="85"/>
      <c r="H205" s="85"/>
      <c r="I205" s="85"/>
      <c r="J205" s="85"/>
      <c r="K205" s="85"/>
      <c r="L205" s="85"/>
      <c r="M205" s="85"/>
      <c r="N205" s="85"/>
      <c r="O205" s="85"/>
      <c r="P205" s="85"/>
      <c r="Q205" s="85"/>
      <c r="R205" s="85"/>
      <c r="S205" s="85"/>
      <c r="T205" s="85"/>
      <c r="U205" s="85"/>
      <c r="V205" s="85"/>
      <c r="W205" s="85"/>
      <c r="X205" s="85"/>
      <c r="Y205" s="85"/>
    </row>
    <row r="206" spans="3:25">
      <c r="C206" s="85"/>
      <c r="D206" s="85"/>
      <c r="E206" s="85"/>
      <c r="F206" s="85"/>
      <c r="G206" s="85"/>
      <c r="H206" s="85"/>
      <c r="I206" s="85"/>
      <c r="J206" s="85"/>
      <c r="K206" s="85"/>
      <c r="L206" s="85"/>
      <c r="M206" s="85"/>
      <c r="N206" s="85"/>
      <c r="O206" s="85"/>
      <c r="P206" s="85"/>
      <c r="Q206" s="85"/>
      <c r="R206" s="85"/>
      <c r="S206" s="85"/>
      <c r="T206" s="85"/>
      <c r="U206" s="85"/>
      <c r="V206" s="85"/>
      <c r="W206" s="85"/>
      <c r="X206" s="85"/>
      <c r="Y206" s="85"/>
    </row>
    <row r="207" spans="3:25">
      <c r="C207" s="85"/>
      <c r="D207" s="85"/>
      <c r="E207" s="85"/>
      <c r="F207" s="85"/>
      <c r="G207" s="85"/>
      <c r="H207" s="85"/>
      <c r="I207" s="85"/>
      <c r="J207" s="85"/>
      <c r="K207" s="85"/>
      <c r="L207" s="85"/>
      <c r="M207" s="85"/>
      <c r="N207" s="85"/>
      <c r="O207" s="85"/>
      <c r="P207" s="85"/>
      <c r="Q207" s="85"/>
      <c r="R207" s="85"/>
      <c r="S207" s="85"/>
      <c r="T207" s="85"/>
      <c r="U207" s="85"/>
      <c r="V207" s="85"/>
      <c r="W207" s="85"/>
      <c r="X207" s="85"/>
      <c r="Y207" s="85"/>
    </row>
    <row r="208" spans="3:25">
      <c r="C208" s="85"/>
      <c r="D208" s="85"/>
      <c r="E208" s="85"/>
      <c r="F208" s="85"/>
      <c r="G208" s="85"/>
      <c r="H208" s="85"/>
      <c r="I208" s="85"/>
      <c r="J208" s="85"/>
      <c r="K208" s="85"/>
      <c r="L208" s="85"/>
      <c r="M208" s="85"/>
      <c r="N208" s="85"/>
      <c r="O208" s="85"/>
      <c r="P208" s="85"/>
      <c r="Q208" s="85"/>
      <c r="R208" s="85"/>
      <c r="S208" s="85"/>
      <c r="T208" s="85"/>
      <c r="U208" s="85"/>
      <c r="V208" s="85"/>
      <c r="W208" s="85"/>
      <c r="X208" s="85"/>
      <c r="Y208" s="85"/>
    </row>
    <row r="209" spans="3:25">
      <c r="C209" s="85"/>
      <c r="D209" s="85"/>
      <c r="E209" s="85"/>
      <c r="F209" s="85"/>
      <c r="G209" s="85"/>
      <c r="H209" s="85"/>
      <c r="I209" s="85"/>
      <c r="J209" s="85"/>
      <c r="K209" s="85"/>
      <c r="L209" s="85"/>
      <c r="M209" s="85"/>
      <c r="N209" s="85"/>
      <c r="O209" s="85"/>
      <c r="P209" s="85"/>
      <c r="Q209" s="85"/>
      <c r="R209" s="85"/>
      <c r="S209" s="85"/>
      <c r="T209" s="85"/>
      <c r="U209" s="85"/>
      <c r="V209" s="85"/>
      <c r="W209" s="85"/>
      <c r="X209" s="85"/>
      <c r="Y209" s="85"/>
    </row>
    <row r="210" spans="3:25">
      <c r="C210" s="85"/>
      <c r="D210" s="85"/>
      <c r="E210" s="85"/>
      <c r="F210" s="85"/>
      <c r="G210" s="85"/>
      <c r="H210" s="85"/>
      <c r="I210" s="85"/>
      <c r="J210" s="85"/>
      <c r="K210" s="85"/>
      <c r="L210" s="85"/>
      <c r="M210" s="85"/>
      <c r="N210" s="85"/>
      <c r="O210" s="85"/>
      <c r="P210" s="85"/>
      <c r="Q210" s="85"/>
      <c r="R210" s="85"/>
      <c r="S210" s="85"/>
      <c r="T210" s="85"/>
      <c r="U210" s="85"/>
      <c r="V210" s="85"/>
      <c r="W210" s="85"/>
      <c r="X210" s="85"/>
      <c r="Y210" s="85"/>
    </row>
    <row r="211" spans="3:25">
      <c r="C211" s="85"/>
      <c r="D211" s="85"/>
      <c r="E211" s="85"/>
      <c r="F211" s="85"/>
      <c r="G211" s="85"/>
      <c r="H211" s="85"/>
      <c r="I211" s="85"/>
      <c r="J211" s="85"/>
      <c r="K211" s="85"/>
      <c r="L211" s="85"/>
      <c r="M211" s="85"/>
      <c r="N211" s="85"/>
      <c r="O211" s="85"/>
      <c r="P211" s="85"/>
      <c r="Q211" s="85"/>
      <c r="R211" s="85"/>
      <c r="S211" s="85"/>
      <c r="T211" s="85"/>
      <c r="U211" s="85"/>
      <c r="V211" s="85"/>
      <c r="W211" s="85"/>
      <c r="X211" s="85"/>
      <c r="Y211" s="85"/>
    </row>
    <row r="212" spans="3:25">
      <c r="C212" s="85"/>
      <c r="D212" s="85"/>
      <c r="E212" s="85"/>
      <c r="F212" s="85"/>
      <c r="G212" s="85"/>
      <c r="H212" s="85"/>
      <c r="I212" s="85"/>
      <c r="J212" s="85"/>
      <c r="K212" s="85"/>
      <c r="L212" s="85"/>
      <c r="M212" s="85"/>
      <c r="N212" s="85"/>
      <c r="O212" s="85"/>
      <c r="P212" s="85"/>
      <c r="Q212" s="85"/>
      <c r="R212" s="85"/>
      <c r="S212" s="85"/>
      <c r="T212" s="85"/>
      <c r="U212" s="85"/>
      <c r="V212" s="85"/>
      <c r="W212" s="85"/>
      <c r="X212" s="85"/>
      <c r="Y212" s="85"/>
    </row>
    <row r="213" spans="3:25">
      <c r="C213" s="85"/>
      <c r="D213" s="85"/>
      <c r="E213" s="85"/>
      <c r="F213" s="85"/>
      <c r="G213" s="85"/>
      <c r="H213" s="85"/>
      <c r="I213" s="85"/>
      <c r="J213" s="85"/>
      <c r="K213" s="85"/>
      <c r="L213" s="85"/>
      <c r="M213" s="85"/>
      <c r="N213" s="85"/>
      <c r="O213" s="85"/>
      <c r="P213" s="85"/>
      <c r="Q213" s="85"/>
      <c r="R213" s="85"/>
      <c r="S213" s="85"/>
      <c r="T213" s="85"/>
      <c r="U213" s="85"/>
      <c r="V213" s="85"/>
      <c r="W213" s="85"/>
      <c r="X213" s="85"/>
      <c r="Y213" s="85"/>
    </row>
    <row r="214" spans="3:25">
      <c r="C214" s="85"/>
      <c r="D214" s="85"/>
      <c r="E214" s="85"/>
      <c r="F214" s="85"/>
      <c r="G214" s="85"/>
      <c r="H214" s="85"/>
      <c r="I214" s="85"/>
      <c r="J214" s="85"/>
      <c r="K214" s="85"/>
      <c r="L214" s="85"/>
      <c r="M214" s="85"/>
      <c r="N214" s="85"/>
      <c r="O214" s="85"/>
      <c r="P214" s="85"/>
      <c r="Q214" s="85"/>
      <c r="R214" s="85"/>
      <c r="S214" s="85"/>
      <c r="T214" s="85"/>
      <c r="U214" s="85"/>
      <c r="V214" s="85"/>
      <c r="W214" s="85"/>
      <c r="X214" s="85"/>
      <c r="Y214" s="85"/>
    </row>
    <row r="215" spans="3:25">
      <c r="C215" s="85"/>
      <c r="D215" s="85"/>
      <c r="E215" s="85"/>
      <c r="F215" s="85"/>
      <c r="G215" s="85"/>
      <c r="H215" s="85"/>
      <c r="I215" s="85"/>
      <c r="J215" s="85"/>
      <c r="K215" s="85"/>
      <c r="L215" s="85"/>
      <c r="M215" s="85"/>
      <c r="N215" s="85"/>
      <c r="O215" s="85"/>
      <c r="P215" s="85"/>
      <c r="Q215" s="85"/>
      <c r="R215" s="85"/>
      <c r="S215" s="85"/>
      <c r="T215" s="85"/>
      <c r="U215" s="85"/>
      <c r="V215" s="85"/>
      <c r="W215" s="85"/>
      <c r="X215" s="85"/>
      <c r="Y215" s="85"/>
    </row>
    <row r="216" spans="3:25">
      <c r="C216" s="85"/>
      <c r="D216" s="85"/>
      <c r="E216" s="85"/>
      <c r="F216" s="85"/>
      <c r="G216" s="85"/>
      <c r="H216" s="85"/>
      <c r="I216" s="85"/>
      <c r="J216" s="85"/>
      <c r="K216" s="85"/>
      <c r="L216" s="85"/>
      <c r="M216" s="85"/>
      <c r="N216" s="85"/>
      <c r="O216" s="85"/>
      <c r="P216" s="85"/>
      <c r="Q216" s="85"/>
      <c r="R216" s="85"/>
      <c r="S216" s="85"/>
      <c r="T216" s="85"/>
      <c r="U216" s="85"/>
      <c r="V216" s="85"/>
      <c r="W216" s="85"/>
      <c r="X216" s="85"/>
      <c r="Y216" s="85"/>
    </row>
    <row r="217" spans="3:25">
      <c r="C217" s="85"/>
      <c r="D217" s="85"/>
      <c r="E217" s="85"/>
      <c r="F217" s="85"/>
      <c r="G217" s="85"/>
      <c r="H217" s="85"/>
      <c r="I217" s="85"/>
      <c r="J217" s="85"/>
      <c r="K217" s="85"/>
      <c r="L217" s="85"/>
      <c r="M217" s="85"/>
      <c r="N217" s="85"/>
      <c r="O217" s="85"/>
      <c r="P217" s="85"/>
      <c r="Q217" s="85"/>
      <c r="R217" s="85"/>
      <c r="S217" s="85"/>
      <c r="T217" s="85"/>
      <c r="U217" s="85"/>
      <c r="V217" s="85"/>
      <c r="W217" s="85"/>
      <c r="X217" s="85"/>
      <c r="Y217" s="85"/>
    </row>
    <row r="218" spans="3:25">
      <c r="C218" s="85"/>
      <c r="D218" s="85"/>
      <c r="E218" s="85"/>
      <c r="F218" s="85"/>
      <c r="G218" s="85"/>
      <c r="H218" s="85"/>
      <c r="I218" s="85"/>
      <c r="J218" s="85"/>
      <c r="K218" s="85"/>
      <c r="L218" s="85"/>
      <c r="M218" s="85"/>
      <c r="N218" s="85"/>
      <c r="O218" s="85"/>
      <c r="P218" s="85"/>
      <c r="Q218" s="85"/>
      <c r="R218" s="85"/>
      <c r="S218" s="85"/>
      <c r="T218" s="85"/>
      <c r="U218" s="85"/>
      <c r="V218" s="85"/>
      <c r="W218" s="85"/>
      <c r="X218" s="85"/>
      <c r="Y218" s="85"/>
    </row>
    <row r="219" spans="3:25">
      <c r="C219" s="85"/>
      <c r="D219" s="85"/>
      <c r="E219" s="85"/>
      <c r="F219" s="85"/>
      <c r="G219" s="85"/>
      <c r="H219" s="85"/>
      <c r="I219" s="85"/>
      <c r="J219" s="85"/>
      <c r="K219" s="85"/>
      <c r="L219" s="85"/>
      <c r="M219" s="85"/>
      <c r="N219" s="85"/>
      <c r="O219" s="85"/>
      <c r="P219" s="85"/>
      <c r="Q219" s="85"/>
      <c r="R219" s="85"/>
      <c r="S219" s="85"/>
      <c r="T219" s="85"/>
      <c r="U219" s="85"/>
      <c r="V219" s="85"/>
      <c r="W219" s="85"/>
      <c r="X219" s="85"/>
      <c r="Y219" s="85"/>
    </row>
    <row r="220" spans="3:25">
      <c r="C220" s="85"/>
      <c r="D220" s="85"/>
      <c r="E220" s="85"/>
      <c r="F220" s="85"/>
      <c r="G220" s="85"/>
      <c r="H220" s="85"/>
      <c r="I220" s="85"/>
      <c r="J220" s="85"/>
      <c r="K220" s="85"/>
      <c r="L220" s="85"/>
      <c r="M220" s="85"/>
      <c r="N220" s="85"/>
      <c r="O220" s="85"/>
      <c r="P220" s="85"/>
      <c r="Q220" s="85"/>
      <c r="R220" s="85"/>
      <c r="S220" s="85"/>
      <c r="T220" s="85"/>
      <c r="U220" s="85"/>
      <c r="V220" s="85"/>
      <c r="W220" s="85"/>
      <c r="X220" s="85"/>
      <c r="Y220" s="85"/>
    </row>
    <row r="221" spans="3:25">
      <c r="C221" s="85"/>
      <c r="D221" s="85"/>
      <c r="E221" s="85"/>
      <c r="F221" s="85"/>
      <c r="G221" s="85"/>
      <c r="H221" s="85"/>
      <c r="I221" s="85"/>
      <c r="J221" s="85"/>
      <c r="K221" s="85"/>
      <c r="L221" s="85"/>
      <c r="M221" s="85"/>
      <c r="N221" s="85"/>
      <c r="O221" s="85"/>
      <c r="P221" s="85"/>
      <c r="Q221" s="85"/>
      <c r="R221" s="85"/>
      <c r="S221" s="85"/>
      <c r="T221" s="85"/>
      <c r="U221" s="85"/>
      <c r="V221" s="85"/>
      <c r="W221" s="85"/>
      <c r="X221" s="85"/>
      <c r="Y221" s="85"/>
    </row>
    <row r="222" spans="3:25">
      <c r="C222" s="85"/>
      <c r="D222" s="85"/>
      <c r="E222" s="85"/>
      <c r="F222" s="85"/>
      <c r="G222" s="85"/>
      <c r="H222" s="85"/>
      <c r="I222" s="85"/>
      <c r="J222" s="85"/>
      <c r="K222" s="85"/>
      <c r="L222" s="85"/>
      <c r="M222" s="85"/>
      <c r="N222" s="85"/>
      <c r="O222" s="85"/>
      <c r="P222" s="85"/>
      <c r="Q222" s="85"/>
      <c r="R222" s="85"/>
      <c r="S222" s="85"/>
      <c r="T222" s="85"/>
      <c r="U222" s="85"/>
      <c r="V222" s="85"/>
      <c r="W222" s="85"/>
      <c r="X222" s="85"/>
      <c r="Y222" s="85"/>
    </row>
    <row r="223" spans="3:25">
      <c r="C223" s="85"/>
      <c r="D223" s="85"/>
      <c r="E223" s="85"/>
      <c r="F223" s="85"/>
      <c r="G223" s="85"/>
      <c r="H223" s="85"/>
      <c r="I223" s="85"/>
      <c r="J223" s="85"/>
      <c r="K223" s="85"/>
      <c r="L223" s="85"/>
      <c r="M223" s="85"/>
      <c r="N223" s="85"/>
      <c r="O223" s="85"/>
      <c r="P223" s="85"/>
      <c r="Q223" s="85"/>
      <c r="R223" s="85"/>
      <c r="S223" s="85"/>
      <c r="T223" s="85"/>
      <c r="U223" s="85"/>
      <c r="V223" s="85"/>
      <c r="W223" s="85"/>
      <c r="X223" s="85"/>
      <c r="Y223" s="85"/>
    </row>
    <row r="224" spans="3:25">
      <c r="C224" s="85"/>
      <c r="D224" s="85"/>
      <c r="E224" s="85"/>
      <c r="F224" s="85"/>
      <c r="G224" s="85"/>
      <c r="H224" s="85"/>
      <c r="I224" s="85"/>
      <c r="J224" s="85"/>
      <c r="K224" s="85"/>
      <c r="L224" s="85"/>
      <c r="M224" s="85"/>
      <c r="N224" s="85"/>
      <c r="O224" s="85"/>
      <c r="P224" s="85"/>
      <c r="Q224" s="85"/>
      <c r="R224" s="85"/>
      <c r="S224" s="85"/>
      <c r="T224" s="85"/>
      <c r="U224" s="85"/>
      <c r="V224" s="85"/>
      <c r="W224" s="85"/>
      <c r="X224" s="85"/>
      <c r="Y224" s="85"/>
    </row>
    <row r="225" spans="3:25">
      <c r="C225" s="85"/>
      <c r="D225" s="85"/>
      <c r="E225" s="85"/>
      <c r="F225" s="85"/>
      <c r="G225" s="85"/>
      <c r="H225" s="85"/>
      <c r="I225" s="85"/>
      <c r="J225" s="85"/>
      <c r="K225" s="85"/>
      <c r="L225" s="85"/>
      <c r="M225" s="85"/>
      <c r="N225" s="85"/>
      <c r="O225" s="85"/>
      <c r="P225" s="85"/>
      <c r="Q225" s="85"/>
      <c r="R225" s="85"/>
      <c r="S225" s="85"/>
      <c r="T225" s="85"/>
      <c r="U225" s="85"/>
      <c r="V225" s="85"/>
      <c r="W225" s="85"/>
      <c r="X225" s="85"/>
      <c r="Y225" s="85"/>
    </row>
    <row r="226" spans="3:25">
      <c r="C226" s="85"/>
      <c r="D226" s="85"/>
      <c r="E226" s="85"/>
      <c r="F226" s="85"/>
      <c r="G226" s="85"/>
      <c r="H226" s="85"/>
      <c r="I226" s="85"/>
      <c r="J226" s="85"/>
      <c r="K226" s="85"/>
      <c r="L226" s="85"/>
      <c r="M226" s="85"/>
      <c r="N226" s="85"/>
      <c r="O226" s="85"/>
      <c r="P226" s="85"/>
      <c r="Q226" s="85"/>
      <c r="R226" s="85"/>
      <c r="S226" s="85"/>
      <c r="T226" s="85"/>
      <c r="U226" s="85"/>
      <c r="V226" s="85"/>
      <c r="W226" s="85"/>
      <c r="X226" s="85"/>
      <c r="Y226" s="85"/>
    </row>
    <row r="227" spans="3:25">
      <c r="C227" s="85"/>
      <c r="D227" s="85"/>
      <c r="E227" s="85"/>
      <c r="F227" s="85"/>
      <c r="G227" s="85"/>
      <c r="H227" s="85"/>
      <c r="I227" s="85"/>
      <c r="J227" s="85"/>
      <c r="K227" s="85"/>
      <c r="L227" s="85"/>
      <c r="M227" s="85"/>
      <c r="N227" s="85"/>
      <c r="O227" s="85"/>
      <c r="P227" s="85"/>
      <c r="Q227" s="85"/>
      <c r="R227" s="85"/>
      <c r="S227" s="85"/>
      <c r="T227" s="85"/>
      <c r="U227" s="85"/>
      <c r="V227" s="85"/>
      <c r="W227" s="85"/>
      <c r="X227" s="85"/>
      <c r="Y227" s="85"/>
    </row>
    <row r="228" spans="3:25">
      <c r="C228" s="85"/>
      <c r="D228" s="85"/>
      <c r="E228" s="85"/>
      <c r="F228" s="85"/>
      <c r="G228" s="85"/>
      <c r="H228" s="85"/>
      <c r="I228" s="85"/>
      <c r="J228" s="85"/>
      <c r="K228" s="85"/>
      <c r="L228" s="85"/>
      <c r="M228" s="85"/>
      <c r="N228" s="85"/>
      <c r="O228" s="85"/>
      <c r="P228" s="85"/>
      <c r="Q228" s="85"/>
      <c r="R228" s="85"/>
      <c r="S228" s="85"/>
      <c r="T228" s="85"/>
      <c r="U228" s="85"/>
      <c r="V228" s="85"/>
      <c r="W228" s="85"/>
      <c r="X228" s="85"/>
      <c r="Y228" s="85"/>
    </row>
    <row r="229" spans="3:25">
      <c r="C229" s="85"/>
      <c r="D229" s="85"/>
      <c r="E229" s="85"/>
      <c r="F229" s="85"/>
      <c r="G229" s="85"/>
      <c r="H229" s="85"/>
      <c r="I229" s="85"/>
      <c r="J229" s="85"/>
      <c r="K229" s="85"/>
      <c r="L229" s="85"/>
      <c r="M229" s="85"/>
      <c r="N229" s="85"/>
      <c r="O229" s="85"/>
      <c r="P229" s="85"/>
      <c r="Q229" s="85"/>
      <c r="R229" s="85"/>
      <c r="S229" s="85"/>
      <c r="T229" s="85"/>
      <c r="U229" s="85"/>
      <c r="V229" s="85"/>
      <c r="W229" s="85"/>
      <c r="X229" s="85"/>
      <c r="Y229" s="85"/>
    </row>
    <row r="230" spans="3:25">
      <c r="C230" s="85"/>
      <c r="D230" s="85"/>
      <c r="E230" s="85"/>
      <c r="F230" s="85"/>
      <c r="G230" s="85"/>
      <c r="H230" s="85"/>
      <c r="I230" s="85"/>
      <c r="J230" s="85"/>
      <c r="K230" s="85"/>
      <c r="L230" s="85"/>
      <c r="M230" s="85"/>
      <c r="N230" s="85"/>
      <c r="O230" s="85"/>
      <c r="P230" s="85"/>
      <c r="Q230" s="85"/>
      <c r="R230" s="85"/>
      <c r="S230" s="85"/>
      <c r="T230" s="85"/>
      <c r="U230" s="85"/>
      <c r="V230" s="85"/>
      <c r="W230" s="85"/>
      <c r="X230" s="85"/>
      <c r="Y230" s="85"/>
    </row>
    <row r="231" spans="3:25">
      <c r="C231" s="85"/>
      <c r="D231" s="85"/>
      <c r="E231" s="85"/>
      <c r="F231" s="85"/>
      <c r="G231" s="85"/>
      <c r="H231" s="85"/>
      <c r="I231" s="85"/>
      <c r="J231" s="85"/>
      <c r="K231" s="85"/>
      <c r="L231" s="85"/>
      <c r="M231" s="85"/>
      <c r="N231" s="85"/>
      <c r="O231" s="85"/>
      <c r="P231" s="85"/>
      <c r="Q231" s="85"/>
      <c r="R231" s="85"/>
      <c r="S231" s="85"/>
      <c r="T231" s="85"/>
      <c r="U231" s="85"/>
      <c r="V231" s="85"/>
      <c r="W231" s="85"/>
      <c r="X231" s="85"/>
      <c r="Y231" s="85"/>
    </row>
    <row r="232" spans="3:25">
      <c r="C232" s="85"/>
      <c r="D232" s="85"/>
      <c r="E232" s="85"/>
      <c r="F232" s="85"/>
      <c r="G232" s="85"/>
      <c r="H232" s="85"/>
      <c r="I232" s="85"/>
      <c r="J232" s="85"/>
      <c r="K232" s="85"/>
      <c r="L232" s="85"/>
      <c r="M232" s="85"/>
      <c r="N232" s="85"/>
      <c r="O232" s="85"/>
      <c r="P232" s="85"/>
      <c r="Q232" s="85"/>
      <c r="R232" s="85"/>
      <c r="S232" s="85"/>
      <c r="T232" s="85"/>
      <c r="U232" s="85"/>
      <c r="V232" s="85"/>
      <c r="W232" s="85"/>
      <c r="X232" s="85"/>
      <c r="Y232" s="85"/>
    </row>
    <row r="233" spans="3:25">
      <c r="C233" s="85"/>
      <c r="D233" s="85"/>
      <c r="E233" s="85"/>
      <c r="F233" s="85"/>
      <c r="G233" s="85"/>
      <c r="H233" s="85"/>
      <c r="I233" s="85"/>
      <c r="J233" s="85"/>
      <c r="K233" s="85"/>
      <c r="L233" s="85"/>
      <c r="M233" s="85"/>
      <c r="N233" s="85"/>
      <c r="O233" s="85"/>
      <c r="P233" s="85"/>
      <c r="Q233" s="85"/>
      <c r="R233" s="85"/>
      <c r="S233" s="85"/>
      <c r="T233" s="85"/>
      <c r="U233" s="85"/>
      <c r="V233" s="85"/>
      <c r="W233" s="85"/>
      <c r="X233" s="85"/>
      <c r="Y233" s="85"/>
    </row>
    <row r="234" spans="3:25">
      <c r="C234" s="85"/>
      <c r="D234" s="85"/>
      <c r="E234" s="85"/>
      <c r="F234" s="85"/>
      <c r="G234" s="85"/>
      <c r="H234" s="85"/>
      <c r="I234" s="85"/>
      <c r="J234" s="85"/>
      <c r="K234" s="85"/>
      <c r="L234" s="85"/>
      <c r="M234" s="85"/>
      <c r="N234" s="85"/>
      <c r="O234" s="85"/>
      <c r="P234" s="85"/>
      <c r="Q234" s="85"/>
      <c r="R234" s="85"/>
      <c r="S234" s="85"/>
      <c r="T234" s="85"/>
      <c r="U234" s="85"/>
      <c r="V234" s="85"/>
      <c r="W234" s="85"/>
      <c r="X234" s="85"/>
      <c r="Y234" s="85"/>
    </row>
    <row r="235" spans="3:25">
      <c r="C235" s="85"/>
      <c r="D235" s="85"/>
      <c r="E235" s="85"/>
      <c r="F235" s="85"/>
      <c r="G235" s="85"/>
      <c r="H235" s="85"/>
      <c r="I235" s="85"/>
      <c r="J235" s="85"/>
      <c r="K235" s="85"/>
      <c r="L235" s="85"/>
      <c r="M235" s="85"/>
      <c r="N235" s="85"/>
      <c r="O235" s="85"/>
      <c r="P235" s="85"/>
      <c r="Q235" s="85"/>
      <c r="R235" s="85"/>
      <c r="S235" s="85"/>
      <c r="T235" s="85"/>
      <c r="U235" s="85"/>
      <c r="V235" s="85"/>
      <c r="W235" s="85"/>
      <c r="X235" s="85"/>
      <c r="Y235" s="85"/>
    </row>
    <row r="236" spans="3:25">
      <c r="C236" s="85"/>
      <c r="D236" s="85"/>
      <c r="E236" s="85"/>
      <c r="F236" s="85"/>
      <c r="G236" s="85"/>
      <c r="H236" s="85"/>
      <c r="I236" s="85"/>
      <c r="J236" s="85"/>
      <c r="K236" s="85"/>
      <c r="L236" s="85"/>
      <c r="M236" s="85"/>
      <c r="N236" s="85"/>
      <c r="O236" s="85"/>
      <c r="P236" s="85"/>
      <c r="Q236" s="85"/>
      <c r="R236" s="85"/>
      <c r="S236" s="85"/>
      <c r="T236" s="85"/>
      <c r="U236" s="85"/>
      <c r="V236" s="85"/>
      <c r="W236" s="85"/>
      <c r="X236" s="85"/>
      <c r="Y236" s="85"/>
    </row>
    <row r="237" spans="3:25">
      <c r="C237" s="85"/>
      <c r="D237" s="85"/>
      <c r="E237" s="85"/>
      <c r="F237" s="85"/>
      <c r="G237" s="85"/>
      <c r="H237" s="85"/>
      <c r="I237" s="85"/>
      <c r="J237" s="85"/>
      <c r="K237" s="85"/>
      <c r="L237" s="85"/>
      <c r="M237" s="85"/>
      <c r="N237" s="85"/>
      <c r="O237" s="85"/>
      <c r="P237" s="85"/>
      <c r="Q237" s="85"/>
      <c r="R237" s="85"/>
      <c r="S237" s="85"/>
      <c r="T237" s="85"/>
      <c r="U237" s="85"/>
      <c r="V237" s="85"/>
      <c r="W237" s="85"/>
      <c r="X237" s="85"/>
      <c r="Y237" s="85"/>
    </row>
    <row r="238" spans="3:25">
      <c r="C238" s="85"/>
      <c r="D238" s="85"/>
      <c r="E238" s="85"/>
      <c r="F238" s="85"/>
      <c r="G238" s="85"/>
      <c r="H238" s="85"/>
      <c r="I238" s="85"/>
      <c r="J238" s="85"/>
      <c r="K238" s="85"/>
      <c r="L238" s="85"/>
      <c r="M238" s="85"/>
      <c r="N238" s="85"/>
      <c r="O238" s="85"/>
      <c r="P238" s="85"/>
      <c r="Q238" s="85"/>
      <c r="R238" s="85"/>
      <c r="S238" s="85"/>
      <c r="T238" s="85"/>
      <c r="U238" s="85"/>
      <c r="V238" s="85"/>
      <c r="W238" s="85"/>
      <c r="X238" s="85"/>
      <c r="Y238" s="85"/>
    </row>
    <row r="239" spans="3:25">
      <c r="C239" s="85"/>
      <c r="D239" s="85"/>
      <c r="E239" s="85"/>
      <c r="F239" s="85"/>
      <c r="G239" s="85"/>
      <c r="H239" s="85"/>
      <c r="I239" s="85"/>
      <c r="J239" s="85"/>
      <c r="K239" s="85"/>
      <c r="L239" s="85"/>
      <c r="M239" s="85"/>
      <c r="N239" s="85"/>
      <c r="O239" s="85"/>
      <c r="P239" s="85"/>
      <c r="Q239" s="85"/>
      <c r="R239" s="85"/>
      <c r="S239" s="85"/>
      <c r="T239" s="85"/>
      <c r="U239" s="85"/>
      <c r="V239" s="85"/>
      <c r="W239" s="85"/>
      <c r="X239" s="85"/>
      <c r="Y239" s="85"/>
    </row>
    <row r="240" spans="3:25">
      <c r="C240" s="85"/>
      <c r="D240" s="85"/>
      <c r="E240" s="85"/>
      <c r="F240" s="85"/>
      <c r="G240" s="85"/>
      <c r="H240" s="85"/>
      <c r="I240" s="85"/>
      <c r="J240" s="85"/>
      <c r="K240" s="85"/>
      <c r="L240" s="85"/>
      <c r="M240" s="85"/>
      <c r="N240" s="85"/>
      <c r="O240" s="85"/>
      <c r="P240" s="85"/>
      <c r="Q240" s="85"/>
      <c r="R240" s="85"/>
      <c r="S240" s="85"/>
      <c r="T240" s="85"/>
      <c r="U240" s="85"/>
      <c r="V240" s="85"/>
      <c r="W240" s="85"/>
      <c r="X240" s="85"/>
      <c r="Y240" s="85"/>
    </row>
    <row r="241" spans="3:25">
      <c r="C241" s="85"/>
      <c r="D241" s="85"/>
      <c r="E241" s="85"/>
      <c r="F241" s="85"/>
      <c r="G241" s="85"/>
      <c r="H241" s="85"/>
      <c r="I241" s="85"/>
      <c r="J241" s="85"/>
      <c r="K241" s="85"/>
      <c r="L241" s="85"/>
      <c r="M241" s="85"/>
      <c r="N241" s="85"/>
      <c r="O241" s="85"/>
      <c r="P241" s="85"/>
      <c r="Q241" s="85"/>
      <c r="R241" s="85"/>
      <c r="S241" s="85"/>
      <c r="T241" s="85"/>
      <c r="U241" s="85"/>
      <c r="V241" s="85"/>
      <c r="W241" s="85"/>
      <c r="X241" s="85"/>
      <c r="Y241" s="85"/>
    </row>
    <row r="242" spans="3:25">
      <c r="C242" s="85"/>
      <c r="D242" s="85"/>
      <c r="E242" s="85"/>
      <c r="F242" s="85"/>
      <c r="G242" s="85"/>
      <c r="H242" s="85"/>
      <c r="I242" s="85"/>
      <c r="J242" s="85"/>
      <c r="K242" s="85"/>
      <c r="L242" s="85"/>
      <c r="M242" s="85"/>
      <c r="N242" s="85"/>
      <c r="O242" s="85"/>
      <c r="P242" s="85"/>
      <c r="Q242" s="85"/>
      <c r="R242" s="85"/>
      <c r="S242" s="85"/>
      <c r="T242" s="85"/>
      <c r="U242" s="85"/>
      <c r="V242" s="85"/>
      <c r="W242" s="85"/>
      <c r="X242" s="85"/>
      <c r="Y242" s="85"/>
    </row>
    <row r="243" spans="3:25">
      <c r="C243" s="85"/>
      <c r="D243" s="85"/>
      <c r="E243" s="85"/>
      <c r="F243" s="85"/>
      <c r="G243" s="85"/>
      <c r="H243" s="85"/>
      <c r="I243" s="85"/>
      <c r="J243" s="85"/>
      <c r="K243" s="85"/>
      <c r="L243" s="85"/>
      <c r="M243" s="85"/>
      <c r="N243" s="85"/>
      <c r="O243" s="85"/>
      <c r="P243" s="85"/>
      <c r="Q243" s="85"/>
      <c r="R243" s="85"/>
      <c r="S243" s="85"/>
      <c r="T243" s="85"/>
      <c r="U243" s="85"/>
      <c r="V243" s="85"/>
      <c r="W243" s="85"/>
      <c r="X243" s="85"/>
      <c r="Y243" s="85"/>
    </row>
    <row r="244" spans="3:25">
      <c r="C244" s="85"/>
      <c r="D244" s="85"/>
      <c r="E244" s="85"/>
      <c r="F244" s="85"/>
      <c r="G244" s="85"/>
      <c r="H244" s="85"/>
      <c r="I244" s="85"/>
      <c r="J244" s="85"/>
      <c r="K244" s="85"/>
      <c r="L244" s="85"/>
      <c r="M244" s="85"/>
      <c r="N244" s="85"/>
      <c r="O244" s="85"/>
      <c r="P244" s="85"/>
      <c r="Q244" s="85"/>
      <c r="R244" s="85"/>
      <c r="S244" s="85"/>
      <c r="T244" s="85"/>
      <c r="U244" s="85"/>
      <c r="V244" s="85"/>
      <c r="W244" s="85"/>
      <c r="X244" s="85"/>
      <c r="Y244" s="85"/>
    </row>
    <row r="245" spans="3:25">
      <c r="C245" s="85"/>
      <c r="D245" s="85"/>
      <c r="E245" s="85"/>
      <c r="F245" s="85"/>
      <c r="G245" s="85"/>
      <c r="H245" s="85"/>
      <c r="I245" s="85"/>
      <c r="J245" s="85"/>
      <c r="K245" s="85"/>
      <c r="L245" s="85"/>
      <c r="M245" s="85"/>
      <c r="N245" s="85"/>
      <c r="O245" s="85"/>
      <c r="P245" s="85"/>
      <c r="Q245" s="85"/>
      <c r="R245" s="85"/>
      <c r="S245" s="85"/>
      <c r="T245" s="85"/>
      <c r="U245" s="85"/>
      <c r="V245" s="85"/>
      <c r="W245" s="85"/>
      <c r="X245" s="85"/>
      <c r="Y245" s="85"/>
    </row>
    <row r="246" spans="3:25">
      <c r="C246" s="85"/>
      <c r="D246" s="85"/>
      <c r="E246" s="85"/>
      <c r="F246" s="85"/>
      <c r="G246" s="85"/>
      <c r="H246" s="85"/>
      <c r="I246" s="85"/>
      <c r="J246" s="85"/>
      <c r="K246" s="85"/>
      <c r="L246" s="85"/>
      <c r="M246" s="85"/>
      <c r="N246" s="85"/>
      <c r="O246" s="85"/>
      <c r="P246" s="85"/>
      <c r="Q246" s="85"/>
      <c r="R246" s="85"/>
      <c r="S246" s="85"/>
      <c r="T246" s="85"/>
      <c r="U246" s="85"/>
      <c r="V246" s="85"/>
      <c r="W246" s="85"/>
      <c r="X246" s="85"/>
      <c r="Y246" s="85"/>
    </row>
    <row r="247" spans="3:25">
      <c r="C247" s="85"/>
      <c r="D247" s="85"/>
      <c r="E247" s="85"/>
      <c r="F247" s="85"/>
      <c r="G247" s="85"/>
      <c r="H247" s="85"/>
      <c r="I247" s="85"/>
      <c r="J247" s="85"/>
      <c r="K247" s="85"/>
      <c r="L247" s="85"/>
      <c r="M247" s="85"/>
      <c r="N247" s="85"/>
      <c r="O247" s="85"/>
      <c r="P247" s="85"/>
      <c r="Q247" s="85"/>
      <c r="R247" s="85"/>
      <c r="S247" s="85"/>
      <c r="T247" s="85"/>
      <c r="U247" s="85"/>
      <c r="V247" s="85"/>
      <c r="W247" s="85"/>
      <c r="X247" s="85"/>
      <c r="Y247" s="85"/>
    </row>
    <row r="248" spans="3:25">
      <c r="C248" s="85"/>
      <c r="D248" s="85"/>
      <c r="E248" s="85"/>
      <c r="F248" s="85"/>
      <c r="G248" s="85"/>
      <c r="H248" s="85"/>
      <c r="I248" s="85"/>
      <c r="J248" s="85"/>
      <c r="K248" s="85"/>
      <c r="L248" s="85"/>
      <c r="M248" s="85"/>
      <c r="N248" s="85"/>
      <c r="O248" s="85"/>
      <c r="P248" s="85"/>
      <c r="Q248" s="85"/>
      <c r="R248" s="85"/>
      <c r="S248" s="85"/>
      <c r="T248" s="85"/>
      <c r="U248" s="85"/>
      <c r="V248" s="85"/>
      <c r="W248" s="85"/>
      <c r="X248" s="85"/>
      <c r="Y248" s="85"/>
    </row>
    <row r="249" spans="3:25">
      <c r="C249" s="85"/>
      <c r="D249" s="85"/>
      <c r="E249" s="85"/>
      <c r="F249" s="85"/>
      <c r="G249" s="85"/>
      <c r="H249" s="85"/>
      <c r="I249" s="85"/>
      <c r="J249" s="85"/>
      <c r="K249" s="85"/>
      <c r="L249" s="85"/>
      <c r="M249" s="85"/>
      <c r="N249" s="85"/>
      <c r="O249" s="85"/>
      <c r="P249" s="85"/>
      <c r="Q249" s="85"/>
      <c r="R249" s="85"/>
      <c r="S249" s="85"/>
      <c r="T249" s="85"/>
      <c r="U249" s="85"/>
      <c r="V249" s="85"/>
      <c r="W249" s="85"/>
      <c r="X249" s="85"/>
      <c r="Y249" s="85"/>
    </row>
    <row r="250" spans="3:25">
      <c r="C250" s="85"/>
      <c r="D250" s="85"/>
      <c r="E250" s="85"/>
      <c r="F250" s="85"/>
      <c r="G250" s="85"/>
      <c r="H250" s="85"/>
      <c r="I250" s="85"/>
      <c r="J250" s="85"/>
      <c r="K250" s="85"/>
      <c r="L250" s="85"/>
      <c r="M250" s="85"/>
      <c r="N250" s="85"/>
      <c r="O250" s="85"/>
      <c r="P250" s="85"/>
      <c r="Q250" s="85"/>
      <c r="R250" s="85"/>
      <c r="S250" s="85"/>
      <c r="T250" s="85"/>
      <c r="U250" s="85"/>
      <c r="V250" s="85"/>
      <c r="W250" s="85"/>
      <c r="X250" s="85"/>
      <c r="Y250" s="85"/>
    </row>
    <row r="251" spans="3:25">
      <c r="C251" s="85"/>
      <c r="D251" s="85"/>
      <c r="E251" s="85"/>
      <c r="F251" s="85"/>
      <c r="G251" s="85"/>
      <c r="H251" s="85"/>
      <c r="I251" s="85"/>
      <c r="J251" s="85"/>
      <c r="K251" s="85"/>
      <c r="L251" s="85"/>
      <c r="M251" s="85"/>
      <c r="N251" s="85"/>
      <c r="O251" s="85"/>
      <c r="P251" s="85"/>
      <c r="Q251" s="85"/>
      <c r="R251" s="85"/>
      <c r="S251" s="85"/>
      <c r="T251" s="85"/>
      <c r="U251" s="85"/>
      <c r="V251" s="85"/>
      <c r="W251" s="85"/>
      <c r="X251" s="85"/>
      <c r="Y251" s="85"/>
    </row>
    <row r="252" spans="3:25">
      <c r="C252" s="85"/>
      <c r="D252" s="85"/>
      <c r="E252" s="85"/>
      <c r="F252" s="85"/>
      <c r="G252" s="85"/>
      <c r="H252" s="85"/>
      <c r="I252" s="85"/>
      <c r="J252" s="85"/>
      <c r="K252" s="85"/>
      <c r="L252" s="85"/>
      <c r="M252" s="85"/>
      <c r="N252" s="85"/>
      <c r="O252" s="85"/>
      <c r="P252" s="85"/>
      <c r="Q252" s="85"/>
      <c r="R252" s="85"/>
      <c r="S252" s="85"/>
      <c r="T252" s="85"/>
      <c r="U252" s="85"/>
      <c r="V252" s="85"/>
      <c r="W252" s="85"/>
      <c r="X252" s="85"/>
      <c r="Y252" s="85"/>
    </row>
    <row r="253" spans="3:25">
      <c r="C253" s="85"/>
      <c r="D253" s="85"/>
      <c r="E253" s="85"/>
      <c r="F253" s="85"/>
      <c r="G253" s="85"/>
      <c r="H253" s="85"/>
      <c r="I253" s="85"/>
      <c r="J253" s="85"/>
      <c r="K253" s="85"/>
      <c r="L253" s="85"/>
      <c r="M253" s="85"/>
      <c r="N253" s="85"/>
      <c r="O253" s="85"/>
      <c r="P253" s="85"/>
      <c r="Q253" s="85"/>
      <c r="R253" s="85"/>
      <c r="S253" s="85"/>
      <c r="T253" s="85"/>
      <c r="U253" s="85"/>
      <c r="V253" s="85"/>
      <c r="W253" s="85"/>
      <c r="X253" s="85"/>
      <c r="Y253" s="85"/>
    </row>
    <row r="254" spans="3:25">
      <c r="C254" s="85"/>
      <c r="D254" s="85"/>
      <c r="E254" s="85"/>
      <c r="F254" s="85"/>
      <c r="G254" s="85"/>
      <c r="H254" s="85"/>
      <c r="I254" s="85"/>
      <c r="J254" s="85"/>
      <c r="K254" s="85"/>
      <c r="L254" s="85"/>
      <c r="M254" s="85"/>
      <c r="N254" s="85"/>
      <c r="O254" s="85"/>
      <c r="P254" s="85"/>
      <c r="Q254" s="85"/>
      <c r="R254" s="85"/>
      <c r="S254" s="85"/>
      <c r="T254" s="85"/>
      <c r="U254" s="85"/>
      <c r="V254" s="85"/>
      <c r="W254" s="85"/>
      <c r="X254" s="85"/>
      <c r="Y254" s="85"/>
    </row>
    <row r="255" spans="3:25">
      <c r="C255" s="85"/>
      <c r="D255" s="85"/>
      <c r="E255" s="85"/>
      <c r="F255" s="85"/>
      <c r="G255" s="85"/>
      <c r="H255" s="85"/>
      <c r="I255" s="85"/>
      <c r="J255" s="85"/>
      <c r="K255" s="85"/>
      <c r="L255" s="85"/>
      <c r="M255" s="85"/>
      <c r="N255" s="85"/>
      <c r="O255" s="85"/>
      <c r="P255" s="85"/>
      <c r="Q255" s="85"/>
      <c r="R255" s="85"/>
      <c r="S255" s="85"/>
      <c r="T255" s="85"/>
      <c r="U255" s="85"/>
      <c r="V255" s="85"/>
      <c r="W255" s="85"/>
      <c r="X255" s="85"/>
      <c r="Y255" s="85"/>
    </row>
    <row r="256" spans="3:25">
      <c r="C256" s="85"/>
      <c r="D256" s="85"/>
      <c r="E256" s="85"/>
      <c r="F256" s="85"/>
      <c r="G256" s="85"/>
      <c r="H256" s="85"/>
      <c r="I256" s="85"/>
      <c r="J256" s="85"/>
      <c r="K256" s="85"/>
      <c r="L256" s="85"/>
      <c r="M256" s="85"/>
      <c r="N256" s="85"/>
      <c r="O256" s="85"/>
      <c r="P256" s="85"/>
      <c r="Q256" s="85"/>
      <c r="R256" s="85"/>
      <c r="S256" s="85"/>
      <c r="T256" s="85"/>
      <c r="U256" s="85"/>
      <c r="V256" s="85"/>
      <c r="W256" s="85"/>
      <c r="X256" s="85"/>
      <c r="Y256" s="85"/>
    </row>
    <row r="257" spans="3:25">
      <c r="C257" s="85"/>
      <c r="D257" s="85"/>
      <c r="E257" s="85"/>
      <c r="F257" s="85"/>
      <c r="G257" s="85"/>
      <c r="H257" s="85"/>
      <c r="I257" s="85"/>
      <c r="J257" s="85"/>
      <c r="K257" s="85"/>
      <c r="L257" s="85"/>
      <c r="M257" s="85"/>
      <c r="N257" s="85"/>
      <c r="O257" s="85"/>
      <c r="P257" s="85"/>
      <c r="Q257" s="85"/>
      <c r="R257" s="85"/>
      <c r="S257" s="85"/>
      <c r="T257" s="85"/>
      <c r="U257" s="85"/>
      <c r="V257" s="85"/>
      <c r="W257" s="85"/>
      <c r="X257" s="85"/>
      <c r="Y257" s="85"/>
    </row>
    <row r="258" spans="3:25">
      <c r="C258" s="85"/>
      <c r="D258" s="85"/>
      <c r="E258" s="85"/>
      <c r="F258" s="85"/>
      <c r="G258" s="85"/>
      <c r="H258" s="85"/>
      <c r="I258" s="85"/>
      <c r="J258" s="85"/>
      <c r="K258" s="85"/>
      <c r="L258" s="85"/>
      <c r="M258" s="85"/>
      <c r="N258" s="85"/>
      <c r="O258" s="85"/>
      <c r="P258" s="85"/>
      <c r="Q258" s="85"/>
      <c r="R258" s="85"/>
      <c r="S258" s="85"/>
      <c r="T258" s="85"/>
      <c r="U258" s="85"/>
      <c r="V258" s="85"/>
      <c r="W258" s="85"/>
      <c r="X258" s="85"/>
      <c r="Y258" s="85"/>
    </row>
    <row r="259" spans="3:25">
      <c r="C259" s="85"/>
      <c r="D259" s="85"/>
      <c r="E259" s="85"/>
      <c r="F259" s="85"/>
      <c r="G259" s="85"/>
      <c r="H259" s="85"/>
      <c r="I259" s="85"/>
      <c r="J259" s="85"/>
      <c r="K259" s="85"/>
      <c r="L259" s="85"/>
      <c r="M259" s="85"/>
      <c r="N259" s="85"/>
      <c r="O259" s="85"/>
      <c r="P259" s="85"/>
      <c r="Q259" s="85"/>
      <c r="R259" s="85"/>
      <c r="S259" s="85"/>
      <c r="T259" s="85"/>
      <c r="U259" s="85"/>
      <c r="V259" s="85"/>
      <c r="W259" s="85"/>
      <c r="X259" s="85"/>
      <c r="Y259" s="85"/>
    </row>
    <row r="260" spans="3:25">
      <c r="C260" s="85"/>
      <c r="D260" s="85"/>
      <c r="E260" s="85"/>
      <c r="F260" s="85"/>
      <c r="G260" s="85"/>
      <c r="H260" s="85"/>
      <c r="I260" s="85"/>
      <c r="J260" s="85"/>
      <c r="K260" s="85"/>
      <c r="L260" s="85"/>
      <c r="M260" s="85"/>
      <c r="N260" s="85"/>
      <c r="O260" s="85"/>
      <c r="P260" s="85"/>
      <c r="Q260" s="85"/>
      <c r="R260" s="85"/>
      <c r="S260" s="85"/>
      <c r="T260" s="85"/>
      <c r="U260" s="85"/>
      <c r="V260" s="85"/>
      <c r="W260" s="85"/>
      <c r="X260" s="85"/>
      <c r="Y260" s="85"/>
    </row>
    <row r="261" spans="3:25">
      <c r="C261" s="85"/>
      <c r="D261" s="85"/>
      <c r="E261" s="85"/>
      <c r="F261" s="85"/>
      <c r="G261" s="85"/>
      <c r="H261" s="85"/>
      <c r="I261" s="85"/>
      <c r="J261" s="85"/>
      <c r="K261" s="85"/>
      <c r="L261" s="85"/>
      <c r="M261" s="85"/>
      <c r="N261" s="85"/>
      <c r="O261" s="85"/>
      <c r="P261" s="85"/>
      <c r="Q261" s="85"/>
      <c r="R261" s="85"/>
      <c r="S261" s="85"/>
      <c r="T261" s="85"/>
      <c r="U261" s="85"/>
      <c r="V261" s="85"/>
      <c r="W261" s="85"/>
      <c r="X261" s="85"/>
      <c r="Y261" s="85"/>
    </row>
    <row r="262" spans="3:25">
      <c r="C262" s="85"/>
      <c r="D262" s="85"/>
      <c r="E262" s="85"/>
      <c r="F262" s="85"/>
      <c r="G262" s="85"/>
      <c r="H262" s="85"/>
      <c r="I262" s="85"/>
      <c r="J262" s="85"/>
      <c r="K262" s="85"/>
      <c r="L262" s="85"/>
      <c r="M262" s="85"/>
      <c r="N262" s="85"/>
      <c r="O262" s="85"/>
      <c r="P262" s="85"/>
      <c r="Q262" s="85"/>
      <c r="R262" s="85"/>
      <c r="S262" s="85"/>
      <c r="T262" s="85"/>
      <c r="U262" s="85"/>
      <c r="V262" s="85"/>
      <c r="W262" s="85"/>
      <c r="X262" s="85"/>
      <c r="Y262" s="85"/>
    </row>
    <row r="263" spans="3:25">
      <c r="C263" s="85"/>
      <c r="D263" s="85"/>
      <c r="E263" s="85"/>
      <c r="F263" s="85"/>
      <c r="G263" s="85"/>
      <c r="H263" s="85"/>
      <c r="I263" s="85"/>
      <c r="J263" s="85"/>
      <c r="K263" s="85"/>
      <c r="L263" s="85"/>
      <c r="M263" s="85"/>
      <c r="N263" s="85"/>
      <c r="O263" s="85"/>
      <c r="P263" s="85"/>
      <c r="Q263" s="85"/>
      <c r="R263" s="85"/>
      <c r="S263" s="85"/>
      <c r="T263" s="85"/>
      <c r="U263" s="85"/>
      <c r="V263" s="85"/>
      <c r="W263" s="85"/>
      <c r="X263" s="85"/>
      <c r="Y263" s="85"/>
    </row>
    <row r="264" spans="3:25">
      <c r="C264" s="85"/>
      <c r="D264" s="85"/>
      <c r="E264" s="85"/>
      <c r="F264" s="85"/>
      <c r="G264" s="85"/>
      <c r="H264" s="85"/>
      <c r="I264" s="85"/>
      <c r="J264" s="85"/>
      <c r="K264" s="85"/>
      <c r="L264" s="85"/>
      <c r="M264" s="85"/>
      <c r="N264" s="85"/>
      <c r="O264" s="85"/>
      <c r="P264" s="85"/>
      <c r="Q264" s="85"/>
      <c r="R264" s="85"/>
      <c r="S264" s="85"/>
      <c r="T264" s="85"/>
      <c r="U264" s="85"/>
      <c r="V264" s="85"/>
      <c r="W264" s="85"/>
      <c r="X264" s="85"/>
      <c r="Y264" s="85"/>
    </row>
    <row r="265" spans="3:25">
      <c r="C265" s="85"/>
      <c r="D265" s="85"/>
      <c r="E265" s="85"/>
      <c r="F265" s="85"/>
      <c r="G265" s="85"/>
      <c r="H265" s="85"/>
      <c r="I265" s="85"/>
      <c r="J265" s="85"/>
      <c r="K265" s="85"/>
      <c r="L265" s="85"/>
      <c r="M265" s="85"/>
      <c r="N265" s="85"/>
      <c r="O265" s="85"/>
      <c r="P265" s="85"/>
      <c r="Q265" s="85"/>
      <c r="R265" s="85"/>
      <c r="S265" s="85"/>
      <c r="T265" s="85"/>
      <c r="U265" s="85"/>
      <c r="V265" s="85"/>
      <c r="W265" s="85"/>
      <c r="X265" s="85"/>
      <c r="Y265" s="85"/>
    </row>
    <row r="266" spans="3:25">
      <c r="C266" s="85"/>
      <c r="D266" s="85"/>
      <c r="E266" s="85"/>
      <c r="F266" s="85"/>
      <c r="G266" s="85"/>
      <c r="H266" s="85"/>
      <c r="I266" s="85"/>
      <c r="J266" s="85"/>
      <c r="K266" s="85"/>
      <c r="L266" s="85"/>
      <c r="M266" s="85"/>
      <c r="N266" s="85"/>
      <c r="O266" s="85"/>
      <c r="P266" s="85"/>
      <c r="Q266" s="85"/>
      <c r="R266" s="85"/>
      <c r="S266" s="85"/>
      <c r="T266" s="85"/>
      <c r="U266" s="85"/>
      <c r="V266" s="85"/>
      <c r="W266" s="85"/>
      <c r="X266" s="85"/>
      <c r="Y266" s="85"/>
    </row>
    <row r="267" spans="3:25">
      <c r="C267" s="85"/>
      <c r="D267" s="85"/>
      <c r="E267" s="85"/>
      <c r="F267" s="85"/>
      <c r="G267" s="85"/>
      <c r="H267" s="85"/>
      <c r="I267" s="85"/>
      <c r="J267" s="85"/>
      <c r="K267" s="85"/>
      <c r="L267" s="85"/>
      <c r="M267" s="85"/>
      <c r="N267" s="85"/>
      <c r="O267" s="85"/>
      <c r="P267" s="85"/>
      <c r="Q267" s="85"/>
      <c r="R267" s="85"/>
      <c r="S267" s="85"/>
      <c r="T267" s="85"/>
      <c r="U267" s="85"/>
      <c r="V267" s="85"/>
      <c r="W267" s="85"/>
      <c r="X267" s="85"/>
      <c r="Y267" s="85"/>
    </row>
    <row r="268" spans="3:25">
      <c r="C268" s="85"/>
      <c r="D268" s="85"/>
      <c r="E268" s="85"/>
      <c r="F268" s="85"/>
      <c r="G268" s="85"/>
      <c r="H268" s="85"/>
      <c r="I268" s="85"/>
      <c r="J268" s="85"/>
      <c r="K268" s="85"/>
      <c r="L268" s="85"/>
      <c r="M268" s="85"/>
      <c r="N268" s="85"/>
      <c r="O268" s="85"/>
      <c r="P268" s="85"/>
      <c r="Q268" s="85"/>
      <c r="R268" s="85"/>
      <c r="S268" s="85"/>
      <c r="T268" s="85"/>
      <c r="U268" s="85"/>
      <c r="V268" s="85"/>
      <c r="W268" s="85"/>
      <c r="X268" s="85"/>
      <c r="Y268" s="85"/>
    </row>
    <row r="269" spans="3:25">
      <c r="C269" s="85"/>
      <c r="D269" s="85"/>
      <c r="E269" s="85"/>
      <c r="F269" s="85"/>
      <c r="G269" s="85"/>
      <c r="H269" s="85"/>
      <c r="I269" s="85"/>
      <c r="J269" s="85"/>
      <c r="K269" s="85"/>
      <c r="L269" s="85"/>
      <c r="M269" s="85"/>
      <c r="N269" s="85"/>
      <c r="O269" s="85"/>
      <c r="P269" s="85"/>
      <c r="Q269" s="85"/>
      <c r="R269" s="85"/>
      <c r="S269" s="85"/>
      <c r="T269" s="85"/>
      <c r="U269" s="85"/>
      <c r="V269" s="85"/>
      <c r="W269" s="85"/>
      <c r="X269" s="85"/>
      <c r="Y269" s="85"/>
    </row>
    <row r="270" spans="3:25">
      <c r="C270" s="85"/>
      <c r="D270" s="85"/>
      <c r="E270" s="85"/>
      <c r="F270" s="85"/>
      <c r="G270" s="85"/>
      <c r="H270" s="85"/>
      <c r="I270" s="85"/>
      <c r="J270" s="85"/>
      <c r="K270" s="85"/>
      <c r="L270" s="85"/>
      <c r="M270" s="85"/>
      <c r="N270" s="85"/>
      <c r="O270" s="85"/>
      <c r="P270" s="85"/>
      <c r="Q270" s="85"/>
      <c r="R270" s="85"/>
      <c r="S270" s="85"/>
      <c r="T270" s="85"/>
      <c r="U270" s="85"/>
      <c r="V270" s="85"/>
      <c r="W270" s="85"/>
      <c r="X270" s="85"/>
      <c r="Y270" s="85"/>
    </row>
    <row r="271" spans="3:25">
      <c r="C271" s="85"/>
      <c r="D271" s="85"/>
      <c r="E271" s="85"/>
      <c r="F271" s="85"/>
      <c r="G271" s="85"/>
      <c r="H271" s="85"/>
      <c r="I271" s="85"/>
      <c r="J271" s="85"/>
      <c r="K271" s="85"/>
      <c r="L271" s="85"/>
      <c r="M271" s="85"/>
      <c r="N271" s="85"/>
      <c r="O271" s="85"/>
      <c r="P271" s="85"/>
      <c r="Q271" s="85"/>
      <c r="R271" s="85"/>
      <c r="S271" s="85"/>
      <c r="T271" s="85"/>
      <c r="U271" s="85"/>
      <c r="V271" s="85"/>
      <c r="W271" s="85"/>
      <c r="X271" s="85"/>
      <c r="Y271" s="85"/>
    </row>
    <row r="272" spans="3:25">
      <c r="C272" s="85"/>
      <c r="D272" s="85"/>
      <c r="E272" s="85"/>
      <c r="F272" s="85"/>
      <c r="G272" s="85"/>
      <c r="H272" s="85"/>
      <c r="I272" s="85"/>
      <c r="J272" s="85"/>
      <c r="K272" s="85"/>
      <c r="L272" s="85"/>
      <c r="M272" s="85"/>
      <c r="N272" s="85"/>
      <c r="O272" s="85"/>
      <c r="P272" s="85"/>
      <c r="Q272" s="85"/>
      <c r="R272" s="85"/>
      <c r="S272" s="85"/>
      <c r="T272" s="85"/>
      <c r="U272" s="85"/>
      <c r="V272" s="85"/>
      <c r="W272" s="85"/>
      <c r="X272" s="85"/>
      <c r="Y272" s="85"/>
    </row>
    <row r="273" spans="3:25">
      <c r="C273" s="85"/>
      <c r="D273" s="85"/>
      <c r="E273" s="85"/>
      <c r="F273" s="85"/>
      <c r="G273" s="85"/>
      <c r="H273" s="85"/>
      <c r="I273" s="85"/>
      <c r="J273" s="85"/>
      <c r="K273" s="85"/>
      <c r="L273" s="85"/>
      <c r="M273" s="85"/>
      <c r="N273" s="85"/>
      <c r="O273" s="85"/>
      <c r="P273" s="85"/>
      <c r="Q273" s="85"/>
      <c r="R273" s="85"/>
      <c r="S273" s="85"/>
      <c r="T273" s="85"/>
      <c r="U273" s="85"/>
      <c r="V273" s="85"/>
      <c r="W273" s="85"/>
      <c r="X273" s="85"/>
      <c r="Y273" s="85"/>
    </row>
    <row r="274" spans="3:25">
      <c r="C274" s="85"/>
      <c r="D274" s="85"/>
      <c r="E274" s="85"/>
      <c r="F274" s="85"/>
      <c r="G274" s="85"/>
      <c r="H274" s="85"/>
      <c r="I274" s="85"/>
      <c r="J274" s="85"/>
      <c r="K274" s="85"/>
      <c r="L274" s="85"/>
      <c r="M274" s="85"/>
      <c r="N274" s="85"/>
      <c r="O274" s="85"/>
      <c r="P274" s="85"/>
      <c r="Q274" s="85"/>
      <c r="R274" s="85"/>
      <c r="S274" s="85"/>
      <c r="T274" s="85"/>
      <c r="U274" s="85"/>
      <c r="V274" s="85"/>
      <c r="W274" s="85"/>
      <c r="X274" s="85"/>
      <c r="Y274" s="85"/>
    </row>
    <row r="275" spans="3:25">
      <c r="C275" s="85"/>
      <c r="D275" s="85"/>
      <c r="E275" s="85"/>
      <c r="F275" s="85"/>
      <c r="G275" s="85"/>
      <c r="H275" s="85"/>
      <c r="I275" s="85"/>
      <c r="J275" s="85"/>
      <c r="K275" s="85"/>
      <c r="L275" s="85"/>
      <c r="M275" s="85"/>
      <c r="N275" s="85"/>
      <c r="O275" s="85"/>
      <c r="P275" s="85"/>
      <c r="Q275" s="85"/>
      <c r="R275" s="85"/>
      <c r="S275" s="85"/>
      <c r="T275" s="85"/>
      <c r="U275" s="85"/>
      <c r="V275" s="85"/>
      <c r="W275" s="85"/>
      <c r="X275" s="85"/>
      <c r="Y275" s="85"/>
    </row>
    <row r="276" spans="3:25">
      <c r="C276" s="85"/>
      <c r="D276" s="85"/>
      <c r="E276" s="85"/>
      <c r="F276" s="85"/>
      <c r="G276" s="85"/>
      <c r="H276" s="85"/>
      <c r="I276" s="85"/>
      <c r="J276" s="85"/>
      <c r="K276" s="85"/>
      <c r="L276" s="85"/>
      <c r="M276" s="85"/>
      <c r="N276" s="85"/>
      <c r="O276" s="85"/>
      <c r="P276" s="85"/>
      <c r="Q276" s="85"/>
      <c r="R276" s="85"/>
      <c r="S276" s="85"/>
      <c r="T276" s="85"/>
      <c r="U276" s="85"/>
      <c r="V276" s="85"/>
      <c r="W276" s="85"/>
      <c r="X276" s="85"/>
      <c r="Y276" s="85"/>
    </row>
    <row r="277" spans="3:25">
      <c r="C277" s="85"/>
      <c r="D277" s="85"/>
      <c r="E277" s="85"/>
      <c r="F277" s="85"/>
      <c r="G277" s="85"/>
      <c r="H277" s="85"/>
      <c r="I277" s="85"/>
      <c r="J277" s="85"/>
      <c r="K277" s="85"/>
      <c r="L277" s="85"/>
      <c r="M277" s="85"/>
      <c r="N277" s="85"/>
      <c r="O277" s="85"/>
      <c r="P277" s="85"/>
      <c r="Q277" s="85"/>
      <c r="R277" s="85"/>
      <c r="S277" s="85"/>
      <c r="T277" s="85"/>
      <c r="U277" s="85"/>
      <c r="V277" s="85"/>
      <c r="W277" s="85"/>
      <c r="X277" s="85"/>
      <c r="Y277" s="85"/>
    </row>
    <row r="278" spans="3:25">
      <c r="C278" s="85"/>
      <c r="D278" s="85"/>
      <c r="E278" s="85"/>
      <c r="F278" s="85"/>
      <c r="G278" s="85"/>
      <c r="H278" s="85"/>
      <c r="I278" s="85"/>
      <c r="J278" s="85"/>
      <c r="K278" s="85"/>
      <c r="L278" s="85"/>
      <c r="M278" s="85"/>
      <c r="N278" s="85"/>
      <c r="O278" s="85"/>
      <c r="P278" s="85"/>
      <c r="Q278" s="85"/>
      <c r="R278" s="85"/>
      <c r="S278" s="85"/>
      <c r="T278" s="85"/>
      <c r="U278" s="85"/>
      <c r="V278" s="85"/>
      <c r="W278" s="85"/>
      <c r="X278" s="85"/>
      <c r="Y278" s="85"/>
    </row>
    <row r="279" spans="3:25">
      <c r="C279" s="85"/>
      <c r="D279" s="85"/>
      <c r="E279" s="85"/>
      <c r="F279" s="85"/>
      <c r="G279" s="85"/>
      <c r="H279" s="85"/>
      <c r="I279" s="85"/>
      <c r="J279" s="85"/>
      <c r="K279" s="85"/>
      <c r="L279" s="85"/>
      <c r="M279" s="85"/>
      <c r="N279" s="85"/>
      <c r="O279" s="85"/>
      <c r="P279" s="85"/>
      <c r="Q279" s="85"/>
      <c r="R279" s="85"/>
      <c r="S279" s="85"/>
      <c r="T279" s="85"/>
      <c r="U279" s="85"/>
      <c r="V279" s="85"/>
      <c r="W279" s="85"/>
      <c r="X279" s="85"/>
      <c r="Y279" s="85"/>
    </row>
    <row r="280" spans="3:25">
      <c r="C280" s="85"/>
      <c r="D280" s="85"/>
      <c r="E280" s="85"/>
      <c r="F280" s="85"/>
      <c r="G280" s="85"/>
      <c r="H280" s="85"/>
      <c r="I280" s="85"/>
      <c r="J280" s="85"/>
      <c r="K280" s="85"/>
      <c r="L280" s="85"/>
      <c r="M280" s="85"/>
      <c r="N280" s="85"/>
      <c r="O280" s="85"/>
      <c r="P280" s="85"/>
      <c r="Q280" s="85"/>
      <c r="R280" s="85"/>
      <c r="S280" s="85"/>
      <c r="T280" s="85"/>
      <c r="U280" s="85"/>
      <c r="V280" s="85"/>
      <c r="W280" s="85"/>
      <c r="X280" s="85"/>
      <c r="Y280" s="85"/>
    </row>
    <row r="281" spans="3:25">
      <c r="C281" s="85"/>
      <c r="D281" s="85"/>
      <c r="E281" s="85"/>
      <c r="F281" s="85"/>
      <c r="G281" s="85"/>
      <c r="H281" s="85"/>
      <c r="I281" s="85"/>
      <c r="J281" s="85"/>
      <c r="K281" s="85"/>
      <c r="L281" s="85"/>
      <c r="M281" s="85"/>
      <c r="N281" s="85"/>
      <c r="O281" s="85"/>
      <c r="P281" s="85"/>
      <c r="Q281" s="85"/>
      <c r="R281" s="85"/>
      <c r="S281" s="85"/>
      <c r="T281" s="85"/>
      <c r="U281" s="85"/>
      <c r="V281" s="85"/>
      <c r="W281" s="85"/>
      <c r="X281" s="85"/>
      <c r="Y281" s="85"/>
    </row>
    <row r="282" spans="3:25">
      <c r="C282" s="85"/>
      <c r="D282" s="85"/>
      <c r="E282" s="85"/>
      <c r="F282" s="85"/>
      <c r="G282" s="85"/>
      <c r="H282" s="85"/>
      <c r="I282" s="85"/>
      <c r="J282" s="85"/>
      <c r="K282" s="85"/>
      <c r="L282" s="85"/>
      <c r="M282" s="85"/>
      <c r="N282" s="85"/>
      <c r="O282" s="85"/>
      <c r="P282" s="85"/>
      <c r="Q282" s="85"/>
      <c r="R282" s="85"/>
      <c r="S282" s="85"/>
      <c r="T282" s="85"/>
      <c r="U282" s="85"/>
      <c r="V282" s="85"/>
      <c r="W282" s="85"/>
      <c r="X282" s="85"/>
      <c r="Y282" s="85"/>
    </row>
    <row r="283" spans="3:25">
      <c r="C283" s="85"/>
      <c r="D283" s="85"/>
      <c r="E283" s="85"/>
      <c r="F283" s="85"/>
      <c r="G283" s="85"/>
      <c r="H283" s="85"/>
      <c r="I283" s="85"/>
      <c r="J283" s="85"/>
      <c r="K283" s="85"/>
      <c r="L283" s="85"/>
      <c r="M283" s="85"/>
      <c r="N283" s="85"/>
      <c r="O283" s="85"/>
      <c r="P283" s="85"/>
      <c r="Q283" s="85"/>
      <c r="R283" s="85"/>
      <c r="S283" s="85"/>
      <c r="T283" s="85"/>
      <c r="U283" s="85"/>
      <c r="V283" s="85"/>
      <c r="W283" s="85"/>
      <c r="X283" s="85"/>
      <c r="Y283" s="85"/>
    </row>
    <row r="284" spans="3:25">
      <c r="C284" s="85"/>
      <c r="D284" s="85"/>
      <c r="E284" s="85"/>
      <c r="F284" s="85"/>
      <c r="G284" s="85"/>
      <c r="H284" s="85"/>
      <c r="I284" s="85"/>
      <c r="J284" s="85"/>
      <c r="K284" s="85"/>
      <c r="L284" s="85"/>
      <c r="M284" s="85"/>
      <c r="N284" s="85"/>
      <c r="O284" s="85"/>
      <c r="P284" s="85"/>
      <c r="Q284" s="85"/>
      <c r="R284" s="85"/>
      <c r="S284" s="85"/>
      <c r="T284" s="85"/>
      <c r="U284" s="85"/>
      <c r="V284" s="85"/>
      <c r="W284" s="85"/>
      <c r="X284" s="85"/>
      <c r="Y284" s="85"/>
    </row>
    <row r="285" spans="3:25">
      <c r="C285" s="85"/>
      <c r="D285" s="85"/>
      <c r="E285" s="85"/>
      <c r="F285" s="85"/>
      <c r="G285" s="85"/>
      <c r="H285" s="85"/>
      <c r="I285" s="85"/>
      <c r="J285" s="85"/>
      <c r="K285" s="85"/>
      <c r="L285" s="85"/>
      <c r="M285" s="85"/>
      <c r="N285" s="85"/>
      <c r="O285" s="85"/>
      <c r="P285" s="85"/>
      <c r="Q285" s="85"/>
      <c r="R285" s="85"/>
      <c r="S285" s="85"/>
      <c r="T285" s="85"/>
      <c r="U285" s="85"/>
      <c r="V285" s="85"/>
      <c r="W285" s="85"/>
      <c r="X285" s="85"/>
      <c r="Y285" s="85"/>
    </row>
    <row r="286" spans="3:25">
      <c r="C286" s="85"/>
      <c r="D286" s="85"/>
      <c r="E286" s="85"/>
      <c r="F286" s="85"/>
      <c r="G286" s="85"/>
      <c r="H286" s="85"/>
      <c r="I286" s="85"/>
      <c r="J286" s="85"/>
      <c r="K286" s="85"/>
      <c r="L286" s="85"/>
      <c r="M286" s="85"/>
      <c r="N286" s="85"/>
      <c r="O286" s="85"/>
      <c r="P286" s="85"/>
      <c r="Q286" s="85"/>
      <c r="R286" s="85"/>
      <c r="S286" s="85"/>
      <c r="T286" s="85"/>
      <c r="U286" s="85"/>
      <c r="V286" s="85"/>
      <c r="W286" s="85"/>
      <c r="X286" s="85"/>
      <c r="Y286" s="85"/>
    </row>
    <row r="287" spans="3:25">
      <c r="C287" s="85"/>
      <c r="D287" s="85"/>
      <c r="E287" s="85"/>
      <c r="F287" s="85"/>
      <c r="G287" s="85"/>
      <c r="H287" s="85"/>
      <c r="I287" s="85"/>
      <c r="J287" s="85"/>
      <c r="K287" s="85"/>
      <c r="L287" s="85"/>
      <c r="M287" s="85"/>
      <c r="N287" s="85"/>
      <c r="O287" s="85"/>
      <c r="P287" s="85"/>
      <c r="Q287" s="85"/>
      <c r="R287" s="85"/>
      <c r="S287" s="85"/>
      <c r="T287" s="85"/>
      <c r="U287" s="85"/>
      <c r="V287" s="85"/>
      <c r="W287" s="85"/>
      <c r="X287" s="85"/>
      <c r="Y287" s="85"/>
    </row>
    <row r="288" spans="3:25">
      <c r="C288" s="85"/>
      <c r="D288" s="85"/>
      <c r="E288" s="85"/>
      <c r="F288" s="85"/>
      <c r="G288" s="85"/>
      <c r="H288" s="85"/>
      <c r="I288" s="85"/>
      <c r="J288" s="85"/>
      <c r="K288" s="85"/>
      <c r="L288" s="85"/>
      <c r="M288" s="85"/>
      <c r="N288" s="85"/>
      <c r="O288" s="85"/>
      <c r="P288" s="85"/>
      <c r="Q288" s="85"/>
      <c r="R288" s="85"/>
      <c r="S288" s="85"/>
      <c r="T288" s="85"/>
      <c r="U288" s="85"/>
      <c r="V288" s="85"/>
      <c r="W288" s="85"/>
      <c r="X288" s="85"/>
      <c r="Y288" s="85"/>
    </row>
    <row r="289" spans="3:25">
      <c r="C289" s="85"/>
      <c r="D289" s="85"/>
      <c r="E289" s="85"/>
      <c r="F289" s="85"/>
      <c r="G289" s="85"/>
      <c r="H289" s="85"/>
      <c r="I289" s="85"/>
      <c r="J289" s="85"/>
      <c r="K289" s="85"/>
      <c r="L289" s="85"/>
      <c r="M289" s="85"/>
      <c r="N289" s="85"/>
      <c r="O289" s="85"/>
      <c r="P289" s="85"/>
      <c r="Q289" s="85"/>
      <c r="R289" s="85"/>
      <c r="S289" s="85"/>
      <c r="T289" s="85"/>
      <c r="U289" s="85"/>
      <c r="V289" s="85"/>
      <c r="W289" s="85"/>
      <c r="X289" s="85"/>
      <c r="Y289" s="85"/>
    </row>
    <row r="290" spans="3:25">
      <c r="C290" s="85"/>
      <c r="D290" s="85"/>
      <c r="E290" s="85"/>
      <c r="F290" s="85"/>
      <c r="G290" s="85"/>
      <c r="H290" s="85"/>
      <c r="I290" s="85"/>
      <c r="J290" s="85"/>
      <c r="K290" s="85"/>
      <c r="L290" s="85"/>
      <c r="M290" s="85"/>
      <c r="N290" s="85"/>
      <c r="O290" s="85"/>
      <c r="P290" s="85"/>
      <c r="Q290" s="85"/>
      <c r="R290" s="85"/>
      <c r="S290" s="85"/>
    </row>
    <row r="291" spans="3:25">
      <c r="C291" s="85"/>
      <c r="D291" s="85"/>
      <c r="E291" s="85"/>
      <c r="F291" s="85"/>
      <c r="G291" s="85"/>
      <c r="H291" s="85"/>
      <c r="I291" s="85"/>
      <c r="J291" s="85"/>
      <c r="K291" s="85"/>
      <c r="L291" s="85"/>
      <c r="M291" s="85"/>
      <c r="N291" s="85"/>
      <c r="O291" s="85"/>
      <c r="P291" s="85"/>
      <c r="Q291" s="85"/>
      <c r="R291" s="85"/>
      <c r="S291" s="85"/>
    </row>
    <row r="292" spans="3:25">
      <c r="C292" s="85"/>
      <c r="D292" s="85"/>
      <c r="E292" s="85"/>
      <c r="F292" s="85"/>
      <c r="G292" s="85"/>
      <c r="H292" s="85"/>
      <c r="I292" s="85"/>
      <c r="J292" s="85"/>
      <c r="K292" s="85"/>
      <c r="L292" s="85"/>
      <c r="M292" s="85"/>
      <c r="N292" s="85"/>
      <c r="O292" s="85"/>
      <c r="P292" s="85"/>
      <c r="Q292" s="85"/>
      <c r="R292" s="85"/>
      <c r="S292" s="85"/>
    </row>
    <row r="293" spans="3:25">
      <c r="C293" s="85"/>
      <c r="D293" s="85"/>
      <c r="E293" s="85"/>
      <c r="F293" s="85"/>
      <c r="G293" s="85"/>
      <c r="H293" s="85"/>
      <c r="I293" s="85"/>
      <c r="J293" s="85"/>
      <c r="K293" s="85"/>
      <c r="L293" s="85"/>
      <c r="M293" s="85"/>
      <c r="N293" s="85"/>
      <c r="O293" s="85"/>
      <c r="P293" s="85"/>
      <c r="Q293" s="85"/>
      <c r="R293" s="85"/>
      <c r="S293" s="85"/>
    </row>
    <row r="294" spans="3:25">
      <c r="C294" s="85"/>
      <c r="D294" s="85"/>
      <c r="E294" s="85"/>
      <c r="F294" s="85"/>
      <c r="G294" s="85"/>
      <c r="H294" s="85"/>
      <c r="I294" s="85"/>
      <c r="J294" s="85"/>
      <c r="K294" s="85"/>
      <c r="L294" s="85"/>
      <c r="M294" s="85"/>
      <c r="N294" s="85"/>
      <c r="O294" s="85"/>
      <c r="P294" s="85"/>
      <c r="Q294" s="85"/>
      <c r="R294" s="85"/>
      <c r="S294" s="85"/>
    </row>
    <row r="295" spans="3:25">
      <c r="C295" s="85"/>
      <c r="D295" s="85"/>
      <c r="E295" s="85"/>
      <c r="F295" s="85"/>
      <c r="G295" s="85"/>
      <c r="H295" s="85"/>
      <c r="I295" s="85"/>
      <c r="J295" s="85"/>
      <c r="K295" s="85"/>
      <c r="L295" s="85"/>
      <c r="M295" s="85"/>
      <c r="N295" s="85"/>
      <c r="O295" s="85"/>
      <c r="P295" s="85"/>
      <c r="Q295" s="85"/>
      <c r="R295" s="85"/>
      <c r="S295" s="85"/>
    </row>
    <row r="296" spans="3:25">
      <c r="C296" s="85"/>
      <c r="D296" s="85"/>
      <c r="E296" s="85"/>
      <c r="F296" s="85"/>
      <c r="G296" s="85"/>
      <c r="H296" s="85"/>
      <c r="I296" s="85"/>
      <c r="J296" s="85"/>
      <c r="K296" s="85"/>
      <c r="L296" s="85"/>
      <c r="M296" s="85"/>
      <c r="N296" s="85"/>
      <c r="O296" s="85"/>
      <c r="P296" s="85"/>
      <c r="Q296" s="85"/>
      <c r="R296" s="85"/>
      <c r="S296" s="85"/>
    </row>
    <row r="297" spans="3:25">
      <c r="C297" s="85"/>
      <c r="D297" s="85"/>
      <c r="E297" s="85"/>
      <c r="F297" s="85"/>
      <c r="G297" s="85"/>
      <c r="H297" s="85"/>
      <c r="I297" s="85"/>
      <c r="J297" s="85"/>
      <c r="K297" s="85"/>
      <c r="L297" s="85"/>
      <c r="M297" s="85"/>
      <c r="N297" s="85"/>
      <c r="O297" s="85"/>
      <c r="P297" s="85"/>
      <c r="Q297" s="85"/>
      <c r="R297" s="85"/>
      <c r="S297" s="85"/>
    </row>
  </sheetData>
  <mergeCells count="8">
    <mergeCell ref="C97:S97"/>
    <mergeCell ref="C98:S98"/>
    <mergeCell ref="C90:S90"/>
    <mergeCell ref="C92:S92"/>
    <mergeCell ref="C93:S93"/>
    <mergeCell ref="C94:S94"/>
    <mergeCell ref="C95:S95"/>
    <mergeCell ref="C96:S96"/>
  </mergeCells>
  <pageMargins left="0.23" right="0.17" top="0.75" bottom="0.75" header="0.3" footer="0.3"/>
  <pageSetup scale="44" fitToHeight="0" orientation="landscape" r:id="rId1"/>
  <rowBreaks count="1" manualBreakCount="1">
    <brk id="61"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25</vt:i4>
      </vt:variant>
    </vt:vector>
  </HeadingPairs>
  <TitlesOfParts>
    <vt:vector size="50" baseType="lpstr">
      <vt:lpstr>PROJECT SUMMARY</vt:lpstr>
      <vt:lpstr>ATRR SUMMARY</vt:lpstr>
      <vt:lpstr>GROSS PLANT</vt:lpstr>
      <vt:lpstr>AMIL</vt:lpstr>
      <vt:lpstr>AMMO</vt:lpstr>
      <vt:lpstr>ATC</vt:lpstr>
      <vt:lpstr>ATXI</vt:lpstr>
      <vt:lpstr>CFU</vt:lpstr>
      <vt:lpstr>CMMPA</vt:lpstr>
      <vt:lpstr>DEI</vt:lpstr>
      <vt:lpstr>DPC</vt:lpstr>
      <vt:lpstr>GRE</vt:lpstr>
      <vt:lpstr>ITC</vt:lpstr>
      <vt:lpstr>ITCM</vt:lpstr>
      <vt:lpstr>MDU</vt:lpstr>
      <vt:lpstr>MEC</vt:lpstr>
      <vt:lpstr>METC</vt:lpstr>
      <vt:lpstr>MRES</vt:lpstr>
      <vt:lpstr>NIPS</vt:lpstr>
      <vt:lpstr>NSP</vt:lpstr>
      <vt:lpstr>OTP</vt:lpstr>
      <vt:lpstr>WPPI</vt:lpstr>
      <vt:lpstr>SMMPA</vt:lpstr>
      <vt:lpstr>IMPORTS</vt:lpstr>
      <vt:lpstr>EXPORTS</vt:lpstr>
      <vt:lpstr>AMIL!Print_Area</vt:lpstr>
      <vt:lpstr>AMMO!Print_Area</vt:lpstr>
      <vt:lpstr>ATC!Print_Area</vt:lpstr>
      <vt:lpstr>'ATRR SUMMARY'!Print_Area</vt:lpstr>
      <vt:lpstr>ATXI!Print_Area</vt:lpstr>
      <vt:lpstr>CFU!Print_Area</vt:lpstr>
      <vt:lpstr>CMMPA!Print_Area</vt:lpstr>
      <vt:lpstr>DEI!Print_Area</vt:lpstr>
      <vt:lpstr>DPC!Print_Area</vt:lpstr>
      <vt:lpstr>EXPORTS!Print_Area</vt:lpstr>
      <vt:lpstr>GRE!Print_Area</vt:lpstr>
      <vt:lpstr>'GROSS PLANT'!Print_Area</vt:lpstr>
      <vt:lpstr>ITC!Print_Area</vt:lpstr>
      <vt:lpstr>ITCM!Print_Area</vt:lpstr>
      <vt:lpstr>MDU!Print_Area</vt:lpstr>
      <vt:lpstr>MEC!Print_Area</vt:lpstr>
      <vt:lpstr>METC!Print_Area</vt:lpstr>
      <vt:lpstr>MRES!Print_Area</vt:lpstr>
      <vt:lpstr>NIPS!Print_Area</vt:lpstr>
      <vt:lpstr>NSP!Print_Area</vt:lpstr>
      <vt:lpstr>OTP!Print_Area</vt:lpstr>
      <vt:lpstr>'PROJECT SUMMARY'!Print_Area</vt:lpstr>
      <vt:lpstr>SMMPA!Print_Area</vt:lpstr>
      <vt:lpstr>WPPI!Print_Area</vt:lpstr>
      <vt:lpstr>'PROJECT SUMMARY'!Print_Titles</vt:lpstr>
    </vt:vector>
  </TitlesOfParts>
  <Company>Midwest ISO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Gard</dc:creator>
  <cp:lastModifiedBy>Olsen, Stephanie L</cp:lastModifiedBy>
  <cp:lastPrinted>2018-02-26T17:04:59Z</cp:lastPrinted>
  <dcterms:created xsi:type="dcterms:W3CDTF">2011-11-20T17:50:28Z</dcterms:created>
  <dcterms:modified xsi:type="dcterms:W3CDTF">2018-02-26T17:09:01Z</dcterms:modified>
</cp:coreProperties>
</file>