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Planning &amp; Analysis\2018-2022 South Dakota Results\2018 PY Exhibits &amp; Results\Unlinked\"/>
    </mc:Choice>
  </mc:AlternateContent>
  <bookViews>
    <workbookView xWindow="1455" yWindow="480" windowWidth="21450" windowHeight="9735" tabRatio="852"/>
  </bookViews>
  <sheets>
    <sheet name="Electric Summary" sheetId="43" r:id="rId1"/>
    <sheet name="Residential Equipment - Elec" sheetId="1" r:id="rId2"/>
    <sheet name="Residential Audit - Elec" sheetId="38" state="hidden" r:id="rId3"/>
    <sheet name="Residential L.M. - Elec" sheetId="37" r:id="rId4"/>
    <sheet name="Residential Recycling - Elec" sheetId="39" r:id="rId5"/>
    <sheet name="Nonresidential Equipment - Elec" sheetId="40" r:id="rId6"/>
    <sheet name="Nonresidential Audit - Elec" sheetId="42" state="hidden" r:id="rId7"/>
    <sheet name="Nonresidential Custom - Elec" sheetId="41" state="hidden" r:id="rId8"/>
    <sheet name="Gas Summary" sheetId="49" r:id="rId9"/>
    <sheet name="Residential Equipment - Gas" sheetId="44" r:id="rId10"/>
    <sheet name="Residential Audit - Gas" sheetId="45" state="hidden" r:id="rId11"/>
    <sheet name="Nonresidential Equipment - Gas" sheetId="46" r:id="rId12"/>
    <sheet name="Nonresidential Audit - Gas" sheetId="48" state="hidden" r:id="rId13"/>
    <sheet name="Nonresidential Custom - Gas" sheetId="47" state="hidden" r:id="rId14"/>
  </sheets>
  <calcPr calcId="152511"/>
</workbook>
</file>

<file path=xl/calcChain.xml><?xml version="1.0" encoding="utf-8"?>
<calcChain xmlns="http://schemas.openxmlformats.org/spreadsheetml/2006/main">
  <c r="G18" i="49" l="1"/>
  <c r="F18" i="49"/>
  <c r="E18" i="49"/>
  <c r="D18" i="49"/>
  <c r="C18" i="49"/>
  <c r="B54" i="1" l="1"/>
  <c r="B55" i="1"/>
  <c r="E13" i="37" l="1"/>
  <c r="F13" i="37"/>
  <c r="G13" i="37"/>
  <c r="D13" i="37"/>
  <c r="I53" i="49"/>
  <c r="H53" i="49"/>
  <c r="G53" i="49"/>
  <c r="F53" i="49"/>
  <c r="E53" i="49"/>
  <c r="D53" i="49"/>
  <c r="C53" i="49"/>
  <c r="B53" i="49"/>
  <c r="I52" i="49"/>
  <c r="H52" i="49"/>
  <c r="G52" i="49"/>
  <c r="F52" i="49"/>
  <c r="E52" i="49"/>
  <c r="D52" i="49"/>
  <c r="C52" i="49"/>
  <c r="B52" i="49"/>
  <c r="I51" i="49"/>
  <c r="H51" i="49"/>
  <c r="G51" i="49"/>
  <c r="F51" i="49"/>
  <c r="E51" i="49"/>
  <c r="D51" i="49"/>
  <c r="C51" i="49"/>
  <c r="B51" i="49"/>
  <c r="I50" i="49"/>
  <c r="H50" i="49"/>
  <c r="G50" i="49"/>
  <c r="F50" i="49"/>
  <c r="E50" i="49"/>
  <c r="D50" i="49"/>
  <c r="C50" i="49"/>
  <c r="B50" i="49"/>
  <c r="I49" i="49"/>
  <c r="H49" i="49"/>
  <c r="G49" i="49"/>
  <c r="F49" i="49"/>
  <c r="E49" i="49"/>
  <c r="D49" i="49"/>
  <c r="C49" i="49"/>
  <c r="B49" i="49"/>
  <c r="I48" i="49"/>
  <c r="H48" i="49"/>
  <c r="G48" i="49"/>
  <c r="F48" i="49"/>
  <c r="E48" i="49"/>
  <c r="D48" i="49"/>
  <c r="C48" i="49"/>
  <c r="B48" i="49"/>
  <c r="I47" i="49"/>
  <c r="H47" i="49"/>
  <c r="G47" i="49"/>
  <c r="F47" i="49"/>
  <c r="E47" i="49"/>
  <c r="D47" i="49"/>
  <c r="C47" i="49"/>
  <c r="B47" i="49"/>
  <c r="I46" i="49"/>
  <c r="H46" i="49"/>
  <c r="G46" i="49"/>
  <c r="F46" i="49"/>
  <c r="E46" i="49"/>
  <c r="D46" i="49"/>
  <c r="C46" i="49"/>
  <c r="B46" i="49"/>
  <c r="I45" i="49"/>
  <c r="H45" i="49"/>
  <c r="G45" i="49"/>
  <c r="F45" i="49"/>
  <c r="E45" i="49"/>
  <c r="D45" i="49"/>
  <c r="C45" i="49"/>
  <c r="B45" i="49"/>
  <c r="I44" i="49"/>
  <c r="H44" i="49"/>
  <c r="G44" i="49"/>
  <c r="F44" i="49"/>
  <c r="E44" i="49"/>
  <c r="D44" i="49"/>
  <c r="C44" i="49"/>
  <c r="B44" i="49"/>
  <c r="I43" i="49"/>
  <c r="H43" i="49"/>
  <c r="G43" i="49"/>
  <c r="F43" i="49"/>
  <c r="E43" i="49"/>
  <c r="D43" i="49"/>
  <c r="C43" i="49"/>
  <c r="B43" i="49"/>
  <c r="I42" i="49"/>
  <c r="H42" i="49"/>
  <c r="G42" i="49"/>
  <c r="F42" i="49"/>
  <c r="E42" i="49"/>
  <c r="D42" i="49"/>
  <c r="C42" i="49"/>
  <c r="B42" i="49"/>
  <c r="I41" i="49"/>
  <c r="H41" i="49"/>
  <c r="G41" i="49"/>
  <c r="F41" i="49"/>
  <c r="E41" i="49"/>
  <c r="D41" i="49"/>
  <c r="C41" i="49"/>
  <c r="B41" i="49"/>
  <c r="I40" i="49"/>
  <c r="H40" i="49"/>
  <c r="G40" i="49"/>
  <c r="F40" i="49"/>
  <c r="E40" i="49"/>
  <c r="D40" i="49"/>
  <c r="C40" i="49"/>
  <c r="B40" i="49"/>
  <c r="I39" i="49"/>
  <c r="H39" i="49"/>
  <c r="G39" i="49"/>
  <c r="F39" i="49"/>
  <c r="E39" i="49"/>
  <c r="D39" i="49"/>
  <c r="C39" i="49"/>
  <c r="B39" i="49"/>
  <c r="I38" i="49"/>
  <c r="H38" i="49"/>
  <c r="G38" i="49"/>
  <c r="F38" i="49"/>
  <c r="E38" i="49"/>
  <c r="D38" i="49"/>
  <c r="C38" i="49"/>
  <c r="B38" i="49"/>
  <c r="I37" i="49"/>
  <c r="H37" i="49"/>
  <c r="G37" i="49"/>
  <c r="F37" i="49"/>
  <c r="E37" i="49"/>
  <c r="D37" i="49"/>
  <c r="C37" i="49"/>
  <c r="B37" i="49"/>
  <c r="I36" i="49"/>
  <c r="H36" i="49"/>
  <c r="G36" i="49"/>
  <c r="F36" i="49"/>
  <c r="E36" i="49"/>
  <c r="D36" i="49"/>
  <c r="C36" i="49"/>
  <c r="B36" i="49"/>
  <c r="I35" i="49"/>
  <c r="H35" i="49"/>
  <c r="G35" i="49"/>
  <c r="F35" i="49"/>
  <c r="E35" i="49"/>
  <c r="D35" i="49"/>
  <c r="C35" i="49"/>
  <c r="B35" i="49"/>
  <c r="I34" i="49"/>
  <c r="H34" i="49"/>
  <c r="G34" i="49"/>
  <c r="F34" i="49"/>
  <c r="E34" i="49"/>
  <c r="D34" i="49"/>
  <c r="C34" i="49"/>
  <c r="B34" i="49"/>
  <c r="I33" i="49"/>
  <c r="H33" i="49"/>
  <c r="G33" i="49"/>
  <c r="F33" i="49"/>
  <c r="E33" i="49"/>
  <c r="D33" i="49"/>
  <c r="C33" i="49"/>
  <c r="B33" i="49"/>
  <c r="I32" i="49"/>
  <c r="H32" i="49"/>
  <c r="G32" i="49"/>
  <c r="F32" i="49"/>
  <c r="E32" i="49"/>
  <c r="D32" i="49"/>
  <c r="C32" i="49"/>
  <c r="B32" i="49"/>
  <c r="I31" i="49"/>
  <c r="H31" i="49"/>
  <c r="G31" i="49"/>
  <c r="F31" i="49"/>
  <c r="E31" i="49"/>
  <c r="D31" i="49"/>
  <c r="C31" i="49"/>
  <c r="B31" i="49"/>
  <c r="I30" i="49"/>
  <c r="H30" i="49"/>
  <c r="G30" i="49"/>
  <c r="F30" i="49"/>
  <c r="E30" i="49"/>
  <c r="D30" i="49"/>
  <c r="C30" i="49"/>
  <c r="B30" i="49"/>
  <c r="I29" i="49"/>
  <c r="H29" i="49"/>
  <c r="G29" i="49"/>
  <c r="F29" i="49"/>
  <c r="E29" i="49"/>
  <c r="D29" i="49"/>
  <c r="C29" i="49"/>
  <c r="B29" i="49"/>
  <c r="I28" i="49"/>
  <c r="H28" i="49"/>
  <c r="G28" i="49"/>
  <c r="F28" i="49"/>
  <c r="E28" i="49"/>
  <c r="D28" i="49"/>
  <c r="C28" i="49"/>
  <c r="B28" i="49"/>
  <c r="I27" i="49"/>
  <c r="H27" i="49"/>
  <c r="G27" i="49"/>
  <c r="F27" i="49"/>
  <c r="E27" i="49"/>
  <c r="D27" i="49"/>
  <c r="C27" i="49"/>
  <c r="B27" i="49"/>
  <c r="I26" i="49"/>
  <c r="H26" i="49"/>
  <c r="G26" i="49"/>
  <c r="F26" i="49"/>
  <c r="E26" i="49"/>
  <c r="D26" i="49"/>
  <c r="C26" i="49"/>
  <c r="B26" i="49"/>
  <c r="I25" i="49"/>
  <c r="H25" i="49"/>
  <c r="G25" i="49"/>
  <c r="F25" i="49"/>
  <c r="E25" i="49"/>
  <c r="D25" i="49"/>
  <c r="C25" i="49"/>
  <c r="B25" i="49"/>
  <c r="I24" i="49"/>
  <c r="H24" i="49"/>
  <c r="G24" i="49"/>
  <c r="F24" i="49"/>
  <c r="E24" i="49"/>
  <c r="D24" i="49"/>
  <c r="C24" i="49"/>
  <c r="B24" i="49"/>
  <c r="I55" i="48"/>
  <c r="H55" i="48"/>
  <c r="G55" i="48"/>
  <c r="F55" i="48"/>
  <c r="E55" i="48"/>
  <c r="D55" i="48"/>
  <c r="C55" i="48"/>
  <c r="B55" i="48"/>
  <c r="I54" i="48"/>
  <c r="H54" i="48"/>
  <c r="G54" i="48"/>
  <c r="F54" i="48"/>
  <c r="E54" i="48"/>
  <c r="D54" i="48"/>
  <c r="C54" i="48"/>
  <c r="B54" i="48"/>
  <c r="J55" i="47"/>
  <c r="I55" i="47"/>
  <c r="H55" i="47"/>
  <c r="G55" i="47"/>
  <c r="F55" i="47"/>
  <c r="E55" i="47"/>
  <c r="D55" i="47"/>
  <c r="C55" i="47"/>
  <c r="B55" i="47"/>
  <c r="J54" i="47"/>
  <c r="I54" i="47"/>
  <c r="H54" i="47"/>
  <c r="G54" i="47"/>
  <c r="F54" i="47"/>
  <c r="E54" i="47"/>
  <c r="D54" i="47"/>
  <c r="C54" i="47"/>
  <c r="B54" i="47"/>
  <c r="I55" i="46"/>
  <c r="H55" i="46"/>
  <c r="G55" i="46"/>
  <c r="F55" i="46"/>
  <c r="E55" i="46"/>
  <c r="D55" i="46"/>
  <c r="C55" i="46"/>
  <c r="B55" i="46"/>
  <c r="I54" i="46"/>
  <c r="H54" i="46"/>
  <c r="G54" i="46"/>
  <c r="F54" i="46"/>
  <c r="E54" i="46"/>
  <c r="D54" i="46"/>
  <c r="C54" i="46"/>
  <c r="B54" i="46"/>
  <c r="I55" i="45"/>
  <c r="H55" i="45"/>
  <c r="G55" i="45"/>
  <c r="F55" i="45"/>
  <c r="E55" i="45"/>
  <c r="D55" i="45"/>
  <c r="C55" i="45"/>
  <c r="B55" i="45"/>
  <c r="I54" i="45"/>
  <c r="H54" i="45"/>
  <c r="G54" i="45"/>
  <c r="F54" i="45"/>
  <c r="E54" i="45"/>
  <c r="D54" i="45"/>
  <c r="C54" i="45"/>
  <c r="B54" i="45"/>
  <c r="E13" i="47" l="1"/>
  <c r="E13" i="46"/>
  <c r="D13" i="48"/>
  <c r="F13" i="45"/>
  <c r="B55" i="49"/>
  <c r="D55" i="49"/>
  <c r="F55" i="49"/>
  <c r="H55" i="49"/>
  <c r="E13" i="45"/>
  <c r="G13" i="47"/>
  <c r="F13" i="46"/>
  <c r="F13" i="47"/>
  <c r="F54" i="49"/>
  <c r="D13" i="47"/>
  <c r="E13" i="48"/>
  <c r="D13" i="46"/>
  <c r="B54" i="49"/>
  <c r="D13" i="45"/>
  <c r="D54" i="49"/>
  <c r="H54" i="49"/>
  <c r="C54" i="49"/>
  <c r="E54" i="49"/>
  <c r="G54" i="49"/>
  <c r="I54" i="49"/>
  <c r="C55" i="49"/>
  <c r="E55" i="49"/>
  <c r="G55" i="49"/>
  <c r="I55" i="49"/>
  <c r="D13" i="49" l="1"/>
  <c r="E13" i="49"/>
  <c r="I55" i="44" l="1"/>
  <c r="H55" i="44"/>
  <c r="G55" i="44"/>
  <c r="F55" i="44"/>
  <c r="E55" i="44"/>
  <c r="D55" i="44"/>
  <c r="C55" i="44"/>
  <c r="B55" i="44"/>
  <c r="I54" i="44"/>
  <c r="H54" i="44"/>
  <c r="G54" i="44"/>
  <c r="F54" i="44"/>
  <c r="E54" i="44"/>
  <c r="D54" i="44"/>
  <c r="C54" i="44"/>
  <c r="B54" i="44"/>
  <c r="I53" i="43"/>
  <c r="H53" i="43"/>
  <c r="G53" i="43"/>
  <c r="F53" i="43"/>
  <c r="E53" i="43"/>
  <c r="D53" i="43"/>
  <c r="C53" i="43"/>
  <c r="B53" i="43"/>
  <c r="I52" i="43"/>
  <c r="H52" i="43"/>
  <c r="G52" i="43"/>
  <c r="F52" i="43"/>
  <c r="E52" i="43"/>
  <c r="D52" i="43"/>
  <c r="C52" i="43"/>
  <c r="B52" i="43"/>
  <c r="I51" i="43"/>
  <c r="H51" i="43"/>
  <c r="G51" i="43"/>
  <c r="F51" i="43"/>
  <c r="E51" i="43"/>
  <c r="D51" i="43"/>
  <c r="C51" i="43"/>
  <c r="B51" i="43"/>
  <c r="I50" i="43"/>
  <c r="H50" i="43"/>
  <c r="G50" i="43"/>
  <c r="F50" i="43"/>
  <c r="E50" i="43"/>
  <c r="D50" i="43"/>
  <c r="C50" i="43"/>
  <c r="B50" i="43"/>
  <c r="I49" i="43"/>
  <c r="H49" i="43"/>
  <c r="G49" i="43"/>
  <c r="F49" i="43"/>
  <c r="E49" i="43"/>
  <c r="D49" i="43"/>
  <c r="C49" i="43"/>
  <c r="B49" i="43"/>
  <c r="I48" i="43"/>
  <c r="H48" i="43"/>
  <c r="G48" i="43"/>
  <c r="F48" i="43"/>
  <c r="E48" i="43"/>
  <c r="D48" i="43"/>
  <c r="C48" i="43"/>
  <c r="B48" i="43"/>
  <c r="I47" i="43"/>
  <c r="H47" i="43"/>
  <c r="G47" i="43"/>
  <c r="F47" i="43"/>
  <c r="E47" i="43"/>
  <c r="D47" i="43"/>
  <c r="C47" i="43"/>
  <c r="B47" i="43"/>
  <c r="I46" i="43"/>
  <c r="H46" i="43"/>
  <c r="G46" i="43"/>
  <c r="F46" i="43"/>
  <c r="E46" i="43"/>
  <c r="D46" i="43"/>
  <c r="C46" i="43"/>
  <c r="B46" i="43"/>
  <c r="I45" i="43"/>
  <c r="H45" i="43"/>
  <c r="G45" i="43"/>
  <c r="F45" i="43"/>
  <c r="E45" i="43"/>
  <c r="D45" i="43"/>
  <c r="C45" i="43"/>
  <c r="B45" i="43"/>
  <c r="I44" i="43"/>
  <c r="H44" i="43"/>
  <c r="G44" i="43"/>
  <c r="F44" i="43"/>
  <c r="E44" i="43"/>
  <c r="D44" i="43"/>
  <c r="C44" i="43"/>
  <c r="B44" i="43"/>
  <c r="I43" i="43"/>
  <c r="H43" i="43"/>
  <c r="G43" i="43"/>
  <c r="F43" i="43"/>
  <c r="E43" i="43"/>
  <c r="D43" i="43"/>
  <c r="C43" i="43"/>
  <c r="B43" i="43"/>
  <c r="I42" i="43"/>
  <c r="H42" i="43"/>
  <c r="G42" i="43"/>
  <c r="F42" i="43"/>
  <c r="E42" i="43"/>
  <c r="D42" i="43"/>
  <c r="C42" i="43"/>
  <c r="B42" i="43"/>
  <c r="I41" i="43"/>
  <c r="H41" i="43"/>
  <c r="G41" i="43"/>
  <c r="F41" i="43"/>
  <c r="E41" i="43"/>
  <c r="D41" i="43"/>
  <c r="C41" i="43"/>
  <c r="B41" i="43"/>
  <c r="I40" i="43"/>
  <c r="H40" i="43"/>
  <c r="G40" i="43"/>
  <c r="F40" i="43"/>
  <c r="E40" i="43"/>
  <c r="D40" i="43"/>
  <c r="C40" i="43"/>
  <c r="B40" i="43"/>
  <c r="I39" i="43"/>
  <c r="H39" i="43"/>
  <c r="G39" i="43"/>
  <c r="F39" i="43"/>
  <c r="E39" i="43"/>
  <c r="D39" i="43"/>
  <c r="C39" i="43"/>
  <c r="B39" i="43"/>
  <c r="I38" i="43"/>
  <c r="H38" i="43"/>
  <c r="G38" i="43"/>
  <c r="F38" i="43"/>
  <c r="E38" i="43"/>
  <c r="D38" i="43"/>
  <c r="C38" i="43"/>
  <c r="B38" i="43"/>
  <c r="I37" i="43"/>
  <c r="H37" i="43"/>
  <c r="G37" i="43"/>
  <c r="F37" i="43"/>
  <c r="E37" i="43"/>
  <c r="D37" i="43"/>
  <c r="C37" i="43"/>
  <c r="B37" i="43"/>
  <c r="I36" i="43"/>
  <c r="H36" i="43"/>
  <c r="G36" i="43"/>
  <c r="F36" i="43"/>
  <c r="E36" i="43"/>
  <c r="D36" i="43"/>
  <c r="C36" i="43"/>
  <c r="B36" i="43"/>
  <c r="I35" i="43"/>
  <c r="H35" i="43"/>
  <c r="G35" i="43"/>
  <c r="F35" i="43"/>
  <c r="E35" i="43"/>
  <c r="D35" i="43"/>
  <c r="C35" i="43"/>
  <c r="B35" i="43"/>
  <c r="I34" i="43"/>
  <c r="H34" i="43"/>
  <c r="G34" i="43"/>
  <c r="F34" i="43"/>
  <c r="E34" i="43"/>
  <c r="D34" i="43"/>
  <c r="C34" i="43"/>
  <c r="B34" i="43"/>
  <c r="I33" i="43"/>
  <c r="H33" i="43"/>
  <c r="G33" i="43"/>
  <c r="F33" i="43"/>
  <c r="E33" i="43"/>
  <c r="D33" i="43"/>
  <c r="C33" i="43"/>
  <c r="B33" i="43"/>
  <c r="I32" i="43"/>
  <c r="H32" i="43"/>
  <c r="G32" i="43"/>
  <c r="F32" i="43"/>
  <c r="E32" i="43"/>
  <c r="D32" i="43"/>
  <c r="C32" i="43"/>
  <c r="B32" i="43"/>
  <c r="I31" i="43"/>
  <c r="H31" i="43"/>
  <c r="G31" i="43"/>
  <c r="F31" i="43"/>
  <c r="E31" i="43"/>
  <c r="D31" i="43"/>
  <c r="C31" i="43"/>
  <c r="B31" i="43"/>
  <c r="I30" i="43"/>
  <c r="H30" i="43"/>
  <c r="G30" i="43"/>
  <c r="F30" i="43"/>
  <c r="E30" i="43"/>
  <c r="D30" i="43"/>
  <c r="C30" i="43"/>
  <c r="B30" i="43"/>
  <c r="I29" i="43"/>
  <c r="H29" i="43"/>
  <c r="G29" i="43"/>
  <c r="F29" i="43"/>
  <c r="E29" i="43"/>
  <c r="D29" i="43"/>
  <c r="C29" i="43"/>
  <c r="B29" i="43"/>
  <c r="I28" i="43"/>
  <c r="H28" i="43"/>
  <c r="G28" i="43"/>
  <c r="F28" i="43"/>
  <c r="E28" i="43"/>
  <c r="D28" i="43"/>
  <c r="C28" i="43"/>
  <c r="B28" i="43"/>
  <c r="I27" i="43"/>
  <c r="H27" i="43"/>
  <c r="G27" i="43"/>
  <c r="F27" i="43"/>
  <c r="E27" i="43"/>
  <c r="D27" i="43"/>
  <c r="C27" i="43"/>
  <c r="B27" i="43"/>
  <c r="I26" i="43"/>
  <c r="H26" i="43"/>
  <c r="G26" i="43"/>
  <c r="F26" i="43"/>
  <c r="E26" i="43"/>
  <c r="D26" i="43"/>
  <c r="C26" i="43"/>
  <c r="B26" i="43"/>
  <c r="I25" i="43"/>
  <c r="H25" i="43"/>
  <c r="G25" i="43"/>
  <c r="F25" i="43"/>
  <c r="E25" i="43"/>
  <c r="D25" i="43"/>
  <c r="C25" i="43"/>
  <c r="B25" i="43"/>
  <c r="I24" i="43"/>
  <c r="H24" i="43"/>
  <c r="G24" i="43"/>
  <c r="F24" i="43"/>
  <c r="E24" i="43"/>
  <c r="D24" i="43"/>
  <c r="C24" i="43"/>
  <c r="B24" i="43"/>
  <c r="I55" i="42"/>
  <c r="H55" i="42"/>
  <c r="G55" i="42"/>
  <c r="F55" i="42"/>
  <c r="E55" i="42"/>
  <c r="D55" i="42"/>
  <c r="C55" i="42"/>
  <c r="B55" i="42"/>
  <c r="I54" i="42"/>
  <c r="H54" i="42"/>
  <c r="G54" i="42"/>
  <c r="F54" i="42"/>
  <c r="E54" i="42"/>
  <c r="D54" i="42"/>
  <c r="C54" i="42"/>
  <c r="B54" i="42"/>
  <c r="I55" i="41"/>
  <c r="H55" i="41"/>
  <c r="G55" i="41"/>
  <c r="F55" i="41"/>
  <c r="E55" i="41"/>
  <c r="D55" i="41"/>
  <c r="C55" i="41"/>
  <c r="B55" i="41"/>
  <c r="I54" i="41"/>
  <c r="H54" i="41"/>
  <c r="G54" i="41"/>
  <c r="F54" i="41"/>
  <c r="E54" i="41"/>
  <c r="D54" i="41"/>
  <c r="C54" i="41"/>
  <c r="B54" i="41"/>
  <c r="I55" i="40"/>
  <c r="H55" i="40"/>
  <c r="G55" i="40"/>
  <c r="F55" i="40"/>
  <c r="E55" i="40"/>
  <c r="D55" i="40"/>
  <c r="C55" i="40"/>
  <c r="B55" i="40"/>
  <c r="I54" i="40"/>
  <c r="H54" i="40"/>
  <c r="G54" i="40"/>
  <c r="F54" i="40"/>
  <c r="E54" i="40"/>
  <c r="D54" i="40"/>
  <c r="C54" i="40"/>
  <c r="B54" i="40"/>
  <c r="I55" i="39"/>
  <c r="H55" i="39"/>
  <c r="G55" i="39"/>
  <c r="F55" i="39"/>
  <c r="E55" i="39"/>
  <c r="D55" i="39"/>
  <c r="C55" i="39"/>
  <c r="B55" i="39"/>
  <c r="I54" i="39"/>
  <c r="H54" i="39"/>
  <c r="G54" i="39"/>
  <c r="F54" i="39"/>
  <c r="E54" i="39"/>
  <c r="D54" i="39"/>
  <c r="C54" i="39"/>
  <c r="B54" i="39"/>
  <c r="I55" i="38"/>
  <c r="H55" i="38"/>
  <c r="G55" i="38"/>
  <c r="F55" i="38"/>
  <c r="E55" i="38"/>
  <c r="D55" i="38"/>
  <c r="C55" i="38"/>
  <c r="B55" i="38"/>
  <c r="I54" i="38"/>
  <c r="H54" i="38"/>
  <c r="G54" i="38"/>
  <c r="F54" i="38"/>
  <c r="E54" i="38"/>
  <c r="D54" i="38"/>
  <c r="C54" i="38"/>
  <c r="B54" i="38"/>
  <c r="I55" i="1"/>
  <c r="I54" i="1"/>
  <c r="E13" i="41" l="1"/>
  <c r="E13" i="38"/>
  <c r="F13" i="40"/>
  <c r="F13" i="39"/>
  <c r="F13" i="41"/>
  <c r="D13" i="39"/>
  <c r="F13" i="42"/>
  <c r="D55" i="43"/>
  <c r="F55" i="43"/>
  <c r="H55" i="43"/>
  <c r="E13" i="39"/>
  <c r="E13" i="40"/>
  <c r="D13" i="42"/>
  <c r="F13" i="44"/>
  <c r="E13" i="44"/>
  <c r="D13" i="40"/>
  <c r="D54" i="43"/>
  <c r="H54" i="43"/>
  <c r="F54" i="43"/>
  <c r="C55" i="43"/>
  <c r="E55" i="43"/>
  <c r="G55" i="43"/>
  <c r="I55" i="43"/>
  <c r="E13" i="42"/>
  <c r="F13" i="38"/>
  <c r="D13" i="44"/>
  <c r="C54" i="43"/>
  <c r="E54" i="43"/>
  <c r="G54" i="43"/>
  <c r="I54" i="43"/>
  <c r="B55" i="43"/>
  <c r="B54" i="43"/>
  <c r="D13" i="41"/>
  <c r="D13" i="38"/>
  <c r="D13" i="43" l="1"/>
  <c r="E13" i="43"/>
  <c r="H55" i="1" l="1"/>
  <c r="G55" i="1"/>
  <c r="F55" i="1"/>
  <c r="E55" i="1"/>
  <c r="D55" i="1"/>
  <c r="C55" i="1"/>
  <c r="H54" i="1"/>
  <c r="G54" i="1"/>
  <c r="F54" i="1"/>
  <c r="E54" i="1"/>
  <c r="D54" i="1"/>
  <c r="C54" i="1"/>
  <c r="D13" i="1" l="1"/>
  <c r="E13" i="1"/>
  <c r="J55" i="41" l="1"/>
  <c r="G13" i="41" s="1"/>
  <c r="J54" i="41"/>
  <c r="C14" i="41" l="1"/>
  <c r="C17" i="41" s="1"/>
  <c r="C13" i="41" l="1"/>
  <c r="C15" i="41" l="1"/>
  <c r="C16" i="41"/>
  <c r="C14" i="47" l="1"/>
  <c r="C17" i="47" s="1"/>
  <c r="C13" i="47" l="1"/>
  <c r="C15" i="47" l="1"/>
  <c r="C16" i="47"/>
  <c r="D14" i="47" l="1"/>
  <c r="F14" i="47"/>
  <c r="G14" i="47"/>
  <c r="E14" i="47"/>
  <c r="G15" i="47" l="1"/>
  <c r="G16" i="47"/>
  <c r="G17" i="47"/>
  <c r="F16" i="47"/>
  <c r="F15" i="47"/>
  <c r="F17" i="47"/>
  <c r="E15" i="47"/>
  <c r="E16" i="47"/>
  <c r="E17" i="47"/>
  <c r="D15" i="47"/>
  <c r="D16" i="47"/>
  <c r="D17" i="47"/>
  <c r="C13" i="37" l="1"/>
  <c r="C14" i="37"/>
  <c r="C15" i="37" l="1"/>
  <c r="C17" i="37"/>
  <c r="C16" i="37"/>
  <c r="G14" i="37" l="1"/>
  <c r="G17" i="37" l="1"/>
  <c r="G15" i="37"/>
  <c r="G16" i="37"/>
  <c r="D14" i="37"/>
  <c r="E14" i="37"/>
  <c r="F14" i="37"/>
  <c r="E15" i="37" l="1"/>
  <c r="E17" i="37"/>
  <c r="E16" i="37"/>
  <c r="F17" i="37"/>
  <c r="F16" i="37"/>
  <c r="F15" i="37"/>
  <c r="D15" i="37"/>
  <c r="D17" i="37"/>
  <c r="D16" i="37"/>
  <c r="J53" i="49" l="1"/>
  <c r="J49" i="49"/>
  <c r="J45" i="49"/>
  <c r="J41" i="49"/>
  <c r="J37" i="49"/>
  <c r="J33" i="49"/>
  <c r="J29" i="49"/>
  <c r="J25" i="49"/>
  <c r="J28" i="49" l="1"/>
  <c r="J32" i="49"/>
  <c r="J36" i="49"/>
  <c r="J40" i="49"/>
  <c r="J44" i="49"/>
  <c r="J48" i="49"/>
  <c r="J52" i="49"/>
  <c r="J30" i="49"/>
  <c r="J34" i="49"/>
  <c r="J38" i="49"/>
  <c r="J42" i="49"/>
  <c r="J46" i="49"/>
  <c r="J50" i="49"/>
  <c r="J26" i="49"/>
  <c r="J27" i="49"/>
  <c r="J35" i="49"/>
  <c r="J39" i="49"/>
  <c r="J43" i="49"/>
  <c r="J47" i="49"/>
  <c r="J51" i="49"/>
  <c r="J55" i="45"/>
  <c r="G13" i="45" s="1"/>
  <c r="J54" i="45"/>
  <c r="J31" i="49"/>
  <c r="J55" i="46"/>
  <c r="G13" i="46" s="1"/>
  <c r="J54" i="46"/>
  <c r="J55" i="48"/>
  <c r="G13" i="48" s="1"/>
  <c r="J54" i="48"/>
  <c r="C9" i="49"/>
  <c r="F13" i="49" s="1"/>
  <c r="F13" i="48"/>
  <c r="J24" i="49"/>
  <c r="J55" i="44"/>
  <c r="G13" i="44" s="1"/>
  <c r="J54" i="44"/>
  <c r="J55" i="49" l="1"/>
  <c r="G13" i="49" s="1"/>
  <c r="J54" i="49"/>
  <c r="C14" i="45" l="1"/>
  <c r="C17" i="45" s="1"/>
  <c r="C14" i="48"/>
  <c r="C17" i="48" s="1"/>
  <c r="C13" i="48" l="1"/>
  <c r="C14" i="46"/>
  <c r="C17" i="46" s="1"/>
  <c r="C13" i="45"/>
  <c r="C13" i="46"/>
  <c r="C15" i="46" l="1"/>
  <c r="C16" i="46"/>
  <c r="C16" i="48"/>
  <c r="C15" i="48"/>
  <c r="C16" i="45"/>
  <c r="C15" i="45"/>
  <c r="C13" i="44"/>
  <c r="C8" i="49"/>
  <c r="C13" i="49" s="1"/>
  <c r="D14" i="46" l="1"/>
  <c r="F14" i="46"/>
  <c r="G14" i="46"/>
  <c r="E14" i="46"/>
  <c r="E14" i="48"/>
  <c r="D14" i="48"/>
  <c r="F14" i="48"/>
  <c r="G14" i="48"/>
  <c r="G14" i="45"/>
  <c r="D14" i="45"/>
  <c r="E14" i="45"/>
  <c r="F14" i="45"/>
  <c r="C14" i="44"/>
  <c r="C17" i="44" s="1"/>
  <c r="C7" i="49"/>
  <c r="C14" i="49" s="1"/>
  <c r="C17" i="49" s="1"/>
  <c r="E14" i="44"/>
  <c r="F14" i="44"/>
  <c r="G14" i="44"/>
  <c r="D14" i="44"/>
  <c r="C6" i="49"/>
  <c r="D16" i="46" l="1"/>
  <c r="D15" i="46"/>
  <c r="D17" i="46"/>
  <c r="E15" i="46"/>
  <c r="E17" i="46"/>
  <c r="E16" i="46"/>
  <c r="G16" i="46"/>
  <c r="G17" i="46"/>
  <c r="G15" i="46"/>
  <c r="F17" i="46"/>
  <c r="F16" i="46"/>
  <c r="F15" i="46"/>
  <c r="D15" i="48"/>
  <c r="D17" i="48"/>
  <c r="D16" i="48"/>
  <c r="E15" i="48"/>
  <c r="E17" i="48"/>
  <c r="E16" i="48"/>
  <c r="G15" i="48"/>
  <c r="G16" i="48"/>
  <c r="G17" i="48"/>
  <c r="F16" i="48"/>
  <c r="F15" i="48"/>
  <c r="F17" i="48"/>
  <c r="G17" i="45"/>
  <c r="G16" i="45"/>
  <c r="G15" i="45"/>
  <c r="F15" i="45"/>
  <c r="F17" i="45"/>
  <c r="F16" i="45"/>
  <c r="E17" i="45"/>
  <c r="E15" i="45"/>
  <c r="E16" i="45"/>
  <c r="D17" i="45"/>
  <c r="D15" i="45"/>
  <c r="D16" i="45"/>
  <c r="C16" i="44"/>
  <c r="C15" i="44"/>
  <c r="C15" i="49"/>
  <c r="G14" i="49"/>
  <c r="G16" i="49" s="1"/>
  <c r="E14" i="49"/>
  <c r="D14" i="49"/>
  <c r="F14" i="49"/>
  <c r="E16" i="44"/>
  <c r="E15" i="44"/>
  <c r="E17" i="44"/>
  <c r="D15" i="44"/>
  <c r="D17" i="44"/>
  <c r="D16" i="44"/>
  <c r="F15" i="44"/>
  <c r="F17" i="44"/>
  <c r="F16" i="44"/>
  <c r="C16" i="49"/>
  <c r="G15" i="44"/>
  <c r="G16" i="44"/>
  <c r="G17" i="44"/>
  <c r="F16" i="49" l="1"/>
  <c r="F15" i="49"/>
  <c r="F17" i="49"/>
  <c r="G17" i="49"/>
  <c r="G15" i="49"/>
  <c r="D17" i="49"/>
  <c r="D16" i="49"/>
  <c r="D15" i="49"/>
  <c r="E16" i="49"/>
  <c r="E15" i="49"/>
  <c r="E17" i="49"/>
  <c r="J55" i="42" l="1"/>
  <c r="G13" i="42" s="1"/>
  <c r="J54" i="42"/>
  <c r="J55" i="39" l="1"/>
  <c r="G13" i="39" s="1"/>
  <c r="J54" i="39"/>
  <c r="J55" i="40" l="1"/>
  <c r="G13" i="40" s="1"/>
  <c r="J54" i="40"/>
  <c r="J54" i="38" l="1"/>
  <c r="J55" i="38"/>
  <c r="G13" i="38" s="1"/>
  <c r="J53" i="43" l="1"/>
  <c r="J52" i="43"/>
  <c r="J51" i="43"/>
  <c r="J50" i="43"/>
  <c r="J49" i="43"/>
  <c r="J48" i="43"/>
  <c r="J47" i="43"/>
  <c r="J46" i="43"/>
  <c r="J45" i="43"/>
  <c r="J44" i="43"/>
  <c r="J43" i="43"/>
  <c r="J42" i="43"/>
  <c r="J41" i="43"/>
  <c r="J40" i="43"/>
  <c r="J39" i="43"/>
  <c r="J38" i="43"/>
  <c r="J37" i="43"/>
  <c r="J36" i="43"/>
  <c r="J35" i="43"/>
  <c r="J34" i="43"/>
  <c r="J33" i="43"/>
  <c r="J32" i="43"/>
  <c r="J31" i="43"/>
  <c r="J30" i="43"/>
  <c r="J29" i="43"/>
  <c r="J28" i="43"/>
  <c r="J27" i="43"/>
  <c r="J26" i="43"/>
  <c r="J25" i="43"/>
  <c r="J55" i="1" l="1"/>
  <c r="G13" i="1" s="1"/>
  <c r="J54" i="1"/>
  <c r="J24" i="43"/>
  <c r="J54" i="43" l="1"/>
  <c r="J55" i="43"/>
  <c r="G13" i="43" s="1"/>
  <c r="E14" i="41" l="1"/>
  <c r="G14" i="41"/>
  <c r="D14" i="41"/>
  <c r="F14" i="41"/>
  <c r="F17" i="41" l="1"/>
  <c r="F16" i="41"/>
  <c r="F15" i="41"/>
  <c r="D17" i="41"/>
  <c r="D16" i="41"/>
  <c r="D15" i="41"/>
  <c r="G17" i="41"/>
  <c r="G16" i="41"/>
  <c r="G15" i="41"/>
  <c r="E16" i="41"/>
  <c r="E15" i="41"/>
  <c r="E17" i="41"/>
  <c r="C14" i="39" l="1"/>
  <c r="C17" i="39" s="1"/>
  <c r="C13" i="39" l="1"/>
  <c r="C16" i="39" l="1"/>
  <c r="C15" i="39"/>
  <c r="D14" i="39" l="1"/>
  <c r="E14" i="39"/>
  <c r="G14" i="39"/>
  <c r="F14" i="39"/>
  <c r="F16" i="39" l="1"/>
  <c r="F17" i="39"/>
  <c r="F15" i="39"/>
  <c r="G15" i="39"/>
  <c r="G16" i="39"/>
  <c r="G17" i="39"/>
  <c r="E17" i="39"/>
  <c r="E16" i="39"/>
  <c r="E15" i="39"/>
  <c r="D16" i="39"/>
  <c r="D17" i="39"/>
  <c r="D15" i="39"/>
  <c r="C14" i="42" l="1"/>
  <c r="C17" i="42" s="1"/>
  <c r="C14" i="38"/>
  <c r="C17" i="38" s="1"/>
  <c r="C13" i="42"/>
  <c r="C13" i="40"/>
  <c r="C13" i="38"/>
  <c r="C16" i="42" l="1"/>
  <c r="C15" i="42"/>
  <c r="C14" i="40"/>
  <c r="C17" i="40" s="1"/>
  <c r="C16" i="38"/>
  <c r="C15" i="38"/>
  <c r="C15" i="40" l="1"/>
  <c r="C16" i="40"/>
  <c r="G14" i="38"/>
  <c r="E14" i="38"/>
  <c r="F14" i="38"/>
  <c r="D14" i="38"/>
  <c r="G14" i="40"/>
  <c r="E14" i="40"/>
  <c r="F14" i="40"/>
  <c r="D14" i="40"/>
  <c r="D16" i="40" l="1"/>
  <c r="D15" i="40"/>
  <c r="D17" i="40"/>
  <c r="D15" i="38"/>
  <c r="D16" i="38"/>
  <c r="D17" i="38"/>
  <c r="F16" i="40"/>
  <c r="F15" i="40"/>
  <c r="F17" i="40"/>
  <c r="F16" i="38"/>
  <c r="F17" i="38"/>
  <c r="F15" i="38"/>
  <c r="D14" i="42"/>
  <c r="E14" i="42"/>
  <c r="F14" i="42"/>
  <c r="G14" i="42"/>
  <c r="E17" i="40"/>
  <c r="E15" i="40"/>
  <c r="E16" i="40"/>
  <c r="E16" i="38"/>
  <c r="E17" i="38"/>
  <c r="E15" i="38"/>
  <c r="G17" i="40"/>
  <c r="G16" i="40"/>
  <c r="G15" i="40"/>
  <c r="G16" i="38"/>
  <c r="G15" i="38"/>
  <c r="G17" i="38"/>
  <c r="C9" i="43" l="1"/>
  <c r="F13" i="43" s="1"/>
  <c r="F13" i="1"/>
  <c r="C8" i="43"/>
  <c r="C13" i="43" s="1"/>
  <c r="C13" i="1"/>
  <c r="E17" i="42"/>
  <c r="E16" i="42"/>
  <c r="E15" i="42"/>
  <c r="D15" i="42"/>
  <c r="D17" i="42"/>
  <c r="D16" i="42"/>
  <c r="G15" i="42"/>
  <c r="G17" i="42"/>
  <c r="G16" i="42"/>
  <c r="F17" i="42"/>
  <c r="F16" i="42"/>
  <c r="F15" i="42"/>
  <c r="C14" i="1" l="1"/>
  <c r="C17" i="1" s="1"/>
  <c r="C7" i="43"/>
  <c r="C14" i="43" s="1"/>
  <c r="C17" i="43" s="1"/>
  <c r="G14" i="1"/>
  <c r="C6" i="43"/>
  <c r="E14" i="1"/>
  <c r="F14" i="1"/>
  <c r="D14" i="1"/>
  <c r="C16" i="43" l="1"/>
  <c r="C15" i="43"/>
  <c r="C16" i="1"/>
  <c r="C15" i="1"/>
  <c r="F17" i="1"/>
  <c r="F16" i="1"/>
  <c r="F15" i="1"/>
  <c r="E17" i="1"/>
  <c r="E16" i="1"/>
  <c r="E15" i="1"/>
  <c r="D14" i="43"/>
  <c r="F14" i="43"/>
  <c r="E14" i="43"/>
  <c r="G14" i="43"/>
  <c r="D17" i="1"/>
  <c r="D16" i="1"/>
  <c r="D15" i="1"/>
  <c r="G15" i="1"/>
  <c r="G17" i="1"/>
  <c r="G16" i="1"/>
  <c r="D17" i="43" l="1"/>
  <c r="D15" i="43"/>
  <c r="D16" i="43"/>
  <c r="G17" i="43"/>
  <c r="G16" i="43"/>
  <c r="G15" i="43"/>
  <c r="E16" i="43"/>
  <c r="E17" i="43"/>
  <c r="E15" i="43"/>
  <c r="F17" i="43"/>
  <c r="F15" i="43"/>
  <c r="F16" i="43"/>
</calcChain>
</file>

<file path=xl/sharedStrings.xml><?xml version="1.0" encoding="utf-8"?>
<sst xmlns="http://schemas.openxmlformats.org/spreadsheetml/2006/main" count="709" uniqueCount="64">
  <si>
    <t>Total Administrative Cost:</t>
  </si>
  <si>
    <t>Total Participant Cost:</t>
  </si>
  <si>
    <t>Total Incentives Paid:</t>
  </si>
  <si>
    <t>Ratepayer</t>
  </si>
  <si>
    <t>Total</t>
  </si>
  <si>
    <t>Benefit/Cost Data</t>
  </si>
  <si>
    <t>Participant</t>
  </si>
  <si>
    <t>Impact</t>
  </si>
  <si>
    <t>Utility</t>
  </si>
  <si>
    <t>Resource</t>
  </si>
  <si>
    <t>Societal</t>
  </si>
  <si>
    <t>Total Benefits</t>
  </si>
  <si>
    <t>Total Costs</t>
  </si>
  <si>
    <t>Net Benefits</t>
  </si>
  <si>
    <t>B/C Ratio</t>
  </si>
  <si>
    <t>Levelized Cost ($/MWh)</t>
  </si>
  <si>
    <t>Avoided</t>
  </si>
  <si>
    <t>Loss Adjusted</t>
  </si>
  <si>
    <t>Generation</t>
  </si>
  <si>
    <t>Transmission</t>
  </si>
  <si>
    <t>Distribution</t>
  </si>
  <si>
    <t>Energy</t>
  </si>
  <si>
    <t>Peak</t>
  </si>
  <si>
    <t>Capacity</t>
  </si>
  <si>
    <t>Bill</t>
  </si>
  <si>
    <t>Year</t>
  </si>
  <si>
    <t>MWh</t>
  </si>
  <si>
    <t>MW</t>
  </si>
  <si>
    <t>Cost</t>
  </si>
  <si>
    <t>Savings</t>
  </si>
  <si>
    <t>Externalities</t>
  </si>
  <si>
    <t>NPV - TRC</t>
  </si>
  <si>
    <t>NPV - SOC</t>
  </si>
  <si>
    <t>Discount Rate</t>
  </si>
  <si>
    <t>MidAmerican Energy Company</t>
  </si>
  <si>
    <t>South Dakota Energy Efficiency</t>
  </si>
  <si>
    <t>Residential Equipment - Electric</t>
  </si>
  <si>
    <t>Annual Program Results</t>
  </si>
  <si>
    <t>Residential Equipment - Gas</t>
  </si>
  <si>
    <t>Production</t>
  </si>
  <si>
    <t>MMBtu</t>
  </si>
  <si>
    <t>Levelized Cost ($/MMBtu)</t>
  </si>
  <si>
    <t>Residential Audit - Electric</t>
  </si>
  <si>
    <t>Residential Audit - Gas</t>
  </si>
  <si>
    <t>Nonresidential Equipment - Gas</t>
  </si>
  <si>
    <t>Nonresidential Equipment - Electric</t>
  </si>
  <si>
    <t>Nonresidential Custom - Electric</t>
  </si>
  <si>
    <t>Nonresidential Custom - Gas</t>
  </si>
  <si>
    <t>Electric Summary (Energy Programs Only)</t>
  </si>
  <si>
    <t>Gas Summary</t>
  </si>
  <si>
    <t>Residential Load Management - Electric</t>
  </si>
  <si>
    <t>Ongoing</t>
  </si>
  <si>
    <t>Administrative</t>
  </si>
  <si>
    <t>Costs</t>
  </si>
  <si>
    <t>Incentives</t>
  </si>
  <si>
    <t>Levelized Cost ($/kW)</t>
  </si>
  <si>
    <t>Total Tax Credits:</t>
  </si>
  <si>
    <t>Non-Energy</t>
  </si>
  <si>
    <t>Benefits</t>
  </si>
  <si>
    <t>Residential Appliance Recycling - Electric</t>
  </si>
  <si>
    <t>Nonresidential Audit - Electric</t>
  </si>
  <si>
    <t>Nonresidential Audit - Gas</t>
  </si>
  <si>
    <t>Total Equipment Cost:</t>
  </si>
  <si>
    <t>Assumed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</si>
</sst>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_);_(* \(#,##0.00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2" applyNumberFormat="1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5" fontId="4" fillId="0" borderId="0" xfId="1" applyNumberFormat="1" applyFont="1"/>
    <xf numFmtId="165" fontId="4" fillId="0" borderId="1" xfId="1" applyNumberFormat="1" applyFont="1" applyBorder="1"/>
    <xf numFmtId="164" fontId="4" fillId="0" borderId="1" xfId="2" applyNumberFormat="1" applyFont="1" applyBorder="1"/>
    <xf numFmtId="0" fontId="5" fillId="0" borderId="0" xfId="0" applyFont="1"/>
    <xf numFmtId="10" fontId="4" fillId="0" borderId="0" xfId="4" applyNumberFormat="1" applyFont="1"/>
    <xf numFmtId="0" fontId="1" fillId="0" borderId="0" xfId="3" applyFont="1" applyBorder="1" applyAlignment="1">
      <alignment horizontal="right"/>
    </xf>
    <xf numFmtId="0" fontId="1" fillId="0" borderId="1" xfId="3" applyFont="1" applyBorder="1" applyAlignment="1">
      <alignment horizontal="right"/>
    </xf>
    <xf numFmtId="0" fontId="1" fillId="0" borderId="0" xfId="3"/>
    <xf numFmtId="164" fontId="2" fillId="0" borderId="0" xfId="2" applyNumberFormat="1"/>
    <xf numFmtId="164" fontId="1" fillId="0" borderId="0" xfId="3" applyNumberFormat="1"/>
    <xf numFmtId="164" fontId="1" fillId="0" borderId="1" xfId="3" applyNumberFormat="1" applyBorder="1"/>
    <xf numFmtId="164" fontId="2" fillId="0" borderId="0" xfId="2" applyNumberFormat="1" applyBorder="1"/>
    <xf numFmtId="43" fontId="2" fillId="0" borderId="0" xfId="1"/>
    <xf numFmtId="44" fontId="2" fillId="0" borderId="0" xfId="2"/>
    <xf numFmtId="0" fontId="1" fillId="0" borderId="0" xfId="3" applyAlignment="1">
      <alignment horizontal="right"/>
    </xf>
    <xf numFmtId="0" fontId="1" fillId="0" borderId="1" xfId="3" applyBorder="1" applyAlignment="1">
      <alignment horizontal="right"/>
    </xf>
    <xf numFmtId="166" fontId="4" fillId="0" borderId="0" xfId="1" applyNumberFormat="1" applyFont="1"/>
    <xf numFmtId="166" fontId="4" fillId="0" borderId="1" xfId="1" applyNumberFormat="1" applyFont="1" applyBorder="1"/>
    <xf numFmtId="166" fontId="1" fillId="0" borderId="0" xfId="3" applyNumberFormat="1"/>
    <xf numFmtId="0" fontId="1" fillId="0" borderId="1" xfId="3" applyBorder="1"/>
    <xf numFmtId="0" fontId="1" fillId="0" borderId="0" xfId="3" applyBorder="1"/>
    <xf numFmtId="165" fontId="0" fillId="0" borderId="0" xfId="1" applyNumberFormat="1" applyFont="1"/>
    <xf numFmtId="165" fontId="0" fillId="0" borderId="1" xfId="1" applyNumberFormat="1" applyFont="1" applyBorder="1"/>
    <xf numFmtId="164" fontId="2" fillId="0" borderId="1" xfId="2" applyNumberFormat="1" applyBorder="1"/>
    <xf numFmtId="165" fontId="2" fillId="0" borderId="2" xfId="1" applyNumberFormat="1" applyBorder="1"/>
    <xf numFmtId="164" fontId="2" fillId="0" borderId="2" xfId="2" applyNumberFormat="1" applyBorder="1"/>
    <xf numFmtId="165" fontId="2" fillId="0" borderId="0" xfId="1" applyNumberFormat="1"/>
    <xf numFmtId="0" fontId="4" fillId="0" borderId="0" xfId="3" applyFont="1" applyAlignment="1">
      <alignment horizontal="right"/>
    </xf>
    <xf numFmtId="0" fontId="4" fillId="0" borderId="0" xfId="3" applyFont="1"/>
    <xf numFmtId="0" fontId="4" fillId="0" borderId="0" xfId="3" applyFont="1" applyBorder="1" applyAlignment="1">
      <alignment horizontal="right"/>
    </xf>
    <xf numFmtId="0" fontId="4" fillId="0" borderId="1" xfId="3" applyFont="1" applyBorder="1" applyAlignment="1">
      <alignment horizontal="right"/>
    </xf>
    <xf numFmtId="164" fontId="4" fillId="0" borderId="0" xfId="2" applyNumberFormat="1" applyFont="1" applyBorder="1"/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48</v>
      </c>
      <c r="B4" s="1"/>
      <c r="C4" s="1"/>
    </row>
    <row r="6" spans="1:10" x14ac:dyDescent="0.25">
      <c r="A6" s="2" t="s">
        <v>0</v>
      </c>
      <c r="B6" s="2"/>
      <c r="C6" s="3">
        <f>'Residential Equipment - Elec'!C6+'Residential Audit - Elec'!C6+'Residential Recycling - Elec'!C6+'Nonresidential Equipment - Elec'!C6+'Nonresidential Custom - Elec'!C6+'Nonresidential Audit - Elec'!C6</f>
        <v>6871.2778361027904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f>'Residential Equipment - Elec'!C7+'Residential Audit - Elec'!C7+'Residential Recycling - Elec'!C7+'Nonresidential Equipment - Elec'!C7+'Nonresidential Custom - Elec'!C7+'Nonresidential Audit - Elec'!C7</f>
        <v>69288.179999999993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f>'Residential Equipment - Elec'!C8+'Residential Audit - Elec'!C8+'Residential Recycling - Elec'!C8+'Nonresidential Equipment - Elec'!C8+'Nonresidential Custom - Elec'!C8+'Nonresidential Audit - Elec'!C8</f>
        <v>44633.385000000002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3">
        <f>'Residential Equipment - Elec'!C9+'Residential Audit - Elec'!C9+'Residential Recycling - Elec'!C9+'Nonresidential Equipment - Elec'!C9+'Nonresidential Custom - Elec'!C9+'Nonresidential Audit - Elec'!C9</f>
        <v>8200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117483.80116432959</v>
      </c>
      <c r="D13" s="16">
        <f>SUM(D54:G54)</f>
        <v>90089.327671451116</v>
      </c>
      <c r="E13" s="16">
        <f>SUM(D54:G54)</f>
        <v>90089.327671451116</v>
      </c>
      <c r="F13" s="16">
        <f>SUM(D54:G54)+I54+C9</f>
        <v>98289.327671451116</v>
      </c>
      <c r="G13" s="16">
        <f>SUM(D55:G55)+J55</f>
        <v>132610.02060179281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69288.179999999993</v>
      </c>
      <c r="D14" s="17">
        <f>H54+C6+C8</f>
        <v>116155.07900043239</v>
      </c>
      <c r="E14" s="17">
        <f>C6+C8</f>
        <v>51504.662836102791</v>
      </c>
      <c r="F14" s="17">
        <f>C6+C7</f>
        <v>76159.457836102782</v>
      </c>
      <c r="G14" s="17">
        <f>C6+C7</f>
        <v>76159.457836102782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48195.621164329597</v>
      </c>
      <c r="D15" s="18">
        <f t="shared" ref="D15:G15" si="0">D13-D14</f>
        <v>-26065.751328981278</v>
      </c>
      <c r="E15" s="18">
        <f t="shared" si="0"/>
        <v>38584.664835348325</v>
      </c>
      <c r="F15" s="18">
        <f t="shared" si="0"/>
        <v>22129.869835348334</v>
      </c>
      <c r="G15" s="18">
        <f t="shared" si="0"/>
        <v>56450.562765690032</v>
      </c>
      <c r="H15" s="2"/>
      <c r="I15" s="2"/>
      <c r="J15" s="2"/>
    </row>
    <row r="16" spans="1:10" x14ac:dyDescent="0.25">
      <c r="A16" s="2" t="s">
        <v>14</v>
      </c>
      <c r="B16" s="2"/>
      <c r="C16" s="19">
        <f>C13/C14</f>
        <v>1.6955821492833207</v>
      </c>
      <c r="D16" s="19">
        <f t="shared" ref="D16:G16" si="1">D13/D14</f>
        <v>0.77559525116517503</v>
      </c>
      <c r="E16" s="19">
        <f t="shared" si="1"/>
        <v>1.7491489645924243</v>
      </c>
      <c r="F16" s="19">
        <f t="shared" si="1"/>
        <v>1.2905728384119068</v>
      </c>
      <c r="G16" s="19">
        <f t="shared" si="1"/>
        <v>1.741215396873927</v>
      </c>
      <c r="H16" s="2"/>
      <c r="I16" s="2"/>
      <c r="J16" s="2"/>
    </row>
    <row r="17" spans="1:10" x14ac:dyDescent="0.25">
      <c r="A17" s="2" t="s">
        <v>15</v>
      </c>
      <c r="B17" s="2"/>
      <c r="C17" s="20">
        <f>IFERROR(C14/$B$54,0)</f>
        <v>55.319927228358509</v>
      </c>
      <c r="D17" s="20">
        <f t="shared" ref="D17:F17" si="2">IFERROR(D14/$B$54,0)</f>
        <v>92.738624647207573</v>
      </c>
      <c r="E17" s="20">
        <f t="shared" si="2"/>
        <v>41.121504418420976</v>
      </c>
      <c r="F17" s="20">
        <f t="shared" si="2"/>
        <v>60.805979681447035</v>
      </c>
      <c r="G17" s="20">
        <f>IFERROR(G14/$B$55,0)</f>
        <v>46.421247600710437</v>
      </c>
      <c r="H17" s="2"/>
      <c r="I17" s="2"/>
      <c r="J17" s="2"/>
    </row>
    <row r="18" spans="1:10" x14ac:dyDescent="0.25">
      <c r="A18" s="2" t="s">
        <v>33</v>
      </c>
      <c r="B18" s="2"/>
      <c r="C18" s="11">
        <v>7.1300000000000002E-2</v>
      </c>
      <c r="D18" s="11">
        <v>7.1300000000000002E-2</v>
      </c>
      <c r="E18" s="11">
        <v>7.1300000000000002E-2</v>
      </c>
      <c r="F18" s="11">
        <v>7.1300000000000002E-2</v>
      </c>
      <c r="G18" s="11">
        <v>2.1999999999999999E-2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57</v>
      </c>
      <c r="J22" s="4"/>
    </row>
    <row r="23" spans="1:10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58</v>
      </c>
      <c r="J23" s="6" t="s">
        <v>30</v>
      </c>
    </row>
    <row r="24" spans="1:10" x14ac:dyDescent="0.25">
      <c r="A24" s="2">
        <v>1</v>
      </c>
      <c r="B24" s="7">
        <f>'Residential Equipment - Elec'!B24+'Residential Audit - Elec'!B24+'Residential Recycling - Elec'!B24+'Nonresidential Equipment - Elec'!B24+'Nonresidential Custom - Elec'!B24+'Nonresidential Audit - Elec'!B24</f>
        <v>139.40554325127076</v>
      </c>
      <c r="C24" s="7">
        <f>'Residential Equipment - Elec'!C24+'Residential Audit - Elec'!C24+'Residential Recycling - Elec'!C24+'Nonresidential Equipment - Elec'!C24+'Nonresidential Custom - Elec'!C24+'Nonresidential Audit - Elec'!C24</f>
        <v>5.7696361315394996E-2</v>
      </c>
      <c r="D24" s="3">
        <f>'Residential Equipment - Elec'!D24+'Residential Audit - Elec'!D24+'Residential Recycling - Elec'!D24+'Nonresidential Equipment - Elec'!D24+'Nonresidential Custom - Elec'!D24+'Nonresidential Audit - Elec'!D24</f>
        <v>4333.01</v>
      </c>
      <c r="E24" s="3">
        <f>'Residential Equipment - Elec'!E24+'Residential Audit - Elec'!E24+'Residential Recycling - Elec'!E24+'Nonresidential Equipment - Elec'!E24+'Nonresidential Custom - Elec'!E24+'Nonresidential Audit - Elec'!E24</f>
        <v>692.43999999999994</v>
      </c>
      <c r="F24" s="3">
        <f>'Residential Equipment - Elec'!F24+'Residential Audit - Elec'!F24+'Residential Recycling - Elec'!F24+'Nonresidential Equipment - Elec'!F24+'Nonresidential Custom - Elec'!F24+'Nonresidential Audit - Elec'!F24</f>
        <v>1474.26</v>
      </c>
      <c r="G24" s="3">
        <f>'Residential Equipment - Elec'!G24+'Residential Audit - Elec'!G24+'Residential Recycling - Elec'!G24+'Nonresidential Equipment - Elec'!G24+'Nonresidential Custom - Elec'!G24+'Nonresidential Audit - Elec'!G24</f>
        <v>2462.17</v>
      </c>
      <c r="H24" s="3">
        <f>'Residential Equipment - Elec'!H24+'Residential Audit - Elec'!H24+'Residential Recycling - Elec'!H24+'Nonresidential Equipment - Elec'!H24+'Nonresidential Custom - Elec'!H24+'Nonresidential Audit - Elec'!H24</f>
        <v>6694.6100000000006</v>
      </c>
      <c r="I24" s="3">
        <f>'Residential Equipment - Elec'!I24+'Residential Audit - Elec'!I24+'Residential Recycling - Elec'!I24+'Nonresidential Equipment - Elec'!I24+'Nonresidential Custom - Elec'!I24+'Nonresidential Audit - Elec'!I24</f>
        <v>0</v>
      </c>
      <c r="J24" s="3">
        <f>'Residential Equipment - Elec'!J24+'Residential Audit - Elec'!J24+'Residential Recycling - Elec'!J24+'Nonresidential Equipment - Elec'!J24+'Nonresidential Custom - Elec'!J24+'Nonresidential Audit - Elec'!J24</f>
        <v>896.1880000000001</v>
      </c>
    </row>
    <row r="25" spans="1:10" x14ac:dyDescent="0.25">
      <c r="A25" s="2">
        <v>2</v>
      </c>
      <c r="B25" s="7">
        <f>'Residential Equipment - Elec'!B25+'Residential Audit - Elec'!B25+'Residential Recycling - Elec'!B25+'Nonresidential Equipment - Elec'!B25+'Nonresidential Custom - Elec'!B25+'Nonresidential Audit - Elec'!B25</f>
        <v>139.40554325127076</v>
      </c>
      <c r="C25" s="7">
        <f>'Residential Equipment - Elec'!C25+'Residential Audit - Elec'!C25+'Residential Recycling - Elec'!C25+'Nonresidential Equipment - Elec'!C25+'Nonresidential Custom - Elec'!C25+'Nonresidential Audit - Elec'!C25</f>
        <v>5.7696361315394996E-2</v>
      </c>
      <c r="D25" s="3">
        <f>'Residential Equipment - Elec'!D25+'Residential Audit - Elec'!D25+'Residential Recycling - Elec'!D25+'Nonresidential Equipment - Elec'!D25+'Nonresidential Custom - Elec'!D25+'Nonresidential Audit - Elec'!D25</f>
        <v>4430.5</v>
      </c>
      <c r="E25" s="3">
        <f>'Residential Equipment - Elec'!E25+'Residential Audit - Elec'!E25+'Residential Recycling - Elec'!E25+'Nonresidential Equipment - Elec'!E25+'Nonresidential Custom - Elec'!E25+'Nonresidential Audit - Elec'!E25</f>
        <v>708.01</v>
      </c>
      <c r="F25" s="3">
        <f>'Residential Equipment - Elec'!F25+'Residential Audit - Elec'!F25+'Residential Recycling - Elec'!F25+'Nonresidential Equipment - Elec'!F25+'Nonresidential Custom - Elec'!F25+'Nonresidential Audit - Elec'!F25</f>
        <v>1507.44</v>
      </c>
      <c r="G25" s="3">
        <f>'Residential Equipment - Elec'!G25+'Residential Audit - Elec'!G25+'Residential Recycling - Elec'!G25+'Nonresidential Equipment - Elec'!G25+'Nonresidential Custom - Elec'!G25+'Nonresidential Audit - Elec'!G25</f>
        <v>2481.1999999999998</v>
      </c>
      <c r="H25" s="3">
        <f>'Residential Equipment - Elec'!H25+'Residential Audit - Elec'!H25+'Residential Recycling - Elec'!H25+'Nonresidential Equipment - Elec'!H25+'Nonresidential Custom - Elec'!H25+'Nonresidential Audit - Elec'!H25</f>
        <v>6795.01</v>
      </c>
      <c r="I25" s="3">
        <f>'Residential Equipment - Elec'!I25+'Residential Audit - Elec'!I25+'Residential Recycling - Elec'!I25+'Nonresidential Equipment - Elec'!I25+'Nonresidential Custom - Elec'!I25+'Nonresidential Audit - Elec'!I25</f>
        <v>0</v>
      </c>
      <c r="J25" s="3">
        <f>'Residential Equipment - Elec'!J25+'Residential Audit - Elec'!J25+'Residential Recycling - Elec'!J25+'Nonresidential Equipment - Elec'!J25+'Nonresidential Custom - Elec'!J25+'Nonresidential Audit - Elec'!J25</f>
        <v>912.71500000000015</v>
      </c>
    </row>
    <row r="26" spans="1:10" x14ac:dyDescent="0.25">
      <c r="A26" s="2">
        <v>3</v>
      </c>
      <c r="B26" s="7">
        <f>'Residential Equipment - Elec'!B26+'Residential Audit - Elec'!B26+'Residential Recycling - Elec'!B26+'Nonresidential Equipment - Elec'!B26+'Nonresidential Custom - Elec'!B26+'Nonresidential Audit - Elec'!B26</f>
        <v>139.40554325127076</v>
      </c>
      <c r="C26" s="7">
        <f>'Residential Equipment - Elec'!C26+'Residential Audit - Elec'!C26+'Residential Recycling - Elec'!C26+'Nonresidential Equipment - Elec'!C26+'Nonresidential Custom - Elec'!C26+'Nonresidential Audit - Elec'!C26</f>
        <v>5.7696361315394996E-2</v>
      </c>
      <c r="D26" s="3">
        <f>'Residential Equipment - Elec'!D26+'Residential Audit - Elec'!D26+'Residential Recycling - Elec'!D26+'Nonresidential Equipment - Elec'!D26+'Nonresidential Custom - Elec'!D26+'Nonresidential Audit - Elec'!D26</f>
        <v>4530.1899999999996</v>
      </c>
      <c r="E26" s="3">
        <f>'Residential Equipment - Elec'!E26+'Residential Audit - Elec'!E26+'Residential Recycling - Elec'!E26+'Nonresidential Equipment - Elec'!E26+'Nonresidential Custom - Elec'!E26+'Nonresidential Audit - Elec'!E26</f>
        <v>723.94</v>
      </c>
      <c r="F26" s="3">
        <f>'Residential Equipment - Elec'!F26+'Residential Audit - Elec'!F26+'Residential Recycling - Elec'!F26+'Nonresidential Equipment - Elec'!F26+'Nonresidential Custom - Elec'!F26+'Nonresidential Audit - Elec'!F26</f>
        <v>1541.3500000000001</v>
      </c>
      <c r="G26" s="3">
        <f>'Residential Equipment - Elec'!G26+'Residential Audit - Elec'!G26+'Residential Recycling - Elec'!G26+'Nonresidential Equipment - Elec'!G26+'Nonresidential Custom - Elec'!G26+'Nonresidential Audit - Elec'!G26</f>
        <v>2602.38</v>
      </c>
      <c r="H26" s="3">
        <f>'Residential Equipment - Elec'!H26+'Residential Audit - Elec'!H26+'Residential Recycling - Elec'!H26+'Nonresidential Equipment - Elec'!H26+'Nonresidential Custom - Elec'!H26+'Nonresidential Audit - Elec'!H26</f>
        <v>6896.95</v>
      </c>
      <c r="I26" s="3">
        <f>'Residential Equipment - Elec'!I26+'Residential Audit - Elec'!I26+'Residential Recycling - Elec'!I26+'Nonresidential Equipment - Elec'!I26+'Nonresidential Custom - Elec'!I26+'Nonresidential Audit - Elec'!I26</f>
        <v>0</v>
      </c>
      <c r="J26" s="3">
        <f>'Residential Equipment - Elec'!J26+'Residential Audit - Elec'!J26+'Residential Recycling - Elec'!J26+'Nonresidential Equipment - Elec'!J26+'Nonresidential Custom - Elec'!J26+'Nonresidential Audit - Elec'!J26</f>
        <v>939.78600000000006</v>
      </c>
    </row>
    <row r="27" spans="1:10" x14ac:dyDescent="0.25">
      <c r="A27" s="2">
        <v>4</v>
      </c>
      <c r="B27" s="7">
        <f>'Residential Equipment - Elec'!B27+'Residential Audit - Elec'!B27+'Residential Recycling - Elec'!B27+'Nonresidential Equipment - Elec'!B27+'Nonresidential Custom - Elec'!B27+'Nonresidential Audit - Elec'!B27</f>
        <v>139.40554325127076</v>
      </c>
      <c r="C27" s="7">
        <f>'Residential Equipment - Elec'!C27+'Residential Audit - Elec'!C27+'Residential Recycling - Elec'!C27+'Nonresidential Equipment - Elec'!C27+'Nonresidential Custom - Elec'!C27+'Nonresidential Audit - Elec'!C27</f>
        <v>5.7696361315394996E-2</v>
      </c>
      <c r="D27" s="3">
        <f>'Residential Equipment - Elec'!D27+'Residential Audit - Elec'!D27+'Residential Recycling - Elec'!D27+'Nonresidential Equipment - Elec'!D27+'Nonresidential Custom - Elec'!D27+'Nonresidential Audit - Elec'!D27</f>
        <v>4632.1100000000006</v>
      </c>
      <c r="E27" s="3">
        <f>'Residential Equipment - Elec'!E27+'Residential Audit - Elec'!E27+'Residential Recycling - Elec'!E27+'Nonresidential Equipment - Elec'!E27+'Nonresidential Custom - Elec'!E27+'Nonresidential Audit - Elec'!E27</f>
        <v>740.24</v>
      </c>
      <c r="F27" s="3">
        <f>'Residential Equipment - Elec'!F27+'Residential Audit - Elec'!F27+'Residential Recycling - Elec'!F27+'Nonresidential Equipment - Elec'!F27+'Nonresidential Custom - Elec'!F27+'Nonresidential Audit - Elec'!F27</f>
        <v>1576.06</v>
      </c>
      <c r="G27" s="3">
        <f>'Residential Equipment - Elec'!G27+'Residential Audit - Elec'!G27+'Residential Recycling - Elec'!G27+'Nonresidential Equipment - Elec'!G27+'Nonresidential Custom - Elec'!G27+'Nonresidential Audit - Elec'!G27</f>
        <v>2682.8900000000003</v>
      </c>
      <c r="H27" s="3">
        <f>'Residential Equipment - Elec'!H27+'Residential Audit - Elec'!H27+'Residential Recycling - Elec'!H27+'Nonresidential Equipment - Elec'!H27+'Nonresidential Custom - Elec'!H27+'Nonresidential Audit - Elec'!H27</f>
        <v>7000.38</v>
      </c>
      <c r="I27" s="3">
        <f>'Residential Equipment - Elec'!I27+'Residential Audit - Elec'!I27+'Residential Recycling - Elec'!I27+'Nonresidential Equipment - Elec'!I27+'Nonresidential Custom - Elec'!I27+'Nonresidential Audit - Elec'!I27</f>
        <v>0</v>
      </c>
      <c r="J27" s="3">
        <f>'Residential Equipment - Elec'!J27+'Residential Audit - Elec'!J27+'Residential Recycling - Elec'!J27+'Nonresidential Equipment - Elec'!J27+'Nonresidential Custom - Elec'!J27+'Nonresidential Audit - Elec'!J27</f>
        <v>963.13000000000011</v>
      </c>
    </row>
    <row r="28" spans="1:10" x14ac:dyDescent="0.25">
      <c r="A28" s="2">
        <v>5</v>
      </c>
      <c r="B28" s="7">
        <f>'Residential Equipment - Elec'!B28+'Residential Audit - Elec'!B28+'Residential Recycling - Elec'!B28+'Nonresidential Equipment - Elec'!B28+'Nonresidential Custom - Elec'!B28+'Nonresidential Audit - Elec'!B28</f>
        <v>139.40554325127076</v>
      </c>
      <c r="C28" s="7">
        <f>'Residential Equipment - Elec'!C28+'Residential Audit - Elec'!C28+'Residential Recycling - Elec'!C28+'Nonresidential Equipment - Elec'!C28+'Nonresidential Custom - Elec'!C28+'Nonresidential Audit - Elec'!C28</f>
        <v>5.7696361315394996E-2</v>
      </c>
      <c r="D28" s="3">
        <f>'Residential Equipment - Elec'!D28+'Residential Audit - Elec'!D28+'Residential Recycling - Elec'!D28+'Nonresidential Equipment - Elec'!D28+'Nonresidential Custom - Elec'!D28+'Nonresidential Audit - Elec'!D28</f>
        <v>4736.33</v>
      </c>
      <c r="E28" s="3">
        <f>'Residential Equipment - Elec'!E28+'Residential Audit - Elec'!E28+'Residential Recycling - Elec'!E28+'Nonresidential Equipment - Elec'!E28+'Nonresidential Custom - Elec'!E28+'Nonresidential Audit - Elec'!E28</f>
        <v>756.91000000000008</v>
      </c>
      <c r="F28" s="3">
        <f>'Residential Equipment - Elec'!F28+'Residential Audit - Elec'!F28+'Residential Recycling - Elec'!F28+'Nonresidential Equipment - Elec'!F28+'Nonresidential Custom - Elec'!F28+'Nonresidential Audit - Elec'!F28</f>
        <v>1611.5</v>
      </c>
      <c r="G28" s="3">
        <f>'Residential Equipment - Elec'!G28+'Residential Audit - Elec'!G28+'Residential Recycling - Elec'!G28+'Nonresidential Equipment - Elec'!G28+'Nonresidential Custom - Elec'!G28+'Nonresidential Audit - Elec'!G28</f>
        <v>2788.93</v>
      </c>
      <c r="H28" s="3">
        <f>'Residential Equipment - Elec'!H28+'Residential Audit - Elec'!H28+'Residential Recycling - Elec'!H28+'Nonresidential Equipment - Elec'!H28+'Nonresidential Custom - Elec'!H28+'Nonresidential Audit - Elec'!H28</f>
        <v>7105.42</v>
      </c>
      <c r="I28" s="3">
        <f>'Residential Equipment - Elec'!I28+'Residential Audit - Elec'!I28+'Residential Recycling - Elec'!I28+'Nonresidential Equipment - Elec'!I28+'Nonresidential Custom - Elec'!I28+'Nonresidential Audit - Elec'!I28</f>
        <v>0</v>
      </c>
      <c r="J28" s="3">
        <f>'Residential Equipment - Elec'!J28+'Residential Audit - Elec'!J28+'Residential Recycling - Elec'!J28+'Nonresidential Equipment - Elec'!J28+'Nonresidential Custom - Elec'!J28+'Nonresidential Audit - Elec'!J28</f>
        <v>989.36700000000008</v>
      </c>
    </row>
    <row r="29" spans="1:10" x14ac:dyDescent="0.25">
      <c r="A29" s="2">
        <v>6</v>
      </c>
      <c r="B29" s="7">
        <f>'Residential Equipment - Elec'!B29+'Residential Audit - Elec'!B29+'Residential Recycling - Elec'!B29+'Nonresidential Equipment - Elec'!B29+'Nonresidential Custom - Elec'!B29+'Nonresidential Audit - Elec'!B29</f>
        <v>130.88854325127076</v>
      </c>
      <c r="C29" s="7">
        <f>'Residential Equipment - Elec'!C29+'Residential Audit - Elec'!C29+'Residential Recycling - Elec'!C29+'Nonresidential Equipment - Elec'!C29+'Nonresidential Custom - Elec'!C29+'Nonresidential Audit - Elec'!C29</f>
        <v>5.667945903114377E-2</v>
      </c>
      <c r="D29" s="3">
        <f>'Residential Equipment - Elec'!D29+'Residential Audit - Elec'!D29+'Residential Recycling - Elec'!D29+'Nonresidential Equipment - Elec'!D29+'Nonresidential Custom - Elec'!D29+'Nonresidential Audit - Elec'!D29</f>
        <v>3797</v>
      </c>
      <c r="E29" s="3">
        <f>'Residential Equipment - Elec'!E29+'Residential Audit - Elec'!E29+'Residential Recycling - Elec'!E29+'Nonresidential Equipment - Elec'!E29+'Nonresidential Custom - Elec'!E29+'Nonresidential Audit - Elec'!E29</f>
        <v>606.79</v>
      </c>
      <c r="F29" s="3">
        <f>'Residential Equipment - Elec'!F29+'Residential Audit - Elec'!F29+'Residential Recycling - Elec'!F29+'Nonresidential Equipment - Elec'!F29+'Nonresidential Custom - Elec'!F29+'Nonresidential Audit - Elec'!F29</f>
        <v>1291.9000000000001</v>
      </c>
      <c r="G29" s="3">
        <f>'Residential Equipment - Elec'!G29+'Residential Audit - Elec'!G29+'Residential Recycling - Elec'!G29+'Nonresidential Equipment - Elec'!G29+'Nonresidential Custom - Elec'!G29+'Nonresidential Audit - Elec'!G29</f>
        <v>2794.23</v>
      </c>
      <c r="H29" s="3">
        <f>'Residential Equipment - Elec'!H29+'Residential Audit - Elec'!H29+'Residential Recycling - Elec'!H29+'Nonresidential Equipment - Elec'!H29+'Nonresidential Custom - Elec'!H29+'Nonresidential Audit - Elec'!H29</f>
        <v>6588.65</v>
      </c>
      <c r="I29" s="3">
        <f>'Residential Equipment - Elec'!I29+'Residential Audit - Elec'!I29+'Residential Recycling - Elec'!I29+'Nonresidential Equipment - Elec'!I29+'Nonresidential Custom - Elec'!I29+'Nonresidential Audit - Elec'!I29</f>
        <v>0</v>
      </c>
      <c r="J29" s="3">
        <f>'Residential Equipment - Elec'!J29+'Residential Audit - Elec'!J29+'Residential Recycling - Elec'!J29+'Nonresidential Equipment - Elec'!J29+'Nonresidential Custom - Elec'!J29+'Nonresidential Audit - Elec'!J29</f>
        <v>848.99199999999996</v>
      </c>
    </row>
    <row r="30" spans="1:10" x14ac:dyDescent="0.25">
      <c r="A30" s="2">
        <v>7</v>
      </c>
      <c r="B30" s="7">
        <f>'Residential Equipment - Elec'!B30+'Residential Audit - Elec'!B30+'Residential Recycling - Elec'!B30+'Nonresidential Equipment - Elec'!B30+'Nonresidential Custom - Elec'!B30+'Nonresidential Audit - Elec'!B30</f>
        <v>130.88854325127076</v>
      </c>
      <c r="C30" s="7">
        <f>'Residential Equipment - Elec'!C30+'Residential Audit - Elec'!C30+'Residential Recycling - Elec'!C30+'Nonresidential Equipment - Elec'!C30+'Nonresidential Custom - Elec'!C30+'Nonresidential Audit - Elec'!C30</f>
        <v>5.667945903114377E-2</v>
      </c>
      <c r="D30" s="3">
        <f>'Residential Equipment - Elec'!D30+'Residential Audit - Elec'!D30+'Residential Recycling - Elec'!D30+'Nonresidential Equipment - Elec'!D30+'Nonresidential Custom - Elec'!D30+'Nonresidential Audit - Elec'!D30</f>
        <v>3882.42</v>
      </c>
      <c r="E30" s="3">
        <f>'Residential Equipment - Elec'!E30+'Residential Audit - Elec'!E30+'Residential Recycling - Elec'!E30+'Nonresidential Equipment - Elec'!E30+'Nonresidential Custom - Elec'!E30+'Nonresidential Audit - Elec'!E30</f>
        <v>620.44000000000005</v>
      </c>
      <c r="F30" s="3">
        <f>'Residential Equipment - Elec'!F30+'Residential Audit - Elec'!F30+'Residential Recycling - Elec'!F30+'Nonresidential Equipment - Elec'!F30+'Nonresidential Custom - Elec'!F30+'Nonresidential Audit - Elec'!F30</f>
        <v>1320.9699999999998</v>
      </c>
      <c r="G30" s="3">
        <f>'Residential Equipment - Elec'!G30+'Residential Audit - Elec'!G30+'Residential Recycling - Elec'!G30+'Nonresidential Equipment - Elec'!G30+'Nonresidential Custom - Elec'!G30+'Nonresidential Audit - Elec'!G30</f>
        <v>3180</v>
      </c>
      <c r="H30" s="3">
        <f>'Residential Equipment - Elec'!H30+'Residential Audit - Elec'!H30+'Residential Recycling - Elec'!H30+'Nonresidential Equipment - Elec'!H30+'Nonresidential Custom - Elec'!H30+'Nonresidential Audit - Elec'!H30</f>
        <v>6687.48</v>
      </c>
      <c r="I30" s="3">
        <f>'Residential Equipment - Elec'!I30+'Residential Audit - Elec'!I30+'Residential Recycling - Elec'!I30+'Nonresidential Equipment - Elec'!I30+'Nonresidential Custom - Elec'!I30+'Nonresidential Audit - Elec'!I30</f>
        <v>0</v>
      </c>
      <c r="J30" s="3">
        <f>'Residential Equipment - Elec'!J30+'Residential Audit - Elec'!J30+'Residential Recycling - Elec'!J30+'Nonresidential Equipment - Elec'!J30+'Nonresidential Custom - Elec'!J30+'Nonresidential Audit - Elec'!J30</f>
        <v>900.38300000000004</v>
      </c>
    </row>
    <row r="31" spans="1:10" x14ac:dyDescent="0.25">
      <c r="A31" s="2">
        <v>8</v>
      </c>
      <c r="B31" s="7">
        <f>'Residential Equipment - Elec'!B31+'Residential Audit - Elec'!B31+'Residential Recycling - Elec'!B31+'Nonresidential Equipment - Elec'!B31+'Nonresidential Custom - Elec'!B31+'Nonresidential Audit - Elec'!B31</f>
        <v>130.88854325127076</v>
      </c>
      <c r="C31" s="7">
        <f>'Residential Equipment - Elec'!C31+'Residential Audit - Elec'!C31+'Residential Recycling - Elec'!C31+'Nonresidential Equipment - Elec'!C31+'Nonresidential Custom - Elec'!C31+'Nonresidential Audit - Elec'!C31</f>
        <v>5.667945903114377E-2</v>
      </c>
      <c r="D31" s="3">
        <f>'Residential Equipment - Elec'!D31+'Residential Audit - Elec'!D31+'Residential Recycling - Elec'!D31+'Nonresidential Equipment - Elec'!D31+'Nonresidential Custom - Elec'!D31+'Nonresidential Audit - Elec'!D31</f>
        <v>3969.79</v>
      </c>
      <c r="E31" s="3">
        <f>'Residential Equipment - Elec'!E31+'Residential Audit - Elec'!E31+'Residential Recycling - Elec'!E31+'Nonresidential Equipment - Elec'!E31+'Nonresidential Custom - Elec'!E31+'Nonresidential Audit - Elec'!E31</f>
        <v>634.4</v>
      </c>
      <c r="F31" s="3">
        <f>'Residential Equipment - Elec'!F31+'Residential Audit - Elec'!F31+'Residential Recycling - Elec'!F31+'Nonresidential Equipment - Elec'!F31+'Nonresidential Custom - Elec'!F31+'Nonresidential Audit - Elec'!F31</f>
        <v>1350.67</v>
      </c>
      <c r="G31" s="3">
        <f>'Residential Equipment - Elec'!G31+'Residential Audit - Elec'!G31+'Residential Recycling - Elec'!G31+'Nonresidential Equipment - Elec'!G31+'Nonresidential Custom - Elec'!G31+'Nonresidential Audit - Elec'!G31</f>
        <v>3312.13</v>
      </c>
      <c r="H31" s="3">
        <f>'Residential Equipment - Elec'!H31+'Residential Audit - Elec'!H31+'Residential Recycling - Elec'!H31+'Nonresidential Equipment - Elec'!H31+'Nonresidential Custom - Elec'!H31+'Nonresidential Audit - Elec'!H31</f>
        <v>6787.8099999999995</v>
      </c>
      <c r="I31" s="3">
        <f>'Residential Equipment - Elec'!I31+'Residential Audit - Elec'!I31+'Residential Recycling - Elec'!I31+'Nonresidential Equipment - Elec'!I31+'Nonresidential Custom - Elec'!I31+'Nonresidential Audit - Elec'!I31</f>
        <v>0</v>
      </c>
      <c r="J31" s="3">
        <f>'Residential Equipment - Elec'!J31+'Residential Audit - Elec'!J31+'Residential Recycling - Elec'!J31+'Nonresidential Equipment - Elec'!J31+'Nonresidential Custom - Elec'!J31+'Nonresidential Audit - Elec'!J31</f>
        <v>926.69900000000007</v>
      </c>
    </row>
    <row r="32" spans="1:10" x14ac:dyDescent="0.25">
      <c r="A32" s="2">
        <v>9</v>
      </c>
      <c r="B32" s="7">
        <f>'Residential Equipment - Elec'!B32+'Residential Audit - Elec'!B32+'Residential Recycling - Elec'!B32+'Nonresidential Equipment - Elec'!B32+'Nonresidential Custom - Elec'!B32+'Nonresidential Audit - Elec'!B32</f>
        <v>130.88854325127076</v>
      </c>
      <c r="C32" s="7">
        <f>'Residential Equipment - Elec'!C32+'Residential Audit - Elec'!C32+'Residential Recycling - Elec'!C32+'Nonresidential Equipment - Elec'!C32+'Nonresidential Custom - Elec'!C32+'Nonresidential Audit - Elec'!C32</f>
        <v>5.667945903114377E-2</v>
      </c>
      <c r="D32" s="3">
        <f>'Residential Equipment - Elec'!D32+'Residential Audit - Elec'!D32+'Residential Recycling - Elec'!D32+'Nonresidential Equipment - Elec'!D32+'Nonresidential Custom - Elec'!D32+'Nonresidential Audit - Elec'!D32</f>
        <v>4059.1</v>
      </c>
      <c r="E32" s="3">
        <f>'Residential Equipment - Elec'!E32+'Residential Audit - Elec'!E32+'Residential Recycling - Elec'!E32+'Nonresidential Equipment - Elec'!E32+'Nonresidential Custom - Elec'!E32+'Nonresidential Audit - Elec'!E32</f>
        <v>648.68000000000006</v>
      </c>
      <c r="F32" s="3">
        <f>'Residential Equipment - Elec'!F32+'Residential Audit - Elec'!F32+'Residential Recycling - Elec'!F32+'Nonresidential Equipment - Elec'!F32+'Nonresidential Custom - Elec'!F32+'Nonresidential Audit - Elec'!F32</f>
        <v>1381.08</v>
      </c>
      <c r="G32" s="3">
        <f>'Residential Equipment - Elec'!G32+'Residential Audit - Elec'!G32+'Residential Recycling - Elec'!G32+'Nonresidential Equipment - Elec'!G32+'Nonresidential Custom - Elec'!G32+'Nonresidential Audit - Elec'!G32</f>
        <v>3505.7999999999997</v>
      </c>
      <c r="H32" s="3">
        <f>'Residential Equipment - Elec'!H32+'Residential Audit - Elec'!H32+'Residential Recycling - Elec'!H32+'Nonresidential Equipment - Elec'!H32+'Nonresidential Custom - Elec'!H32+'Nonresidential Audit - Elec'!H32</f>
        <v>6889.62</v>
      </c>
      <c r="I32" s="3">
        <f>'Residential Equipment - Elec'!I32+'Residential Audit - Elec'!I32+'Residential Recycling - Elec'!I32+'Nonresidential Equipment - Elec'!I32+'Nonresidential Custom - Elec'!I32+'Nonresidential Audit - Elec'!I32</f>
        <v>0</v>
      </c>
      <c r="J32" s="3">
        <f>'Residential Equipment - Elec'!J32+'Residential Audit - Elec'!J32+'Residential Recycling - Elec'!J32+'Nonresidential Equipment - Elec'!J32+'Nonresidential Custom - Elec'!J32+'Nonresidential Audit - Elec'!J32</f>
        <v>959.46600000000001</v>
      </c>
    </row>
    <row r="33" spans="1:10" x14ac:dyDescent="0.25">
      <c r="A33" s="2">
        <v>10</v>
      </c>
      <c r="B33" s="7">
        <f>'Residential Equipment - Elec'!B33+'Residential Audit - Elec'!B33+'Residential Recycling - Elec'!B33+'Nonresidential Equipment - Elec'!B33+'Nonresidential Custom - Elec'!B33+'Nonresidential Audit - Elec'!B33</f>
        <v>130.88854325127076</v>
      </c>
      <c r="C33" s="7">
        <f>'Residential Equipment - Elec'!C33+'Residential Audit - Elec'!C33+'Residential Recycling - Elec'!C33+'Nonresidential Equipment - Elec'!C33+'Nonresidential Custom - Elec'!C33+'Nonresidential Audit - Elec'!C33</f>
        <v>5.667945903114377E-2</v>
      </c>
      <c r="D33" s="3">
        <f>'Residential Equipment - Elec'!D33+'Residential Audit - Elec'!D33+'Residential Recycling - Elec'!D33+'Nonresidential Equipment - Elec'!D33+'Nonresidential Custom - Elec'!D33+'Nonresidential Audit - Elec'!D33</f>
        <v>4150.43</v>
      </c>
      <c r="E33" s="3">
        <f>'Residential Equipment - Elec'!E33+'Residential Audit - Elec'!E33+'Residential Recycling - Elec'!E33+'Nonresidential Equipment - Elec'!E33+'Nonresidential Custom - Elec'!E33+'Nonresidential Audit - Elec'!E33</f>
        <v>663.26</v>
      </c>
      <c r="F33" s="3">
        <f>'Residential Equipment - Elec'!F33+'Residential Audit - Elec'!F33+'Residential Recycling - Elec'!F33+'Nonresidential Equipment - Elec'!F33+'Nonresidential Custom - Elec'!F33+'Nonresidential Audit - Elec'!F33</f>
        <v>1412.1599999999999</v>
      </c>
      <c r="G33" s="3">
        <f>'Residential Equipment - Elec'!G33+'Residential Audit - Elec'!G33+'Residential Recycling - Elec'!G33+'Nonresidential Equipment - Elec'!G33+'Nonresidential Custom - Elec'!G33+'Nonresidential Audit - Elec'!G33</f>
        <v>3660.2</v>
      </c>
      <c r="H33" s="3">
        <f>'Residential Equipment - Elec'!H33+'Residential Audit - Elec'!H33+'Residential Recycling - Elec'!H33+'Nonresidential Equipment - Elec'!H33+'Nonresidential Custom - Elec'!H33+'Nonresidential Audit - Elec'!H33</f>
        <v>6992.9699999999993</v>
      </c>
      <c r="I33" s="3">
        <f>'Residential Equipment - Elec'!I33+'Residential Audit - Elec'!I33+'Residential Recycling - Elec'!I33+'Nonresidential Equipment - Elec'!I33+'Nonresidential Custom - Elec'!I33+'Nonresidential Audit - Elec'!I33</f>
        <v>0</v>
      </c>
      <c r="J33" s="3">
        <f>'Residential Equipment - Elec'!J33+'Residential Audit - Elec'!J33+'Residential Recycling - Elec'!J33+'Nonresidential Equipment - Elec'!J33+'Nonresidential Custom - Elec'!J33+'Nonresidential Audit - Elec'!J33</f>
        <v>988.60500000000002</v>
      </c>
    </row>
    <row r="34" spans="1:10" x14ac:dyDescent="0.25">
      <c r="A34" s="2">
        <v>11</v>
      </c>
      <c r="B34" s="7">
        <f>'Residential Equipment - Elec'!B34+'Residential Audit - Elec'!B34+'Residential Recycling - Elec'!B34+'Nonresidential Equipment - Elec'!B34+'Nonresidential Custom - Elec'!B34+'Nonresidential Audit - Elec'!B34</f>
        <v>130.88854325127076</v>
      </c>
      <c r="C34" s="7">
        <f>'Residential Equipment - Elec'!C34+'Residential Audit - Elec'!C34+'Residential Recycling - Elec'!C34+'Nonresidential Equipment - Elec'!C34+'Nonresidential Custom - Elec'!C34+'Nonresidential Audit - Elec'!C34</f>
        <v>5.667945903114377E-2</v>
      </c>
      <c r="D34" s="3">
        <f>'Residential Equipment - Elec'!D34+'Residential Audit - Elec'!D34+'Residential Recycling - Elec'!D34+'Nonresidential Equipment - Elec'!D34+'Nonresidential Custom - Elec'!D34+'Nonresidential Audit - Elec'!D34</f>
        <v>4243.8100000000004</v>
      </c>
      <c r="E34" s="3">
        <f>'Residential Equipment - Elec'!E34+'Residential Audit - Elec'!E34+'Residential Recycling - Elec'!E34+'Nonresidential Equipment - Elec'!E34+'Nonresidential Custom - Elec'!E34+'Nonresidential Audit - Elec'!E34</f>
        <v>678.2</v>
      </c>
      <c r="F34" s="3">
        <f>'Residential Equipment - Elec'!F34+'Residential Audit - Elec'!F34+'Residential Recycling - Elec'!F34+'Nonresidential Equipment - Elec'!F34+'Nonresidential Custom - Elec'!F34+'Nonresidential Audit - Elec'!F34</f>
        <v>1443.9299999999998</v>
      </c>
      <c r="G34" s="3">
        <f>'Residential Equipment - Elec'!G34+'Residential Audit - Elec'!G34+'Residential Recycling - Elec'!G34+'Nonresidential Equipment - Elec'!G34+'Nonresidential Custom - Elec'!G34+'Nonresidential Audit - Elec'!G34</f>
        <v>3826.01</v>
      </c>
      <c r="H34" s="3">
        <f>'Residential Equipment - Elec'!H34+'Residential Audit - Elec'!H34+'Residential Recycling - Elec'!H34+'Nonresidential Equipment - Elec'!H34+'Nonresidential Custom - Elec'!H34+'Nonresidential Audit - Elec'!H34</f>
        <v>7097.87</v>
      </c>
      <c r="I34" s="3">
        <f>'Residential Equipment - Elec'!I34+'Residential Audit - Elec'!I34+'Residential Recycling - Elec'!I34+'Nonresidential Equipment - Elec'!I34+'Nonresidential Custom - Elec'!I34+'Nonresidential Audit - Elec'!I34</f>
        <v>0</v>
      </c>
      <c r="J34" s="3">
        <f>'Residential Equipment - Elec'!J34+'Residential Audit - Elec'!J34+'Residential Recycling - Elec'!J34+'Nonresidential Equipment - Elec'!J34+'Nonresidential Custom - Elec'!J34+'Nonresidential Audit - Elec'!J34</f>
        <v>1019.1950000000001</v>
      </c>
    </row>
    <row r="35" spans="1:10" x14ac:dyDescent="0.25">
      <c r="A35" s="2">
        <v>12</v>
      </c>
      <c r="B35" s="7">
        <f>'Residential Equipment - Elec'!B35+'Residential Audit - Elec'!B35+'Residential Recycling - Elec'!B35+'Nonresidential Equipment - Elec'!B35+'Nonresidential Custom - Elec'!B35+'Nonresidential Audit - Elec'!B35</f>
        <v>130.88854325127076</v>
      </c>
      <c r="C35" s="7">
        <f>'Residential Equipment - Elec'!C35+'Residential Audit - Elec'!C35+'Residential Recycling - Elec'!C35+'Nonresidential Equipment - Elec'!C35+'Nonresidential Custom - Elec'!C35+'Nonresidential Audit - Elec'!C35</f>
        <v>5.667945903114377E-2</v>
      </c>
      <c r="D35" s="3">
        <f>'Residential Equipment - Elec'!D35+'Residential Audit - Elec'!D35+'Residential Recycling - Elec'!D35+'Nonresidential Equipment - Elec'!D35+'Nonresidential Custom - Elec'!D35+'Nonresidential Audit - Elec'!D35</f>
        <v>4339.32</v>
      </c>
      <c r="E35" s="3">
        <f>'Residential Equipment - Elec'!E35+'Residential Audit - Elec'!E35+'Residential Recycling - Elec'!E35+'Nonresidential Equipment - Elec'!E35+'Nonresidential Custom - Elec'!E35+'Nonresidential Audit - Elec'!E35</f>
        <v>693.46</v>
      </c>
      <c r="F35" s="3">
        <f>'Residential Equipment - Elec'!F35+'Residential Audit - Elec'!F35+'Residential Recycling - Elec'!F35+'Nonresidential Equipment - Elec'!F35+'Nonresidential Custom - Elec'!F35+'Nonresidential Audit - Elec'!F35</f>
        <v>1476.42</v>
      </c>
      <c r="G35" s="3">
        <f>'Residential Equipment - Elec'!G35+'Residential Audit - Elec'!G35+'Residential Recycling - Elec'!G35+'Nonresidential Equipment - Elec'!G35+'Nonresidential Custom - Elec'!G35+'Nonresidential Audit - Elec'!G35</f>
        <v>4098.55</v>
      </c>
      <c r="H35" s="3">
        <f>'Residential Equipment - Elec'!H35+'Residential Audit - Elec'!H35+'Residential Recycling - Elec'!H35+'Nonresidential Equipment - Elec'!H35+'Nonresidential Custom - Elec'!H35+'Nonresidential Audit - Elec'!H35</f>
        <v>7204.34</v>
      </c>
      <c r="I35" s="3">
        <f>'Residential Equipment - Elec'!I35+'Residential Audit - Elec'!I35+'Residential Recycling - Elec'!I35+'Nonresidential Equipment - Elec'!I35+'Nonresidential Custom - Elec'!I35+'Nonresidential Audit - Elec'!I35</f>
        <v>0</v>
      </c>
      <c r="J35" s="3">
        <f>'Residential Equipment - Elec'!J35+'Residential Audit - Elec'!J35+'Residential Recycling - Elec'!J35+'Nonresidential Equipment - Elec'!J35+'Nonresidential Custom - Elec'!J35+'Nonresidential Audit - Elec'!J35</f>
        <v>1060.7750000000001</v>
      </c>
    </row>
    <row r="36" spans="1:10" x14ac:dyDescent="0.25">
      <c r="A36" s="2">
        <v>13</v>
      </c>
      <c r="B36" s="7">
        <f>'Residential Equipment - Elec'!B36+'Residential Audit - Elec'!B36+'Residential Recycling - Elec'!B36+'Nonresidential Equipment - Elec'!B36+'Nonresidential Custom - Elec'!B36+'Nonresidential Audit - Elec'!B36</f>
        <v>130.88854325127076</v>
      </c>
      <c r="C36" s="7">
        <f>'Residential Equipment - Elec'!C36+'Residential Audit - Elec'!C36+'Residential Recycling - Elec'!C36+'Nonresidential Equipment - Elec'!C36+'Nonresidential Custom - Elec'!C36+'Nonresidential Audit - Elec'!C36</f>
        <v>5.667945903114377E-2</v>
      </c>
      <c r="D36" s="3">
        <f>'Residential Equipment - Elec'!D36+'Residential Audit - Elec'!D36+'Residential Recycling - Elec'!D36+'Nonresidential Equipment - Elec'!D36+'Nonresidential Custom - Elec'!D36+'Nonresidential Audit - Elec'!D36</f>
        <v>4436.93</v>
      </c>
      <c r="E36" s="3">
        <f>'Residential Equipment - Elec'!E36+'Residential Audit - Elec'!E36+'Residential Recycling - Elec'!E36+'Nonresidential Equipment - Elec'!E36+'Nonresidential Custom - Elec'!E36+'Nonresidential Audit - Elec'!E36</f>
        <v>709.03</v>
      </c>
      <c r="F36" s="3">
        <f>'Residential Equipment - Elec'!F36+'Residential Audit - Elec'!F36+'Residential Recycling - Elec'!F36+'Nonresidential Equipment - Elec'!F36+'Nonresidential Custom - Elec'!F36+'Nonresidential Audit - Elec'!F36</f>
        <v>1509.62</v>
      </c>
      <c r="G36" s="3">
        <f>'Residential Equipment - Elec'!G36+'Residential Audit - Elec'!G36+'Residential Recycling - Elec'!G36+'Nonresidential Equipment - Elec'!G36+'Nonresidential Custom - Elec'!G36+'Nonresidential Audit - Elec'!G36</f>
        <v>4369.45</v>
      </c>
      <c r="H36" s="3">
        <f>'Residential Equipment - Elec'!H36+'Residential Audit - Elec'!H36+'Residential Recycling - Elec'!H36+'Nonresidential Equipment - Elec'!H36+'Nonresidential Custom - Elec'!H36+'Nonresidential Audit - Elec'!H36</f>
        <v>7312.4</v>
      </c>
      <c r="I36" s="3">
        <f>'Residential Equipment - Elec'!I36+'Residential Audit - Elec'!I36+'Residential Recycling - Elec'!I36+'Nonresidential Equipment - Elec'!I36+'Nonresidential Custom - Elec'!I36+'Nonresidential Audit - Elec'!I36</f>
        <v>0</v>
      </c>
      <c r="J36" s="3">
        <f>'Residential Equipment - Elec'!J36+'Residential Audit - Elec'!J36+'Residential Recycling - Elec'!J36+'Nonresidential Equipment - Elec'!J36+'Nonresidential Custom - Elec'!J36+'Nonresidential Audit - Elec'!J36</f>
        <v>1102.5030000000002</v>
      </c>
    </row>
    <row r="37" spans="1:10" x14ac:dyDescent="0.25">
      <c r="A37" s="2">
        <v>14</v>
      </c>
      <c r="B37" s="7">
        <f>'Residential Equipment - Elec'!B37+'Residential Audit - Elec'!B37+'Residential Recycling - Elec'!B37+'Nonresidential Equipment - Elec'!B37+'Nonresidential Custom - Elec'!B37+'Nonresidential Audit - Elec'!B37</f>
        <v>46.026814207270753</v>
      </c>
      <c r="C37" s="7">
        <f>'Residential Equipment - Elec'!C37+'Residential Audit - Elec'!C37+'Residential Recycling - Elec'!C37+'Nonresidential Equipment - Elec'!C37+'Nonresidential Custom - Elec'!C37+'Nonresidential Audit - Elec'!C37</f>
        <v>1.7183059031143765E-2</v>
      </c>
      <c r="D37" s="3">
        <f>'Residential Equipment - Elec'!D37+'Residential Audit - Elec'!D37+'Residential Recycling - Elec'!D37+'Nonresidential Equipment - Elec'!D37+'Nonresidential Custom - Elec'!D37+'Nonresidential Audit - Elec'!D37</f>
        <v>2661.14</v>
      </c>
      <c r="E37" s="3">
        <f>'Residential Equipment - Elec'!E37+'Residential Audit - Elec'!E37+'Residential Recycling - Elec'!E37+'Nonresidential Equipment - Elec'!E37+'Nonresidential Custom - Elec'!E37+'Nonresidential Audit - Elec'!E37</f>
        <v>425.27</v>
      </c>
      <c r="F37" s="3">
        <f>'Residential Equipment - Elec'!F37+'Residential Audit - Elec'!F37+'Residential Recycling - Elec'!F37+'Nonresidential Equipment - Elec'!F37+'Nonresidential Custom - Elec'!F37+'Nonresidential Audit - Elec'!F37</f>
        <v>905.44</v>
      </c>
      <c r="G37" s="3">
        <f>'Residential Equipment - Elec'!G37+'Residential Audit - Elec'!G37+'Residential Recycling - Elec'!G37+'Nonresidential Equipment - Elec'!G37+'Nonresidential Custom - Elec'!G37+'Nonresidential Audit - Elec'!G37</f>
        <v>1530.04</v>
      </c>
      <c r="H37" s="3">
        <f>'Residential Equipment - Elec'!H37+'Residential Audit - Elec'!H37+'Residential Recycling - Elec'!H37+'Nonresidential Equipment - Elec'!H37+'Nonresidential Custom - Elec'!H37+'Nonresidential Audit - Elec'!H37</f>
        <v>3012.0899999999997</v>
      </c>
      <c r="I37" s="3">
        <f>'Residential Equipment - Elec'!I37+'Residential Audit - Elec'!I37+'Residential Recycling - Elec'!I37+'Nonresidential Equipment - Elec'!I37+'Nonresidential Custom - Elec'!I37+'Nonresidential Audit - Elec'!I37</f>
        <v>0</v>
      </c>
      <c r="J37" s="3">
        <f>'Residential Equipment - Elec'!J37+'Residential Audit - Elec'!J37+'Residential Recycling - Elec'!J37+'Nonresidential Equipment - Elec'!J37+'Nonresidential Custom - Elec'!J37+'Nonresidential Audit - Elec'!J37</f>
        <v>552.18900000000008</v>
      </c>
    </row>
    <row r="38" spans="1:10" x14ac:dyDescent="0.25">
      <c r="A38" s="2">
        <v>15</v>
      </c>
      <c r="B38" s="7">
        <f>'Residential Equipment - Elec'!B38+'Residential Audit - Elec'!B38+'Residential Recycling - Elec'!B38+'Nonresidential Equipment - Elec'!B38+'Nonresidential Custom - Elec'!B38+'Nonresidential Audit - Elec'!B38</f>
        <v>46.026814207270753</v>
      </c>
      <c r="C38" s="7">
        <f>'Residential Equipment - Elec'!C38+'Residential Audit - Elec'!C38+'Residential Recycling - Elec'!C38+'Nonresidential Equipment - Elec'!C38+'Nonresidential Custom - Elec'!C38+'Nonresidential Audit - Elec'!C38</f>
        <v>1.7183059031143765E-2</v>
      </c>
      <c r="D38" s="3">
        <f>'Residential Equipment - Elec'!D38+'Residential Audit - Elec'!D38+'Residential Recycling - Elec'!D38+'Nonresidential Equipment - Elec'!D38+'Nonresidential Custom - Elec'!D38+'Nonresidential Audit - Elec'!D38</f>
        <v>2721.02</v>
      </c>
      <c r="E38" s="3">
        <f>'Residential Equipment - Elec'!E38+'Residential Audit - Elec'!E38+'Residential Recycling - Elec'!E38+'Nonresidential Equipment - Elec'!E38+'Nonresidential Custom - Elec'!E38+'Nonresidential Audit - Elec'!E38</f>
        <v>434.83000000000004</v>
      </c>
      <c r="F38" s="3">
        <f>'Residential Equipment - Elec'!F38+'Residential Audit - Elec'!F38+'Residential Recycling - Elec'!F38+'Nonresidential Equipment - Elec'!F38+'Nonresidential Custom - Elec'!F38+'Nonresidential Audit - Elec'!F38</f>
        <v>925.81000000000006</v>
      </c>
      <c r="G38" s="3">
        <f>'Residential Equipment - Elec'!G38+'Residential Audit - Elec'!G38+'Residential Recycling - Elec'!G38+'Nonresidential Equipment - Elec'!G38+'Nonresidential Custom - Elec'!G38+'Nonresidential Audit - Elec'!G38</f>
        <v>1825.03</v>
      </c>
      <c r="H38" s="3">
        <f>'Residential Equipment - Elec'!H38+'Residential Audit - Elec'!H38+'Residential Recycling - Elec'!H38+'Nonresidential Equipment - Elec'!H38+'Nonresidential Custom - Elec'!H38+'Nonresidential Audit - Elec'!H38</f>
        <v>3057.26</v>
      </c>
      <c r="I38" s="3">
        <f>'Residential Equipment - Elec'!I38+'Residential Audit - Elec'!I38+'Residential Recycling - Elec'!I38+'Nonresidential Equipment - Elec'!I38+'Nonresidential Custom - Elec'!I38+'Nonresidential Audit - Elec'!I38</f>
        <v>0</v>
      </c>
      <c r="J38" s="3">
        <f>'Residential Equipment - Elec'!J38+'Residential Audit - Elec'!J38+'Residential Recycling - Elec'!J38+'Nonresidential Equipment - Elec'!J38+'Nonresidential Custom - Elec'!J38+'Nonresidential Audit - Elec'!J38</f>
        <v>590.66899999999998</v>
      </c>
    </row>
    <row r="39" spans="1:10" x14ac:dyDescent="0.25">
      <c r="A39" s="2">
        <v>16</v>
      </c>
      <c r="B39" s="7">
        <f>'Residential Equipment - Elec'!B39+'Residential Audit - Elec'!B39+'Residential Recycling - Elec'!B39+'Nonresidential Equipment - Elec'!B39+'Nonresidential Custom - Elec'!B39+'Nonresidential Audit - Elec'!B39</f>
        <v>15.565642502370778</v>
      </c>
      <c r="C39" s="7">
        <f>'Residential Equipment - Elec'!C39+'Residential Audit - Elec'!C39+'Residential Recycling - Elec'!C39+'Nonresidential Equipment - Elec'!C39+'Nonresidential Custom - Elec'!C39+'Nonresidential Audit - Elec'!C39</f>
        <v>1.5797192723578193E-3</v>
      </c>
      <c r="D39" s="3">
        <f>'Residential Equipment - Elec'!D39+'Residential Audit - Elec'!D39+'Residential Recycling - Elec'!D39+'Nonresidential Equipment - Elec'!D39+'Nonresidential Custom - Elec'!D39+'Nonresidential Audit - Elec'!D39</f>
        <v>311.76</v>
      </c>
      <c r="E39" s="3">
        <f>'Residential Equipment - Elec'!E39+'Residential Audit - Elec'!E39+'Residential Recycling - Elec'!E39+'Nonresidential Equipment - Elec'!E39+'Nonresidential Custom - Elec'!E39+'Nonresidential Audit - Elec'!E39</f>
        <v>49.83</v>
      </c>
      <c r="F39" s="3">
        <f>'Residential Equipment - Elec'!F39+'Residential Audit - Elec'!F39+'Residential Recycling - Elec'!F39+'Nonresidential Equipment - Elec'!F39+'Nonresidential Custom - Elec'!F39+'Nonresidential Audit - Elec'!F39</f>
        <v>106.08</v>
      </c>
      <c r="G39" s="3">
        <f>'Residential Equipment - Elec'!G39+'Residential Audit - Elec'!G39+'Residential Recycling - Elec'!G39+'Nonresidential Equipment - Elec'!G39+'Nonresidential Custom - Elec'!G39+'Nonresidential Audit - Elec'!G39</f>
        <v>582.61</v>
      </c>
      <c r="H39" s="3">
        <f>'Residential Equipment - Elec'!H39+'Residential Audit - Elec'!H39+'Residential Recycling - Elec'!H39+'Nonresidential Equipment - Elec'!H39+'Nonresidential Custom - Elec'!H39+'Nonresidential Audit - Elec'!H39</f>
        <v>948.05</v>
      </c>
      <c r="I39" s="3">
        <f>'Residential Equipment - Elec'!I39+'Residential Audit - Elec'!I39+'Residential Recycling - Elec'!I39+'Nonresidential Equipment - Elec'!I39+'Nonresidential Custom - Elec'!I39+'Nonresidential Audit - Elec'!I39</f>
        <v>0</v>
      </c>
      <c r="J39" s="3">
        <f>'Residential Equipment - Elec'!J39+'Residential Audit - Elec'!J39+'Residential Recycling - Elec'!J39+'Nonresidential Equipment - Elec'!J39+'Nonresidential Custom - Elec'!J39+'Nonresidential Audit - Elec'!J39</f>
        <v>105.02800000000001</v>
      </c>
    </row>
    <row r="40" spans="1:10" x14ac:dyDescent="0.25">
      <c r="A40" s="2">
        <v>17</v>
      </c>
      <c r="B40" s="7">
        <f>'Residential Equipment - Elec'!B40+'Residential Audit - Elec'!B40+'Residential Recycling - Elec'!B40+'Nonresidential Equipment - Elec'!B40+'Nonresidential Custom - Elec'!B40+'Nonresidential Audit - Elec'!B40</f>
        <v>15.565642502370778</v>
      </c>
      <c r="C40" s="7">
        <f>'Residential Equipment - Elec'!C40+'Residential Audit - Elec'!C40+'Residential Recycling - Elec'!C40+'Nonresidential Equipment - Elec'!C40+'Nonresidential Custom - Elec'!C40+'Nonresidential Audit - Elec'!C40</f>
        <v>1.5797192723578193E-3</v>
      </c>
      <c r="D40" s="3">
        <f>'Residential Equipment - Elec'!D40+'Residential Audit - Elec'!D40+'Residential Recycling - Elec'!D40+'Nonresidential Equipment - Elec'!D40+'Nonresidential Custom - Elec'!D40+'Nonresidential Audit - Elec'!D40</f>
        <v>318.77</v>
      </c>
      <c r="E40" s="3">
        <f>'Residential Equipment - Elec'!E40+'Residential Audit - Elec'!E40+'Residential Recycling - Elec'!E40+'Nonresidential Equipment - Elec'!E40+'Nonresidential Custom - Elec'!E40+'Nonresidential Audit - Elec'!E40</f>
        <v>50.94</v>
      </c>
      <c r="F40" s="3">
        <f>'Residential Equipment - Elec'!F40+'Residential Audit - Elec'!F40+'Residential Recycling - Elec'!F40+'Nonresidential Equipment - Elec'!F40+'Nonresidential Custom - Elec'!F40+'Nonresidential Audit - Elec'!F40</f>
        <v>108.45</v>
      </c>
      <c r="G40" s="3">
        <f>'Residential Equipment - Elec'!G40+'Residential Audit - Elec'!G40+'Residential Recycling - Elec'!G40+'Nonresidential Equipment - Elec'!G40+'Nonresidential Custom - Elec'!G40+'Nonresidential Audit - Elec'!G40</f>
        <v>638.44000000000005</v>
      </c>
      <c r="H40" s="3">
        <f>'Residential Equipment - Elec'!H40+'Residential Audit - Elec'!H40+'Residential Recycling - Elec'!H40+'Nonresidential Equipment - Elec'!H40+'Nonresidential Custom - Elec'!H40+'Nonresidential Audit - Elec'!H40</f>
        <v>962.27</v>
      </c>
      <c r="I40" s="3">
        <f>'Residential Equipment - Elec'!I40+'Residential Audit - Elec'!I40+'Residential Recycling - Elec'!I40+'Nonresidential Equipment - Elec'!I40+'Nonresidential Custom - Elec'!I40+'Nonresidential Audit - Elec'!I40</f>
        <v>0</v>
      </c>
      <c r="J40" s="3">
        <f>'Residential Equipment - Elec'!J40+'Residential Audit - Elec'!J40+'Residential Recycling - Elec'!J40+'Nonresidential Equipment - Elec'!J40+'Nonresidential Custom - Elec'!J40+'Nonresidential Audit - Elec'!J40</f>
        <v>111.66</v>
      </c>
    </row>
    <row r="41" spans="1:10" x14ac:dyDescent="0.25">
      <c r="A41" s="2">
        <v>18</v>
      </c>
      <c r="B41" s="7">
        <f>'Residential Equipment - Elec'!B41+'Residential Audit - Elec'!B41+'Residential Recycling - Elec'!B41+'Nonresidential Equipment - Elec'!B41+'Nonresidential Custom - Elec'!B41+'Nonresidential Audit - Elec'!B41</f>
        <v>15.565642502370778</v>
      </c>
      <c r="C41" s="7">
        <f>'Residential Equipment - Elec'!C41+'Residential Audit - Elec'!C41+'Residential Recycling - Elec'!C41+'Nonresidential Equipment - Elec'!C41+'Nonresidential Custom - Elec'!C41+'Nonresidential Audit - Elec'!C41</f>
        <v>1.5797192723578193E-3</v>
      </c>
      <c r="D41" s="3">
        <f>'Residential Equipment - Elec'!D41+'Residential Audit - Elec'!D41+'Residential Recycling - Elec'!D41+'Nonresidential Equipment - Elec'!D41+'Nonresidential Custom - Elec'!D41+'Nonresidential Audit - Elec'!D41</f>
        <v>325.94</v>
      </c>
      <c r="E41" s="3">
        <f>'Residential Equipment - Elec'!E41+'Residential Audit - Elec'!E41+'Residential Recycling - Elec'!E41+'Nonresidential Equipment - Elec'!E41+'Nonresidential Custom - Elec'!E41+'Nonresidential Audit - Elec'!E41</f>
        <v>52.09</v>
      </c>
      <c r="F41" s="3">
        <f>'Residential Equipment - Elec'!F41+'Residential Audit - Elec'!F41+'Residential Recycling - Elec'!F41+'Nonresidential Equipment - Elec'!F41+'Nonresidential Custom - Elec'!F41+'Nonresidential Audit - Elec'!F41</f>
        <v>110.9</v>
      </c>
      <c r="G41" s="3">
        <f>'Residential Equipment - Elec'!G41+'Residential Audit - Elec'!G41+'Residential Recycling - Elec'!G41+'Nonresidential Equipment - Elec'!G41+'Nonresidential Custom - Elec'!G41+'Nonresidential Audit - Elec'!G41</f>
        <v>679.88</v>
      </c>
      <c r="H41" s="3">
        <f>'Residential Equipment - Elec'!H41+'Residential Audit - Elec'!H41+'Residential Recycling - Elec'!H41+'Nonresidential Equipment - Elec'!H41+'Nonresidential Custom - Elec'!H41+'Nonresidential Audit - Elec'!H41</f>
        <v>976.71</v>
      </c>
      <c r="I41" s="3">
        <f>'Residential Equipment - Elec'!I41+'Residential Audit - Elec'!I41+'Residential Recycling - Elec'!I41+'Nonresidential Equipment - Elec'!I41+'Nonresidential Custom - Elec'!I41+'Nonresidential Audit - Elec'!I41</f>
        <v>0</v>
      </c>
      <c r="J41" s="3">
        <f>'Residential Equipment - Elec'!J41+'Residential Audit - Elec'!J41+'Residential Recycling - Elec'!J41+'Nonresidential Equipment - Elec'!J41+'Nonresidential Custom - Elec'!J41+'Nonresidential Audit - Elec'!J41</f>
        <v>116.881</v>
      </c>
    </row>
    <row r="42" spans="1:10" x14ac:dyDescent="0.25">
      <c r="A42" s="2">
        <v>19</v>
      </c>
      <c r="B42" s="7">
        <f>'Residential Equipment - Elec'!B42+'Residential Audit - Elec'!B42+'Residential Recycling - Elec'!B42+'Nonresidential Equipment - Elec'!B42+'Nonresidential Custom - Elec'!B42+'Nonresidential Audit - Elec'!B42</f>
        <v>0</v>
      </c>
      <c r="C42" s="7">
        <f>'Residential Equipment - Elec'!C42+'Residential Audit - Elec'!C42+'Residential Recycling - Elec'!C42+'Nonresidential Equipment - Elec'!C42+'Nonresidential Custom - Elec'!C42+'Nonresidential Audit - Elec'!C42</f>
        <v>0</v>
      </c>
      <c r="D42" s="3">
        <f>'Residential Equipment - Elec'!D42+'Residential Audit - Elec'!D42+'Residential Recycling - Elec'!D42+'Nonresidential Equipment - Elec'!D42+'Nonresidential Custom - Elec'!D42+'Nonresidential Audit - Elec'!D42</f>
        <v>0</v>
      </c>
      <c r="E42" s="3">
        <f>'Residential Equipment - Elec'!E42+'Residential Audit - Elec'!E42+'Residential Recycling - Elec'!E42+'Nonresidential Equipment - Elec'!E42+'Nonresidential Custom - Elec'!E42+'Nonresidential Audit - Elec'!E42</f>
        <v>0</v>
      </c>
      <c r="F42" s="3">
        <f>'Residential Equipment - Elec'!F42+'Residential Audit - Elec'!F42+'Residential Recycling - Elec'!F42+'Nonresidential Equipment - Elec'!F42+'Nonresidential Custom - Elec'!F42+'Nonresidential Audit - Elec'!F42</f>
        <v>0</v>
      </c>
      <c r="G42" s="3">
        <f>'Residential Equipment - Elec'!G42+'Residential Audit - Elec'!G42+'Residential Recycling - Elec'!G42+'Nonresidential Equipment - Elec'!G42+'Nonresidential Custom - Elec'!G42+'Nonresidential Audit - Elec'!G42</f>
        <v>0</v>
      </c>
      <c r="H42" s="3">
        <f>'Residential Equipment - Elec'!H42+'Residential Audit - Elec'!H42+'Residential Recycling - Elec'!H42+'Nonresidential Equipment - Elec'!H42+'Nonresidential Custom - Elec'!H42+'Nonresidential Audit - Elec'!H42</f>
        <v>0</v>
      </c>
      <c r="I42" s="3">
        <f>'Residential Equipment - Elec'!I42+'Residential Audit - Elec'!I42+'Residential Recycling - Elec'!I42+'Nonresidential Equipment - Elec'!I42+'Nonresidential Custom - Elec'!I42+'Nonresidential Audit - Elec'!I42</f>
        <v>0</v>
      </c>
      <c r="J42" s="3">
        <f>'Residential Equipment - Elec'!J42+'Residential Audit - Elec'!J42+'Residential Recycling - Elec'!J42+'Nonresidential Equipment - Elec'!J42+'Nonresidential Custom - Elec'!J42+'Nonresidential Audit - Elec'!J42</f>
        <v>0</v>
      </c>
    </row>
    <row r="43" spans="1:10" x14ac:dyDescent="0.25">
      <c r="A43" s="2">
        <v>20</v>
      </c>
      <c r="B43" s="7">
        <f>'Residential Equipment - Elec'!B43+'Residential Audit - Elec'!B43+'Residential Recycling - Elec'!B43+'Nonresidential Equipment - Elec'!B43+'Nonresidential Custom - Elec'!B43+'Nonresidential Audit - Elec'!B43</f>
        <v>0</v>
      </c>
      <c r="C43" s="7">
        <f>'Residential Equipment - Elec'!C43+'Residential Audit - Elec'!C43+'Residential Recycling - Elec'!C43+'Nonresidential Equipment - Elec'!C43+'Nonresidential Custom - Elec'!C43+'Nonresidential Audit - Elec'!C43</f>
        <v>0</v>
      </c>
      <c r="D43" s="3">
        <f>'Residential Equipment - Elec'!D43+'Residential Audit - Elec'!D43+'Residential Recycling - Elec'!D43+'Nonresidential Equipment - Elec'!D43+'Nonresidential Custom - Elec'!D43+'Nonresidential Audit - Elec'!D43</f>
        <v>0</v>
      </c>
      <c r="E43" s="3">
        <f>'Residential Equipment - Elec'!E43+'Residential Audit - Elec'!E43+'Residential Recycling - Elec'!E43+'Nonresidential Equipment - Elec'!E43+'Nonresidential Custom - Elec'!E43+'Nonresidential Audit - Elec'!E43</f>
        <v>0</v>
      </c>
      <c r="F43" s="3">
        <f>'Residential Equipment - Elec'!F43+'Residential Audit - Elec'!F43+'Residential Recycling - Elec'!F43+'Nonresidential Equipment - Elec'!F43+'Nonresidential Custom - Elec'!F43+'Nonresidential Audit - Elec'!F43</f>
        <v>0</v>
      </c>
      <c r="G43" s="3">
        <f>'Residential Equipment - Elec'!G43+'Residential Audit - Elec'!G43+'Residential Recycling - Elec'!G43+'Nonresidential Equipment - Elec'!G43+'Nonresidential Custom - Elec'!G43+'Nonresidential Audit - Elec'!G43</f>
        <v>0</v>
      </c>
      <c r="H43" s="3">
        <f>'Residential Equipment - Elec'!H43+'Residential Audit - Elec'!H43+'Residential Recycling - Elec'!H43+'Nonresidential Equipment - Elec'!H43+'Nonresidential Custom - Elec'!H43+'Nonresidential Audit - Elec'!H43</f>
        <v>0</v>
      </c>
      <c r="I43" s="3">
        <f>'Residential Equipment - Elec'!I43+'Residential Audit - Elec'!I43+'Residential Recycling - Elec'!I43+'Nonresidential Equipment - Elec'!I43+'Nonresidential Custom - Elec'!I43+'Nonresidential Audit - Elec'!I43</f>
        <v>0</v>
      </c>
      <c r="J43" s="3">
        <f>'Residential Equipment - Elec'!J43+'Residential Audit - Elec'!J43+'Residential Recycling - Elec'!J43+'Nonresidential Equipment - Elec'!J43+'Nonresidential Custom - Elec'!J43+'Nonresidential Audit - Elec'!J43</f>
        <v>0</v>
      </c>
    </row>
    <row r="44" spans="1:10" x14ac:dyDescent="0.25">
      <c r="A44" s="2">
        <v>21</v>
      </c>
      <c r="B44" s="7">
        <f>'Residential Equipment - Elec'!B44+'Residential Audit - Elec'!B44+'Residential Recycling - Elec'!B44+'Nonresidential Equipment - Elec'!B44+'Nonresidential Custom - Elec'!B44+'Nonresidential Audit - Elec'!B44</f>
        <v>0</v>
      </c>
      <c r="C44" s="7">
        <f>'Residential Equipment - Elec'!C44+'Residential Audit - Elec'!C44+'Residential Recycling - Elec'!C44+'Nonresidential Equipment - Elec'!C44+'Nonresidential Custom - Elec'!C44+'Nonresidential Audit - Elec'!C44</f>
        <v>0</v>
      </c>
      <c r="D44" s="3">
        <f>'Residential Equipment - Elec'!D44+'Residential Audit - Elec'!D44+'Residential Recycling - Elec'!D44+'Nonresidential Equipment - Elec'!D44+'Nonresidential Custom - Elec'!D44+'Nonresidential Audit - Elec'!D44</f>
        <v>0</v>
      </c>
      <c r="E44" s="3">
        <f>'Residential Equipment - Elec'!E44+'Residential Audit - Elec'!E44+'Residential Recycling - Elec'!E44+'Nonresidential Equipment - Elec'!E44+'Nonresidential Custom - Elec'!E44+'Nonresidential Audit - Elec'!E44</f>
        <v>0</v>
      </c>
      <c r="F44" s="3">
        <f>'Residential Equipment - Elec'!F44+'Residential Audit - Elec'!F44+'Residential Recycling - Elec'!F44+'Nonresidential Equipment - Elec'!F44+'Nonresidential Custom - Elec'!F44+'Nonresidential Audit - Elec'!F44</f>
        <v>0</v>
      </c>
      <c r="G44" s="3">
        <f>'Residential Equipment - Elec'!G44+'Residential Audit - Elec'!G44+'Residential Recycling - Elec'!G44+'Nonresidential Equipment - Elec'!G44+'Nonresidential Custom - Elec'!G44+'Nonresidential Audit - Elec'!G44</f>
        <v>0</v>
      </c>
      <c r="H44" s="3">
        <f>'Residential Equipment - Elec'!H44+'Residential Audit - Elec'!H44+'Residential Recycling - Elec'!H44+'Nonresidential Equipment - Elec'!H44+'Nonresidential Custom - Elec'!H44+'Nonresidential Audit - Elec'!H44</f>
        <v>0</v>
      </c>
      <c r="I44" s="3">
        <f>'Residential Equipment - Elec'!I44+'Residential Audit - Elec'!I44+'Residential Recycling - Elec'!I44+'Nonresidential Equipment - Elec'!I44+'Nonresidential Custom - Elec'!I44+'Nonresidential Audit - Elec'!I44</f>
        <v>0</v>
      </c>
      <c r="J44" s="3">
        <f>'Residential Equipment - Elec'!J44+'Residential Audit - Elec'!J44+'Residential Recycling - Elec'!J44+'Nonresidential Equipment - Elec'!J44+'Nonresidential Custom - Elec'!J44+'Nonresidential Audit - Elec'!J44</f>
        <v>0</v>
      </c>
    </row>
    <row r="45" spans="1:10" x14ac:dyDescent="0.25">
      <c r="A45" s="2">
        <v>22</v>
      </c>
      <c r="B45" s="7">
        <f>'Residential Equipment - Elec'!B45+'Residential Audit - Elec'!B45+'Residential Recycling - Elec'!B45+'Nonresidential Equipment - Elec'!B45+'Nonresidential Custom - Elec'!B45+'Nonresidential Audit - Elec'!B45</f>
        <v>0</v>
      </c>
      <c r="C45" s="7">
        <f>'Residential Equipment - Elec'!C45+'Residential Audit - Elec'!C45+'Residential Recycling - Elec'!C45+'Nonresidential Equipment - Elec'!C45+'Nonresidential Custom - Elec'!C45+'Nonresidential Audit - Elec'!C45</f>
        <v>0</v>
      </c>
      <c r="D45" s="3">
        <f>'Residential Equipment - Elec'!D45+'Residential Audit - Elec'!D45+'Residential Recycling - Elec'!D45+'Nonresidential Equipment - Elec'!D45+'Nonresidential Custom - Elec'!D45+'Nonresidential Audit - Elec'!D45</f>
        <v>0</v>
      </c>
      <c r="E45" s="3">
        <f>'Residential Equipment - Elec'!E45+'Residential Audit - Elec'!E45+'Residential Recycling - Elec'!E45+'Nonresidential Equipment - Elec'!E45+'Nonresidential Custom - Elec'!E45+'Nonresidential Audit - Elec'!E45</f>
        <v>0</v>
      </c>
      <c r="F45" s="3">
        <f>'Residential Equipment - Elec'!F45+'Residential Audit - Elec'!F45+'Residential Recycling - Elec'!F45+'Nonresidential Equipment - Elec'!F45+'Nonresidential Custom - Elec'!F45+'Nonresidential Audit - Elec'!F45</f>
        <v>0</v>
      </c>
      <c r="G45" s="3">
        <f>'Residential Equipment - Elec'!G45+'Residential Audit - Elec'!G45+'Residential Recycling - Elec'!G45+'Nonresidential Equipment - Elec'!G45+'Nonresidential Custom - Elec'!G45+'Nonresidential Audit - Elec'!G45</f>
        <v>0</v>
      </c>
      <c r="H45" s="3">
        <f>'Residential Equipment - Elec'!H45+'Residential Audit - Elec'!H45+'Residential Recycling - Elec'!H45+'Nonresidential Equipment - Elec'!H45+'Nonresidential Custom - Elec'!H45+'Nonresidential Audit - Elec'!H45</f>
        <v>0</v>
      </c>
      <c r="I45" s="3">
        <f>'Residential Equipment - Elec'!I45+'Residential Audit - Elec'!I45+'Residential Recycling - Elec'!I45+'Nonresidential Equipment - Elec'!I45+'Nonresidential Custom - Elec'!I45+'Nonresidential Audit - Elec'!I45</f>
        <v>0</v>
      </c>
      <c r="J45" s="3">
        <f>'Residential Equipment - Elec'!J45+'Residential Audit - Elec'!J45+'Residential Recycling - Elec'!J45+'Nonresidential Equipment - Elec'!J45+'Nonresidential Custom - Elec'!J45+'Nonresidential Audit - Elec'!J45</f>
        <v>0</v>
      </c>
    </row>
    <row r="46" spans="1:10" x14ac:dyDescent="0.25">
      <c r="A46" s="2">
        <v>23</v>
      </c>
      <c r="B46" s="7">
        <f>'Residential Equipment - Elec'!B46+'Residential Audit - Elec'!B46+'Residential Recycling - Elec'!B46+'Nonresidential Equipment - Elec'!B46+'Nonresidential Custom - Elec'!B46+'Nonresidential Audit - Elec'!B46</f>
        <v>0</v>
      </c>
      <c r="C46" s="7">
        <f>'Residential Equipment - Elec'!C46+'Residential Audit - Elec'!C46+'Residential Recycling - Elec'!C46+'Nonresidential Equipment - Elec'!C46+'Nonresidential Custom - Elec'!C46+'Nonresidential Audit - Elec'!C46</f>
        <v>0</v>
      </c>
      <c r="D46" s="3">
        <f>'Residential Equipment - Elec'!D46+'Residential Audit - Elec'!D46+'Residential Recycling - Elec'!D46+'Nonresidential Equipment - Elec'!D46+'Nonresidential Custom - Elec'!D46+'Nonresidential Audit - Elec'!D46</f>
        <v>0</v>
      </c>
      <c r="E46" s="3">
        <f>'Residential Equipment - Elec'!E46+'Residential Audit - Elec'!E46+'Residential Recycling - Elec'!E46+'Nonresidential Equipment - Elec'!E46+'Nonresidential Custom - Elec'!E46+'Nonresidential Audit - Elec'!E46</f>
        <v>0</v>
      </c>
      <c r="F46" s="3">
        <f>'Residential Equipment - Elec'!F46+'Residential Audit - Elec'!F46+'Residential Recycling - Elec'!F46+'Nonresidential Equipment - Elec'!F46+'Nonresidential Custom - Elec'!F46+'Nonresidential Audit - Elec'!F46</f>
        <v>0</v>
      </c>
      <c r="G46" s="3">
        <f>'Residential Equipment - Elec'!G46+'Residential Audit - Elec'!G46+'Residential Recycling - Elec'!G46+'Nonresidential Equipment - Elec'!G46+'Nonresidential Custom - Elec'!G46+'Nonresidential Audit - Elec'!G46</f>
        <v>0</v>
      </c>
      <c r="H46" s="3">
        <f>'Residential Equipment - Elec'!H46+'Residential Audit - Elec'!H46+'Residential Recycling - Elec'!H46+'Nonresidential Equipment - Elec'!H46+'Nonresidential Custom - Elec'!H46+'Nonresidential Audit - Elec'!H46</f>
        <v>0</v>
      </c>
      <c r="I46" s="3">
        <f>'Residential Equipment - Elec'!I46+'Residential Audit - Elec'!I46+'Residential Recycling - Elec'!I46+'Nonresidential Equipment - Elec'!I46+'Nonresidential Custom - Elec'!I46+'Nonresidential Audit - Elec'!I46</f>
        <v>0</v>
      </c>
      <c r="J46" s="3">
        <f>'Residential Equipment - Elec'!J46+'Residential Audit - Elec'!J46+'Residential Recycling - Elec'!J46+'Nonresidential Equipment - Elec'!J46+'Nonresidential Custom - Elec'!J46+'Nonresidential Audit - Elec'!J46</f>
        <v>0</v>
      </c>
    </row>
    <row r="47" spans="1:10" x14ac:dyDescent="0.25">
      <c r="A47" s="2">
        <v>24</v>
      </c>
      <c r="B47" s="7">
        <f>'Residential Equipment - Elec'!B47+'Residential Audit - Elec'!B47+'Residential Recycling - Elec'!B47+'Nonresidential Equipment - Elec'!B47+'Nonresidential Custom - Elec'!B47+'Nonresidential Audit - Elec'!B47</f>
        <v>0</v>
      </c>
      <c r="C47" s="7">
        <f>'Residential Equipment - Elec'!C47+'Residential Audit - Elec'!C47+'Residential Recycling - Elec'!C47+'Nonresidential Equipment - Elec'!C47+'Nonresidential Custom - Elec'!C47+'Nonresidential Audit - Elec'!C47</f>
        <v>0</v>
      </c>
      <c r="D47" s="3">
        <f>'Residential Equipment - Elec'!D47+'Residential Audit - Elec'!D47+'Residential Recycling - Elec'!D47+'Nonresidential Equipment - Elec'!D47+'Nonresidential Custom - Elec'!D47+'Nonresidential Audit - Elec'!D47</f>
        <v>0</v>
      </c>
      <c r="E47" s="3">
        <f>'Residential Equipment - Elec'!E47+'Residential Audit - Elec'!E47+'Residential Recycling - Elec'!E47+'Nonresidential Equipment - Elec'!E47+'Nonresidential Custom - Elec'!E47+'Nonresidential Audit - Elec'!E47</f>
        <v>0</v>
      </c>
      <c r="F47" s="3">
        <f>'Residential Equipment - Elec'!F47+'Residential Audit - Elec'!F47+'Residential Recycling - Elec'!F47+'Nonresidential Equipment - Elec'!F47+'Nonresidential Custom - Elec'!F47+'Nonresidential Audit - Elec'!F47</f>
        <v>0</v>
      </c>
      <c r="G47" s="3">
        <f>'Residential Equipment - Elec'!G47+'Residential Audit - Elec'!G47+'Residential Recycling - Elec'!G47+'Nonresidential Equipment - Elec'!G47+'Nonresidential Custom - Elec'!G47+'Nonresidential Audit - Elec'!G47</f>
        <v>0</v>
      </c>
      <c r="H47" s="3">
        <f>'Residential Equipment - Elec'!H47+'Residential Audit - Elec'!H47+'Residential Recycling - Elec'!H47+'Nonresidential Equipment - Elec'!H47+'Nonresidential Custom - Elec'!H47+'Nonresidential Audit - Elec'!H47</f>
        <v>0</v>
      </c>
      <c r="I47" s="3">
        <f>'Residential Equipment - Elec'!I47+'Residential Audit - Elec'!I47+'Residential Recycling - Elec'!I47+'Nonresidential Equipment - Elec'!I47+'Nonresidential Custom - Elec'!I47+'Nonresidential Audit - Elec'!I47</f>
        <v>0</v>
      </c>
      <c r="J47" s="3">
        <f>'Residential Equipment - Elec'!J47+'Residential Audit - Elec'!J47+'Residential Recycling - Elec'!J47+'Nonresidential Equipment - Elec'!J47+'Nonresidential Custom - Elec'!J47+'Nonresidential Audit - Elec'!J47</f>
        <v>0</v>
      </c>
    </row>
    <row r="48" spans="1:10" x14ac:dyDescent="0.25">
      <c r="A48" s="2">
        <v>25</v>
      </c>
      <c r="B48" s="7">
        <f>'Residential Equipment - Elec'!B48+'Residential Audit - Elec'!B48+'Residential Recycling - Elec'!B48+'Nonresidential Equipment - Elec'!B48+'Nonresidential Custom - Elec'!B48+'Nonresidential Audit - Elec'!B48</f>
        <v>0</v>
      </c>
      <c r="C48" s="7">
        <f>'Residential Equipment - Elec'!C48+'Residential Audit - Elec'!C48+'Residential Recycling - Elec'!C48+'Nonresidential Equipment - Elec'!C48+'Nonresidential Custom - Elec'!C48+'Nonresidential Audit - Elec'!C48</f>
        <v>0</v>
      </c>
      <c r="D48" s="3">
        <f>'Residential Equipment - Elec'!D48+'Residential Audit - Elec'!D48+'Residential Recycling - Elec'!D48+'Nonresidential Equipment - Elec'!D48+'Nonresidential Custom - Elec'!D48+'Nonresidential Audit - Elec'!D48</f>
        <v>0</v>
      </c>
      <c r="E48" s="3">
        <f>'Residential Equipment - Elec'!E48+'Residential Audit - Elec'!E48+'Residential Recycling - Elec'!E48+'Nonresidential Equipment - Elec'!E48+'Nonresidential Custom - Elec'!E48+'Nonresidential Audit - Elec'!E48</f>
        <v>0</v>
      </c>
      <c r="F48" s="3">
        <f>'Residential Equipment - Elec'!F48+'Residential Audit - Elec'!F48+'Residential Recycling - Elec'!F48+'Nonresidential Equipment - Elec'!F48+'Nonresidential Custom - Elec'!F48+'Nonresidential Audit - Elec'!F48</f>
        <v>0</v>
      </c>
      <c r="G48" s="3">
        <f>'Residential Equipment - Elec'!G48+'Residential Audit - Elec'!G48+'Residential Recycling - Elec'!G48+'Nonresidential Equipment - Elec'!G48+'Nonresidential Custom - Elec'!G48+'Nonresidential Audit - Elec'!G48</f>
        <v>0</v>
      </c>
      <c r="H48" s="3">
        <f>'Residential Equipment - Elec'!H48+'Residential Audit - Elec'!H48+'Residential Recycling - Elec'!H48+'Nonresidential Equipment - Elec'!H48+'Nonresidential Custom - Elec'!H48+'Nonresidential Audit - Elec'!H48</f>
        <v>0</v>
      </c>
      <c r="I48" s="3">
        <f>'Residential Equipment - Elec'!I48+'Residential Audit - Elec'!I48+'Residential Recycling - Elec'!I48+'Nonresidential Equipment - Elec'!I48+'Nonresidential Custom - Elec'!I48+'Nonresidential Audit - Elec'!I48</f>
        <v>0</v>
      </c>
      <c r="J48" s="3">
        <f>'Residential Equipment - Elec'!J48+'Residential Audit - Elec'!J48+'Residential Recycling - Elec'!J48+'Nonresidential Equipment - Elec'!J48+'Nonresidential Custom - Elec'!J48+'Nonresidential Audit - Elec'!J48</f>
        <v>0</v>
      </c>
    </row>
    <row r="49" spans="1:10" x14ac:dyDescent="0.25">
      <c r="A49" s="2">
        <v>26</v>
      </c>
      <c r="B49" s="7">
        <f>'Residential Equipment - Elec'!B49+'Residential Audit - Elec'!B49+'Residential Recycling - Elec'!B49+'Nonresidential Equipment - Elec'!B49+'Nonresidential Custom - Elec'!B49+'Nonresidential Audit - Elec'!B49</f>
        <v>0</v>
      </c>
      <c r="C49" s="7">
        <f>'Residential Equipment - Elec'!C49+'Residential Audit - Elec'!C49+'Residential Recycling - Elec'!C49+'Nonresidential Equipment - Elec'!C49+'Nonresidential Custom - Elec'!C49+'Nonresidential Audit - Elec'!C49</f>
        <v>0</v>
      </c>
      <c r="D49" s="3">
        <f>'Residential Equipment - Elec'!D49+'Residential Audit - Elec'!D49+'Residential Recycling - Elec'!D49+'Nonresidential Equipment - Elec'!D49+'Nonresidential Custom - Elec'!D49+'Nonresidential Audit - Elec'!D49</f>
        <v>0</v>
      </c>
      <c r="E49" s="3">
        <f>'Residential Equipment - Elec'!E49+'Residential Audit - Elec'!E49+'Residential Recycling - Elec'!E49+'Nonresidential Equipment - Elec'!E49+'Nonresidential Custom - Elec'!E49+'Nonresidential Audit - Elec'!E49</f>
        <v>0</v>
      </c>
      <c r="F49" s="3">
        <f>'Residential Equipment - Elec'!F49+'Residential Audit - Elec'!F49+'Residential Recycling - Elec'!F49+'Nonresidential Equipment - Elec'!F49+'Nonresidential Custom - Elec'!F49+'Nonresidential Audit - Elec'!F49</f>
        <v>0</v>
      </c>
      <c r="G49" s="3">
        <f>'Residential Equipment - Elec'!G49+'Residential Audit - Elec'!G49+'Residential Recycling - Elec'!G49+'Nonresidential Equipment - Elec'!G49+'Nonresidential Custom - Elec'!G49+'Nonresidential Audit - Elec'!G49</f>
        <v>0</v>
      </c>
      <c r="H49" s="3">
        <f>'Residential Equipment - Elec'!H49+'Residential Audit - Elec'!H49+'Residential Recycling - Elec'!H49+'Nonresidential Equipment - Elec'!H49+'Nonresidential Custom - Elec'!H49+'Nonresidential Audit - Elec'!H49</f>
        <v>0</v>
      </c>
      <c r="I49" s="3">
        <f>'Residential Equipment - Elec'!I49+'Residential Audit - Elec'!I49+'Residential Recycling - Elec'!I49+'Nonresidential Equipment - Elec'!I49+'Nonresidential Custom - Elec'!I49+'Nonresidential Audit - Elec'!I49</f>
        <v>0</v>
      </c>
      <c r="J49" s="3">
        <f>'Residential Equipment - Elec'!J49+'Residential Audit - Elec'!J49+'Residential Recycling - Elec'!J49+'Nonresidential Equipment - Elec'!J49+'Nonresidential Custom - Elec'!J49+'Nonresidential Audit - Elec'!J49</f>
        <v>0</v>
      </c>
    </row>
    <row r="50" spans="1:10" x14ac:dyDescent="0.25">
      <c r="A50" s="2">
        <v>27</v>
      </c>
      <c r="B50" s="7">
        <f>'Residential Equipment - Elec'!B50+'Residential Audit - Elec'!B50+'Residential Recycling - Elec'!B50+'Nonresidential Equipment - Elec'!B50+'Nonresidential Custom - Elec'!B50+'Nonresidential Audit - Elec'!B50</f>
        <v>0</v>
      </c>
      <c r="C50" s="7">
        <f>'Residential Equipment - Elec'!C50+'Residential Audit - Elec'!C50+'Residential Recycling - Elec'!C50+'Nonresidential Equipment - Elec'!C50+'Nonresidential Custom - Elec'!C50+'Nonresidential Audit - Elec'!C50</f>
        <v>0</v>
      </c>
      <c r="D50" s="3">
        <f>'Residential Equipment - Elec'!D50+'Residential Audit - Elec'!D50+'Residential Recycling - Elec'!D50+'Nonresidential Equipment - Elec'!D50+'Nonresidential Custom - Elec'!D50+'Nonresidential Audit - Elec'!D50</f>
        <v>0</v>
      </c>
      <c r="E50" s="3">
        <f>'Residential Equipment - Elec'!E50+'Residential Audit - Elec'!E50+'Residential Recycling - Elec'!E50+'Nonresidential Equipment - Elec'!E50+'Nonresidential Custom - Elec'!E50+'Nonresidential Audit - Elec'!E50</f>
        <v>0</v>
      </c>
      <c r="F50" s="3">
        <f>'Residential Equipment - Elec'!F50+'Residential Audit - Elec'!F50+'Residential Recycling - Elec'!F50+'Nonresidential Equipment - Elec'!F50+'Nonresidential Custom - Elec'!F50+'Nonresidential Audit - Elec'!F50</f>
        <v>0</v>
      </c>
      <c r="G50" s="3">
        <f>'Residential Equipment - Elec'!G50+'Residential Audit - Elec'!G50+'Residential Recycling - Elec'!G50+'Nonresidential Equipment - Elec'!G50+'Nonresidential Custom - Elec'!G50+'Nonresidential Audit - Elec'!G50</f>
        <v>0</v>
      </c>
      <c r="H50" s="3">
        <f>'Residential Equipment - Elec'!H50+'Residential Audit - Elec'!H50+'Residential Recycling - Elec'!H50+'Nonresidential Equipment - Elec'!H50+'Nonresidential Custom - Elec'!H50+'Nonresidential Audit - Elec'!H50</f>
        <v>0</v>
      </c>
      <c r="I50" s="3">
        <f>'Residential Equipment - Elec'!I50+'Residential Audit - Elec'!I50+'Residential Recycling - Elec'!I50+'Nonresidential Equipment - Elec'!I50+'Nonresidential Custom - Elec'!I50+'Nonresidential Audit - Elec'!I50</f>
        <v>0</v>
      </c>
      <c r="J50" s="3">
        <f>'Residential Equipment - Elec'!J50+'Residential Audit - Elec'!J50+'Residential Recycling - Elec'!J50+'Nonresidential Equipment - Elec'!J50+'Nonresidential Custom - Elec'!J50+'Nonresidential Audit - Elec'!J50</f>
        <v>0</v>
      </c>
    </row>
    <row r="51" spans="1:10" x14ac:dyDescent="0.25">
      <c r="A51" s="2">
        <v>28</v>
      </c>
      <c r="B51" s="7">
        <f>'Residential Equipment - Elec'!B51+'Residential Audit - Elec'!B51+'Residential Recycling - Elec'!B51+'Nonresidential Equipment - Elec'!B51+'Nonresidential Custom - Elec'!B51+'Nonresidential Audit - Elec'!B51</f>
        <v>0</v>
      </c>
      <c r="C51" s="7">
        <f>'Residential Equipment - Elec'!C51+'Residential Audit - Elec'!C51+'Residential Recycling - Elec'!C51+'Nonresidential Equipment - Elec'!C51+'Nonresidential Custom - Elec'!C51+'Nonresidential Audit - Elec'!C51</f>
        <v>0</v>
      </c>
      <c r="D51" s="3">
        <f>'Residential Equipment - Elec'!D51+'Residential Audit - Elec'!D51+'Residential Recycling - Elec'!D51+'Nonresidential Equipment - Elec'!D51+'Nonresidential Custom - Elec'!D51+'Nonresidential Audit - Elec'!D51</f>
        <v>0</v>
      </c>
      <c r="E51" s="3">
        <f>'Residential Equipment - Elec'!E51+'Residential Audit - Elec'!E51+'Residential Recycling - Elec'!E51+'Nonresidential Equipment - Elec'!E51+'Nonresidential Custom - Elec'!E51+'Nonresidential Audit - Elec'!E51</f>
        <v>0</v>
      </c>
      <c r="F51" s="3">
        <f>'Residential Equipment - Elec'!F51+'Residential Audit - Elec'!F51+'Residential Recycling - Elec'!F51+'Nonresidential Equipment - Elec'!F51+'Nonresidential Custom - Elec'!F51+'Nonresidential Audit - Elec'!F51</f>
        <v>0</v>
      </c>
      <c r="G51" s="3">
        <f>'Residential Equipment - Elec'!G51+'Residential Audit - Elec'!G51+'Residential Recycling - Elec'!G51+'Nonresidential Equipment - Elec'!G51+'Nonresidential Custom - Elec'!G51+'Nonresidential Audit - Elec'!G51</f>
        <v>0</v>
      </c>
      <c r="H51" s="3">
        <f>'Residential Equipment - Elec'!H51+'Residential Audit - Elec'!H51+'Residential Recycling - Elec'!H51+'Nonresidential Equipment - Elec'!H51+'Nonresidential Custom - Elec'!H51+'Nonresidential Audit - Elec'!H51</f>
        <v>0</v>
      </c>
      <c r="I51" s="3">
        <f>'Residential Equipment - Elec'!I51+'Residential Audit - Elec'!I51+'Residential Recycling - Elec'!I51+'Nonresidential Equipment - Elec'!I51+'Nonresidential Custom - Elec'!I51+'Nonresidential Audit - Elec'!I51</f>
        <v>0</v>
      </c>
      <c r="J51" s="3">
        <f>'Residential Equipment - Elec'!J51+'Residential Audit - Elec'!J51+'Residential Recycling - Elec'!J51+'Nonresidential Equipment - Elec'!J51+'Nonresidential Custom - Elec'!J51+'Nonresidential Audit - Elec'!J51</f>
        <v>0</v>
      </c>
    </row>
    <row r="52" spans="1:10" x14ac:dyDescent="0.25">
      <c r="A52" s="2">
        <v>29</v>
      </c>
      <c r="B52" s="7">
        <f>'Residential Equipment - Elec'!B52+'Residential Audit - Elec'!B52+'Residential Recycling - Elec'!B52+'Nonresidential Equipment - Elec'!B52+'Nonresidential Custom - Elec'!B52+'Nonresidential Audit - Elec'!B52</f>
        <v>0</v>
      </c>
      <c r="C52" s="7">
        <f>'Residential Equipment - Elec'!C52+'Residential Audit - Elec'!C52+'Residential Recycling - Elec'!C52+'Nonresidential Equipment - Elec'!C52+'Nonresidential Custom - Elec'!C52+'Nonresidential Audit - Elec'!C52</f>
        <v>0</v>
      </c>
      <c r="D52" s="3">
        <f>'Residential Equipment - Elec'!D52+'Residential Audit - Elec'!D52+'Residential Recycling - Elec'!D52+'Nonresidential Equipment - Elec'!D52+'Nonresidential Custom - Elec'!D52+'Nonresidential Audit - Elec'!D52</f>
        <v>0</v>
      </c>
      <c r="E52" s="3">
        <f>'Residential Equipment - Elec'!E52+'Residential Audit - Elec'!E52+'Residential Recycling - Elec'!E52+'Nonresidential Equipment - Elec'!E52+'Nonresidential Custom - Elec'!E52+'Nonresidential Audit - Elec'!E52</f>
        <v>0</v>
      </c>
      <c r="F52" s="3">
        <f>'Residential Equipment - Elec'!F52+'Residential Audit - Elec'!F52+'Residential Recycling - Elec'!F52+'Nonresidential Equipment - Elec'!F52+'Nonresidential Custom - Elec'!F52+'Nonresidential Audit - Elec'!F52</f>
        <v>0</v>
      </c>
      <c r="G52" s="3">
        <f>'Residential Equipment - Elec'!G52+'Residential Audit - Elec'!G52+'Residential Recycling - Elec'!G52+'Nonresidential Equipment - Elec'!G52+'Nonresidential Custom - Elec'!G52+'Nonresidential Audit - Elec'!G52</f>
        <v>0</v>
      </c>
      <c r="H52" s="3">
        <f>'Residential Equipment - Elec'!H52+'Residential Audit - Elec'!H52+'Residential Recycling - Elec'!H52+'Nonresidential Equipment - Elec'!H52+'Nonresidential Custom - Elec'!H52+'Nonresidential Audit - Elec'!H52</f>
        <v>0</v>
      </c>
      <c r="I52" s="3">
        <f>'Residential Equipment - Elec'!I52+'Residential Audit - Elec'!I52+'Residential Recycling - Elec'!I52+'Nonresidential Equipment - Elec'!I52+'Nonresidential Custom - Elec'!I52+'Nonresidential Audit - Elec'!I52</f>
        <v>0</v>
      </c>
      <c r="J52" s="3">
        <f>'Residential Equipment - Elec'!J52+'Residential Audit - Elec'!J52+'Residential Recycling - Elec'!J52+'Nonresidential Equipment - Elec'!J52+'Nonresidential Custom - Elec'!J52+'Nonresidential Audit - Elec'!J52</f>
        <v>0</v>
      </c>
    </row>
    <row r="53" spans="1:10" x14ac:dyDescent="0.25">
      <c r="A53" s="5">
        <v>30</v>
      </c>
      <c r="B53" s="8">
        <f>'Residential Equipment - Elec'!B53+'Residential Audit - Elec'!B53+'Residential Recycling - Elec'!B53+'Nonresidential Equipment - Elec'!B53+'Nonresidential Custom - Elec'!B53+'Nonresidential Audit - Elec'!B53</f>
        <v>0</v>
      </c>
      <c r="C53" s="8">
        <f>'Residential Equipment - Elec'!C53+'Residential Audit - Elec'!C53+'Residential Recycling - Elec'!C53+'Nonresidential Equipment - Elec'!C53+'Nonresidential Custom - Elec'!C53+'Nonresidential Audit - Elec'!C53</f>
        <v>0</v>
      </c>
      <c r="D53" s="9">
        <f>'Residential Equipment - Elec'!D53+'Residential Audit - Elec'!D53+'Residential Recycling - Elec'!D53+'Nonresidential Equipment - Elec'!D53+'Nonresidential Custom - Elec'!D53+'Nonresidential Audit - Elec'!D53</f>
        <v>0</v>
      </c>
      <c r="E53" s="9">
        <f>'Residential Equipment - Elec'!E53+'Residential Audit - Elec'!E53+'Residential Recycling - Elec'!E53+'Nonresidential Equipment - Elec'!E53+'Nonresidential Custom - Elec'!E53+'Nonresidential Audit - Elec'!E53</f>
        <v>0</v>
      </c>
      <c r="F53" s="9">
        <f>'Residential Equipment - Elec'!F53+'Residential Audit - Elec'!F53+'Residential Recycling - Elec'!F53+'Nonresidential Equipment - Elec'!F53+'Nonresidential Custom - Elec'!F53+'Nonresidential Audit - Elec'!F53</f>
        <v>0</v>
      </c>
      <c r="G53" s="9">
        <f>'Residential Equipment - Elec'!G53+'Residential Audit - Elec'!G53+'Residential Recycling - Elec'!G53+'Nonresidential Equipment - Elec'!G53+'Nonresidential Custom - Elec'!G53+'Nonresidential Audit - Elec'!G53</f>
        <v>0</v>
      </c>
      <c r="H53" s="9">
        <f>'Residential Equipment - Elec'!H53+'Residential Audit - Elec'!H53+'Residential Recycling - Elec'!H53+'Nonresidential Equipment - Elec'!H53+'Nonresidential Custom - Elec'!H53+'Nonresidential Audit - Elec'!H53</f>
        <v>0</v>
      </c>
      <c r="I53" s="9">
        <f>'Residential Equipment - Elec'!I53+'Residential Audit - Elec'!I53+'Residential Recycling - Elec'!I53+'Nonresidential Equipment - Elec'!I53+'Nonresidential Custom - Elec'!I53+'Nonresidential Audit - Elec'!I53</f>
        <v>0</v>
      </c>
      <c r="J53" s="9">
        <f>'Residential Equipment - Elec'!J53+'Residential Audit - Elec'!J53+'Residential Recycling - Elec'!J53+'Nonresidential Equipment - Elec'!J53+'Nonresidential Custom - Elec'!J53+'Nonresidential Audit - Elec'!J53</f>
        <v>0</v>
      </c>
    </row>
    <row r="54" spans="1:10" x14ac:dyDescent="0.25">
      <c r="A54" s="4" t="s">
        <v>31</v>
      </c>
      <c r="B54" s="7">
        <f>B24+NPV($F$18,B25:B53)</f>
        <v>1252.4994784244939</v>
      </c>
      <c r="C54" s="7">
        <f t="shared" ref="C54:J54" si="3">C24+NPV($F$18,C25:C53)</f>
        <v>0.52336250967005793</v>
      </c>
      <c r="D54" s="3">
        <f t="shared" si="3"/>
        <v>40611.553504895404</v>
      </c>
      <c r="E54" s="3">
        <f t="shared" si="3"/>
        <v>6489.9848306379881</v>
      </c>
      <c r="F54" s="3">
        <f t="shared" si="3"/>
        <v>13817.757508064793</v>
      </c>
      <c r="G54" s="3">
        <f t="shared" si="3"/>
        <v>29170.031827852923</v>
      </c>
      <c r="H54" s="3">
        <f t="shared" si="3"/>
        <v>64650.416164329588</v>
      </c>
      <c r="I54" s="3">
        <f t="shared" si="3"/>
        <v>0</v>
      </c>
      <c r="J54" s="3">
        <f t="shared" si="3"/>
        <v>9008.9327671451101</v>
      </c>
    </row>
    <row r="55" spans="1:10" x14ac:dyDescent="0.25">
      <c r="A55" s="4" t="s">
        <v>32</v>
      </c>
      <c r="B55" s="7">
        <f>B24+NPV($G$18,B25:B53)</f>
        <v>1640.6163507535121</v>
      </c>
      <c r="C55" s="7">
        <f t="shared" ref="C55:J55" si="4">C24+NPV($G$18,C25:C53)</f>
        <v>0.68262324824458254</v>
      </c>
      <c r="D55" s="3">
        <f t="shared" si="4"/>
        <v>53664.191670347893</v>
      </c>
      <c r="E55" s="3">
        <f t="shared" si="4"/>
        <v>8575.8861325036087</v>
      </c>
      <c r="F55" s="3">
        <f t="shared" si="4"/>
        <v>18258.819370172958</v>
      </c>
      <c r="G55" s="3">
        <f t="shared" si="4"/>
        <v>40055.667010423538</v>
      </c>
      <c r="H55" s="3">
        <f t="shared" si="4"/>
        <v>85737.098416906374</v>
      </c>
      <c r="I55" s="3">
        <f t="shared" si="4"/>
        <v>0</v>
      </c>
      <c r="J55" s="3">
        <f t="shared" si="4"/>
        <v>12055.456418344802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2018 Annual Report
Annual Program Results
Exhibit D</oddHeader>
    <oddFooter>&amp;L&amp;A&amp;CPage &amp;P of &amp;N&amp;RExhibit 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38</v>
      </c>
      <c r="B4" s="1"/>
      <c r="C4" s="1"/>
    </row>
    <row r="6" spans="1:10" x14ac:dyDescent="0.25">
      <c r="A6" s="2" t="s">
        <v>0</v>
      </c>
      <c r="B6" s="2"/>
      <c r="C6" s="3">
        <v>33668.792295649939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v>1559011.6915000011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v>466068.64999999991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1718030.7409348304</v>
      </c>
      <c r="D13" s="16">
        <f>SUM(D54:G54)</f>
        <v>1108758.1486087306</v>
      </c>
      <c r="E13" s="16">
        <f>SUM(D54:G54)</f>
        <v>1108758.1486087306</v>
      </c>
      <c r="F13" s="16">
        <f>SUM(D54:G54)+I54+C9</f>
        <v>1108758.1486087306</v>
      </c>
      <c r="G13" s="16">
        <f>SUM(D55:G55)+J55</f>
        <v>1825841.4246326254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1559011.6915000011</v>
      </c>
      <c r="D14" s="17">
        <f>H54+C6+C8</f>
        <v>1751699.5332304803</v>
      </c>
      <c r="E14" s="17">
        <f>C6+C8</f>
        <v>499737.44229564985</v>
      </c>
      <c r="F14" s="17">
        <f>C6+C7</f>
        <v>1592680.483795651</v>
      </c>
      <c r="G14" s="17">
        <f>C6+C7</f>
        <v>1592680.483795651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159019.04943482927</v>
      </c>
      <c r="D15" s="18">
        <f t="shared" ref="D15:G15" si="0">D13-D14</f>
        <v>-642941.38462174963</v>
      </c>
      <c r="E15" s="18">
        <f t="shared" si="0"/>
        <v>609020.70631308085</v>
      </c>
      <c r="F15" s="18">
        <f t="shared" si="0"/>
        <v>-483922.33518692036</v>
      </c>
      <c r="G15" s="18">
        <f t="shared" si="0"/>
        <v>233160.94083697442</v>
      </c>
      <c r="H15" s="2"/>
      <c r="I15" s="2"/>
      <c r="J15" s="2"/>
    </row>
    <row r="16" spans="1:10" x14ac:dyDescent="0.25">
      <c r="A16" s="2" t="s">
        <v>14</v>
      </c>
      <c r="B16" s="2"/>
      <c r="C16" s="19">
        <f>IFERROR(C13/C14,0)</f>
        <v>1.1019999082122529</v>
      </c>
      <c r="D16" s="19">
        <f>IFERROR(D13/D14,0)</f>
        <v>0.63296137697996724</v>
      </c>
      <c r="E16" s="19">
        <f>IFERROR(E13/E14,0)</f>
        <v>2.2186813609871119</v>
      </c>
      <c r="F16" s="19">
        <f>IFERROR(F13/F14,0)</f>
        <v>0.69615855778326341</v>
      </c>
      <c r="G16" s="19">
        <f>IFERROR(G13/G14,0)</f>
        <v>1.1463953022650901</v>
      </c>
      <c r="H16" s="2"/>
      <c r="I16" s="2"/>
      <c r="J16" s="2"/>
    </row>
    <row r="17" spans="1:10" x14ac:dyDescent="0.25">
      <c r="A17" s="14" t="s">
        <v>41</v>
      </c>
      <c r="B17" s="2"/>
      <c r="C17" s="20">
        <f>IFERROR(C14/$B$54,0)</f>
        <v>7.9665251886940318</v>
      </c>
      <c r="D17" s="20">
        <f>IFERROR(D14/$B$54,0)</f>
        <v>8.951157025049282</v>
      </c>
      <c r="E17" s="20">
        <f>IFERROR(E14/$B$54,0)</f>
        <v>2.5536504591260289</v>
      </c>
      <c r="F17" s="20">
        <f>IFERROR(F14/$B$54,0)</f>
        <v>8.1385721870318903</v>
      </c>
      <c r="G17" s="20">
        <f>IFERROR(G14/$B$55,0)</f>
        <v>5.6145245653321858</v>
      </c>
      <c r="H17" s="2"/>
      <c r="I17" s="2"/>
      <c r="J17" s="2"/>
    </row>
    <row r="18" spans="1:10" x14ac:dyDescent="0.25">
      <c r="A18" s="2" t="s">
        <v>33</v>
      </c>
      <c r="B18" s="2"/>
      <c r="C18" s="11">
        <v>7.1300000000000002E-2</v>
      </c>
      <c r="D18" s="11">
        <v>7.1300000000000002E-2</v>
      </c>
      <c r="E18" s="11">
        <v>7.1300000000000002E-2</v>
      </c>
      <c r="F18" s="11">
        <v>7.1300000000000002E-2</v>
      </c>
      <c r="G18" s="11">
        <v>2.1999999999999999E-2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x14ac:dyDescent="0.25">
      <c r="A21" s="2"/>
      <c r="B21" s="21"/>
      <c r="C21" s="21"/>
      <c r="D21" s="21" t="s">
        <v>39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57</v>
      </c>
      <c r="J22" s="21"/>
    </row>
    <row r="23" spans="1:10" x14ac:dyDescent="0.25">
      <c r="A23" s="6" t="s">
        <v>25</v>
      </c>
      <c r="B23" s="13" t="s">
        <v>40</v>
      </c>
      <c r="C23" s="13" t="s">
        <v>40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58</v>
      </c>
      <c r="J23" s="22" t="s">
        <v>30</v>
      </c>
    </row>
    <row r="24" spans="1:10" x14ac:dyDescent="0.25">
      <c r="A24" s="2">
        <v>1</v>
      </c>
      <c r="B24" s="23">
        <v>17635.819926267231</v>
      </c>
      <c r="C24" s="23">
        <v>246.59969018841412</v>
      </c>
      <c r="D24" s="3">
        <v>21937.64</v>
      </c>
      <c r="E24" s="3">
        <v>0</v>
      </c>
      <c r="F24" s="3">
        <v>0</v>
      </c>
      <c r="G24" s="3">
        <v>49679.61</v>
      </c>
      <c r="H24" s="3">
        <v>83769.05</v>
      </c>
      <c r="I24" s="3">
        <v>0</v>
      </c>
      <c r="J24" s="3">
        <v>5371.2937499999998</v>
      </c>
    </row>
    <row r="25" spans="1:10" x14ac:dyDescent="0.25">
      <c r="A25" s="2">
        <v>2</v>
      </c>
      <c r="B25" s="23">
        <v>17635.819926267231</v>
      </c>
      <c r="C25" s="23">
        <v>246.59969018841412</v>
      </c>
      <c r="D25" s="3">
        <v>22343.49</v>
      </c>
      <c r="E25" s="3">
        <v>0</v>
      </c>
      <c r="F25" s="3">
        <v>0</v>
      </c>
      <c r="G25" s="3">
        <v>54179.06</v>
      </c>
      <c r="H25" s="3">
        <v>88779.839999999997</v>
      </c>
      <c r="I25" s="3">
        <v>0</v>
      </c>
      <c r="J25" s="3">
        <v>5739.1912499999999</v>
      </c>
    </row>
    <row r="26" spans="1:10" x14ac:dyDescent="0.25">
      <c r="A26" s="2">
        <v>3</v>
      </c>
      <c r="B26" s="23">
        <v>17635.819926267231</v>
      </c>
      <c r="C26" s="23">
        <v>246.59969018841412</v>
      </c>
      <c r="D26" s="3">
        <v>22756.85</v>
      </c>
      <c r="E26" s="3">
        <v>0</v>
      </c>
      <c r="F26" s="3">
        <v>0</v>
      </c>
      <c r="G26" s="3">
        <v>59275.41</v>
      </c>
      <c r="H26" s="3">
        <v>94395.199999999997</v>
      </c>
      <c r="I26" s="3">
        <v>0</v>
      </c>
      <c r="J26" s="3">
        <v>6152.4195000000009</v>
      </c>
    </row>
    <row r="27" spans="1:10" x14ac:dyDescent="0.25">
      <c r="A27" s="2">
        <v>4</v>
      </c>
      <c r="B27" s="23">
        <v>17635.819926267231</v>
      </c>
      <c r="C27" s="23">
        <v>246.59969018841412</v>
      </c>
      <c r="D27" s="3">
        <v>23177.86</v>
      </c>
      <c r="E27" s="3">
        <v>0</v>
      </c>
      <c r="F27" s="3">
        <v>0</v>
      </c>
      <c r="G27" s="3">
        <v>62795.4</v>
      </c>
      <c r="H27" s="3">
        <v>98441.99</v>
      </c>
      <c r="I27" s="3">
        <v>0</v>
      </c>
      <c r="J27" s="3">
        <v>6447.9945000000007</v>
      </c>
    </row>
    <row r="28" spans="1:10" x14ac:dyDescent="0.25">
      <c r="A28" s="2">
        <v>5</v>
      </c>
      <c r="B28" s="23">
        <v>17635.819926267231</v>
      </c>
      <c r="C28" s="23">
        <v>246.59969018841412</v>
      </c>
      <c r="D28" s="3">
        <v>23606.63</v>
      </c>
      <c r="E28" s="3">
        <v>0</v>
      </c>
      <c r="F28" s="3">
        <v>0</v>
      </c>
      <c r="G28" s="3">
        <v>65787.28</v>
      </c>
      <c r="H28" s="3">
        <v>101968.59</v>
      </c>
      <c r="I28" s="3">
        <v>0</v>
      </c>
      <c r="J28" s="3">
        <v>6704.5432499999997</v>
      </c>
    </row>
    <row r="29" spans="1:10" x14ac:dyDescent="0.25">
      <c r="A29" s="2">
        <v>6</v>
      </c>
      <c r="B29" s="23">
        <v>17635.819926267231</v>
      </c>
      <c r="C29" s="23">
        <v>246.59969018841412</v>
      </c>
      <c r="D29" s="3">
        <v>24043.35</v>
      </c>
      <c r="E29" s="3">
        <v>0</v>
      </c>
      <c r="F29" s="3">
        <v>0</v>
      </c>
      <c r="G29" s="3">
        <v>69279.34</v>
      </c>
      <c r="H29" s="3">
        <v>106003.36</v>
      </c>
      <c r="I29" s="3">
        <v>0</v>
      </c>
      <c r="J29" s="3">
        <v>6999.2017500000002</v>
      </c>
    </row>
    <row r="30" spans="1:10" x14ac:dyDescent="0.25">
      <c r="A30" s="2">
        <v>7</v>
      </c>
      <c r="B30" s="23">
        <v>17635.819926267231</v>
      </c>
      <c r="C30" s="23">
        <v>246.59969018841412</v>
      </c>
      <c r="D30" s="3">
        <v>24488.18</v>
      </c>
      <c r="E30" s="3">
        <v>0</v>
      </c>
      <c r="F30" s="3">
        <v>0</v>
      </c>
      <c r="G30" s="3">
        <v>72477.16</v>
      </c>
      <c r="H30" s="3">
        <v>109752.01</v>
      </c>
      <c r="I30" s="3">
        <v>0</v>
      </c>
      <c r="J30" s="3">
        <v>7272.4004999999997</v>
      </c>
    </row>
    <row r="31" spans="1:10" x14ac:dyDescent="0.25">
      <c r="A31" s="2">
        <v>8</v>
      </c>
      <c r="B31" s="23">
        <v>17635.819926267231</v>
      </c>
      <c r="C31" s="23">
        <v>246.59969018841412</v>
      </c>
      <c r="D31" s="3">
        <v>24941.200000000001</v>
      </c>
      <c r="E31" s="3">
        <v>0</v>
      </c>
      <c r="F31" s="3">
        <v>0</v>
      </c>
      <c r="G31" s="3">
        <v>72164.56</v>
      </c>
      <c r="H31" s="3">
        <v>109998.57</v>
      </c>
      <c r="I31" s="3">
        <v>0</v>
      </c>
      <c r="J31" s="3">
        <v>7282.9319999999998</v>
      </c>
    </row>
    <row r="32" spans="1:10" x14ac:dyDescent="0.25">
      <c r="A32" s="2">
        <v>9</v>
      </c>
      <c r="B32" s="23">
        <v>17635.819926267231</v>
      </c>
      <c r="C32" s="23">
        <v>246.59969018841412</v>
      </c>
      <c r="D32" s="3">
        <v>25402.6</v>
      </c>
      <c r="E32" s="3">
        <v>0</v>
      </c>
      <c r="F32" s="3">
        <v>0</v>
      </c>
      <c r="G32" s="3">
        <v>73944.44</v>
      </c>
      <c r="H32" s="3">
        <v>112345.94</v>
      </c>
      <c r="I32" s="3">
        <v>0</v>
      </c>
      <c r="J32" s="3">
        <v>7451.0280000000002</v>
      </c>
    </row>
    <row r="33" spans="1:10" x14ac:dyDescent="0.25">
      <c r="A33" s="2">
        <v>10</v>
      </c>
      <c r="B33" s="23">
        <v>17635.819926267231</v>
      </c>
      <c r="C33" s="23">
        <v>246.59969018841412</v>
      </c>
      <c r="D33" s="3">
        <v>25872.560000000001</v>
      </c>
      <c r="E33" s="3">
        <v>0</v>
      </c>
      <c r="F33" s="3">
        <v>0</v>
      </c>
      <c r="G33" s="3">
        <v>76562.41</v>
      </c>
      <c r="H33" s="3">
        <v>115539.94</v>
      </c>
      <c r="I33" s="3">
        <v>0</v>
      </c>
      <c r="J33" s="3">
        <v>7682.6227499999995</v>
      </c>
    </row>
    <row r="34" spans="1:10" x14ac:dyDescent="0.25">
      <c r="A34" s="2">
        <v>11</v>
      </c>
      <c r="B34" s="23">
        <v>17628.50992626723</v>
      </c>
      <c r="C34" s="23">
        <v>246.58020018841412</v>
      </c>
      <c r="D34" s="3">
        <v>26348.959999999999</v>
      </c>
      <c r="E34" s="3">
        <v>0</v>
      </c>
      <c r="F34" s="3">
        <v>0</v>
      </c>
      <c r="G34" s="3">
        <v>81429.460000000006</v>
      </c>
      <c r="H34" s="3">
        <v>120975.23</v>
      </c>
      <c r="I34" s="3">
        <v>0</v>
      </c>
      <c r="J34" s="3">
        <v>8083.3815000000004</v>
      </c>
    </row>
    <row r="35" spans="1:10" x14ac:dyDescent="0.25">
      <c r="A35" s="2">
        <v>12</v>
      </c>
      <c r="B35" s="23">
        <v>17628.50992626723</v>
      </c>
      <c r="C35" s="23">
        <v>246.58020018841412</v>
      </c>
      <c r="D35" s="3">
        <v>26836.42</v>
      </c>
      <c r="E35" s="3">
        <v>0</v>
      </c>
      <c r="F35" s="3">
        <v>0</v>
      </c>
      <c r="G35" s="3">
        <v>86379.47</v>
      </c>
      <c r="H35" s="3">
        <v>126518.44</v>
      </c>
      <c r="I35" s="3">
        <v>0</v>
      </c>
      <c r="J35" s="3">
        <v>8491.19175</v>
      </c>
    </row>
    <row r="36" spans="1:10" x14ac:dyDescent="0.25">
      <c r="A36" s="2">
        <v>13</v>
      </c>
      <c r="B36" s="23">
        <v>17628.50992626723</v>
      </c>
      <c r="C36" s="23">
        <v>246.58020018841412</v>
      </c>
      <c r="D36" s="3">
        <v>27332.89</v>
      </c>
      <c r="E36" s="3">
        <v>0</v>
      </c>
      <c r="F36" s="3">
        <v>0</v>
      </c>
      <c r="G36" s="3">
        <v>89611.9</v>
      </c>
      <c r="H36" s="3">
        <v>130352.97</v>
      </c>
      <c r="I36" s="3">
        <v>0</v>
      </c>
      <c r="J36" s="3">
        <v>8770.8592499999995</v>
      </c>
    </row>
    <row r="37" spans="1:10" x14ac:dyDescent="0.25">
      <c r="A37" s="2">
        <v>14</v>
      </c>
      <c r="B37" s="23">
        <v>17625.077926267229</v>
      </c>
      <c r="C37" s="23">
        <v>246.57107018841413</v>
      </c>
      <c r="D37" s="3">
        <v>27837.43</v>
      </c>
      <c r="E37" s="3">
        <v>0</v>
      </c>
      <c r="F37" s="3">
        <v>0</v>
      </c>
      <c r="G37" s="3">
        <v>91493.52</v>
      </c>
      <c r="H37" s="3">
        <v>132837.65</v>
      </c>
      <c r="I37" s="3">
        <v>0</v>
      </c>
      <c r="J37" s="3">
        <v>8949.8212500000009</v>
      </c>
    </row>
    <row r="38" spans="1:10" x14ac:dyDescent="0.25">
      <c r="A38" s="2">
        <v>15</v>
      </c>
      <c r="B38" s="23">
        <v>17625.077926267229</v>
      </c>
      <c r="C38" s="23">
        <v>246.57107018841413</v>
      </c>
      <c r="D38" s="3">
        <v>28352.44</v>
      </c>
      <c r="E38" s="3">
        <v>0</v>
      </c>
      <c r="F38" s="3">
        <v>0</v>
      </c>
      <c r="G38" s="3">
        <v>96330.33</v>
      </c>
      <c r="H38" s="3">
        <v>138294.60999999999</v>
      </c>
      <c r="I38" s="3">
        <v>0</v>
      </c>
      <c r="J38" s="3">
        <v>9351.2077499999996</v>
      </c>
    </row>
    <row r="39" spans="1:10" x14ac:dyDescent="0.25">
      <c r="A39" s="2">
        <v>16</v>
      </c>
      <c r="B39" s="23">
        <v>16072.957839067225</v>
      </c>
      <c r="C39" s="23">
        <v>226.41386188530208</v>
      </c>
      <c r="D39" s="3">
        <v>26333.96</v>
      </c>
      <c r="E39" s="3">
        <v>0</v>
      </c>
      <c r="F39" s="3">
        <v>0</v>
      </c>
      <c r="G39" s="3">
        <v>92735.59</v>
      </c>
      <c r="H39" s="3">
        <v>131578.41</v>
      </c>
      <c r="I39" s="3">
        <v>0</v>
      </c>
      <c r="J39" s="3">
        <v>8930.2162499999995</v>
      </c>
    </row>
    <row r="40" spans="1:10" x14ac:dyDescent="0.25">
      <c r="A40" s="2">
        <v>17</v>
      </c>
      <c r="B40" s="23">
        <v>16072.957839067225</v>
      </c>
      <c r="C40" s="23">
        <v>226.41386188530208</v>
      </c>
      <c r="D40" s="3">
        <v>26821.14</v>
      </c>
      <c r="E40" s="3">
        <v>0</v>
      </c>
      <c r="F40" s="3">
        <v>0</v>
      </c>
      <c r="G40" s="3">
        <v>95946.8</v>
      </c>
      <c r="H40" s="3">
        <v>135372.25</v>
      </c>
      <c r="I40" s="3">
        <v>0</v>
      </c>
      <c r="J40" s="3">
        <v>9207.5954999999994</v>
      </c>
    </row>
    <row r="41" spans="1:10" x14ac:dyDescent="0.25">
      <c r="A41" s="2">
        <v>18</v>
      </c>
      <c r="B41" s="23">
        <v>16072.957839067225</v>
      </c>
      <c r="C41" s="23">
        <v>226.41386188530208</v>
      </c>
      <c r="D41" s="3">
        <v>27317.32</v>
      </c>
      <c r="E41" s="3">
        <v>0</v>
      </c>
      <c r="F41" s="3">
        <v>0</v>
      </c>
      <c r="G41" s="3">
        <v>101930.96</v>
      </c>
      <c r="H41" s="3">
        <v>141947.79999999999</v>
      </c>
      <c r="I41" s="3">
        <v>0</v>
      </c>
      <c r="J41" s="3">
        <v>9693.6209999999992</v>
      </c>
    </row>
    <row r="42" spans="1:10" x14ac:dyDescent="0.25">
      <c r="A42" s="2">
        <v>19</v>
      </c>
      <c r="B42" s="23">
        <v>16072.957839067225</v>
      </c>
      <c r="C42" s="23">
        <v>226.41386188530208</v>
      </c>
      <c r="D42" s="3">
        <v>27822.71</v>
      </c>
      <c r="E42" s="3">
        <v>0</v>
      </c>
      <c r="F42" s="3">
        <v>0</v>
      </c>
      <c r="G42" s="3">
        <v>106437.98</v>
      </c>
      <c r="H42" s="3">
        <v>147055.06</v>
      </c>
      <c r="I42" s="3">
        <v>0</v>
      </c>
      <c r="J42" s="3">
        <v>10069.551750000001</v>
      </c>
    </row>
    <row r="43" spans="1:10" x14ac:dyDescent="0.25">
      <c r="A43" s="2">
        <v>20</v>
      </c>
      <c r="B43" s="23">
        <v>16072.957839067225</v>
      </c>
      <c r="C43" s="23">
        <v>226.41386188530208</v>
      </c>
      <c r="D43" s="3">
        <v>28337.41</v>
      </c>
      <c r="E43" s="3">
        <v>0</v>
      </c>
      <c r="F43" s="3">
        <v>0</v>
      </c>
      <c r="G43" s="3">
        <v>108832.83</v>
      </c>
      <c r="H43" s="3">
        <v>150059.17000000001</v>
      </c>
      <c r="I43" s="3">
        <v>0</v>
      </c>
      <c r="J43" s="3">
        <v>10287.767999999998</v>
      </c>
    </row>
    <row r="44" spans="1:10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4" t="s">
        <v>31</v>
      </c>
      <c r="B54" s="23">
        <f>B24+NPV($F$18,B25:B53)</f>
        <v>195695.31942389716</v>
      </c>
      <c r="C54" s="23">
        <f t="shared" ref="C54:J54" si="1">C24+NPV($F$18,C25:C53)</f>
        <v>2739.1960194864723</v>
      </c>
      <c r="D54" s="3">
        <f t="shared" si="1"/>
        <v>279015.74274748075</v>
      </c>
      <c r="E54" s="3">
        <f t="shared" si="1"/>
        <v>0</v>
      </c>
      <c r="F54" s="3">
        <f t="shared" si="1"/>
        <v>0</v>
      </c>
      <c r="G54" s="3">
        <f t="shared" si="1"/>
        <v>829742.40586125001</v>
      </c>
      <c r="H54" s="3">
        <f t="shared" si="1"/>
        <v>1251962.0909348305</v>
      </c>
      <c r="I54" s="3">
        <f t="shared" si="1"/>
        <v>0</v>
      </c>
      <c r="J54" s="3">
        <f t="shared" si="1"/>
        <v>83156.861145654795</v>
      </c>
    </row>
    <row r="55" spans="1:10" x14ac:dyDescent="0.25">
      <c r="A55" s="4" t="s">
        <v>32</v>
      </c>
      <c r="B55" s="23">
        <f>B24+NPV($G$18,B25:B53)</f>
        <v>283671.47837056784</v>
      </c>
      <c r="C55" s="23">
        <f t="shared" ref="C55:J55" si="2">C24+NPV($G$18,C25:C53)</f>
        <v>3972.6851173097643</v>
      </c>
      <c r="D55" s="3">
        <f t="shared" si="2"/>
        <v>415632.77167262207</v>
      </c>
      <c r="E55" s="3">
        <f t="shared" si="2"/>
        <v>0</v>
      </c>
      <c r="F55" s="3">
        <f t="shared" si="2"/>
        <v>0</v>
      </c>
      <c r="G55" s="3">
        <f t="shared" si="2"/>
        <v>1282824.3675205179</v>
      </c>
      <c r="H55" s="3">
        <f t="shared" si="2"/>
        <v>1908504.4676799234</v>
      </c>
      <c r="I55" s="3">
        <f t="shared" si="2"/>
        <v>0</v>
      </c>
      <c r="J55" s="3">
        <f t="shared" si="2"/>
        <v>127384.28543948551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2018 Annual Report
Annual Program Results
Exhibit D</oddHeader>
    <oddFooter>&amp;L&amp;A&amp;CPage &amp;P of &amp;N&amp;RExhibit 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43</v>
      </c>
      <c r="B4" s="1"/>
      <c r="C4" s="1"/>
    </row>
    <row r="6" spans="1:10" x14ac:dyDescent="0.25">
      <c r="A6" s="2" t="s">
        <v>0</v>
      </c>
      <c r="B6" s="2"/>
      <c r="C6" s="3">
        <v>0.50666818682329695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v>0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v>0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0</v>
      </c>
      <c r="D13" s="16">
        <f>SUM(D54:G54)</f>
        <v>0</v>
      </c>
      <c r="E13" s="16">
        <f>SUM(D54:G54)</f>
        <v>0</v>
      </c>
      <c r="F13" s="16">
        <f>SUM(D54:G54)+I54+C9</f>
        <v>0</v>
      </c>
      <c r="G13" s="16">
        <f>SUM(D55:G55)+J55</f>
        <v>0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0</v>
      </c>
      <c r="D14" s="17">
        <f>H54+C6+C8</f>
        <v>0.50666818682329695</v>
      </c>
      <c r="E14" s="17">
        <f>C6+C8</f>
        <v>0.50666818682329695</v>
      </c>
      <c r="F14" s="17">
        <f>C6+C7</f>
        <v>0.50666818682329695</v>
      </c>
      <c r="G14" s="17">
        <f>C6+C7</f>
        <v>0.50666818682329695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0</v>
      </c>
      <c r="D15" s="18">
        <f t="shared" ref="D15:G15" si="0">D13-D14</f>
        <v>-0.50666818682329695</v>
      </c>
      <c r="E15" s="18">
        <f t="shared" si="0"/>
        <v>-0.50666818682329695</v>
      </c>
      <c r="F15" s="18">
        <f t="shared" si="0"/>
        <v>-0.50666818682329695</v>
      </c>
      <c r="G15" s="18">
        <f t="shared" si="0"/>
        <v>-0.50666818682329695</v>
      </c>
      <c r="H15" s="2"/>
      <c r="I15" s="2"/>
      <c r="J15" s="2"/>
    </row>
    <row r="16" spans="1:10" x14ac:dyDescent="0.25">
      <c r="A16" s="2" t="s">
        <v>14</v>
      </c>
      <c r="B16" s="2"/>
      <c r="C16" s="19">
        <f>IFERROR(C13/C14,0)</f>
        <v>0</v>
      </c>
      <c r="D16" s="19">
        <f>IFERROR(D13/D14,0)</f>
        <v>0</v>
      </c>
      <c r="E16" s="19">
        <f>IFERROR(E13/E14,0)</f>
        <v>0</v>
      </c>
      <c r="F16" s="19">
        <f>IFERROR(F13/F14,0)</f>
        <v>0</v>
      </c>
      <c r="G16" s="19">
        <f>IFERROR(G13/G14,0)</f>
        <v>0</v>
      </c>
      <c r="H16" s="2"/>
      <c r="I16" s="2"/>
      <c r="J16" s="2"/>
    </row>
    <row r="17" spans="1:10" x14ac:dyDescent="0.25">
      <c r="A17" s="14" t="s">
        <v>41</v>
      </c>
      <c r="B17" s="2"/>
      <c r="C17" s="20">
        <f>IFERROR(C14/$B$54,0)</f>
        <v>0</v>
      </c>
      <c r="D17" s="20">
        <f>IFERROR(D14/$B$54,0)</f>
        <v>0</v>
      </c>
      <c r="E17" s="20">
        <f>IFERROR(E14/$B$54,0)</f>
        <v>0</v>
      </c>
      <c r="F17" s="20">
        <f>IFERROR(F14/$B$54,0)</f>
        <v>0</v>
      </c>
      <c r="G17" s="20">
        <f>IFERROR(G14/$B$55,0)</f>
        <v>0</v>
      </c>
      <c r="H17" s="2"/>
      <c r="I17" s="2"/>
      <c r="J17" s="2"/>
    </row>
    <row r="18" spans="1:10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x14ac:dyDescent="0.25">
      <c r="A21" s="2"/>
      <c r="B21" s="21"/>
      <c r="C21" s="21"/>
      <c r="D21" s="21" t="s">
        <v>39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57</v>
      </c>
      <c r="J22" s="21"/>
    </row>
    <row r="23" spans="1:10" x14ac:dyDescent="0.25">
      <c r="A23" s="6" t="s">
        <v>25</v>
      </c>
      <c r="B23" s="13" t="s">
        <v>40</v>
      </c>
      <c r="C23" s="13" t="s">
        <v>40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58</v>
      </c>
      <c r="J23" s="22" t="s">
        <v>30</v>
      </c>
    </row>
    <row r="24" spans="1:10" x14ac:dyDescent="0.25">
      <c r="A24" s="2">
        <v>1</v>
      </c>
      <c r="B24" s="23">
        <v>0</v>
      </c>
      <c r="C24" s="2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 x14ac:dyDescent="0.25">
      <c r="A25" s="2">
        <v>2</v>
      </c>
      <c r="B25" s="23">
        <v>0</v>
      </c>
      <c r="C25" s="2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x14ac:dyDescent="0.25">
      <c r="A26" s="2">
        <v>3</v>
      </c>
      <c r="B26" s="23">
        <v>0</v>
      </c>
      <c r="C26" s="2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 x14ac:dyDescent="0.25">
      <c r="A27" s="2">
        <v>4</v>
      </c>
      <c r="B27" s="23">
        <v>0</v>
      </c>
      <c r="C27" s="2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x14ac:dyDescent="0.25">
      <c r="A28" s="2">
        <v>5</v>
      </c>
      <c r="B28" s="23">
        <v>0</v>
      </c>
      <c r="C28" s="2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 x14ac:dyDescent="0.25">
      <c r="A29" s="2">
        <v>6</v>
      </c>
      <c r="B29" s="23">
        <v>0</v>
      </c>
      <c r="C29" s="2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x14ac:dyDescent="0.25">
      <c r="A30" s="2">
        <v>7</v>
      </c>
      <c r="B30" s="23">
        <v>0</v>
      </c>
      <c r="C30" s="2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1:10" x14ac:dyDescent="0.25">
      <c r="A31" s="2">
        <v>8</v>
      </c>
      <c r="B31" s="23">
        <v>0</v>
      </c>
      <c r="C31" s="2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x14ac:dyDescent="0.25">
      <c r="A32" s="2">
        <v>9</v>
      </c>
      <c r="B32" s="23">
        <v>0</v>
      </c>
      <c r="C32" s="2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x14ac:dyDescent="0.25">
      <c r="A33" s="2">
        <v>10</v>
      </c>
      <c r="B33" s="23">
        <v>0</v>
      </c>
      <c r="C33" s="2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x14ac:dyDescent="0.25">
      <c r="A34" s="2">
        <v>11</v>
      </c>
      <c r="B34" s="23">
        <v>0</v>
      </c>
      <c r="C34" s="2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x14ac:dyDescent="0.25">
      <c r="A35" s="2">
        <v>12</v>
      </c>
      <c r="B35" s="23">
        <v>0</v>
      </c>
      <c r="C35" s="2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x14ac:dyDescent="0.25">
      <c r="A36" s="2">
        <v>13</v>
      </c>
      <c r="B36" s="23">
        <v>0</v>
      </c>
      <c r="C36" s="2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x14ac:dyDescent="0.25">
      <c r="A37" s="2">
        <v>14</v>
      </c>
      <c r="B37" s="23">
        <v>0</v>
      </c>
      <c r="C37" s="2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x14ac:dyDescent="0.25">
      <c r="A38" s="2">
        <v>15</v>
      </c>
      <c r="B38" s="23">
        <v>0</v>
      </c>
      <c r="C38" s="2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x14ac:dyDescent="0.25">
      <c r="A39" s="2">
        <v>16</v>
      </c>
      <c r="B39" s="23">
        <v>0</v>
      </c>
      <c r="C39" s="2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x14ac:dyDescent="0.25">
      <c r="A40" s="2">
        <v>17</v>
      </c>
      <c r="B40" s="23">
        <v>0</v>
      </c>
      <c r="C40" s="2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25">
      <c r="A41" s="2">
        <v>18</v>
      </c>
      <c r="B41" s="23">
        <v>0</v>
      </c>
      <c r="C41" s="2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25">
      <c r="A42" s="2">
        <v>19</v>
      </c>
      <c r="B42" s="23">
        <v>0</v>
      </c>
      <c r="C42" s="2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25">
      <c r="A43" s="2">
        <v>20</v>
      </c>
      <c r="B43" s="23">
        <v>0</v>
      </c>
      <c r="C43" s="2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4" t="s">
        <v>31</v>
      </c>
      <c r="B54" s="23">
        <f>B24+NPV($F$18,B25:B53)</f>
        <v>0</v>
      </c>
      <c r="C54" s="23">
        <f t="shared" ref="C54:J54" si="1">C24+NPV($F$18,C25:C53)</f>
        <v>0</v>
      </c>
      <c r="D54" s="3">
        <f t="shared" si="1"/>
        <v>0</v>
      </c>
      <c r="E54" s="3">
        <f t="shared" si="1"/>
        <v>0</v>
      </c>
      <c r="F54" s="3">
        <f t="shared" si="1"/>
        <v>0</v>
      </c>
      <c r="G54" s="3">
        <f t="shared" si="1"/>
        <v>0</v>
      </c>
      <c r="H54" s="3">
        <f t="shared" si="1"/>
        <v>0</v>
      </c>
      <c r="I54" s="3">
        <f t="shared" si="1"/>
        <v>0</v>
      </c>
      <c r="J54" s="3">
        <f t="shared" si="1"/>
        <v>0</v>
      </c>
    </row>
    <row r="55" spans="1:10" x14ac:dyDescent="0.25">
      <c r="A55" s="4" t="s">
        <v>32</v>
      </c>
      <c r="B55" s="23">
        <f>B24+NPV($G$18,B25:B53)</f>
        <v>0</v>
      </c>
      <c r="C55" s="23">
        <f t="shared" ref="C55:J55" si="2">C24+NPV($G$18,C25:C53)</f>
        <v>0</v>
      </c>
      <c r="D55" s="3">
        <f t="shared" si="2"/>
        <v>0</v>
      </c>
      <c r="E55" s="3">
        <f t="shared" si="2"/>
        <v>0</v>
      </c>
      <c r="F55" s="3">
        <f t="shared" si="2"/>
        <v>0</v>
      </c>
      <c r="G55" s="3">
        <f t="shared" si="2"/>
        <v>0</v>
      </c>
      <c r="H55" s="3">
        <f t="shared" si="2"/>
        <v>0</v>
      </c>
      <c r="I55" s="3">
        <f t="shared" si="2"/>
        <v>0</v>
      </c>
      <c r="J55" s="3">
        <f t="shared" si="2"/>
        <v>0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Annual Report
Annual Program Results
Exhibit D</oddHeader>
    <oddFooter>&amp;L&amp;A&amp;CPage &amp;P of &amp;N&amp;RExhibit 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44</v>
      </c>
      <c r="B4" s="1"/>
      <c r="C4" s="1"/>
    </row>
    <row r="6" spans="1:10" x14ac:dyDescent="0.25">
      <c r="A6" s="2" t="s">
        <v>0</v>
      </c>
      <c r="B6" s="2"/>
      <c r="C6" s="3">
        <v>6172.4443420032112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v>148207.28499999989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v>45919.5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242280.47983305168</v>
      </c>
      <c r="D13" s="16">
        <f>SUM(D54:G54)</f>
        <v>201392.19534912833</v>
      </c>
      <c r="E13" s="16">
        <f>SUM(D54:G54)</f>
        <v>201392.19534912833</v>
      </c>
      <c r="F13" s="16">
        <f>SUM(D54:G54)+I54+C9</f>
        <v>201392.19534912833</v>
      </c>
      <c r="G13" s="16">
        <f>SUM(D55:G55)+J55</f>
        <v>331854.26682844077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148207.28499999989</v>
      </c>
      <c r="D14" s="17">
        <f>H54+C6+C8</f>
        <v>248452.92417505488</v>
      </c>
      <c r="E14" s="17">
        <f>C6+C8</f>
        <v>52091.944342003211</v>
      </c>
      <c r="F14" s="17">
        <f>C6+C7</f>
        <v>154379.72934200309</v>
      </c>
      <c r="G14" s="17">
        <f>C6+C7</f>
        <v>154379.72934200309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94073.194833051792</v>
      </c>
      <c r="D15" s="18">
        <f t="shared" ref="D15:G15" si="0">D13-D14</f>
        <v>-47060.728825926548</v>
      </c>
      <c r="E15" s="18">
        <f t="shared" si="0"/>
        <v>149300.25100712513</v>
      </c>
      <c r="F15" s="18">
        <f t="shared" si="0"/>
        <v>47012.466007125244</v>
      </c>
      <c r="G15" s="18">
        <f t="shared" si="0"/>
        <v>177474.53748643768</v>
      </c>
      <c r="H15" s="2"/>
      <c r="I15" s="2"/>
      <c r="J15" s="2"/>
    </row>
    <row r="16" spans="1:10" x14ac:dyDescent="0.25">
      <c r="A16" s="2" t="s">
        <v>14</v>
      </c>
      <c r="B16" s="2"/>
      <c r="C16" s="19">
        <f>IFERROR(C13/C14,0)</f>
        <v>1.6347406933002777</v>
      </c>
      <c r="D16" s="19">
        <f>IFERROR(D13/D14,0)</f>
        <v>0.81058492677361882</v>
      </c>
      <c r="E16" s="19">
        <f>IFERROR(E13/E14,0)</f>
        <v>3.8660909646012214</v>
      </c>
      <c r="F16" s="19">
        <f>IFERROR(F13/F14,0)</f>
        <v>1.3045248635135045</v>
      </c>
      <c r="G16" s="19">
        <f>IFERROR(G13/G14,0)</f>
        <v>2.1495974130986575</v>
      </c>
      <c r="H16" s="2"/>
      <c r="I16" s="2"/>
      <c r="J16" s="2"/>
    </row>
    <row r="17" spans="1:10" x14ac:dyDescent="0.25">
      <c r="A17" s="14" t="s">
        <v>41</v>
      </c>
      <c r="B17" s="2"/>
      <c r="C17" s="20">
        <f>IFERROR(C14/$B$54,0)</f>
        <v>4.2157302137971406</v>
      </c>
      <c r="D17" s="20">
        <f>IFERROR(D14/$B$54,0)</f>
        <v>7.067199828611864</v>
      </c>
      <c r="E17" s="20">
        <f>IFERROR(E14/$B$54,0)</f>
        <v>1.4817462154982606</v>
      </c>
      <c r="F17" s="20">
        <f>IFERROR(F14/$B$54,0)</f>
        <v>4.391304309939339</v>
      </c>
      <c r="G17" s="20">
        <f>IFERROR(G14/$B$55,0)</f>
        <v>3.0265855867951799</v>
      </c>
      <c r="H17" s="2"/>
      <c r="I17" s="2"/>
      <c r="J17" s="2"/>
    </row>
    <row r="18" spans="1:10" x14ac:dyDescent="0.25">
      <c r="A18" s="2" t="s">
        <v>33</v>
      </c>
      <c r="B18" s="2"/>
      <c r="C18" s="11">
        <v>7.1300000000000002E-2</v>
      </c>
      <c r="D18" s="11">
        <v>7.1300000000000002E-2</v>
      </c>
      <c r="E18" s="11">
        <v>7.1300000000000002E-2</v>
      </c>
      <c r="F18" s="11">
        <v>7.1300000000000002E-2</v>
      </c>
      <c r="G18" s="11">
        <v>2.1999999999999999E-2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x14ac:dyDescent="0.25">
      <c r="A21" s="2"/>
      <c r="B21" s="21"/>
      <c r="C21" s="21"/>
      <c r="D21" s="21" t="s">
        <v>39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57</v>
      </c>
      <c r="J22" s="21"/>
    </row>
    <row r="23" spans="1:10" x14ac:dyDescent="0.25">
      <c r="A23" s="6" t="s">
        <v>25</v>
      </c>
      <c r="B23" s="13" t="s">
        <v>40</v>
      </c>
      <c r="C23" s="13" t="s">
        <v>40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58</v>
      </c>
      <c r="J23" s="22" t="s">
        <v>30</v>
      </c>
    </row>
    <row r="24" spans="1:10" x14ac:dyDescent="0.25">
      <c r="A24" s="2">
        <v>1</v>
      </c>
      <c r="B24" s="23">
        <v>3162.4391228445234</v>
      </c>
      <c r="C24" s="23">
        <v>37.822994503822486</v>
      </c>
      <c r="D24" s="3">
        <v>4096.3999999999996</v>
      </c>
      <c r="E24" s="3">
        <v>0</v>
      </c>
      <c r="F24" s="3">
        <v>0</v>
      </c>
      <c r="G24" s="3">
        <v>8919.6200000000008</v>
      </c>
      <c r="H24" s="3">
        <v>12715.61</v>
      </c>
      <c r="I24" s="3">
        <v>0</v>
      </c>
      <c r="J24" s="3">
        <v>976.20150000000001</v>
      </c>
    </row>
    <row r="25" spans="1:10" x14ac:dyDescent="0.25">
      <c r="A25" s="2">
        <v>2</v>
      </c>
      <c r="B25" s="23">
        <v>3162.4391228445234</v>
      </c>
      <c r="C25" s="23">
        <v>37.822994503822486</v>
      </c>
      <c r="D25" s="3">
        <v>4172.1899999999996</v>
      </c>
      <c r="E25" s="3">
        <v>0</v>
      </c>
      <c r="F25" s="3">
        <v>0</v>
      </c>
      <c r="G25" s="3">
        <v>9719.5400000000009</v>
      </c>
      <c r="H25" s="3">
        <v>13572.47</v>
      </c>
      <c r="I25" s="3">
        <v>0</v>
      </c>
      <c r="J25" s="3">
        <v>1041.8797499999998</v>
      </c>
    </row>
    <row r="26" spans="1:10" x14ac:dyDescent="0.25">
      <c r="A26" s="2">
        <v>3</v>
      </c>
      <c r="B26" s="23">
        <v>3162.4391228445234</v>
      </c>
      <c r="C26" s="23">
        <v>37.822994503822486</v>
      </c>
      <c r="D26" s="3">
        <v>4249.38</v>
      </c>
      <c r="E26" s="3">
        <v>0</v>
      </c>
      <c r="F26" s="3">
        <v>0</v>
      </c>
      <c r="G26" s="3">
        <v>10634.25</v>
      </c>
      <c r="H26" s="3">
        <v>14544.98</v>
      </c>
      <c r="I26" s="3">
        <v>0</v>
      </c>
      <c r="J26" s="3">
        <v>1116.27225</v>
      </c>
    </row>
    <row r="27" spans="1:10" x14ac:dyDescent="0.25">
      <c r="A27" s="2">
        <v>4</v>
      </c>
      <c r="B27" s="23">
        <v>3162.4391228445234</v>
      </c>
      <c r="C27" s="23">
        <v>37.822994503822486</v>
      </c>
      <c r="D27" s="3">
        <v>4327.9799999999996</v>
      </c>
      <c r="E27" s="3">
        <v>0</v>
      </c>
      <c r="F27" s="3">
        <v>0</v>
      </c>
      <c r="G27" s="3">
        <v>11267.53</v>
      </c>
      <c r="H27" s="3">
        <v>15236.93</v>
      </c>
      <c r="I27" s="3">
        <v>0</v>
      </c>
      <c r="J27" s="3">
        <v>1169.6632500000001</v>
      </c>
    </row>
    <row r="28" spans="1:10" x14ac:dyDescent="0.25">
      <c r="A28" s="2">
        <v>5</v>
      </c>
      <c r="B28" s="23">
        <v>3162.4391228445234</v>
      </c>
      <c r="C28" s="23">
        <v>37.822994503822486</v>
      </c>
      <c r="D28" s="3">
        <v>4408.0600000000004</v>
      </c>
      <c r="E28" s="3">
        <v>0</v>
      </c>
      <c r="F28" s="3">
        <v>0</v>
      </c>
      <c r="G28" s="3">
        <v>11805.07</v>
      </c>
      <c r="H28" s="3">
        <v>15834.01</v>
      </c>
      <c r="I28" s="3">
        <v>0</v>
      </c>
      <c r="J28" s="3">
        <v>1215.9847500000001</v>
      </c>
    </row>
    <row r="29" spans="1:10" x14ac:dyDescent="0.25">
      <c r="A29" s="2">
        <v>6</v>
      </c>
      <c r="B29" s="23">
        <v>3162.4391228445234</v>
      </c>
      <c r="C29" s="23">
        <v>37.822994503822486</v>
      </c>
      <c r="D29" s="3">
        <v>4489.6099999999997</v>
      </c>
      <c r="E29" s="3">
        <v>0</v>
      </c>
      <c r="F29" s="3">
        <v>0</v>
      </c>
      <c r="G29" s="3">
        <v>12424.21</v>
      </c>
      <c r="H29" s="3">
        <v>16513.59</v>
      </c>
      <c r="I29" s="3">
        <v>0</v>
      </c>
      <c r="J29" s="3">
        <v>1268.5364999999999</v>
      </c>
    </row>
    <row r="30" spans="1:10" x14ac:dyDescent="0.25">
      <c r="A30" s="2">
        <v>7</v>
      </c>
      <c r="B30" s="23">
        <v>3162.4391228445234</v>
      </c>
      <c r="C30" s="23">
        <v>37.822994503822486</v>
      </c>
      <c r="D30" s="3">
        <v>4572.67</v>
      </c>
      <c r="E30" s="3">
        <v>0</v>
      </c>
      <c r="F30" s="3">
        <v>0</v>
      </c>
      <c r="G30" s="3">
        <v>13007.03</v>
      </c>
      <c r="H30" s="3">
        <v>17157.73</v>
      </c>
      <c r="I30" s="3">
        <v>0</v>
      </c>
      <c r="J30" s="3">
        <v>1318.4775</v>
      </c>
    </row>
    <row r="31" spans="1:10" x14ac:dyDescent="0.25">
      <c r="A31" s="2">
        <v>8</v>
      </c>
      <c r="B31" s="23">
        <v>3162.4391228445234</v>
      </c>
      <c r="C31" s="23">
        <v>37.822994503822486</v>
      </c>
      <c r="D31" s="3">
        <v>4657.26</v>
      </c>
      <c r="E31" s="3">
        <v>0</v>
      </c>
      <c r="F31" s="3">
        <v>0</v>
      </c>
      <c r="G31" s="3">
        <v>12948.93</v>
      </c>
      <c r="H31" s="3">
        <v>17161.91</v>
      </c>
      <c r="I31" s="3">
        <v>0</v>
      </c>
      <c r="J31" s="3">
        <v>1320.4642500000002</v>
      </c>
    </row>
    <row r="32" spans="1:10" x14ac:dyDescent="0.25">
      <c r="A32" s="2">
        <v>9</v>
      </c>
      <c r="B32" s="23">
        <v>3162.4391228445234</v>
      </c>
      <c r="C32" s="23">
        <v>37.822994503822486</v>
      </c>
      <c r="D32" s="3">
        <v>4743.42</v>
      </c>
      <c r="E32" s="3">
        <v>0</v>
      </c>
      <c r="F32" s="3">
        <v>0</v>
      </c>
      <c r="G32" s="3">
        <v>13266.21</v>
      </c>
      <c r="H32" s="3">
        <v>17542.37</v>
      </c>
      <c r="I32" s="3">
        <v>0</v>
      </c>
      <c r="J32" s="3">
        <v>1350.7222499999998</v>
      </c>
    </row>
    <row r="33" spans="1:10" x14ac:dyDescent="0.25">
      <c r="A33" s="2">
        <v>10</v>
      </c>
      <c r="B33" s="23">
        <v>3162.4391228445234</v>
      </c>
      <c r="C33" s="23">
        <v>37.822994503822486</v>
      </c>
      <c r="D33" s="3">
        <v>4831.17</v>
      </c>
      <c r="E33" s="3">
        <v>0</v>
      </c>
      <c r="F33" s="3">
        <v>0</v>
      </c>
      <c r="G33" s="3">
        <v>13732.1</v>
      </c>
      <c r="H33" s="3">
        <v>18072.400000000001</v>
      </c>
      <c r="I33" s="3">
        <v>0</v>
      </c>
      <c r="J33" s="3">
        <v>1392.2452499999999</v>
      </c>
    </row>
    <row r="34" spans="1:10" x14ac:dyDescent="0.25">
      <c r="A34" s="2">
        <v>11</v>
      </c>
      <c r="B34" s="23">
        <v>3162.4391228445234</v>
      </c>
      <c r="C34" s="23">
        <v>37.822994503822486</v>
      </c>
      <c r="D34" s="3">
        <v>4920.54</v>
      </c>
      <c r="E34" s="3">
        <v>0</v>
      </c>
      <c r="F34" s="3">
        <v>0</v>
      </c>
      <c r="G34" s="3">
        <v>14611.25</v>
      </c>
      <c r="H34" s="3">
        <v>19016.66</v>
      </c>
      <c r="I34" s="3">
        <v>0</v>
      </c>
      <c r="J34" s="3">
        <v>1464.8842500000001</v>
      </c>
    </row>
    <row r="35" spans="1:10" x14ac:dyDescent="0.25">
      <c r="A35" s="2">
        <v>12</v>
      </c>
      <c r="B35" s="23">
        <v>3162.4391228445234</v>
      </c>
      <c r="C35" s="23">
        <v>37.822994503822486</v>
      </c>
      <c r="D35" s="3">
        <v>5011.58</v>
      </c>
      <c r="E35" s="3">
        <v>0</v>
      </c>
      <c r="F35" s="3">
        <v>0</v>
      </c>
      <c r="G35" s="3">
        <v>15499.91</v>
      </c>
      <c r="H35" s="3">
        <v>19971.400000000001</v>
      </c>
      <c r="I35" s="3">
        <v>0</v>
      </c>
      <c r="J35" s="3">
        <v>1538.3617499999998</v>
      </c>
    </row>
    <row r="36" spans="1:10" x14ac:dyDescent="0.25">
      <c r="A36" s="2">
        <v>13</v>
      </c>
      <c r="B36" s="23">
        <v>3162.4391228445234</v>
      </c>
      <c r="C36" s="23">
        <v>37.822994503822486</v>
      </c>
      <c r="D36" s="3">
        <v>5104.29</v>
      </c>
      <c r="E36" s="3">
        <v>0</v>
      </c>
      <c r="F36" s="3">
        <v>0</v>
      </c>
      <c r="G36" s="3">
        <v>16085.63</v>
      </c>
      <c r="H36" s="3">
        <v>20624.189999999999</v>
      </c>
      <c r="I36" s="3">
        <v>0</v>
      </c>
      <c r="J36" s="3">
        <v>1589.2439999999999</v>
      </c>
    </row>
    <row r="37" spans="1:10" x14ac:dyDescent="0.25">
      <c r="A37" s="2">
        <v>14</v>
      </c>
      <c r="B37" s="23">
        <v>3162.4391228445234</v>
      </c>
      <c r="C37" s="23">
        <v>37.822994503822486</v>
      </c>
      <c r="D37" s="3">
        <v>5198.72</v>
      </c>
      <c r="E37" s="3">
        <v>0</v>
      </c>
      <c r="F37" s="3">
        <v>0</v>
      </c>
      <c r="G37" s="3">
        <v>16421.849999999999</v>
      </c>
      <c r="H37" s="3">
        <v>21028.48</v>
      </c>
      <c r="I37" s="3">
        <v>0</v>
      </c>
      <c r="J37" s="3">
        <v>1621.5427499999998</v>
      </c>
    </row>
    <row r="38" spans="1:10" x14ac:dyDescent="0.25">
      <c r="A38" s="2">
        <v>15</v>
      </c>
      <c r="B38" s="23">
        <v>3162.4391228445234</v>
      </c>
      <c r="C38" s="23">
        <v>37.822994503822486</v>
      </c>
      <c r="D38" s="3">
        <v>5294.89</v>
      </c>
      <c r="E38" s="3">
        <v>0</v>
      </c>
      <c r="F38" s="3">
        <v>0</v>
      </c>
      <c r="G38" s="3">
        <v>17286.68</v>
      </c>
      <c r="H38" s="3">
        <v>21962.43</v>
      </c>
      <c r="I38" s="3">
        <v>0</v>
      </c>
      <c r="J38" s="3">
        <v>1693.6177499999999</v>
      </c>
    </row>
    <row r="39" spans="1:10" x14ac:dyDescent="0.25">
      <c r="A39" s="2">
        <v>16</v>
      </c>
      <c r="B39" s="23">
        <v>2921.0267450445231</v>
      </c>
      <c r="C39" s="23">
        <v>34.324983363456873</v>
      </c>
      <c r="D39" s="3">
        <v>4944.43</v>
      </c>
      <c r="E39" s="3">
        <v>0</v>
      </c>
      <c r="F39" s="3">
        <v>0</v>
      </c>
      <c r="G39" s="3">
        <v>16855.36</v>
      </c>
      <c r="H39" s="3">
        <v>21238.95</v>
      </c>
      <c r="I39" s="3">
        <v>0</v>
      </c>
      <c r="J39" s="3">
        <v>1634.98425</v>
      </c>
    </row>
    <row r="40" spans="1:10" x14ac:dyDescent="0.25">
      <c r="A40" s="2">
        <v>17</v>
      </c>
      <c r="B40" s="23">
        <v>2921.0267450445231</v>
      </c>
      <c r="C40" s="23">
        <v>34.324983363456873</v>
      </c>
      <c r="D40" s="3">
        <v>5035.91</v>
      </c>
      <c r="E40" s="3">
        <v>0</v>
      </c>
      <c r="F40" s="3">
        <v>0</v>
      </c>
      <c r="G40" s="3">
        <v>17436.79</v>
      </c>
      <c r="H40" s="3">
        <v>21886.13</v>
      </c>
      <c r="I40" s="3">
        <v>0</v>
      </c>
      <c r="J40" s="3">
        <v>1685.4525000000001</v>
      </c>
    </row>
    <row r="41" spans="1:10" x14ac:dyDescent="0.25">
      <c r="A41" s="2">
        <v>18</v>
      </c>
      <c r="B41" s="23">
        <v>2921.0267450445231</v>
      </c>
      <c r="C41" s="23">
        <v>34.324983363456873</v>
      </c>
      <c r="D41" s="3">
        <v>5129.08</v>
      </c>
      <c r="E41" s="3">
        <v>0</v>
      </c>
      <c r="F41" s="3">
        <v>0</v>
      </c>
      <c r="G41" s="3">
        <v>18520.919999999998</v>
      </c>
      <c r="H41" s="3">
        <v>23037.01</v>
      </c>
      <c r="I41" s="3">
        <v>0</v>
      </c>
      <c r="J41" s="3">
        <v>1773.75</v>
      </c>
    </row>
    <row r="42" spans="1:10" x14ac:dyDescent="0.25">
      <c r="A42" s="2">
        <v>19</v>
      </c>
      <c r="B42" s="23">
        <v>2921.0267450445231</v>
      </c>
      <c r="C42" s="23">
        <v>34.324983363456873</v>
      </c>
      <c r="D42" s="3">
        <v>5223.96</v>
      </c>
      <c r="E42" s="3">
        <v>0</v>
      </c>
      <c r="F42" s="3">
        <v>0</v>
      </c>
      <c r="G42" s="3">
        <v>19347.62</v>
      </c>
      <c r="H42" s="3">
        <v>23931.45</v>
      </c>
      <c r="I42" s="3">
        <v>0</v>
      </c>
      <c r="J42" s="3">
        <v>1842.8684999999998</v>
      </c>
    </row>
    <row r="43" spans="1:10" x14ac:dyDescent="0.25">
      <c r="A43" s="2">
        <v>20</v>
      </c>
      <c r="B43" s="23">
        <v>2921.0267450445231</v>
      </c>
      <c r="C43" s="23">
        <v>34.324983363456873</v>
      </c>
      <c r="D43" s="3">
        <v>5320.6</v>
      </c>
      <c r="E43" s="3">
        <v>0</v>
      </c>
      <c r="F43" s="3">
        <v>0</v>
      </c>
      <c r="G43" s="3">
        <v>19782.95</v>
      </c>
      <c r="H43" s="3">
        <v>24435.53</v>
      </c>
      <c r="I43" s="3">
        <v>0</v>
      </c>
      <c r="J43" s="3">
        <v>1882.7662500000001</v>
      </c>
    </row>
    <row r="44" spans="1:10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4" t="s">
        <v>31</v>
      </c>
      <c r="B54" s="23">
        <f>B24+NPV($F$18,B25:B53)</f>
        <v>35155.78025248168</v>
      </c>
      <c r="C54" s="23">
        <f t="shared" ref="C54:J54" si="1">C24+NPV($F$18,C25:C53)</f>
        <v>419.51419440308291</v>
      </c>
      <c r="D54" s="3">
        <f t="shared" si="1"/>
        <v>52145.305923003703</v>
      </c>
      <c r="E54" s="3">
        <f t="shared" si="1"/>
        <v>0</v>
      </c>
      <c r="F54" s="3">
        <f t="shared" si="1"/>
        <v>0</v>
      </c>
      <c r="G54" s="3">
        <f t="shared" si="1"/>
        <v>149246.88942612463</v>
      </c>
      <c r="H54" s="3">
        <f t="shared" si="1"/>
        <v>196360.97983305168</v>
      </c>
      <c r="I54" s="3">
        <f t="shared" si="1"/>
        <v>0</v>
      </c>
      <c r="J54" s="3">
        <f t="shared" si="1"/>
        <v>15104.414651184625</v>
      </c>
    </row>
    <row r="55" spans="1:10" x14ac:dyDescent="0.25">
      <c r="A55" s="4" t="s">
        <v>32</v>
      </c>
      <c r="B55" s="23">
        <f>B24+NPV($G$18,B25:B53)</f>
        <v>51007.884929986132</v>
      </c>
      <c r="C55" s="23">
        <f t="shared" ref="C55:J55" si="2">C24+NPV($G$18,C25:C53)</f>
        <v>607.9476152330044</v>
      </c>
      <c r="D55" s="3">
        <f t="shared" si="2"/>
        <v>77710.015692857836</v>
      </c>
      <c r="E55" s="3">
        <f t="shared" si="2"/>
        <v>0</v>
      </c>
      <c r="F55" s="3">
        <f t="shared" si="2"/>
        <v>0</v>
      </c>
      <c r="G55" s="3">
        <f t="shared" si="2"/>
        <v>230991.62786848238</v>
      </c>
      <c r="H55" s="3">
        <f t="shared" si="2"/>
        <v>300879.63989229925</v>
      </c>
      <c r="I55" s="3">
        <f t="shared" si="2"/>
        <v>0</v>
      </c>
      <c r="J55" s="3">
        <f t="shared" si="2"/>
        <v>23152.623267100516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2018 Annual Report
Annual Program Results
Exhibit D</oddHeader>
    <oddFooter>&amp;L&amp;A&amp;CPage &amp;P of &amp;N&amp;RExhibit 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61</v>
      </c>
      <c r="B4" s="1"/>
      <c r="C4" s="1"/>
    </row>
    <row r="6" spans="1:10" x14ac:dyDescent="0.25">
      <c r="A6" s="2" t="s">
        <v>0</v>
      </c>
      <c r="B6" s="2"/>
      <c r="C6" s="3">
        <v>313.30669416012836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v>63.07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v>63.07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63.07</v>
      </c>
      <c r="D13" s="16">
        <f>SUM(D54:G54)</f>
        <v>0</v>
      </c>
      <c r="E13" s="16">
        <f>SUM(D54:G54)</f>
        <v>0</v>
      </c>
      <c r="F13" s="16">
        <f>SUM(D54:G54)+I54+C9</f>
        <v>0</v>
      </c>
      <c r="G13" s="16">
        <f>SUM(D55:G55)+J55</f>
        <v>0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63.07</v>
      </c>
      <c r="D14" s="17">
        <f>H54+C6+C8</f>
        <v>376.37669416012835</v>
      </c>
      <c r="E14" s="17">
        <f>C6+C8</f>
        <v>376.37669416012835</v>
      </c>
      <c r="F14" s="17">
        <f>C6+C7</f>
        <v>376.37669416012835</v>
      </c>
      <c r="G14" s="17">
        <f>C6+C7</f>
        <v>376.37669416012835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0</v>
      </c>
      <c r="D15" s="18">
        <f t="shared" ref="D15:G15" si="0">D13-D14</f>
        <v>-376.37669416012835</v>
      </c>
      <c r="E15" s="18">
        <f t="shared" si="0"/>
        <v>-376.37669416012835</v>
      </c>
      <c r="F15" s="18">
        <f t="shared" si="0"/>
        <v>-376.37669416012835</v>
      </c>
      <c r="G15" s="18">
        <f t="shared" si="0"/>
        <v>-376.37669416012835</v>
      </c>
      <c r="H15" s="2"/>
      <c r="I15" s="2"/>
      <c r="J15" s="2"/>
    </row>
    <row r="16" spans="1:10" x14ac:dyDescent="0.25">
      <c r="A16" s="2" t="s">
        <v>14</v>
      </c>
      <c r="B16" s="2"/>
      <c r="C16" s="19">
        <f>IFERROR(C13/C14,0)</f>
        <v>1</v>
      </c>
      <c r="D16" s="19">
        <f>IFERROR(D13/D14,0)</f>
        <v>0</v>
      </c>
      <c r="E16" s="19">
        <f>IFERROR(E13/E14,0)</f>
        <v>0</v>
      </c>
      <c r="F16" s="19">
        <f>IFERROR(F13/F14,0)</f>
        <v>0</v>
      </c>
      <c r="G16" s="19">
        <f>IFERROR(G13/G14,0)</f>
        <v>0</v>
      </c>
      <c r="H16" s="2"/>
      <c r="I16" s="2"/>
      <c r="J16" s="2"/>
    </row>
    <row r="17" spans="1:10" x14ac:dyDescent="0.25">
      <c r="A17" s="14" t="s">
        <v>41</v>
      </c>
      <c r="B17" s="2"/>
      <c r="C17" s="20">
        <f>IFERROR(C14/$B$54,0)</f>
        <v>0</v>
      </c>
      <c r="D17" s="20">
        <f>IFERROR(D14/$B$54,0)</f>
        <v>0</v>
      </c>
      <c r="E17" s="20">
        <f>IFERROR(E14/$B$54,0)</f>
        <v>0</v>
      </c>
      <c r="F17" s="20">
        <f>IFERROR(F14/$B$54,0)</f>
        <v>0</v>
      </c>
      <c r="G17" s="20">
        <f>IFERROR(G14/$B$55,0)</f>
        <v>0</v>
      </c>
      <c r="H17" s="2"/>
      <c r="I17" s="2"/>
      <c r="J17" s="2"/>
    </row>
    <row r="18" spans="1:10" x14ac:dyDescent="0.25">
      <c r="A18" s="2" t="s">
        <v>33</v>
      </c>
      <c r="B18" s="2"/>
      <c r="C18" s="11">
        <v>7.1300000000000002E-2</v>
      </c>
      <c r="D18" s="11">
        <v>7.1300000000000002E-2</v>
      </c>
      <c r="E18" s="11">
        <v>7.1300000000000002E-2</v>
      </c>
      <c r="F18" s="11">
        <v>7.1300000000000002E-2</v>
      </c>
      <c r="G18" s="11">
        <v>2.1999999999999999E-2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x14ac:dyDescent="0.25">
      <c r="A21" s="2"/>
      <c r="B21" s="21"/>
      <c r="C21" s="21"/>
      <c r="D21" s="21" t="s">
        <v>39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57</v>
      </c>
      <c r="J22" s="21"/>
    </row>
    <row r="23" spans="1:10" x14ac:dyDescent="0.25">
      <c r="A23" s="6" t="s">
        <v>25</v>
      </c>
      <c r="B23" s="13" t="s">
        <v>40</v>
      </c>
      <c r="C23" s="13" t="s">
        <v>40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58</v>
      </c>
      <c r="J23" s="22" t="s">
        <v>30</v>
      </c>
    </row>
    <row r="24" spans="1:10" x14ac:dyDescent="0.25">
      <c r="A24" s="2">
        <v>1</v>
      </c>
      <c r="B24" s="23">
        <v>0</v>
      </c>
      <c r="C24" s="2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 x14ac:dyDescent="0.25">
      <c r="A25" s="2">
        <v>2</v>
      </c>
      <c r="B25" s="23">
        <v>0</v>
      </c>
      <c r="C25" s="2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x14ac:dyDescent="0.25">
      <c r="A26" s="2">
        <v>3</v>
      </c>
      <c r="B26" s="23">
        <v>0</v>
      </c>
      <c r="C26" s="2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 x14ac:dyDescent="0.25">
      <c r="A27" s="2">
        <v>4</v>
      </c>
      <c r="B27" s="23">
        <v>0</v>
      </c>
      <c r="C27" s="2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x14ac:dyDescent="0.25">
      <c r="A28" s="2">
        <v>5</v>
      </c>
      <c r="B28" s="23">
        <v>0</v>
      </c>
      <c r="C28" s="2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 x14ac:dyDescent="0.25">
      <c r="A29" s="2">
        <v>6</v>
      </c>
      <c r="B29" s="23">
        <v>0</v>
      </c>
      <c r="C29" s="2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x14ac:dyDescent="0.25">
      <c r="A30" s="2">
        <v>7</v>
      </c>
      <c r="B30" s="23">
        <v>0</v>
      </c>
      <c r="C30" s="2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1:10" x14ac:dyDescent="0.25">
      <c r="A31" s="2">
        <v>8</v>
      </c>
      <c r="B31" s="23">
        <v>0</v>
      </c>
      <c r="C31" s="2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x14ac:dyDescent="0.25">
      <c r="A32" s="2">
        <v>9</v>
      </c>
      <c r="B32" s="23">
        <v>0</v>
      </c>
      <c r="C32" s="2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x14ac:dyDescent="0.25">
      <c r="A33" s="2">
        <v>10</v>
      </c>
      <c r="B33" s="23">
        <v>0</v>
      </c>
      <c r="C33" s="2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x14ac:dyDescent="0.25">
      <c r="A34" s="2">
        <v>11</v>
      </c>
      <c r="B34" s="23">
        <v>0</v>
      </c>
      <c r="C34" s="2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x14ac:dyDescent="0.25">
      <c r="A35" s="2">
        <v>12</v>
      </c>
      <c r="B35" s="23">
        <v>0</v>
      </c>
      <c r="C35" s="2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x14ac:dyDescent="0.25">
      <c r="A36" s="2">
        <v>13</v>
      </c>
      <c r="B36" s="23">
        <v>0</v>
      </c>
      <c r="C36" s="2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x14ac:dyDescent="0.25">
      <c r="A37" s="2">
        <v>14</v>
      </c>
      <c r="B37" s="23">
        <v>0</v>
      </c>
      <c r="C37" s="2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x14ac:dyDescent="0.25">
      <c r="A38" s="2">
        <v>15</v>
      </c>
      <c r="B38" s="23">
        <v>0</v>
      </c>
      <c r="C38" s="2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x14ac:dyDescent="0.25">
      <c r="A39" s="2">
        <v>16</v>
      </c>
      <c r="B39" s="23">
        <v>0</v>
      </c>
      <c r="C39" s="2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x14ac:dyDescent="0.25">
      <c r="A40" s="2">
        <v>17</v>
      </c>
      <c r="B40" s="23">
        <v>0</v>
      </c>
      <c r="C40" s="2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25">
      <c r="A41" s="2">
        <v>18</v>
      </c>
      <c r="B41" s="23">
        <v>0</v>
      </c>
      <c r="C41" s="2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25">
      <c r="A42" s="2">
        <v>19</v>
      </c>
      <c r="B42" s="23">
        <v>0</v>
      </c>
      <c r="C42" s="2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25">
      <c r="A43" s="2">
        <v>20</v>
      </c>
      <c r="B43" s="23">
        <v>0</v>
      </c>
      <c r="C43" s="2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4" t="s">
        <v>31</v>
      </c>
      <c r="B54" s="23">
        <f>B24+NPV($F$18,B25:B53)</f>
        <v>0</v>
      </c>
      <c r="C54" s="23">
        <f t="shared" ref="C54:J54" si="1">C24+NPV($F$18,C25:C53)</f>
        <v>0</v>
      </c>
      <c r="D54" s="3">
        <f t="shared" si="1"/>
        <v>0</v>
      </c>
      <c r="E54" s="3">
        <f t="shared" si="1"/>
        <v>0</v>
      </c>
      <c r="F54" s="3">
        <f t="shared" si="1"/>
        <v>0</v>
      </c>
      <c r="G54" s="3">
        <f t="shared" si="1"/>
        <v>0</v>
      </c>
      <c r="H54" s="3">
        <f t="shared" si="1"/>
        <v>0</v>
      </c>
      <c r="I54" s="3">
        <f t="shared" si="1"/>
        <v>0</v>
      </c>
      <c r="J54" s="3">
        <f t="shared" si="1"/>
        <v>0</v>
      </c>
    </row>
    <row r="55" spans="1:10" x14ac:dyDescent="0.25">
      <c r="A55" s="4" t="s">
        <v>32</v>
      </c>
      <c r="B55" s="23">
        <f>B24+NPV($G$18,B25:B53)</f>
        <v>0</v>
      </c>
      <c r="C55" s="23">
        <f t="shared" ref="C55:J55" si="2">C24+NPV($G$18,C25:C53)</f>
        <v>0</v>
      </c>
      <c r="D55" s="3">
        <f t="shared" si="2"/>
        <v>0</v>
      </c>
      <c r="E55" s="3">
        <f t="shared" si="2"/>
        <v>0</v>
      </c>
      <c r="F55" s="3">
        <f t="shared" si="2"/>
        <v>0</v>
      </c>
      <c r="G55" s="3">
        <f t="shared" si="2"/>
        <v>0</v>
      </c>
      <c r="H55" s="3">
        <f t="shared" si="2"/>
        <v>0</v>
      </c>
      <c r="I55" s="3">
        <f t="shared" si="2"/>
        <v>0</v>
      </c>
      <c r="J55" s="3">
        <f t="shared" si="2"/>
        <v>0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2018 Annual Report
Annual Program Results
Exhibit D</oddHeader>
    <oddFooter>&amp;L&amp;A&amp;CPage &amp;P of &amp;N&amp;RExhibit 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47</v>
      </c>
      <c r="B4" s="1"/>
      <c r="C4" s="1"/>
    </row>
    <row r="6" spans="1:10" x14ac:dyDescent="0.25">
      <c r="A6" s="2" t="s">
        <v>0</v>
      </c>
      <c r="B6" s="2"/>
      <c r="C6" s="3">
        <v>0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v>0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v>0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0</v>
      </c>
      <c r="D13" s="16">
        <f>SUM(D54:G54)</f>
        <v>0</v>
      </c>
      <c r="E13" s="16">
        <f>SUM(D54:G54)</f>
        <v>0</v>
      </c>
      <c r="F13" s="16">
        <f>SUM(D54:G54)+I54+C9</f>
        <v>0</v>
      </c>
      <c r="G13" s="16">
        <f>SUM(D55:G55)+J55</f>
        <v>0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0</v>
      </c>
      <c r="D14" s="17">
        <f>H54+C6+C8</f>
        <v>0</v>
      </c>
      <c r="E14" s="17">
        <f>C6+C8</f>
        <v>0</v>
      </c>
      <c r="F14" s="17">
        <f>C6+C7</f>
        <v>0</v>
      </c>
      <c r="G14" s="17">
        <f>C6+C7</f>
        <v>0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0</v>
      </c>
      <c r="D15" s="18">
        <f t="shared" ref="D15:G15" si="0">D13-D14</f>
        <v>0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2"/>
      <c r="I15" s="2"/>
      <c r="J15" s="2"/>
    </row>
    <row r="16" spans="1:10" x14ac:dyDescent="0.25">
      <c r="A16" s="2" t="s">
        <v>14</v>
      </c>
      <c r="B16" s="2"/>
      <c r="C16" s="19">
        <f>IFERROR(C13/C14,0)</f>
        <v>0</v>
      </c>
      <c r="D16" s="19">
        <f>IFERROR(D13/D14,0)</f>
        <v>0</v>
      </c>
      <c r="E16" s="19">
        <f>IFERROR(E13/E14,0)</f>
        <v>0</v>
      </c>
      <c r="F16" s="19">
        <f>IFERROR(F13/F14,0)</f>
        <v>0</v>
      </c>
      <c r="G16" s="19">
        <f>IFERROR(G13/G14,0)</f>
        <v>0</v>
      </c>
      <c r="H16" s="2"/>
      <c r="I16" s="2"/>
      <c r="J16" s="2"/>
    </row>
    <row r="17" spans="1:10" x14ac:dyDescent="0.25">
      <c r="A17" s="14" t="s">
        <v>41</v>
      </c>
      <c r="B17" s="2"/>
      <c r="C17" s="20">
        <f>IFERROR(C14/$B$54,0)</f>
        <v>0</v>
      </c>
      <c r="D17" s="20">
        <f>IFERROR(D14/$B$54,0)</f>
        <v>0</v>
      </c>
      <c r="E17" s="20">
        <f>IFERROR(E14/$B$54,0)</f>
        <v>0</v>
      </c>
      <c r="F17" s="20">
        <f>IFERROR(F14/$B$54,0)</f>
        <v>0</v>
      </c>
      <c r="G17" s="20">
        <f>IFERROR(G14/$B$55,0)</f>
        <v>0</v>
      </c>
      <c r="H17" s="2"/>
      <c r="I17" s="2"/>
      <c r="J17" s="2"/>
    </row>
    <row r="18" spans="1:10" x14ac:dyDescent="0.25">
      <c r="A18" s="2" t="s">
        <v>33</v>
      </c>
      <c r="B18" s="2"/>
      <c r="C18" s="11">
        <v>7.1300000000000002E-2</v>
      </c>
      <c r="D18" s="11">
        <v>7.1300000000000002E-2</v>
      </c>
      <c r="E18" s="11">
        <v>7.1300000000000002E-2</v>
      </c>
      <c r="F18" s="11">
        <v>7.1300000000000002E-2</v>
      </c>
      <c r="G18" s="11">
        <v>2.1999999999999999E-2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x14ac:dyDescent="0.25">
      <c r="A21" s="2"/>
      <c r="B21" s="21"/>
      <c r="C21" s="21"/>
      <c r="D21" s="21" t="s">
        <v>39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57</v>
      </c>
      <c r="J22" s="21"/>
    </row>
    <row r="23" spans="1:10" x14ac:dyDescent="0.25">
      <c r="A23" s="6" t="s">
        <v>25</v>
      </c>
      <c r="B23" s="13" t="s">
        <v>40</v>
      </c>
      <c r="C23" s="13" t="s">
        <v>40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58</v>
      </c>
      <c r="J23" s="22" t="s">
        <v>30</v>
      </c>
    </row>
    <row r="24" spans="1:10" x14ac:dyDescent="0.25">
      <c r="A24" s="2">
        <v>1</v>
      </c>
      <c r="B24" s="23">
        <v>0</v>
      </c>
      <c r="C24" s="2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 x14ac:dyDescent="0.25">
      <c r="A25" s="2">
        <v>2</v>
      </c>
      <c r="B25" s="23">
        <v>0</v>
      </c>
      <c r="C25" s="2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x14ac:dyDescent="0.25">
      <c r="A26" s="2">
        <v>3</v>
      </c>
      <c r="B26" s="23">
        <v>0</v>
      </c>
      <c r="C26" s="2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 x14ac:dyDescent="0.25">
      <c r="A27" s="2">
        <v>4</v>
      </c>
      <c r="B27" s="23">
        <v>0</v>
      </c>
      <c r="C27" s="2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x14ac:dyDescent="0.25">
      <c r="A28" s="2">
        <v>5</v>
      </c>
      <c r="B28" s="23">
        <v>0</v>
      </c>
      <c r="C28" s="2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 x14ac:dyDescent="0.25">
      <c r="A29" s="2">
        <v>6</v>
      </c>
      <c r="B29" s="23">
        <v>0</v>
      </c>
      <c r="C29" s="2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x14ac:dyDescent="0.25">
      <c r="A30" s="2">
        <v>7</v>
      </c>
      <c r="B30" s="23">
        <v>0</v>
      </c>
      <c r="C30" s="2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1:10" x14ac:dyDescent="0.25">
      <c r="A31" s="2">
        <v>8</v>
      </c>
      <c r="B31" s="23">
        <v>0</v>
      </c>
      <c r="C31" s="2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x14ac:dyDescent="0.25">
      <c r="A32" s="2">
        <v>9</v>
      </c>
      <c r="B32" s="23">
        <v>0</v>
      </c>
      <c r="C32" s="2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x14ac:dyDescent="0.25">
      <c r="A33" s="2">
        <v>10</v>
      </c>
      <c r="B33" s="23">
        <v>0</v>
      </c>
      <c r="C33" s="2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x14ac:dyDescent="0.25">
      <c r="A34" s="2">
        <v>11</v>
      </c>
      <c r="B34" s="23">
        <v>0</v>
      </c>
      <c r="C34" s="2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x14ac:dyDescent="0.25">
      <c r="A35" s="2">
        <v>12</v>
      </c>
      <c r="B35" s="23">
        <v>0</v>
      </c>
      <c r="C35" s="2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x14ac:dyDescent="0.25">
      <c r="A36" s="2">
        <v>13</v>
      </c>
      <c r="B36" s="23">
        <v>0</v>
      </c>
      <c r="C36" s="2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x14ac:dyDescent="0.25">
      <c r="A37" s="2">
        <v>14</v>
      </c>
      <c r="B37" s="23">
        <v>0</v>
      </c>
      <c r="C37" s="2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x14ac:dyDescent="0.25">
      <c r="A38" s="2">
        <v>15</v>
      </c>
      <c r="B38" s="23">
        <v>0</v>
      </c>
      <c r="C38" s="2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x14ac:dyDescent="0.25">
      <c r="A39" s="2">
        <v>16</v>
      </c>
      <c r="B39" s="23">
        <v>0</v>
      </c>
      <c r="C39" s="2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x14ac:dyDescent="0.25">
      <c r="A40" s="2">
        <v>17</v>
      </c>
      <c r="B40" s="23">
        <v>0</v>
      </c>
      <c r="C40" s="2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25">
      <c r="A41" s="2">
        <v>18</v>
      </c>
      <c r="B41" s="23">
        <v>0</v>
      </c>
      <c r="C41" s="2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25">
      <c r="A42" s="2">
        <v>19</v>
      </c>
      <c r="B42" s="23">
        <v>0</v>
      </c>
      <c r="C42" s="2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25">
      <c r="A43" s="2">
        <v>20</v>
      </c>
      <c r="B43" s="23">
        <v>0</v>
      </c>
      <c r="C43" s="2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4" t="s">
        <v>31</v>
      </c>
      <c r="B54" s="23">
        <f>B24+NPV($F$18,B25:B53)</f>
        <v>0</v>
      </c>
      <c r="C54" s="23">
        <f t="shared" ref="C54:J54" si="1">C24+NPV($F$18,C25:C53)</f>
        <v>0</v>
      </c>
      <c r="D54" s="3">
        <f t="shared" si="1"/>
        <v>0</v>
      </c>
      <c r="E54" s="3">
        <f t="shared" si="1"/>
        <v>0</v>
      </c>
      <c r="F54" s="3">
        <f t="shared" si="1"/>
        <v>0</v>
      </c>
      <c r="G54" s="3">
        <f t="shared" si="1"/>
        <v>0</v>
      </c>
      <c r="H54" s="3">
        <f t="shared" si="1"/>
        <v>0</v>
      </c>
      <c r="I54" s="3">
        <f t="shared" si="1"/>
        <v>0</v>
      </c>
      <c r="J54" s="3">
        <f t="shared" si="1"/>
        <v>0</v>
      </c>
    </row>
    <row r="55" spans="1:10" x14ac:dyDescent="0.25">
      <c r="A55" s="4" t="s">
        <v>32</v>
      </c>
      <c r="B55" s="23">
        <f>B24+NPV($G$18,B25:B53)</f>
        <v>0</v>
      </c>
      <c r="C55" s="23">
        <f t="shared" ref="C55:J55" si="2">C24+NPV($G$18,C25:C53)</f>
        <v>0</v>
      </c>
      <c r="D55" s="3">
        <f t="shared" si="2"/>
        <v>0</v>
      </c>
      <c r="E55" s="3">
        <f t="shared" si="2"/>
        <v>0</v>
      </c>
      <c r="F55" s="3">
        <f t="shared" si="2"/>
        <v>0</v>
      </c>
      <c r="G55" s="3">
        <f t="shared" si="2"/>
        <v>0</v>
      </c>
      <c r="H55" s="3">
        <f t="shared" si="2"/>
        <v>0</v>
      </c>
      <c r="I55" s="3">
        <f t="shared" si="2"/>
        <v>0</v>
      </c>
      <c r="J55" s="3">
        <f t="shared" si="2"/>
        <v>0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2018 Annual Report
Annual Program Results
Exhibit D</oddHeader>
    <oddFooter>&amp;L&amp;A&amp;CPage &amp;P of &amp;N&amp;RExhibit 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5"/>
  <sheetViews>
    <sheetView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36</v>
      </c>
      <c r="B4" s="1"/>
      <c r="C4" s="1"/>
    </row>
    <row r="6" spans="1:10" x14ac:dyDescent="0.25">
      <c r="A6" s="2" t="s">
        <v>0</v>
      </c>
      <c r="B6" s="2"/>
      <c r="C6" s="3">
        <v>3111.254719240751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v>38768.195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v>33698.385000000002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v>8200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68911.841574770107</v>
      </c>
      <c r="D13" s="16">
        <f>SUM(D54:G54)</f>
        <v>43639.369410115833</v>
      </c>
      <c r="E13" s="16">
        <f>SUM(D54:G54)</f>
        <v>43639.369410115833</v>
      </c>
      <c r="F13" s="16">
        <f>SUM(D54:G54)+I54+C9</f>
        <v>51839.369410115833</v>
      </c>
      <c r="G13" s="16">
        <f>SUM(D55:G55)+J55</f>
        <v>66875.845553105144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38768.195</v>
      </c>
      <c r="D14" s="17">
        <f>H54+C6+C8</f>
        <v>63823.096294010851</v>
      </c>
      <c r="E14" s="17">
        <f>C6+C8</f>
        <v>36809.639719240753</v>
      </c>
      <c r="F14" s="17">
        <f>C6+C7</f>
        <v>41879.449719240751</v>
      </c>
      <c r="G14" s="17">
        <f>C6+C7</f>
        <v>41879.449719240751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30143.646574770108</v>
      </c>
      <c r="D15" s="18">
        <f t="shared" ref="D15:G15" si="0">D13-D14</f>
        <v>-20183.726883895019</v>
      </c>
      <c r="E15" s="18">
        <f t="shared" si="0"/>
        <v>6829.7296908750795</v>
      </c>
      <c r="F15" s="18">
        <f t="shared" si="0"/>
        <v>9959.9196908750819</v>
      </c>
      <c r="G15" s="18">
        <f t="shared" si="0"/>
        <v>24996.395833864393</v>
      </c>
      <c r="H15" s="2"/>
      <c r="I15" s="2"/>
      <c r="J15" s="2"/>
    </row>
    <row r="16" spans="1:10" x14ac:dyDescent="0.25">
      <c r="A16" s="2" t="s">
        <v>14</v>
      </c>
      <c r="B16" s="2"/>
      <c r="C16" s="19">
        <f>IFERROR(C13/C14,0)</f>
        <v>1.7775354662441754</v>
      </c>
      <c r="D16" s="19">
        <f t="shared" ref="D16:G16" si="1">IFERROR(D13/D14,0)</f>
        <v>0.68375512853661014</v>
      </c>
      <c r="E16" s="19">
        <f t="shared" si="1"/>
        <v>1.1855418782407998</v>
      </c>
      <c r="F16" s="19">
        <f t="shared" si="1"/>
        <v>1.2378235568434219</v>
      </c>
      <c r="G16" s="19">
        <f t="shared" si="1"/>
        <v>1.596865431648216</v>
      </c>
      <c r="H16" s="2"/>
      <c r="I16" s="2"/>
      <c r="J16" s="2"/>
    </row>
    <row r="17" spans="1:10" x14ac:dyDescent="0.25">
      <c r="A17" s="2" t="s">
        <v>15</v>
      </c>
      <c r="B17" s="2"/>
      <c r="C17" s="20">
        <f>IFERROR(C14/$B$54,0)</f>
        <v>84.542542749717043</v>
      </c>
      <c r="D17" s="20">
        <f t="shared" ref="D17:F17" si="2">IFERROR(D14/$B$54,0)</f>
        <v>139.18024418871499</v>
      </c>
      <c r="E17" s="20">
        <f t="shared" si="2"/>
        <v>80.271483868815494</v>
      </c>
      <c r="F17" s="20">
        <f t="shared" si="2"/>
        <v>91.327315296044517</v>
      </c>
      <c r="G17" s="20">
        <f>IFERROR(G14/$B$55,0)</f>
        <v>66.982566054471818</v>
      </c>
      <c r="H17" s="2"/>
      <c r="I17" s="2"/>
      <c r="J17" s="2"/>
    </row>
    <row r="18" spans="1:10" x14ac:dyDescent="0.25">
      <c r="A18" s="2" t="s">
        <v>33</v>
      </c>
      <c r="B18" s="2"/>
      <c r="C18" s="11">
        <v>7.1300000000000002E-2</v>
      </c>
      <c r="D18" s="11">
        <v>7.1300000000000002E-2</v>
      </c>
      <c r="E18" s="11">
        <v>7.1300000000000002E-2</v>
      </c>
      <c r="F18" s="11">
        <v>7.1300000000000002E-2</v>
      </c>
      <c r="G18" s="11">
        <v>2.1999999999999999E-2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57</v>
      </c>
      <c r="J22" s="4"/>
    </row>
    <row r="23" spans="1:10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58</v>
      </c>
      <c r="J23" s="6" t="s">
        <v>30</v>
      </c>
    </row>
    <row r="24" spans="1:10" x14ac:dyDescent="0.25">
      <c r="A24" s="2">
        <v>1</v>
      </c>
      <c r="B24" s="7">
        <v>45.778083537380645</v>
      </c>
      <c r="C24" s="7">
        <v>1.6867220187006812E-2</v>
      </c>
      <c r="D24" s="3">
        <v>1957.88</v>
      </c>
      <c r="E24" s="3">
        <v>312.88</v>
      </c>
      <c r="F24" s="3">
        <v>666.15</v>
      </c>
      <c r="G24" s="3">
        <v>761.59</v>
      </c>
      <c r="H24" s="3">
        <v>2466.85</v>
      </c>
      <c r="I24" s="3">
        <v>0</v>
      </c>
      <c r="J24" s="3">
        <v>369.85000000000008</v>
      </c>
    </row>
    <row r="25" spans="1:10" x14ac:dyDescent="0.25">
      <c r="A25" s="2">
        <v>2</v>
      </c>
      <c r="B25" s="7">
        <v>45.778083537380645</v>
      </c>
      <c r="C25" s="7">
        <v>1.6867220187006812E-2</v>
      </c>
      <c r="D25" s="3">
        <v>2001.94</v>
      </c>
      <c r="E25" s="3">
        <v>319.92</v>
      </c>
      <c r="F25" s="3">
        <v>681.14</v>
      </c>
      <c r="G25" s="3">
        <v>763.04</v>
      </c>
      <c r="H25" s="3">
        <v>2503.84</v>
      </c>
      <c r="I25" s="3">
        <v>0</v>
      </c>
      <c r="J25" s="3">
        <v>376.60400000000004</v>
      </c>
    </row>
    <row r="26" spans="1:10" x14ac:dyDescent="0.25">
      <c r="A26" s="2">
        <v>3</v>
      </c>
      <c r="B26" s="7">
        <v>45.778083537380645</v>
      </c>
      <c r="C26" s="7">
        <v>1.6867220187006812E-2</v>
      </c>
      <c r="D26" s="3">
        <v>2046.98</v>
      </c>
      <c r="E26" s="3">
        <v>327.11</v>
      </c>
      <c r="F26" s="3">
        <v>696.46</v>
      </c>
      <c r="G26" s="3">
        <v>800.29</v>
      </c>
      <c r="H26" s="3">
        <v>2541.4</v>
      </c>
      <c r="I26" s="3">
        <v>0</v>
      </c>
      <c r="J26" s="3">
        <v>387.08400000000006</v>
      </c>
    </row>
    <row r="27" spans="1:10" x14ac:dyDescent="0.25">
      <c r="A27" s="2">
        <v>4</v>
      </c>
      <c r="B27" s="7">
        <v>45.778083537380645</v>
      </c>
      <c r="C27" s="7">
        <v>1.6867220187006812E-2</v>
      </c>
      <c r="D27" s="3">
        <v>2093.0300000000002</v>
      </c>
      <c r="E27" s="3">
        <v>334.48</v>
      </c>
      <c r="F27" s="3">
        <v>712.15</v>
      </c>
      <c r="G27" s="3">
        <v>827.65</v>
      </c>
      <c r="H27" s="3">
        <v>2579.5100000000002</v>
      </c>
      <c r="I27" s="3">
        <v>0</v>
      </c>
      <c r="J27" s="3">
        <v>396.73100000000005</v>
      </c>
    </row>
    <row r="28" spans="1:10" x14ac:dyDescent="0.25">
      <c r="A28" s="2">
        <v>5</v>
      </c>
      <c r="B28" s="7">
        <v>45.778083537380645</v>
      </c>
      <c r="C28" s="7">
        <v>1.6867220187006812E-2</v>
      </c>
      <c r="D28" s="3">
        <v>2140.12</v>
      </c>
      <c r="E28" s="3">
        <v>342.01</v>
      </c>
      <c r="F28" s="3">
        <v>728.16</v>
      </c>
      <c r="G28" s="3">
        <v>859.67</v>
      </c>
      <c r="H28" s="3">
        <v>2618.2199999999998</v>
      </c>
      <c r="I28" s="3">
        <v>0</v>
      </c>
      <c r="J28" s="3">
        <v>406.99600000000004</v>
      </c>
    </row>
    <row r="29" spans="1:10" x14ac:dyDescent="0.25">
      <c r="A29" s="2">
        <v>6</v>
      </c>
      <c r="B29" s="7">
        <v>45.778083537380645</v>
      </c>
      <c r="C29" s="7">
        <v>1.6867220187006812E-2</v>
      </c>
      <c r="D29" s="3">
        <v>2188.2800000000002</v>
      </c>
      <c r="E29" s="3">
        <v>349.71</v>
      </c>
      <c r="F29" s="3">
        <v>744.54</v>
      </c>
      <c r="G29" s="3">
        <v>927.66</v>
      </c>
      <c r="H29" s="3">
        <v>2657.48</v>
      </c>
      <c r="I29" s="3">
        <v>0</v>
      </c>
      <c r="J29" s="3">
        <v>421.01900000000006</v>
      </c>
    </row>
    <row r="30" spans="1:10" x14ac:dyDescent="0.25">
      <c r="A30" s="2">
        <v>7</v>
      </c>
      <c r="B30" s="7">
        <v>45.778083537380645</v>
      </c>
      <c r="C30" s="7">
        <v>1.6867220187006812E-2</v>
      </c>
      <c r="D30" s="3">
        <v>2237.5100000000002</v>
      </c>
      <c r="E30" s="3">
        <v>357.57</v>
      </c>
      <c r="F30" s="3">
        <v>761.29</v>
      </c>
      <c r="G30" s="3">
        <v>1054.79</v>
      </c>
      <c r="H30" s="3">
        <v>2697.34</v>
      </c>
      <c r="I30" s="3">
        <v>0</v>
      </c>
      <c r="J30" s="3">
        <v>441.11599999999999</v>
      </c>
    </row>
    <row r="31" spans="1:10" x14ac:dyDescent="0.25">
      <c r="A31" s="2">
        <v>8</v>
      </c>
      <c r="B31" s="7">
        <v>45.778083537380645</v>
      </c>
      <c r="C31" s="7">
        <v>1.6867220187006812E-2</v>
      </c>
      <c r="D31" s="3">
        <v>2287.86</v>
      </c>
      <c r="E31" s="3">
        <v>365.62</v>
      </c>
      <c r="F31" s="3">
        <v>778.41</v>
      </c>
      <c r="G31" s="3">
        <v>1101.06</v>
      </c>
      <c r="H31" s="3">
        <v>2737.81</v>
      </c>
      <c r="I31" s="3">
        <v>0</v>
      </c>
      <c r="J31" s="3">
        <v>453.29500000000002</v>
      </c>
    </row>
    <row r="32" spans="1:10" x14ac:dyDescent="0.25">
      <c r="A32" s="2">
        <v>9</v>
      </c>
      <c r="B32" s="7">
        <v>45.778083537380645</v>
      </c>
      <c r="C32" s="7">
        <v>1.6867220187006812E-2</v>
      </c>
      <c r="D32" s="3">
        <v>2339.33</v>
      </c>
      <c r="E32" s="3">
        <v>373.85</v>
      </c>
      <c r="F32" s="3">
        <v>795.95</v>
      </c>
      <c r="G32" s="3">
        <v>1166.81</v>
      </c>
      <c r="H32" s="3">
        <v>2778.88</v>
      </c>
      <c r="I32" s="3">
        <v>0</v>
      </c>
      <c r="J32" s="3">
        <v>467.59400000000005</v>
      </c>
    </row>
    <row r="33" spans="1:10" x14ac:dyDescent="0.25">
      <c r="A33" s="2">
        <v>10</v>
      </c>
      <c r="B33" s="7">
        <v>45.778083537380645</v>
      </c>
      <c r="C33" s="7">
        <v>1.6867220187006812E-2</v>
      </c>
      <c r="D33" s="3">
        <v>2391.9699999999998</v>
      </c>
      <c r="E33" s="3">
        <v>382.25</v>
      </c>
      <c r="F33" s="3">
        <v>813.85</v>
      </c>
      <c r="G33" s="3">
        <v>1222.8</v>
      </c>
      <c r="H33" s="3">
        <v>2820.56</v>
      </c>
      <c r="I33" s="3">
        <v>0</v>
      </c>
      <c r="J33" s="3">
        <v>481.08699999999999</v>
      </c>
    </row>
    <row r="34" spans="1:10" x14ac:dyDescent="0.25">
      <c r="A34" s="2">
        <v>11</v>
      </c>
      <c r="B34" s="7">
        <v>45.778083537380645</v>
      </c>
      <c r="C34" s="7">
        <v>1.6867220187006812E-2</v>
      </c>
      <c r="D34" s="3">
        <v>2445.7800000000002</v>
      </c>
      <c r="E34" s="3">
        <v>390.87</v>
      </c>
      <c r="F34" s="3">
        <v>832.16</v>
      </c>
      <c r="G34" s="3">
        <v>1278.26</v>
      </c>
      <c r="H34" s="3">
        <v>2862.87</v>
      </c>
      <c r="I34" s="3">
        <v>0</v>
      </c>
      <c r="J34" s="3">
        <v>494.70699999999999</v>
      </c>
    </row>
    <row r="35" spans="1:10" x14ac:dyDescent="0.25">
      <c r="A35" s="2">
        <v>12</v>
      </c>
      <c r="B35" s="7">
        <v>45.778083537380645</v>
      </c>
      <c r="C35" s="7">
        <v>1.6867220187006812E-2</v>
      </c>
      <c r="D35" s="3">
        <v>2500.8200000000002</v>
      </c>
      <c r="E35" s="3">
        <v>399.65</v>
      </c>
      <c r="F35" s="3">
        <v>850.89</v>
      </c>
      <c r="G35" s="3">
        <v>1370.22</v>
      </c>
      <c r="H35" s="3">
        <v>2905.82</v>
      </c>
      <c r="I35" s="3">
        <v>0</v>
      </c>
      <c r="J35" s="3">
        <v>512.15800000000002</v>
      </c>
    </row>
    <row r="36" spans="1:10" x14ac:dyDescent="0.25">
      <c r="A36" s="2">
        <v>13</v>
      </c>
      <c r="B36" s="7">
        <v>45.778083537380645</v>
      </c>
      <c r="C36" s="7">
        <v>1.6867220187006812E-2</v>
      </c>
      <c r="D36" s="3">
        <v>2557.08</v>
      </c>
      <c r="E36" s="3">
        <v>408.63</v>
      </c>
      <c r="F36" s="3">
        <v>870.02</v>
      </c>
      <c r="G36" s="3">
        <v>1459.48</v>
      </c>
      <c r="H36" s="3">
        <v>2949.4</v>
      </c>
      <c r="I36" s="3">
        <v>0</v>
      </c>
      <c r="J36" s="3">
        <v>529.52100000000007</v>
      </c>
    </row>
    <row r="37" spans="1:10" x14ac:dyDescent="0.25">
      <c r="A37" s="2">
        <v>14</v>
      </c>
      <c r="B37" s="7">
        <v>45.778083537380645</v>
      </c>
      <c r="C37" s="7">
        <v>1.6867220187006812E-2</v>
      </c>
      <c r="D37" s="3">
        <v>2614.62</v>
      </c>
      <c r="E37" s="3">
        <v>417.84</v>
      </c>
      <c r="F37" s="3">
        <v>889.61</v>
      </c>
      <c r="G37" s="3">
        <v>1518.71</v>
      </c>
      <c r="H37" s="3">
        <v>2993.66</v>
      </c>
      <c r="I37" s="3">
        <v>0</v>
      </c>
      <c r="J37" s="3">
        <v>544.07800000000009</v>
      </c>
    </row>
    <row r="38" spans="1:10" x14ac:dyDescent="0.25">
      <c r="A38" s="2">
        <v>15</v>
      </c>
      <c r="B38" s="7">
        <v>45.778083537380645</v>
      </c>
      <c r="C38" s="7">
        <v>1.6867220187006812E-2</v>
      </c>
      <c r="D38" s="3">
        <v>2673.45</v>
      </c>
      <c r="E38" s="3">
        <v>427.23</v>
      </c>
      <c r="F38" s="3">
        <v>909.62</v>
      </c>
      <c r="G38" s="3">
        <v>1811.72</v>
      </c>
      <c r="H38" s="3">
        <v>3038.55</v>
      </c>
      <c r="I38" s="3">
        <v>0</v>
      </c>
      <c r="J38" s="3">
        <v>582.202</v>
      </c>
    </row>
    <row r="39" spans="1:10" x14ac:dyDescent="0.25">
      <c r="A39" s="2">
        <v>16</v>
      </c>
      <c r="B39" s="7">
        <v>15.565642502370778</v>
      </c>
      <c r="C39" s="7">
        <v>1.5797192723578193E-3</v>
      </c>
      <c r="D39" s="3">
        <v>311.76</v>
      </c>
      <c r="E39" s="3">
        <v>49.83</v>
      </c>
      <c r="F39" s="3">
        <v>106.08</v>
      </c>
      <c r="G39" s="3">
        <v>582.61</v>
      </c>
      <c r="H39" s="3">
        <v>948.05</v>
      </c>
      <c r="I39" s="3">
        <v>0</v>
      </c>
      <c r="J39" s="3">
        <v>105.02800000000001</v>
      </c>
    </row>
    <row r="40" spans="1:10" x14ac:dyDescent="0.25">
      <c r="A40" s="2">
        <v>17</v>
      </c>
      <c r="B40" s="7">
        <v>15.565642502370778</v>
      </c>
      <c r="C40" s="7">
        <v>1.5797192723578193E-3</v>
      </c>
      <c r="D40" s="3">
        <v>318.77</v>
      </c>
      <c r="E40" s="3">
        <v>50.94</v>
      </c>
      <c r="F40" s="3">
        <v>108.45</v>
      </c>
      <c r="G40" s="3">
        <v>638.44000000000005</v>
      </c>
      <c r="H40" s="3">
        <v>962.27</v>
      </c>
      <c r="I40" s="3">
        <v>0</v>
      </c>
      <c r="J40" s="3">
        <v>111.66</v>
      </c>
    </row>
    <row r="41" spans="1:10" x14ac:dyDescent="0.25">
      <c r="A41" s="2">
        <v>18</v>
      </c>
      <c r="B41" s="7">
        <v>15.565642502370778</v>
      </c>
      <c r="C41" s="7">
        <v>1.5797192723578193E-3</v>
      </c>
      <c r="D41" s="3">
        <v>325.94</v>
      </c>
      <c r="E41" s="3">
        <v>52.09</v>
      </c>
      <c r="F41" s="3">
        <v>110.9</v>
      </c>
      <c r="G41" s="3">
        <v>679.88</v>
      </c>
      <c r="H41" s="3">
        <v>976.71</v>
      </c>
      <c r="I41" s="3">
        <v>0</v>
      </c>
      <c r="J41" s="3">
        <v>116.881</v>
      </c>
    </row>
    <row r="42" spans="1:10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4" t="s">
        <v>31</v>
      </c>
      <c r="B54" s="7">
        <f>B24+NPV($F$18,B25:B53)</f>
        <v>458.56433623922146</v>
      </c>
      <c r="C54" s="7">
        <f t="shared" ref="C54:J54" si="3">C24+NPV($F$18,C25:C53)</f>
        <v>0.16481271020095398</v>
      </c>
      <c r="D54" s="3">
        <f t="shared" si="3"/>
        <v>21941.005378020247</v>
      </c>
      <c r="E54" s="3">
        <f t="shared" si="3"/>
        <v>3506.3310746831044</v>
      </c>
      <c r="F54" s="3">
        <f t="shared" si="3"/>
        <v>7465.2439918771151</v>
      </c>
      <c r="G54" s="3">
        <f t="shared" si="3"/>
        <v>10726.788965535363</v>
      </c>
      <c r="H54" s="3">
        <f t="shared" si="3"/>
        <v>27013.456574770098</v>
      </c>
      <c r="I54" s="3">
        <f t="shared" ref="I54" si="4">I24+NPV($F$18,I25:I53)</f>
        <v>0</v>
      </c>
      <c r="J54" s="3">
        <f t="shared" si="3"/>
        <v>4363.9369410115842</v>
      </c>
    </row>
    <row r="55" spans="1:10" x14ac:dyDescent="0.25">
      <c r="A55" s="4" t="s">
        <v>32</v>
      </c>
      <c r="B55" s="7">
        <f>B24+NPV($G$18,B25:B53)</f>
        <v>625.22910342346972</v>
      </c>
      <c r="C55" s="7">
        <f t="shared" ref="C55:J55" si="5">C24+NPV($G$18,C25:C53)</f>
        <v>0.2215671252272188</v>
      </c>
      <c r="D55" s="3">
        <f t="shared" si="5"/>
        <v>30144.090801831757</v>
      </c>
      <c r="E55" s="3">
        <f t="shared" si="5"/>
        <v>4817.250337715438</v>
      </c>
      <c r="F55" s="3">
        <f t="shared" si="5"/>
        <v>10256.279263807606</v>
      </c>
      <c r="G55" s="3">
        <f t="shared" si="5"/>
        <v>15578.602826740782</v>
      </c>
      <c r="H55" s="3">
        <f t="shared" si="5"/>
        <v>37318.146108286615</v>
      </c>
      <c r="I55" s="3">
        <f t="shared" ref="I55" si="6">I24+NPV($G$18,I25:I53)</f>
        <v>0</v>
      </c>
      <c r="J55" s="3">
        <f t="shared" si="5"/>
        <v>6079.6223230095602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2018 Annual Report
Annual Program Results
Exhibit D</oddHeader>
    <oddFooter>&amp;L&amp;A&amp;CPage &amp;P of &amp;N&amp;RExhibit 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4"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42</v>
      </c>
      <c r="B4" s="1"/>
      <c r="C4" s="1"/>
    </row>
    <row r="6" spans="1:10" x14ac:dyDescent="0.25">
      <c r="A6" s="2" t="s">
        <v>0</v>
      </c>
      <c r="B6" s="2"/>
      <c r="C6" s="3">
        <v>0.503873053399852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v>0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v>0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0</v>
      </c>
      <c r="D13" s="16">
        <f>SUM(D54:G54)</f>
        <v>0</v>
      </c>
      <c r="E13" s="16">
        <f>SUM(D54:G54)</f>
        <v>0</v>
      </c>
      <c r="F13" s="16">
        <f>SUM(D54:G54)+I54+C9</f>
        <v>0</v>
      </c>
      <c r="G13" s="16">
        <f>SUM(D55:G55)+J55</f>
        <v>0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0</v>
      </c>
      <c r="D14" s="17">
        <f>H54+C6+C8</f>
        <v>0.503873053399852</v>
      </c>
      <c r="E14" s="17">
        <f>C6+C8</f>
        <v>0.503873053399852</v>
      </c>
      <c r="F14" s="17">
        <f>C6+C7</f>
        <v>0.503873053399852</v>
      </c>
      <c r="G14" s="17">
        <f>C6+C7</f>
        <v>0.503873053399852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0</v>
      </c>
      <c r="D15" s="18">
        <f t="shared" ref="D15:G15" si="0">D13-D14</f>
        <v>-0.503873053399852</v>
      </c>
      <c r="E15" s="18">
        <f t="shared" si="0"/>
        <v>-0.503873053399852</v>
      </c>
      <c r="F15" s="18">
        <f t="shared" si="0"/>
        <v>-0.503873053399852</v>
      </c>
      <c r="G15" s="18">
        <f t="shared" si="0"/>
        <v>-0.503873053399852</v>
      </c>
      <c r="H15" s="2"/>
      <c r="I15" s="2"/>
      <c r="J15" s="2"/>
    </row>
    <row r="16" spans="1:10" x14ac:dyDescent="0.25">
      <c r="A16" s="2" t="s">
        <v>14</v>
      </c>
      <c r="B16" s="2"/>
      <c r="C16" s="19">
        <f>IFERROR(C13/C14,0)</f>
        <v>0</v>
      </c>
      <c r="D16" s="19">
        <f t="shared" ref="D16:G16" si="1">IFERROR(D13/D14,0)</f>
        <v>0</v>
      </c>
      <c r="E16" s="19">
        <f t="shared" si="1"/>
        <v>0</v>
      </c>
      <c r="F16" s="19">
        <f t="shared" si="1"/>
        <v>0</v>
      </c>
      <c r="G16" s="19">
        <f t="shared" si="1"/>
        <v>0</v>
      </c>
      <c r="H16" s="2"/>
      <c r="I16" s="2"/>
      <c r="J16" s="2"/>
    </row>
    <row r="17" spans="1:10" x14ac:dyDescent="0.25">
      <c r="A17" s="2" t="s">
        <v>15</v>
      </c>
      <c r="B17" s="2"/>
      <c r="C17" s="20">
        <f>IFERROR(C14/$B$54,0)</f>
        <v>0</v>
      </c>
      <c r="D17" s="20">
        <f t="shared" ref="D17:F17" si="2">IFERROR(D14/$B$54,0)</f>
        <v>0</v>
      </c>
      <c r="E17" s="20">
        <f t="shared" si="2"/>
        <v>0</v>
      </c>
      <c r="F17" s="20">
        <f t="shared" si="2"/>
        <v>0</v>
      </c>
      <c r="G17" s="20">
        <f>IFERROR(G14/$B$55,0)</f>
        <v>0</v>
      </c>
      <c r="H17" s="2"/>
      <c r="I17" s="2"/>
      <c r="J17" s="2"/>
    </row>
    <row r="18" spans="1:10" x14ac:dyDescent="0.25">
      <c r="A18" s="2" t="s">
        <v>33</v>
      </c>
      <c r="B18" s="2"/>
      <c r="C18" s="11">
        <v>7.1300000000000002E-2</v>
      </c>
      <c r="D18" s="11">
        <v>7.1300000000000002E-2</v>
      </c>
      <c r="E18" s="11">
        <v>7.1300000000000002E-2</v>
      </c>
      <c r="F18" s="11">
        <v>7.1300000000000002E-2</v>
      </c>
      <c r="G18" s="11">
        <v>2.1999999999999999E-2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57</v>
      </c>
      <c r="J22" s="4"/>
    </row>
    <row r="23" spans="1:10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58</v>
      </c>
      <c r="J23" s="6" t="s">
        <v>30</v>
      </c>
    </row>
    <row r="24" spans="1:10" x14ac:dyDescent="0.25">
      <c r="A24" s="2">
        <v>1</v>
      </c>
      <c r="B24" s="7">
        <v>0</v>
      </c>
      <c r="C24" s="7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 x14ac:dyDescent="0.25">
      <c r="A25" s="2">
        <v>2</v>
      </c>
      <c r="B25" s="7">
        <v>0</v>
      </c>
      <c r="C25" s="7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x14ac:dyDescent="0.25">
      <c r="A26" s="2">
        <v>3</v>
      </c>
      <c r="B26" s="7">
        <v>0</v>
      </c>
      <c r="C26" s="7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 x14ac:dyDescent="0.25">
      <c r="A27" s="2">
        <v>4</v>
      </c>
      <c r="B27" s="7">
        <v>0</v>
      </c>
      <c r="C27" s="7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x14ac:dyDescent="0.25">
      <c r="A28" s="2">
        <v>5</v>
      </c>
      <c r="B28" s="7">
        <v>0</v>
      </c>
      <c r="C28" s="7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 x14ac:dyDescent="0.25">
      <c r="A29" s="2">
        <v>6</v>
      </c>
      <c r="B29" s="7">
        <v>0</v>
      </c>
      <c r="C29" s="7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x14ac:dyDescent="0.25">
      <c r="A30" s="2">
        <v>7</v>
      </c>
      <c r="B30" s="7">
        <v>0</v>
      </c>
      <c r="C30" s="7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1:10" x14ac:dyDescent="0.25">
      <c r="A31" s="2">
        <v>8</v>
      </c>
      <c r="B31" s="7">
        <v>0</v>
      </c>
      <c r="C31" s="7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x14ac:dyDescent="0.25">
      <c r="A32" s="2">
        <v>9</v>
      </c>
      <c r="B32" s="7">
        <v>0</v>
      </c>
      <c r="C32" s="7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x14ac:dyDescent="0.25">
      <c r="A33" s="2">
        <v>10</v>
      </c>
      <c r="B33" s="7">
        <v>0</v>
      </c>
      <c r="C33" s="7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x14ac:dyDescent="0.25">
      <c r="A34" s="2">
        <v>11</v>
      </c>
      <c r="B34" s="7">
        <v>0</v>
      </c>
      <c r="C34" s="7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x14ac:dyDescent="0.25">
      <c r="A35" s="2">
        <v>12</v>
      </c>
      <c r="B35" s="7">
        <v>0</v>
      </c>
      <c r="C35" s="7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x14ac:dyDescent="0.25">
      <c r="A36" s="2">
        <v>13</v>
      </c>
      <c r="B36" s="7">
        <v>0</v>
      </c>
      <c r="C36" s="7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x14ac:dyDescent="0.25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x14ac:dyDescent="0.25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4" t="s">
        <v>31</v>
      </c>
      <c r="B54" s="7">
        <f>B24+NPV($F$18,B25:B53)</f>
        <v>0</v>
      </c>
      <c r="C54" s="7">
        <f t="shared" ref="C54:J54" si="3">C24+NPV($F$18,C25:C53)</f>
        <v>0</v>
      </c>
      <c r="D54" s="3">
        <f t="shared" si="3"/>
        <v>0</v>
      </c>
      <c r="E54" s="3">
        <f t="shared" si="3"/>
        <v>0</v>
      </c>
      <c r="F54" s="3">
        <f t="shared" si="3"/>
        <v>0</v>
      </c>
      <c r="G54" s="3">
        <f t="shared" si="3"/>
        <v>0</v>
      </c>
      <c r="H54" s="3">
        <f t="shared" si="3"/>
        <v>0</v>
      </c>
      <c r="I54" s="3">
        <f t="shared" si="3"/>
        <v>0</v>
      </c>
      <c r="J54" s="3">
        <f t="shared" si="3"/>
        <v>0</v>
      </c>
    </row>
    <row r="55" spans="1:10" x14ac:dyDescent="0.25">
      <c r="A55" s="4" t="s">
        <v>32</v>
      </c>
      <c r="B55" s="7">
        <f>B24+NPV($G$18,B25:B53)</f>
        <v>0</v>
      </c>
      <c r="C55" s="7">
        <f t="shared" ref="C55:J55" si="4">C24+NPV($G$18,C25:C53)</f>
        <v>0</v>
      </c>
      <c r="D55" s="3">
        <f t="shared" si="4"/>
        <v>0</v>
      </c>
      <c r="E55" s="3">
        <f t="shared" si="4"/>
        <v>0</v>
      </c>
      <c r="F55" s="3">
        <f t="shared" si="4"/>
        <v>0</v>
      </c>
      <c r="G55" s="3">
        <f t="shared" si="4"/>
        <v>0</v>
      </c>
      <c r="H55" s="3">
        <f t="shared" si="4"/>
        <v>0</v>
      </c>
      <c r="I55" s="3">
        <f t="shared" si="4"/>
        <v>0</v>
      </c>
      <c r="J55" s="3">
        <f t="shared" si="4"/>
        <v>0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Annual Report
Annual Program Results
Exhibit D</oddHeader>
    <oddFooter>&amp;L&amp;A&amp;CPage &amp;P of &amp;N&amp;RExhibit 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4"/>
  <sheetViews>
    <sheetView zoomScale="80" zoomScaleNormal="80" zoomScaleSheetLayoutView="7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8" width="15.85546875" customWidth="1"/>
    <col min="9" max="9" width="16" customWidth="1"/>
    <col min="10" max="10" width="14.7109375" customWidth="1"/>
    <col min="11" max="11" width="14.42578125" customWidth="1"/>
    <col min="12" max="12" width="13.140625" customWidth="1"/>
  </cols>
  <sheetData>
    <row r="1" spans="1:12" ht="18" x14ac:dyDescent="0.25">
      <c r="A1" s="10" t="s">
        <v>34</v>
      </c>
      <c r="B1" s="1"/>
      <c r="C1" s="1"/>
    </row>
    <row r="2" spans="1:12" ht="18" x14ac:dyDescent="0.25">
      <c r="A2" s="10" t="s">
        <v>35</v>
      </c>
      <c r="B2" s="1"/>
      <c r="C2" s="1"/>
    </row>
    <row r="3" spans="1:12" ht="18" x14ac:dyDescent="0.25">
      <c r="A3" s="10" t="s">
        <v>37</v>
      </c>
      <c r="B3" s="1"/>
      <c r="C3" s="1"/>
    </row>
    <row r="4" spans="1:12" ht="18" x14ac:dyDescent="0.25">
      <c r="A4" s="10" t="s">
        <v>50</v>
      </c>
      <c r="B4" s="1"/>
      <c r="C4" s="1"/>
    </row>
    <row r="6" spans="1:12" x14ac:dyDescent="0.25">
      <c r="A6" s="14" t="s">
        <v>0</v>
      </c>
      <c r="B6" s="14"/>
      <c r="C6" s="15">
        <v>612.63716389720503</v>
      </c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14" t="s">
        <v>62</v>
      </c>
      <c r="B7" s="14"/>
      <c r="C7" s="15">
        <v>2.74</v>
      </c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14" t="s">
        <v>1</v>
      </c>
      <c r="B8" s="14"/>
      <c r="C8" s="15">
        <v>6935</v>
      </c>
      <c r="D8" s="14"/>
      <c r="E8" s="14"/>
      <c r="F8" s="14"/>
      <c r="G8" s="14"/>
      <c r="H8" s="14"/>
      <c r="I8" s="14"/>
      <c r="J8" s="14"/>
      <c r="K8" s="14"/>
      <c r="L8" s="14"/>
    </row>
    <row r="9" spans="1:12" x14ac:dyDescent="0.25">
      <c r="A9" s="14" t="s">
        <v>2</v>
      </c>
      <c r="B9" s="14"/>
      <c r="C9" s="15">
        <v>6935</v>
      </c>
      <c r="D9" s="14"/>
      <c r="E9" s="14"/>
      <c r="F9" s="14"/>
      <c r="G9" s="21"/>
      <c r="H9" s="14"/>
      <c r="I9" s="14"/>
      <c r="J9" s="14"/>
      <c r="K9" s="14"/>
      <c r="L9" s="14"/>
    </row>
    <row r="10" spans="1:12" x14ac:dyDescent="0.25">
      <c r="A10" s="14" t="s">
        <v>56</v>
      </c>
      <c r="B10" s="14"/>
      <c r="C10" s="25">
        <v>0</v>
      </c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25">
      <c r="A11" s="14"/>
      <c r="B11" s="14"/>
      <c r="C11" s="21"/>
      <c r="D11" s="21" t="s">
        <v>3</v>
      </c>
      <c r="E11" s="21"/>
      <c r="F11" s="21" t="s">
        <v>4</v>
      </c>
      <c r="G11" s="21"/>
      <c r="H11" s="14"/>
      <c r="I11" s="14"/>
      <c r="J11" s="14"/>
      <c r="K11" s="14"/>
      <c r="L11" s="14"/>
    </row>
    <row r="12" spans="1:12" x14ac:dyDescent="0.25">
      <c r="A12" s="26" t="s">
        <v>5</v>
      </c>
      <c r="B12" s="26"/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14"/>
      <c r="I12" s="14"/>
      <c r="J12" s="14"/>
      <c r="K12" s="14"/>
      <c r="L12" s="14"/>
    </row>
    <row r="13" spans="1:12" x14ac:dyDescent="0.25">
      <c r="A13" s="14" t="s">
        <v>11</v>
      </c>
      <c r="B13" s="14"/>
      <c r="C13" s="16">
        <f>H53+I53+C9+C10</f>
        <v>6946.17</v>
      </c>
      <c r="D13" s="16">
        <f>SUM(D53:G53)</f>
        <v>12085.079999999998</v>
      </c>
      <c r="E13" s="16">
        <f>SUM(D53:G53)</f>
        <v>12085.079999999998</v>
      </c>
      <c r="F13" s="16">
        <f>SUM(D53:G53)+I53+C10</f>
        <v>12085.079999999998</v>
      </c>
      <c r="G13" s="16">
        <f>SUM(D54:G54)+J54</f>
        <v>13293.587999999998</v>
      </c>
      <c r="H13" s="14"/>
      <c r="I13" s="14"/>
      <c r="J13" s="14"/>
      <c r="K13" s="14"/>
      <c r="L13" s="14"/>
    </row>
    <row r="14" spans="1:12" x14ac:dyDescent="0.25">
      <c r="A14" s="26" t="s">
        <v>12</v>
      </c>
      <c r="B14" s="26"/>
      <c r="C14" s="17">
        <f>C8</f>
        <v>6935</v>
      </c>
      <c r="D14" s="17">
        <f>H53+C6+C9+K53+L53</f>
        <v>15106.44432779441</v>
      </c>
      <c r="E14" s="17">
        <f>C6+C9+K53+L53</f>
        <v>15095.27432779441</v>
      </c>
      <c r="F14" s="17">
        <f>C6+C8+K53</f>
        <v>8160.2743277944101</v>
      </c>
      <c r="G14" s="17">
        <f>C6+C8+K54</f>
        <v>8160.2743277944101</v>
      </c>
      <c r="H14" s="14"/>
      <c r="I14" s="14"/>
      <c r="J14" s="14"/>
      <c r="K14" s="14"/>
      <c r="L14" s="14"/>
    </row>
    <row r="15" spans="1:12" x14ac:dyDescent="0.25">
      <c r="A15" s="27" t="s">
        <v>13</v>
      </c>
      <c r="B15" s="27"/>
      <c r="C15" s="18">
        <f>C13-C14</f>
        <v>11.170000000000073</v>
      </c>
      <c r="D15" s="18">
        <f t="shared" ref="D15:G15" si="0">D13-D14</f>
        <v>-3021.364327794412</v>
      </c>
      <c r="E15" s="18">
        <f t="shared" si="0"/>
        <v>-3010.1943277944119</v>
      </c>
      <c r="F15" s="18">
        <f t="shared" si="0"/>
        <v>3924.8056722055881</v>
      </c>
      <c r="G15" s="18">
        <f t="shared" si="0"/>
        <v>5133.3136722055879</v>
      </c>
      <c r="H15" s="14"/>
      <c r="I15" s="14"/>
      <c r="J15" s="14"/>
      <c r="K15" s="14"/>
      <c r="L15" s="14"/>
    </row>
    <row r="16" spans="1:12" x14ac:dyDescent="0.25">
      <c r="A16" s="14" t="s">
        <v>14</v>
      </c>
      <c r="B16" s="14"/>
      <c r="C16" s="19">
        <f>IF(C14&gt;0,C13/C14,0)</f>
        <v>1.0016106705118961</v>
      </c>
      <c r="D16" s="19">
        <f>D13/D14</f>
        <v>0.79999500463286444</v>
      </c>
      <c r="E16" s="19">
        <f>E13/E14</f>
        <v>0.80058697427897385</v>
      </c>
      <c r="F16" s="19">
        <f>F13/F14</f>
        <v>1.4809649179118221</v>
      </c>
      <c r="G16" s="19">
        <f>G13/G14</f>
        <v>1.6290614097030043</v>
      </c>
      <c r="H16" s="14"/>
      <c r="I16" s="14"/>
      <c r="J16" s="14"/>
      <c r="K16" s="14"/>
      <c r="L16" s="14"/>
    </row>
    <row r="17" spans="1:12" x14ac:dyDescent="0.25">
      <c r="A17" s="14" t="s">
        <v>55</v>
      </c>
      <c r="B17" s="14"/>
      <c r="C17" s="20">
        <f>IFERROR(C14/C53/1000,0)</f>
        <v>95.000000000000171</v>
      </c>
      <c r="D17" s="20">
        <f>IFERROR(D14/D53/1000,0)</f>
        <v>1.8757707032498344E-3</v>
      </c>
      <c r="E17" s="20">
        <f>IFERROR(E14/E53/1000,0)</f>
        <v>1.1729039881736139E-2</v>
      </c>
      <c r="F17" s="20">
        <f>IFERROR(F14/F53/1000,0)</f>
        <v>2.9780718829081976E-3</v>
      </c>
      <c r="G17" s="20">
        <f>IFERROR(G14/G53/1000,0)</f>
        <v>1.8133942950654245</v>
      </c>
      <c r="H17" s="14"/>
      <c r="I17" s="14"/>
      <c r="J17" s="14"/>
      <c r="K17" s="14"/>
      <c r="L17" s="14"/>
    </row>
    <row r="18" spans="1:12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x14ac:dyDescent="0.25">
      <c r="A19" s="14"/>
      <c r="B19" s="14"/>
      <c r="C19" s="14"/>
      <c r="D19" s="21" t="s">
        <v>16</v>
      </c>
      <c r="E19" s="21" t="s">
        <v>16</v>
      </c>
      <c r="F19" s="21" t="s">
        <v>16</v>
      </c>
      <c r="G19" s="21"/>
      <c r="H19" s="21"/>
      <c r="I19" s="21"/>
      <c r="J19" s="21"/>
      <c r="K19" s="34" t="s">
        <v>63</v>
      </c>
      <c r="L19" s="35"/>
    </row>
    <row r="20" spans="1:12" x14ac:dyDescent="0.25">
      <c r="A20" s="14"/>
      <c r="B20" s="21" t="s">
        <v>17</v>
      </c>
      <c r="C20" s="21" t="s">
        <v>17</v>
      </c>
      <c r="D20" s="21" t="s">
        <v>18</v>
      </c>
      <c r="E20" s="21" t="s">
        <v>19</v>
      </c>
      <c r="F20" s="21" t="s">
        <v>20</v>
      </c>
      <c r="G20" s="21" t="s">
        <v>16</v>
      </c>
      <c r="H20" s="21"/>
      <c r="I20" s="21"/>
      <c r="J20" s="21"/>
      <c r="K20" s="34" t="s">
        <v>51</v>
      </c>
      <c r="L20" s="34" t="s">
        <v>63</v>
      </c>
    </row>
    <row r="21" spans="1:12" x14ac:dyDescent="0.25">
      <c r="A21" s="14"/>
      <c r="B21" s="21" t="s">
        <v>21</v>
      </c>
      <c r="C21" s="21" t="s">
        <v>22</v>
      </c>
      <c r="D21" s="21" t="s">
        <v>23</v>
      </c>
      <c r="E21" s="21" t="s">
        <v>23</v>
      </c>
      <c r="F21" s="21" t="s">
        <v>23</v>
      </c>
      <c r="G21" s="21" t="s">
        <v>21</v>
      </c>
      <c r="H21" s="21" t="s">
        <v>24</v>
      </c>
      <c r="I21" s="21" t="s">
        <v>57</v>
      </c>
      <c r="J21" s="21"/>
      <c r="K21" s="36" t="s">
        <v>52</v>
      </c>
      <c r="L21" s="36" t="s">
        <v>51</v>
      </c>
    </row>
    <row r="22" spans="1:12" x14ac:dyDescent="0.25">
      <c r="A22" s="13" t="s">
        <v>25</v>
      </c>
      <c r="B22" s="13" t="s">
        <v>26</v>
      </c>
      <c r="C22" s="13" t="s">
        <v>27</v>
      </c>
      <c r="D22" s="22" t="s">
        <v>28</v>
      </c>
      <c r="E22" s="22" t="s">
        <v>28</v>
      </c>
      <c r="F22" s="22" t="s">
        <v>28</v>
      </c>
      <c r="G22" s="22" t="s">
        <v>28</v>
      </c>
      <c r="H22" s="22" t="s">
        <v>29</v>
      </c>
      <c r="I22" s="22" t="s">
        <v>58</v>
      </c>
      <c r="J22" s="22" t="s">
        <v>30</v>
      </c>
      <c r="K22" s="37" t="s">
        <v>53</v>
      </c>
      <c r="L22" s="37" t="s">
        <v>54</v>
      </c>
    </row>
    <row r="23" spans="1:12" x14ac:dyDescent="0.25">
      <c r="A23" s="14">
        <v>1</v>
      </c>
      <c r="B23" s="28">
        <v>0.14699999999999952</v>
      </c>
      <c r="C23" s="28">
        <v>7.2999999999999871E-2</v>
      </c>
      <c r="D23" s="15">
        <v>8053.46</v>
      </c>
      <c r="E23" s="15">
        <v>1287</v>
      </c>
      <c r="F23" s="15">
        <v>2740.12</v>
      </c>
      <c r="G23" s="15">
        <v>4.5</v>
      </c>
      <c r="H23" s="15">
        <v>11.17</v>
      </c>
      <c r="I23" s="15">
        <v>0</v>
      </c>
      <c r="J23" s="15">
        <v>1208.5079999999998</v>
      </c>
      <c r="K23" s="3">
        <v>612.63716389720503</v>
      </c>
      <c r="L23" s="3">
        <v>6935</v>
      </c>
    </row>
    <row r="24" spans="1:12" x14ac:dyDescent="0.25">
      <c r="A24" s="14">
        <v>2</v>
      </c>
      <c r="B24" s="28">
        <v>0</v>
      </c>
      <c r="C24" s="28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3">
        <v>0</v>
      </c>
      <c r="L24" s="3">
        <v>0</v>
      </c>
    </row>
    <row r="25" spans="1:12" x14ac:dyDescent="0.25">
      <c r="A25" s="14">
        <v>3</v>
      </c>
      <c r="B25" s="28">
        <v>0</v>
      </c>
      <c r="C25" s="28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3">
        <v>0</v>
      </c>
      <c r="L25" s="3">
        <v>0</v>
      </c>
    </row>
    <row r="26" spans="1:12" x14ac:dyDescent="0.25">
      <c r="A26" s="14">
        <v>4</v>
      </c>
      <c r="B26" s="28">
        <v>0</v>
      </c>
      <c r="C26" s="28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3">
        <v>0</v>
      </c>
      <c r="L26" s="3">
        <v>0</v>
      </c>
    </row>
    <row r="27" spans="1:12" x14ac:dyDescent="0.25">
      <c r="A27" s="14">
        <v>5</v>
      </c>
      <c r="B27" s="28">
        <v>0</v>
      </c>
      <c r="C27" s="28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3">
        <v>0</v>
      </c>
      <c r="L27" s="3">
        <v>0</v>
      </c>
    </row>
    <row r="28" spans="1:12" x14ac:dyDescent="0.25">
      <c r="A28" s="14">
        <v>6</v>
      </c>
      <c r="B28" s="28">
        <v>0</v>
      </c>
      <c r="C28" s="28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3">
        <v>0</v>
      </c>
      <c r="L28" s="3">
        <v>0</v>
      </c>
    </row>
    <row r="29" spans="1:12" x14ac:dyDescent="0.25">
      <c r="A29" s="14">
        <v>7</v>
      </c>
      <c r="B29" s="28">
        <v>0</v>
      </c>
      <c r="C29" s="28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3">
        <v>0</v>
      </c>
      <c r="L29" s="3">
        <v>0</v>
      </c>
    </row>
    <row r="30" spans="1:12" x14ac:dyDescent="0.25">
      <c r="A30" s="14">
        <v>8</v>
      </c>
      <c r="B30" s="28">
        <v>0</v>
      </c>
      <c r="C30" s="28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3">
        <v>0</v>
      </c>
      <c r="L30" s="3">
        <v>0</v>
      </c>
    </row>
    <row r="31" spans="1:12" x14ac:dyDescent="0.25">
      <c r="A31" s="14">
        <v>9</v>
      </c>
      <c r="B31" s="28">
        <v>0</v>
      </c>
      <c r="C31" s="28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3">
        <v>0</v>
      </c>
      <c r="L31" s="3">
        <v>0</v>
      </c>
    </row>
    <row r="32" spans="1:12" x14ac:dyDescent="0.25">
      <c r="A32" s="14">
        <v>10</v>
      </c>
      <c r="B32" s="28">
        <v>0</v>
      </c>
      <c r="C32" s="28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3">
        <v>0</v>
      </c>
      <c r="L32" s="3">
        <v>0</v>
      </c>
    </row>
    <row r="33" spans="1:12" x14ac:dyDescent="0.25">
      <c r="A33" s="14">
        <v>11</v>
      </c>
      <c r="B33" s="28">
        <v>0</v>
      </c>
      <c r="C33" s="28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3">
        <v>0</v>
      </c>
      <c r="L33" s="3">
        <v>0</v>
      </c>
    </row>
    <row r="34" spans="1:12" x14ac:dyDescent="0.25">
      <c r="A34" s="14">
        <v>12</v>
      </c>
      <c r="B34" s="28">
        <v>0</v>
      </c>
      <c r="C34" s="28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3">
        <v>0</v>
      </c>
      <c r="L34" s="3">
        <v>0</v>
      </c>
    </row>
    <row r="35" spans="1:12" x14ac:dyDescent="0.25">
      <c r="A35" s="14">
        <v>13</v>
      </c>
      <c r="B35" s="28">
        <v>0</v>
      </c>
      <c r="C35" s="28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3">
        <v>0</v>
      </c>
      <c r="L35" s="3">
        <v>0</v>
      </c>
    </row>
    <row r="36" spans="1:12" x14ac:dyDescent="0.25">
      <c r="A36" s="14">
        <v>14</v>
      </c>
      <c r="B36" s="28">
        <v>0</v>
      </c>
      <c r="C36" s="28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3">
        <v>0</v>
      </c>
      <c r="L36" s="3">
        <v>0</v>
      </c>
    </row>
    <row r="37" spans="1:12" x14ac:dyDescent="0.25">
      <c r="A37" s="14">
        <v>15</v>
      </c>
      <c r="B37" s="28">
        <v>0</v>
      </c>
      <c r="C37" s="28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3">
        <v>0</v>
      </c>
      <c r="L37" s="3">
        <v>0</v>
      </c>
    </row>
    <row r="38" spans="1:12" x14ac:dyDescent="0.25">
      <c r="A38" s="14">
        <v>16</v>
      </c>
      <c r="B38" s="28">
        <v>0</v>
      </c>
      <c r="C38" s="28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3">
        <v>0</v>
      </c>
      <c r="L38" s="3">
        <v>0</v>
      </c>
    </row>
    <row r="39" spans="1:12" x14ac:dyDescent="0.25">
      <c r="A39" s="14">
        <v>17</v>
      </c>
      <c r="B39" s="28">
        <v>0</v>
      </c>
      <c r="C39" s="28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3">
        <v>0</v>
      </c>
      <c r="L39" s="3">
        <v>0</v>
      </c>
    </row>
    <row r="40" spans="1:12" x14ac:dyDescent="0.25">
      <c r="A40" s="14">
        <v>18</v>
      </c>
      <c r="B40" s="28">
        <v>0</v>
      </c>
      <c r="C40" s="28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3">
        <v>0</v>
      </c>
      <c r="L40" s="3">
        <v>0</v>
      </c>
    </row>
    <row r="41" spans="1:12" x14ac:dyDescent="0.25">
      <c r="A41" s="14">
        <v>19</v>
      </c>
      <c r="B41" s="28">
        <v>0</v>
      </c>
      <c r="C41" s="28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3">
        <v>0</v>
      </c>
      <c r="L41" s="3">
        <v>0</v>
      </c>
    </row>
    <row r="42" spans="1:12" x14ac:dyDescent="0.25">
      <c r="A42" s="14">
        <v>20</v>
      </c>
      <c r="B42" s="28">
        <v>0</v>
      </c>
      <c r="C42" s="28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3">
        <v>0</v>
      </c>
      <c r="L42" s="3">
        <v>0</v>
      </c>
    </row>
    <row r="43" spans="1:12" x14ac:dyDescent="0.25">
      <c r="A43" s="14">
        <v>21</v>
      </c>
      <c r="B43" s="28">
        <v>0</v>
      </c>
      <c r="C43" s="28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3">
        <v>0</v>
      </c>
      <c r="L43" s="3">
        <v>0</v>
      </c>
    </row>
    <row r="44" spans="1:12" x14ac:dyDescent="0.25">
      <c r="A44" s="14">
        <v>22</v>
      </c>
      <c r="B44" s="28">
        <v>0</v>
      </c>
      <c r="C44" s="28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3">
        <v>0</v>
      </c>
      <c r="L44" s="3">
        <v>0</v>
      </c>
    </row>
    <row r="45" spans="1:12" x14ac:dyDescent="0.25">
      <c r="A45" s="14">
        <v>23</v>
      </c>
      <c r="B45" s="28">
        <v>0</v>
      </c>
      <c r="C45" s="28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3">
        <v>0</v>
      </c>
      <c r="L45" s="3">
        <v>0</v>
      </c>
    </row>
    <row r="46" spans="1:12" x14ac:dyDescent="0.25">
      <c r="A46" s="14">
        <v>24</v>
      </c>
      <c r="B46" s="28">
        <v>0</v>
      </c>
      <c r="C46" s="28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3">
        <v>0</v>
      </c>
      <c r="L46" s="3">
        <v>0</v>
      </c>
    </row>
    <row r="47" spans="1:12" x14ac:dyDescent="0.25">
      <c r="A47" s="14">
        <v>25</v>
      </c>
      <c r="B47" s="28">
        <v>0</v>
      </c>
      <c r="C47" s="28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3">
        <v>0</v>
      </c>
      <c r="L47" s="3">
        <v>0</v>
      </c>
    </row>
    <row r="48" spans="1:12" x14ac:dyDescent="0.25">
      <c r="A48" s="14">
        <v>26</v>
      </c>
      <c r="B48" s="28">
        <v>0</v>
      </c>
      <c r="C48" s="28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3">
        <v>0</v>
      </c>
      <c r="L48" s="3">
        <v>0</v>
      </c>
    </row>
    <row r="49" spans="1:12" x14ac:dyDescent="0.25">
      <c r="A49" s="14">
        <v>27</v>
      </c>
      <c r="B49" s="28">
        <v>0</v>
      </c>
      <c r="C49" s="28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3">
        <v>0</v>
      </c>
      <c r="L49" s="3">
        <v>0</v>
      </c>
    </row>
    <row r="50" spans="1:12" x14ac:dyDescent="0.25">
      <c r="A50" s="14">
        <v>28</v>
      </c>
      <c r="B50" s="28">
        <v>0</v>
      </c>
      <c r="C50" s="28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3">
        <v>0</v>
      </c>
      <c r="L50" s="3">
        <v>0</v>
      </c>
    </row>
    <row r="51" spans="1:12" x14ac:dyDescent="0.25">
      <c r="A51" s="14">
        <v>29</v>
      </c>
      <c r="B51" s="28">
        <v>0</v>
      </c>
      <c r="C51" s="28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3">
        <v>0</v>
      </c>
      <c r="L51" s="3">
        <v>0</v>
      </c>
    </row>
    <row r="52" spans="1:12" x14ac:dyDescent="0.25">
      <c r="A52" s="26">
        <v>30</v>
      </c>
      <c r="B52" s="28">
        <v>0</v>
      </c>
      <c r="C52" s="29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9">
        <v>0</v>
      </c>
      <c r="L52" s="9">
        <v>0</v>
      </c>
    </row>
    <row r="53" spans="1:12" x14ac:dyDescent="0.25">
      <c r="A53" s="12" t="s">
        <v>31</v>
      </c>
      <c r="B53" s="31">
        <v>0.14699999999999952</v>
      </c>
      <c r="C53" s="31">
        <v>7.2999999999999871E-2</v>
      </c>
      <c r="D53" s="32">
        <v>8053.46</v>
      </c>
      <c r="E53" s="32">
        <v>1287</v>
      </c>
      <c r="F53" s="32">
        <v>2740.12</v>
      </c>
      <c r="G53" s="32">
        <v>4.5</v>
      </c>
      <c r="H53" s="32">
        <v>11.17</v>
      </c>
      <c r="I53" s="32">
        <v>0</v>
      </c>
      <c r="J53" s="32">
        <v>1208.5079999999998</v>
      </c>
      <c r="K53" s="38">
        <v>612.63716389720503</v>
      </c>
      <c r="L53" s="38">
        <v>6935</v>
      </c>
    </row>
    <row r="54" spans="1:12" x14ac:dyDescent="0.25">
      <c r="A54" s="12" t="s">
        <v>32</v>
      </c>
      <c r="B54" s="33">
        <v>0.14699999999999952</v>
      </c>
      <c r="C54" s="33">
        <v>7.2999999999999871E-2</v>
      </c>
      <c r="D54" s="15">
        <v>8053.46</v>
      </c>
      <c r="E54" s="15">
        <v>1287</v>
      </c>
      <c r="F54" s="15">
        <v>2740.12</v>
      </c>
      <c r="G54" s="15">
        <v>4.5</v>
      </c>
      <c r="H54" s="15">
        <v>11.17</v>
      </c>
      <c r="I54" s="15">
        <v>0</v>
      </c>
      <c r="J54" s="15">
        <v>1208.5079999999998</v>
      </c>
      <c r="K54" s="3">
        <v>612.63716389720503</v>
      </c>
      <c r="L54" s="3">
        <v>6935</v>
      </c>
    </row>
  </sheetData>
  <pageMargins left="0.7" right="0.7" top="0.75" bottom="0.75" header="0.3" footer="0.3"/>
  <pageSetup scale="51" orientation="portrait" r:id="rId1"/>
  <headerFooter>
    <oddHeader>&amp;RMidAmerican Energy  Company
South Dakota Energy Efficiency
2018 Annual Report
Annual Program Results
Exhibit D</oddHeader>
    <oddFooter>&amp;L&amp;A&amp;CPage &amp;P of &amp;N&amp;RExhibit 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59</v>
      </c>
      <c r="B4" s="1"/>
      <c r="C4" s="1"/>
    </row>
    <row r="6" spans="1:10" x14ac:dyDescent="0.25">
      <c r="A6" s="2" t="s">
        <v>0</v>
      </c>
      <c r="B6" s="2"/>
      <c r="C6" s="3">
        <v>903.43325381520663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v>450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v>450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3054.5259323335831</v>
      </c>
      <c r="D13" s="16">
        <f>SUM(D54:G54)</f>
        <v>7242.1151653981187</v>
      </c>
      <c r="E13" s="16">
        <f>SUM(D54:G54)</f>
        <v>7242.1151653981187</v>
      </c>
      <c r="F13" s="16">
        <f>SUM(D54:G54)+I54+C9</f>
        <v>7242.1151653981187</v>
      </c>
      <c r="G13" s="16">
        <f>SUM(D55:G55)+J55</f>
        <v>8735.8467194218338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450</v>
      </c>
      <c r="D14" s="17">
        <f>H54+C6+C8</f>
        <v>3957.9591861487897</v>
      </c>
      <c r="E14" s="17">
        <f>C6+C8</f>
        <v>1353.4332538152066</v>
      </c>
      <c r="F14" s="17">
        <f>C6+C7</f>
        <v>1353.4332538152066</v>
      </c>
      <c r="G14" s="17">
        <f>C6+C7</f>
        <v>1353.4332538152066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2604.5259323335831</v>
      </c>
      <c r="D15" s="18">
        <f t="shared" ref="D15:G15" si="0">D13-D14</f>
        <v>3284.155979249329</v>
      </c>
      <c r="E15" s="18">
        <f t="shared" si="0"/>
        <v>5888.6819115829121</v>
      </c>
      <c r="F15" s="18">
        <f t="shared" si="0"/>
        <v>5888.6819115829121</v>
      </c>
      <c r="G15" s="18">
        <f t="shared" si="0"/>
        <v>7382.4134656066271</v>
      </c>
      <c r="H15" s="2"/>
      <c r="I15" s="2"/>
      <c r="J15" s="2"/>
    </row>
    <row r="16" spans="1:10" x14ac:dyDescent="0.25">
      <c r="A16" s="2" t="s">
        <v>14</v>
      </c>
      <c r="B16" s="2"/>
      <c r="C16" s="19">
        <f>IFERROR(C13/C14,0)</f>
        <v>6.7878354051857404</v>
      </c>
      <c r="D16" s="19">
        <f t="shared" ref="D16:G16" si="1">IFERROR(D13/D14,0)</f>
        <v>1.8297599406134628</v>
      </c>
      <c r="E16" s="19">
        <f t="shared" si="1"/>
        <v>5.3509215507918455</v>
      </c>
      <c r="F16" s="19">
        <f t="shared" si="1"/>
        <v>5.3509215507918455</v>
      </c>
      <c r="G16" s="19">
        <f t="shared" si="1"/>
        <v>6.45458259193519</v>
      </c>
      <c r="H16" s="2"/>
      <c r="I16" s="2"/>
      <c r="J16" s="2"/>
    </row>
    <row r="17" spans="1:10" x14ac:dyDescent="0.25">
      <c r="A17" s="2" t="s">
        <v>15</v>
      </c>
      <c r="B17" s="2"/>
      <c r="C17" s="20">
        <f>IFERROR(C14/$B$54,0)</f>
        <v>12.070357182441947</v>
      </c>
      <c r="D17" s="20">
        <f t="shared" ref="D17:F17" si="2">IFERROR(D14/$B$54,0)</f>
        <v>106.16440242298472</v>
      </c>
      <c r="E17" s="20">
        <f t="shared" si="2"/>
        <v>36.303161769209233</v>
      </c>
      <c r="F17" s="20">
        <f t="shared" si="2"/>
        <v>36.303161769209233</v>
      </c>
      <c r="G17" s="20">
        <f>IFERROR(G14/$B$55,0)</f>
        <v>33.179996693098971</v>
      </c>
      <c r="H17" s="2"/>
      <c r="I17" s="2"/>
      <c r="J17" s="2"/>
    </row>
    <row r="18" spans="1:10" x14ac:dyDescent="0.25">
      <c r="A18" s="2" t="s">
        <v>33</v>
      </c>
      <c r="B18" s="2"/>
      <c r="C18" s="11">
        <v>7.1300000000000002E-2</v>
      </c>
      <c r="D18" s="11">
        <v>7.1300000000000002E-2</v>
      </c>
      <c r="E18" s="11">
        <v>7.1300000000000002E-2</v>
      </c>
      <c r="F18" s="11">
        <v>7.1300000000000002E-2</v>
      </c>
      <c r="G18" s="11">
        <v>2.1999999999999999E-2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57</v>
      </c>
      <c r="J22" s="4"/>
    </row>
    <row r="23" spans="1:10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58</v>
      </c>
      <c r="J23" s="6" t="s">
        <v>30</v>
      </c>
    </row>
    <row r="24" spans="1:10" x14ac:dyDescent="0.25">
      <c r="A24" s="2">
        <v>1</v>
      </c>
      <c r="B24" s="7">
        <v>8.5169999999999995</v>
      </c>
      <c r="C24" s="7">
        <v>1.016902284251232E-3</v>
      </c>
      <c r="D24" s="3">
        <v>935.78</v>
      </c>
      <c r="E24" s="3">
        <v>149.54</v>
      </c>
      <c r="F24" s="3">
        <v>318.39</v>
      </c>
      <c r="G24" s="3">
        <v>178.18</v>
      </c>
      <c r="H24" s="3">
        <v>578.61</v>
      </c>
      <c r="I24" s="3">
        <v>0</v>
      </c>
      <c r="J24" s="3">
        <v>158.18900000000002</v>
      </c>
    </row>
    <row r="25" spans="1:10" x14ac:dyDescent="0.25">
      <c r="A25" s="2">
        <v>2</v>
      </c>
      <c r="B25" s="7">
        <v>8.5169999999999995</v>
      </c>
      <c r="C25" s="7">
        <v>1.016902284251232E-3</v>
      </c>
      <c r="D25" s="3">
        <v>956.84</v>
      </c>
      <c r="E25" s="3">
        <v>152.91</v>
      </c>
      <c r="F25" s="3">
        <v>325.56</v>
      </c>
      <c r="G25" s="3">
        <v>182.77</v>
      </c>
      <c r="H25" s="3">
        <v>587.28</v>
      </c>
      <c r="I25" s="3">
        <v>0</v>
      </c>
      <c r="J25" s="3">
        <v>161.80799999999999</v>
      </c>
    </row>
    <row r="26" spans="1:10" x14ac:dyDescent="0.25">
      <c r="A26" s="2">
        <v>3</v>
      </c>
      <c r="B26" s="7">
        <v>8.5169999999999995</v>
      </c>
      <c r="C26" s="7">
        <v>1.016902284251232E-3</v>
      </c>
      <c r="D26" s="3">
        <v>978.37</v>
      </c>
      <c r="E26" s="3">
        <v>156.35</v>
      </c>
      <c r="F26" s="3">
        <v>332.88</v>
      </c>
      <c r="G26" s="3">
        <v>193.36</v>
      </c>
      <c r="H26" s="3">
        <v>596.1</v>
      </c>
      <c r="I26" s="3">
        <v>0</v>
      </c>
      <c r="J26" s="3">
        <v>166.096</v>
      </c>
    </row>
    <row r="27" spans="1:10" x14ac:dyDescent="0.25">
      <c r="A27" s="2">
        <v>4</v>
      </c>
      <c r="B27" s="7">
        <v>8.5169999999999995</v>
      </c>
      <c r="C27" s="7">
        <v>1.016902284251232E-3</v>
      </c>
      <c r="D27" s="3">
        <v>1000.38</v>
      </c>
      <c r="E27" s="3">
        <v>159.87</v>
      </c>
      <c r="F27" s="3">
        <v>340.38</v>
      </c>
      <c r="G27" s="3">
        <v>197.34</v>
      </c>
      <c r="H27" s="3">
        <v>605.03</v>
      </c>
      <c r="I27" s="3">
        <v>0</v>
      </c>
      <c r="J27" s="3">
        <v>169.79700000000003</v>
      </c>
    </row>
    <row r="28" spans="1:10" x14ac:dyDescent="0.25">
      <c r="A28" s="2">
        <v>5</v>
      </c>
      <c r="B28" s="7">
        <v>8.5169999999999995</v>
      </c>
      <c r="C28" s="7">
        <v>1.016902284251232E-3</v>
      </c>
      <c r="D28" s="3">
        <v>1022.9</v>
      </c>
      <c r="E28" s="3">
        <v>163.46</v>
      </c>
      <c r="F28" s="3">
        <v>348.03</v>
      </c>
      <c r="G28" s="3">
        <v>206.39</v>
      </c>
      <c r="H28" s="3">
        <v>614.12</v>
      </c>
      <c r="I28" s="3">
        <v>0</v>
      </c>
      <c r="J28" s="3">
        <v>174.07799999999997</v>
      </c>
    </row>
    <row r="29" spans="1:10" x14ac:dyDescent="0.25">
      <c r="A29" s="2">
        <v>6</v>
      </c>
      <c r="B29" s="7">
        <v>0</v>
      </c>
      <c r="C29" s="7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x14ac:dyDescent="0.25">
      <c r="A30" s="2">
        <v>7</v>
      </c>
      <c r="B30" s="7">
        <v>0</v>
      </c>
      <c r="C30" s="7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1:10" x14ac:dyDescent="0.25">
      <c r="A31" s="2">
        <v>8</v>
      </c>
      <c r="B31" s="7">
        <v>0</v>
      </c>
      <c r="C31" s="7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x14ac:dyDescent="0.25">
      <c r="A32" s="2">
        <v>9</v>
      </c>
      <c r="B32" s="7">
        <v>0</v>
      </c>
      <c r="C32" s="7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x14ac:dyDescent="0.25">
      <c r="A33" s="2">
        <v>10</v>
      </c>
      <c r="B33" s="7">
        <v>0</v>
      </c>
      <c r="C33" s="7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x14ac:dyDescent="0.25">
      <c r="A34" s="2">
        <v>11</v>
      </c>
      <c r="B34" s="7">
        <v>0</v>
      </c>
      <c r="C34" s="7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x14ac:dyDescent="0.25">
      <c r="A35" s="2">
        <v>12</v>
      </c>
      <c r="B35" s="7">
        <v>0</v>
      </c>
      <c r="C35" s="7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x14ac:dyDescent="0.25">
      <c r="A36" s="2">
        <v>13</v>
      </c>
      <c r="B36" s="7">
        <v>0</v>
      </c>
      <c r="C36" s="7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x14ac:dyDescent="0.25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x14ac:dyDescent="0.25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4" t="s">
        <v>31</v>
      </c>
      <c r="B54" s="7">
        <f>B24+NPV($F$18,B25:B53)</f>
        <v>37.281415387987778</v>
      </c>
      <c r="C54" s="7">
        <f t="shared" ref="C54:J54" si="3">C24+NPV($F$18,C25:C53)</f>
        <v>4.4512805527960313E-3</v>
      </c>
      <c r="D54" s="3">
        <f t="shared" si="3"/>
        <v>4271.6348437292363</v>
      </c>
      <c r="E54" s="3">
        <f t="shared" si="3"/>
        <v>682.62973398478584</v>
      </c>
      <c r="F54" s="3">
        <f t="shared" si="3"/>
        <v>1453.392737301614</v>
      </c>
      <c r="G54" s="3">
        <f t="shared" si="3"/>
        <v>834.45785038248209</v>
      </c>
      <c r="H54" s="3">
        <f t="shared" si="3"/>
        <v>2604.5259323335831</v>
      </c>
      <c r="I54" s="3">
        <f t="shared" si="3"/>
        <v>0</v>
      </c>
      <c r="J54" s="3">
        <f t="shared" si="3"/>
        <v>724.21151653981178</v>
      </c>
    </row>
    <row r="55" spans="1:10" x14ac:dyDescent="0.25">
      <c r="A55" s="4" t="s">
        <v>32</v>
      </c>
      <c r="B55" s="7">
        <f>B24+NPV($G$18,B25:B53)</f>
        <v>40.790638598728492</v>
      </c>
      <c r="C55" s="7">
        <f t="shared" ref="C55:J55" si="4">C24+NPV($G$18,C25:C53)</f>
        <v>4.8702704669617812E-3</v>
      </c>
      <c r="D55" s="3">
        <f t="shared" si="4"/>
        <v>4683.5072336212852</v>
      </c>
      <c r="E55" s="3">
        <f t="shared" si="4"/>
        <v>748.44904962618148</v>
      </c>
      <c r="F55" s="3">
        <f t="shared" si="4"/>
        <v>1593.5294477923385</v>
      </c>
      <c r="G55" s="3">
        <f t="shared" si="4"/>
        <v>916.19310479822479</v>
      </c>
      <c r="H55" s="3">
        <f t="shared" si="4"/>
        <v>2853.6769203881281</v>
      </c>
      <c r="I55" s="3">
        <f t="shared" si="4"/>
        <v>0</v>
      </c>
      <c r="J55" s="3">
        <f t="shared" si="4"/>
        <v>794.16788358380313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2018 Annual Report
Annual Program Results
Exhibit D</oddHeader>
    <oddFooter>&amp;L&amp;A&amp;CPage &amp;P of &amp;N&amp;RExhibit 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45</v>
      </c>
      <c r="B4" s="1"/>
      <c r="C4" s="1"/>
    </row>
    <row r="6" spans="1:10" x14ac:dyDescent="0.25">
      <c r="A6" s="2" t="s">
        <v>0</v>
      </c>
      <c r="B6" s="2"/>
      <c r="C6" s="3">
        <v>2855.9752468462939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v>30069.985000000001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v>10485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45517.433657225891</v>
      </c>
      <c r="D13" s="16">
        <f>SUM(D54:G54)</f>
        <v>39207.843095937162</v>
      </c>
      <c r="E13" s="16">
        <f>SUM(D54:G54)</f>
        <v>39207.843095937162</v>
      </c>
      <c r="F13" s="16">
        <f>SUM(D54:G54)+I54+C9</f>
        <v>39207.843095937162</v>
      </c>
      <c r="G13" s="16">
        <f>SUM(D55:G55)+J55</f>
        <v>56998.328329265831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30069.985000000001</v>
      </c>
      <c r="D14" s="17">
        <f>H54+C6+C8</f>
        <v>48373.408904072188</v>
      </c>
      <c r="E14" s="17">
        <f>C6+C8</f>
        <v>13340.975246846294</v>
      </c>
      <c r="F14" s="17">
        <f>C6+C7</f>
        <v>32925.960246846298</v>
      </c>
      <c r="G14" s="17">
        <f>C6+C7</f>
        <v>32925.960246846298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15447.44865722589</v>
      </c>
      <c r="D15" s="18">
        <f t="shared" ref="D15:G15" si="0">D13-D14</f>
        <v>-9165.5658081350266</v>
      </c>
      <c r="E15" s="18">
        <f t="shared" si="0"/>
        <v>25866.867849090868</v>
      </c>
      <c r="F15" s="18">
        <f t="shared" si="0"/>
        <v>6281.8828490908636</v>
      </c>
      <c r="G15" s="18">
        <f t="shared" si="0"/>
        <v>24072.368082419533</v>
      </c>
      <c r="H15" s="2"/>
      <c r="I15" s="2"/>
      <c r="J15" s="2"/>
    </row>
    <row r="16" spans="1:10" x14ac:dyDescent="0.25">
      <c r="A16" s="2" t="s">
        <v>14</v>
      </c>
      <c r="B16" s="2"/>
      <c r="C16" s="19">
        <f>IFERROR(C13/C14,0)</f>
        <v>1.5137165401720649</v>
      </c>
      <c r="D16" s="19">
        <f t="shared" ref="D16:G16" si="1">IFERROR(D13/D14,0)</f>
        <v>0.81052470735914073</v>
      </c>
      <c r="E16" s="19">
        <f t="shared" si="1"/>
        <v>2.9389038185349756</v>
      </c>
      <c r="F16" s="19">
        <f t="shared" si="1"/>
        <v>1.1907881441268688</v>
      </c>
      <c r="G16" s="19">
        <f t="shared" si="1"/>
        <v>1.731106030073192</v>
      </c>
      <c r="H16" s="2"/>
      <c r="I16" s="2"/>
      <c r="J16" s="2"/>
    </row>
    <row r="17" spans="1:10" x14ac:dyDescent="0.25">
      <c r="A17" s="2" t="s">
        <v>15</v>
      </c>
      <c r="B17" s="2"/>
      <c r="C17" s="20">
        <f>IFERROR(C14/$B$54,0)</f>
        <v>39.740747894387972</v>
      </c>
      <c r="D17" s="20">
        <f t="shared" ref="D17:F17" si="2">IFERROR(D14/$B$54,0)</f>
        <v>63.930708580296113</v>
      </c>
      <c r="E17" s="20">
        <f t="shared" si="2"/>
        <v>17.631546339321051</v>
      </c>
      <c r="F17" s="20">
        <f t="shared" si="2"/>
        <v>43.515229068140847</v>
      </c>
      <c r="G17" s="20">
        <f>IFERROR(G14/$B$55,0)</f>
        <v>33.784193328671478</v>
      </c>
      <c r="H17" s="2"/>
      <c r="I17" s="2"/>
      <c r="J17" s="2"/>
    </row>
    <row r="18" spans="1:10" x14ac:dyDescent="0.25">
      <c r="A18" s="2" t="s">
        <v>33</v>
      </c>
      <c r="B18" s="2"/>
      <c r="C18" s="11">
        <v>7.1300000000000002E-2</v>
      </c>
      <c r="D18" s="11">
        <v>7.1300000000000002E-2</v>
      </c>
      <c r="E18" s="11">
        <v>7.1300000000000002E-2</v>
      </c>
      <c r="F18" s="11">
        <v>7.1300000000000002E-2</v>
      </c>
      <c r="G18" s="11">
        <v>2.1999999999999999E-2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57</v>
      </c>
      <c r="J22" s="4"/>
    </row>
    <row r="23" spans="1:10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58</v>
      </c>
      <c r="J23" s="6" t="s">
        <v>30</v>
      </c>
    </row>
    <row r="24" spans="1:10" x14ac:dyDescent="0.25">
      <c r="A24" s="2">
        <v>1</v>
      </c>
      <c r="B24" s="7">
        <v>85.110459713890108</v>
      </c>
      <c r="C24" s="7">
        <v>3.9812238844136955E-2</v>
      </c>
      <c r="D24" s="3">
        <v>1439.35</v>
      </c>
      <c r="E24" s="3">
        <v>230.02</v>
      </c>
      <c r="F24" s="3">
        <v>489.72</v>
      </c>
      <c r="G24" s="3">
        <v>1522.4</v>
      </c>
      <c r="H24" s="3">
        <v>3649.15</v>
      </c>
      <c r="I24" s="3">
        <v>0</v>
      </c>
      <c r="J24" s="3">
        <v>368.14900000000006</v>
      </c>
    </row>
    <row r="25" spans="1:10" x14ac:dyDescent="0.25">
      <c r="A25" s="2">
        <v>2</v>
      </c>
      <c r="B25" s="7">
        <v>85.110459713890108</v>
      </c>
      <c r="C25" s="7">
        <v>3.9812238844136955E-2</v>
      </c>
      <c r="D25" s="3">
        <v>1471.72</v>
      </c>
      <c r="E25" s="3">
        <v>235.18</v>
      </c>
      <c r="F25" s="3">
        <v>500.74</v>
      </c>
      <c r="G25" s="3">
        <v>1535.39</v>
      </c>
      <c r="H25" s="3">
        <v>3703.89</v>
      </c>
      <c r="I25" s="3">
        <v>0</v>
      </c>
      <c r="J25" s="3">
        <v>374.30300000000011</v>
      </c>
    </row>
    <row r="26" spans="1:10" x14ac:dyDescent="0.25">
      <c r="A26" s="2">
        <v>3</v>
      </c>
      <c r="B26" s="7">
        <v>85.110459713890108</v>
      </c>
      <c r="C26" s="7">
        <v>3.9812238844136955E-2</v>
      </c>
      <c r="D26" s="3">
        <v>1504.84</v>
      </c>
      <c r="E26" s="3">
        <v>240.48</v>
      </c>
      <c r="F26" s="3">
        <v>512.01</v>
      </c>
      <c r="G26" s="3">
        <v>1608.73</v>
      </c>
      <c r="H26" s="3">
        <v>3759.45</v>
      </c>
      <c r="I26" s="3">
        <v>0</v>
      </c>
      <c r="J26" s="3">
        <v>386.60599999999999</v>
      </c>
    </row>
    <row r="27" spans="1:10" x14ac:dyDescent="0.25">
      <c r="A27" s="2">
        <v>4</v>
      </c>
      <c r="B27" s="7">
        <v>85.110459713890108</v>
      </c>
      <c r="C27" s="7">
        <v>3.9812238844136955E-2</v>
      </c>
      <c r="D27" s="3">
        <v>1538.7</v>
      </c>
      <c r="E27" s="3">
        <v>245.89</v>
      </c>
      <c r="F27" s="3">
        <v>523.53</v>
      </c>
      <c r="G27" s="3">
        <v>1657.9</v>
      </c>
      <c r="H27" s="3">
        <v>3815.84</v>
      </c>
      <c r="I27" s="3">
        <v>0</v>
      </c>
      <c r="J27" s="3">
        <v>396.60200000000003</v>
      </c>
    </row>
    <row r="28" spans="1:10" x14ac:dyDescent="0.25">
      <c r="A28" s="2">
        <v>5</v>
      </c>
      <c r="B28" s="7">
        <v>85.110459713890108</v>
      </c>
      <c r="C28" s="7">
        <v>3.9812238844136955E-2</v>
      </c>
      <c r="D28" s="3">
        <v>1573.31</v>
      </c>
      <c r="E28" s="3">
        <v>251.44</v>
      </c>
      <c r="F28" s="3">
        <v>535.30999999999995</v>
      </c>
      <c r="G28" s="3">
        <v>1722.87</v>
      </c>
      <c r="H28" s="3">
        <v>3873.08</v>
      </c>
      <c r="I28" s="3">
        <v>0</v>
      </c>
      <c r="J28" s="3">
        <v>408.29300000000001</v>
      </c>
    </row>
    <row r="29" spans="1:10" x14ac:dyDescent="0.25">
      <c r="A29" s="2">
        <v>6</v>
      </c>
      <c r="B29" s="7">
        <v>85.110459713890108</v>
      </c>
      <c r="C29" s="7">
        <v>3.9812238844136955E-2</v>
      </c>
      <c r="D29" s="3">
        <v>1608.72</v>
      </c>
      <c r="E29" s="3">
        <v>257.08</v>
      </c>
      <c r="F29" s="3">
        <v>547.36</v>
      </c>
      <c r="G29" s="3">
        <v>1866.57</v>
      </c>
      <c r="H29" s="3">
        <v>3931.17</v>
      </c>
      <c r="I29" s="3">
        <v>0</v>
      </c>
      <c r="J29" s="3">
        <v>427.97299999999996</v>
      </c>
    </row>
    <row r="30" spans="1:10" x14ac:dyDescent="0.25">
      <c r="A30" s="2">
        <v>7</v>
      </c>
      <c r="B30" s="7">
        <v>85.110459713890108</v>
      </c>
      <c r="C30" s="7">
        <v>3.9812238844136955E-2</v>
      </c>
      <c r="D30" s="3">
        <v>1644.91</v>
      </c>
      <c r="E30" s="3">
        <v>262.87</v>
      </c>
      <c r="F30" s="3">
        <v>559.67999999999995</v>
      </c>
      <c r="G30" s="3">
        <v>2125.21</v>
      </c>
      <c r="H30" s="3">
        <v>3990.14</v>
      </c>
      <c r="I30" s="3">
        <v>0</v>
      </c>
      <c r="J30" s="3">
        <v>459.26700000000005</v>
      </c>
    </row>
    <row r="31" spans="1:10" x14ac:dyDescent="0.25">
      <c r="A31" s="2">
        <v>8</v>
      </c>
      <c r="B31" s="7">
        <v>85.110459713890108</v>
      </c>
      <c r="C31" s="7">
        <v>3.9812238844136955E-2</v>
      </c>
      <c r="D31" s="3">
        <v>1681.93</v>
      </c>
      <c r="E31" s="3">
        <v>268.77999999999997</v>
      </c>
      <c r="F31" s="3">
        <v>572.26</v>
      </c>
      <c r="G31" s="3">
        <v>2211.0700000000002</v>
      </c>
      <c r="H31" s="3">
        <v>4050</v>
      </c>
      <c r="I31" s="3">
        <v>0</v>
      </c>
      <c r="J31" s="3">
        <v>473.40400000000011</v>
      </c>
    </row>
    <row r="32" spans="1:10" x14ac:dyDescent="0.25">
      <c r="A32" s="2">
        <v>9</v>
      </c>
      <c r="B32" s="7">
        <v>85.110459713890108</v>
      </c>
      <c r="C32" s="7">
        <v>3.9812238844136955E-2</v>
      </c>
      <c r="D32" s="3">
        <v>1719.77</v>
      </c>
      <c r="E32" s="3">
        <v>274.83</v>
      </c>
      <c r="F32" s="3">
        <v>585.13</v>
      </c>
      <c r="G32" s="3">
        <v>2338.9899999999998</v>
      </c>
      <c r="H32" s="3">
        <v>4110.74</v>
      </c>
      <c r="I32" s="3">
        <v>0</v>
      </c>
      <c r="J32" s="3">
        <v>491.87199999999996</v>
      </c>
    </row>
    <row r="33" spans="1:10" x14ac:dyDescent="0.25">
      <c r="A33" s="2">
        <v>10</v>
      </c>
      <c r="B33" s="7">
        <v>85.110459713890108</v>
      </c>
      <c r="C33" s="7">
        <v>3.9812238844136955E-2</v>
      </c>
      <c r="D33" s="3">
        <v>1758.46</v>
      </c>
      <c r="E33" s="3">
        <v>281.01</v>
      </c>
      <c r="F33" s="3">
        <v>598.30999999999995</v>
      </c>
      <c r="G33" s="3">
        <v>2437.4</v>
      </c>
      <c r="H33" s="3">
        <v>4172.41</v>
      </c>
      <c r="I33" s="3">
        <v>0</v>
      </c>
      <c r="J33" s="3">
        <v>507.51800000000003</v>
      </c>
    </row>
    <row r="34" spans="1:10" x14ac:dyDescent="0.25">
      <c r="A34" s="2">
        <v>11</v>
      </c>
      <c r="B34" s="7">
        <v>85.110459713890108</v>
      </c>
      <c r="C34" s="7">
        <v>3.9812238844136955E-2</v>
      </c>
      <c r="D34" s="3">
        <v>1798.03</v>
      </c>
      <c r="E34" s="3">
        <v>287.33</v>
      </c>
      <c r="F34" s="3">
        <v>611.77</v>
      </c>
      <c r="G34" s="3">
        <v>2547.75</v>
      </c>
      <c r="H34" s="3">
        <v>4235</v>
      </c>
      <c r="I34" s="3">
        <v>0</v>
      </c>
      <c r="J34" s="3">
        <v>524.48800000000006</v>
      </c>
    </row>
    <row r="35" spans="1:10" x14ac:dyDescent="0.25">
      <c r="A35" s="2">
        <v>12</v>
      </c>
      <c r="B35" s="7">
        <v>85.110459713890108</v>
      </c>
      <c r="C35" s="7">
        <v>3.9812238844136955E-2</v>
      </c>
      <c r="D35" s="3">
        <v>1838.5</v>
      </c>
      <c r="E35" s="3">
        <v>293.81</v>
      </c>
      <c r="F35" s="3">
        <v>625.53</v>
      </c>
      <c r="G35" s="3">
        <v>2728.33</v>
      </c>
      <c r="H35" s="3">
        <v>4298.5200000000004</v>
      </c>
      <c r="I35" s="3">
        <v>0</v>
      </c>
      <c r="J35" s="3">
        <v>548.61700000000008</v>
      </c>
    </row>
    <row r="36" spans="1:10" x14ac:dyDescent="0.25">
      <c r="A36" s="2">
        <v>13</v>
      </c>
      <c r="B36" s="7">
        <v>85.110459713890108</v>
      </c>
      <c r="C36" s="7">
        <v>3.9812238844136955E-2</v>
      </c>
      <c r="D36" s="3">
        <v>1879.85</v>
      </c>
      <c r="E36" s="3">
        <v>300.39999999999998</v>
      </c>
      <c r="F36" s="3">
        <v>639.6</v>
      </c>
      <c r="G36" s="3">
        <v>2909.97</v>
      </c>
      <c r="H36" s="3">
        <v>4363</v>
      </c>
      <c r="I36" s="3">
        <v>0</v>
      </c>
      <c r="J36" s="3">
        <v>572.98199999999997</v>
      </c>
    </row>
    <row r="37" spans="1:10" x14ac:dyDescent="0.25">
      <c r="A37" s="2">
        <v>14</v>
      </c>
      <c r="B37" s="7">
        <v>0.24873066989011</v>
      </c>
      <c r="C37" s="7">
        <v>3.158388441369533E-4</v>
      </c>
      <c r="D37" s="3">
        <v>46.52</v>
      </c>
      <c r="E37" s="3">
        <v>7.43</v>
      </c>
      <c r="F37" s="3">
        <v>15.83</v>
      </c>
      <c r="G37" s="3">
        <v>11.33</v>
      </c>
      <c r="H37" s="3">
        <v>18.43</v>
      </c>
      <c r="I37" s="3">
        <v>0</v>
      </c>
      <c r="J37" s="3">
        <v>8.1110000000000007</v>
      </c>
    </row>
    <row r="38" spans="1:10" x14ac:dyDescent="0.25">
      <c r="A38" s="2">
        <v>15</v>
      </c>
      <c r="B38" s="7">
        <v>0.24873066989011</v>
      </c>
      <c r="C38" s="7">
        <v>3.158388441369533E-4</v>
      </c>
      <c r="D38" s="3">
        <v>47.57</v>
      </c>
      <c r="E38" s="3">
        <v>7.6</v>
      </c>
      <c r="F38" s="3">
        <v>16.190000000000001</v>
      </c>
      <c r="G38" s="3">
        <v>13.31</v>
      </c>
      <c r="H38" s="3">
        <v>18.71</v>
      </c>
      <c r="I38" s="3">
        <v>0</v>
      </c>
      <c r="J38" s="3">
        <v>8.4670000000000005</v>
      </c>
    </row>
    <row r="39" spans="1:10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4" t="s">
        <v>31</v>
      </c>
      <c r="B54" s="7">
        <f>B24+NPV($F$18,B25:B53)</f>
        <v>756.65372679728455</v>
      </c>
      <c r="C54" s="7">
        <f t="shared" ref="C54:J54" si="3">C24+NPV($F$18,C25:C53)</f>
        <v>0.35409851891630795</v>
      </c>
      <c r="D54" s="3">
        <f t="shared" si="3"/>
        <v>14398.913283145917</v>
      </c>
      <c r="E54" s="3">
        <f t="shared" si="3"/>
        <v>2301.0240219700963</v>
      </c>
      <c r="F54" s="3">
        <f t="shared" si="3"/>
        <v>4899.1207788860665</v>
      </c>
      <c r="G54" s="3">
        <f t="shared" si="3"/>
        <v>17608.785011935077</v>
      </c>
      <c r="H54" s="3">
        <f t="shared" si="3"/>
        <v>35032.433657225891</v>
      </c>
      <c r="I54" s="3">
        <f t="shared" si="3"/>
        <v>0</v>
      </c>
      <c r="J54" s="3">
        <f t="shared" si="3"/>
        <v>3920.784309593716</v>
      </c>
    </row>
    <row r="55" spans="1:10" x14ac:dyDescent="0.25">
      <c r="A55" s="4" t="s">
        <v>32</v>
      </c>
      <c r="B55" s="7">
        <f>B24+NPV($G$18,B25:B53)</f>
        <v>974.59660873131372</v>
      </c>
      <c r="C55" s="7">
        <f t="shared" ref="C55:J55" si="4">C24+NPV($G$18,C25:C53)</f>
        <v>0.45618585255040189</v>
      </c>
      <c r="D55" s="3">
        <f t="shared" si="4"/>
        <v>18836.593634894845</v>
      </c>
      <c r="E55" s="3">
        <f t="shared" si="4"/>
        <v>3010.1867451619878</v>
      </c>
      <c r="F55" s="3">
        <f t="shared" si="4"/>
        <v>6409.0106585730182</v>
      </c>
      <c r="G55" s="3">
        <f t="shared" si="4"/>
        <v>23560.871078884538</v>
      </c>
      <c r="H55" s="3">
        <f t="shared" si="4"/>
        <v>45565.275388231625</v>
      </c>
      <c r="I55" s="3">
        <f t="shared" si="4"/>
        <v>0</v>
      </c>
      <c r="J55" s="3">
        <f t="shared" si="4"/>
        <v>5181.6662117514388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2018 Annual Report
Annual Program Results
Exhibit D</oddHeader>
    <oddFooter>&amp;L&amp;A&amp;CPage &amp;P of &amp;N&amp;RExhibit 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>
      <selection activeCell="C18" sqref="C18"/>
    </sheetView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60</v>
      </c>
      <c r="B4" s="1"/>
      <c r="C4" s="1"/>
    </row>
    <row r="6" spans="1:10" x14ac:dyDescent="0.25">
      <c r="A6" s="2" t="s">
        <v>0</v>
      </c>
      <c r="B6" s="2"/>
      <c r="C6" s="3">
        <v>0.11074314713884839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v>0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v>0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0</v>
      </c>
      <c r="D13" s="16">
        <f>SUM(D54:G54)</f>
        <v>0</v>
      </c>
      <c r="E13" s="16">
        <f>SUM(D54:G54)</f>
        <v>0</v>
      </c>
      <c r="F13" s="16">
        <f>SUM(D54:G54)+I54+C9</f>
        <v>0</v>
      </c>
      <c r="G13" s="16">
        <f>SUM(D55:G55)+J55</f>
        <v>0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0</v>
      </c>
      <c r="D14" s="17">
        <f>H54+C6+C8</f>
        <v>0.11074314713884839</v>
      </c>
      <c r="E14" s="17">
        <f>C6+C8</f>
        <v>0.11074314713884839</v>
      </c>
      <c r="F14" s="17">
        <f>C6+C7</f>
        <v>0.11074314713884839</v>
      </c>
      <c r="G14" s="17">
        <f>C6+C7</f>
        <v>0.11074314713884839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0</v>
      </c>
      <c r="D15" s="18">
        <f t="shared" ref="D15:G15" si="0">D13-D14</f>
        <v>-0.11074314713884839</v>
      </c>
      <c r="E15" s="18">
        <f t="shared" si="0"/>
        <v>-0.11074314713884839</v>
      </c>
      <c r="F15" s="18">
        <f t="shared" si="0"/>
        <v>-0.11074314713884839</v>
      </c>
      <c r="G15" s="18">
        <f t="shared" si="0"/>
        <v>-0.11074314713884839</v>
      </c>
      <c r="H15" s="2"/>
      <c r="I15" s="2"/>
      <c r="J15" s="2"/>
    </row>
    <row r="16" spans="1:10" x14ac:dyDescent="0.25">
      <c r="A16" s="2" t="s">
        <v>14</v>
      </c>
      <c r="B16" s="2"/>
      <c r="C16" s="19">
        <f>IFERROR(C13/C14,0)</f>
        <v>0</v>
      </c>
      <c r="D16" s="19">
        <f t="shared" ref="D16:G16" si="1">IFERROR(D13/D14,0)</f>
        <v>0</v>
      </c>
      <c r="E16" s="19">
        <f t="shared" si="1"/>
        <v>0</v>
      </c>
      <c r="F16" s="19">
        <f t="shared" si="1"/>
        <v>0</v>
      </c>
      <c r="G16" s="19">
        <f t="shared" si="1"/>
        <v>0</v>
      </c>
      <c r="H16" s="2"/>
      <c r="I16" s="2"/>
      <c r="J16" s="2"/>
    </row>
    <row r="17" spans="1:10" x14ac:dyDescent="0.25">
      <c r="A17" s="2" t="s">
        <v>15</v>
      </c>
      <c r="B17" s="2"/>
      <c r="C17" s="20">
        <f>IFERROR(C14/$B$54,0)</f>
        <v>0</v>
      </c>
      <c r="D17" s="20">
        <f t="shared" ref="D17:F17" si="2">IFERROR(D14/$B$54,0)</f>
        <v>0</v>
      </c>
      <c r="E17" s="20">
        <f t="shared" si="2"/>
        <v>0</v>
      </c>
      <c r="F17" s="20">
        <f t="shared" si="2"/>
        <v>0</v>
      </c>
      <c r="G17" s="20">
        <f>IFERROR(G14/$B$55,0)</f>
        <v>0</v>
      </c>
      <c r="H17" s="2"/>
      <c r="I17" s="2"/>
      <c r="J17" s="2"/>
    </row>
    <row r="18" spans="1:10" x14ac:dyDescent="0.25">
      <c r="A18" s="2" t="s">
        <v>33</v>
      </c>
      <c r="B18" s="2"/>
      <c r="C18" s="11">
        <v>7.1300000000000002E-2</v>
      </c>
      <c r="D18" s="11">
        <v>7.1300000000000002E-2</v>
      </c>
      <c r="E18" s="11">
        <v>7.1300000000000002E-2</v>
      </c>
      <c r="F18" s="11">
        <v>7.1300000000000002E-2</v>
      </c>
      <c r="G18" s="11">
        <v>2.1999999999999999E-2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57</v>
      </c>
      <c r="J22" s="4"/>
    </row>
    <row r="23" spans="1:10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58</v>
      </c>
      <c r="J23" s="6" t="s">
        <v>30</v>
      </c>
    </row>
    <row r="24" spans="1:10" x14ac:dyDescent="0.25">
      <c r="A24" s="2">
        <v>1</v>
      </c>
      <c r="B24" s="7">
        <v>0</v>
      </c>
      <c r="C24" s="7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 x14ac:dyDescent="0.25">
      <c r="A25" s="2">
        <v>2</v>
      </c>
      <c r="B25" s="7">
        <v>0</v>
      </c>
      <c r="C25" s="7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x14ac:dyDescent="0.25">
      <c r="A26" s="2">
        <v>3</v>
      </c>
      <c r="B26" s="7">
        <v>0</v>
      </c>
      <c r="C26" s="7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 x14ac:dyDescent="0.25">
      <c r="A27" s="2">
        <v>4</v>
      </c>
      <c r="B27" s="7">
        <v>0</v>
      </c>
      <c r="C27" s="7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x14ac:dyDescent="0.25">
      <c r="A28" s="2">
        <v>5</v>
      </c>
      <c r="B28" s="7">
        <v>0</v>
      </c>
      <c r="C28" s="7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 x14ac:dyDescent="0.25">
      <c r="A29" s="2">
        <v>6</v>
      </c>
      <c r="B29" s="7">
        <v>0</v>
      </c>
      <c r="C29" s="7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x14ac:dyDescent="0.25">
      <c r="A30" s="2">
        <v>7</v>
      </c>
      <c r="B30" s="7">
        <v>0</v>
      </c>
      <c r="C30" s="7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1:10" x14ac:dyDescent="0.25">
      <c r="A31" s="2">
        <v>8</v>
      </c>
      <c r="B31" s="7">
        <v>0</v>
      </c>
      <c r="C31" s="7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x14ac:dyDescent="0.25">
      <c r="A32" s="2">
        <v>9</v>
      </c>
      <c r="B32" s="7">
        <v>0</v>
      </c>
      <c r="C32" s="7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x14ac:dyDescent="0.25">
      <c r="A33" s="2">
        <v>10</v>
      </c>
      <c r="B33" s="7">
        <v>0</v>
      </c>
      <c r="C33" s="7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x14ac:dyDescent="0.25">
      <c r="A34" s="2">
        <v>11</v>
      </c>
      <c r="B34" s="7">
        <v>0</v>
      </c>
      <c r="C34" s="7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x14ac:dyDescent="0.25">
      <c r="A35" s="2">
        <v>12</v>
      </c>
      <c r="B35" s="7">
        <v>0</v>
      </c>
      <c r="C35" s="7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x14ac:dyDescent="0.25">
      <c r="A36" s="2">
        <v>13</v>
      </c>
      <c r="B36" s="7">
        <v>0</v>
      </c>
      <c r="C36" s="7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x14ac:dyDescent="0.25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x14ac:dyDescent="0.25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4" t="s">
        <v>31</v>
      </c>
      <c r="B54" s="7">
        <f>B24+NPV($F$18,B25:B53)</f>
        <v>0</v>
      </c>
      <c r="C54" s="7">
        <f t="shared" ref="C54:J54" si="3">C24+NPV($F$18,C25:C53)</f>
        <v>0</v>
      </c>
      <c r="D54" s="3">
        <f t="shared" si="3"/>
        <v>0</v>
      </c>
      <c r="E54" s="3">
        <f t="shared" si="3"/>
        <v>0</v>
      </c>
      <c r="F54" s="3">
        <f t="shared" si="3"/>
        <v>0</v>
      </c>
      <c r="G54" s="3">
        <f t="shared" si="3"/>
        <v>0</v>
      </c>
      <c r="H54" s="3">
        <f t="shared" si="3"/>
        <v>0</v>
      </c>
      <c r="I54" s="3">
        <f t="shared" si="3"/>
        <v>0</v>
      </c>
      <c r="J54" s="3">
        <f t="shared" si="3"/>
        <v>0</v>
      </c>
    </row>
    <row r="55" spans="1:10" x14ac:dyDescent="0.25">
      <c r="A55" s="4" t="s">
        <v>32</v>
      </c>
      <c r="B55" s="7">
        <f>B24+NPV($G$18,B25:B53)</f>
        <v>0</v>
      </c>
      <c r="C55" s="7">
        <f t="shared" ref="C55:J55" si="4">C24+NPV($G$18,C25:C53)</f>
        <v>0</v>
      </c>
      <c r="D55" s="3">
        <f t="shared" si="4"/>
        <v>0</v>
      </c>
      <c r="E55" s="3">
        <f t="shared" si="4"/>
        <v>0</v>
      </c>
      <c r="F55" s="3">
        <f t="shared" si="4"/>
        <v>0</v>
      </c>
      <c r="G55" s="3">
        <f t="shared" si="4"/>
        <v>0</v>
      </c>
      <c r="H55" s="3">
        <f t="shared" si="4"/>
        <v>0</v>
      </c>
      <c r="I55" s="3">
        <f t="shared" si="4"/>
        <v>0</v>
      </c>
      <c r="J55" s="3">
        <f t="shared" si="4"/>
        <v>0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Annual Report
Annual Program Results
Exhibit D</oddHeader>
    <oddFooter>&amp;L&amp;A&amp;CPage &amp;P of &amp;N&amp;RExhibit 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46</v>
      </c>
      <c r="B4" s="1"/>
      <c r="C4" s="1"/>
    </row>
    <row r="6" spans="1:10" x14ac:dyDescent="0.25">
      <c r="A6" s="2" t="s">
        <v>0</v>
      </c>
      <c r="B6" s="2"/>
      <c r="C6" s="3">
        <v>0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v>0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v>0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0</v>
      </c>
      <c r="D13" s="16">
        <f>SUM(D54:G54)</f>
        <v>0</v>
      </c>
      <c r="E13" s="16">
        <f>SUM(D54:G54)</f>
        <v>0</v>
      </c>
      <c r="F13" s="16">
        <f>SUM(D54:G54)+I54+C9</f>
        <v>0</v>
      </c>
      <c r="G13" s="16">
        <f>SUM(D55:G55)+J55</f>
        <v>0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0</v>
      </c>
      <c r="D14" s="17">
        <f>H54+C6+C8</f>
        <v>0</v>
      </c>
      <c r="E14" s="17">
        <f>C6+C8</f>
        <v>0</v>
      </c>
      <c r="F14" s="17">
        <f>C6+C7</f>
        <v>0</v>
      </c>
      <c r="G14" s="17">
        <f>C6+C7</f>
        <v>0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0</v>
      </c>
      <c r="D15" s="18">
        <f t="shared" ref="D15:G15" si="0">D13-D14</f>
        <v>0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2"/>
      <c r="I15" s="2"/>
      <c r="J15" s="2"/>
    </row>
    <row r="16" spans="1:10" x14ac:dyDescent="0.25">
      <c r="A16" s="2" t="s">
        <v>14</v>
      </c>
      <c r="B16" s="2"/>
      <c r="C16" s="19">
        <f>IFERROR(C13/C14,0)</f>
        <v>0</v>
      </c>
      <c r="D16" s="19">
        <f t="shared" ref="D16:F16" si="1">IFERROR(D13/D14,0)</f>
        <v>0</v>
      </c>
      <c r="E16" s="19">
        <f t="shared" si="1"/>
        <v>0</v>
      </c>
      <c r="F16" s="19">
        <f t="shared" si="1"/>
        <v>0</v>
      </c>
      <c r="G16" s="19">
        <f>IFERROR(G13/G14,0)</f>
        <v>0</v>
      </c>
      <c r="H16" s="2"/>
      <c r="I16" s="2"/>
      <c r="J16" s="2"/>
    </row>
    <row r="17" spans="1:10" x14ac:dyDescent="0.25">
      <c r="A17" s="2" t="s">
        <v>15</v>
      </c>
      <c r="B17" s="2"/>
      <c r="C17" s="20">
        <f>IFERROR(C14/$B$54,0)</f>
        <v>0</v>
      </c>
      <c r="D17" s="20">
        <f t="shared" ref="D17:F17" si="2">IFERROR(D14/$B$54,0)</f>
        <v>0</v>
      </c>
      <c r="E17" s="20">
        <f t="shared" si="2"/>
        <v>0</v>
      </c>
      <c r="F17" s="20">
        <f t="shared" si="2"/>
        <v>0</v>
      </c>
      <c r="G17" s="20">
        <f>IFERROR(G14/$B$55,0)</f>
        <v>0</v>
      </c>
      <c r="H17" s="2"/>
      <c r="I17" s="2"/>
      <c r="J17" s="2"/>
    </row>
    <row r="18" spans="1:10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57</v>
      </c>
      <c r="J22" s="4"/>
    </row>
    <row r="23" spans="1:10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58</v>
      </c>
      <c r="J23" s="6" t="s">
        <v>30</v>
      </c>
    </row>
    <row r="24" spans="1:10" x14ac:dyDescent="0.25">
      <c r="A24" s="2">
        <v>1</v>
      </c>
      <c r="B24" s="7">
        <v>0</v>
      </c>
      <c r="C24" s="7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 x14ac:dyDescent="0.25">
      <c r="A25" s="2">
        <v>2</v>
      </c>
      <c r="B25" s="7">
        <v>0</v>
      </c>
      <c r="C25" s="7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x14ac:dyDescent="0.25">
      <c r="A26" s="2">
        <v>3</v>
      </c>
      <c r="B26" s="7">
        <v>0</v>
      </c>
      <c r="C26" s="7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 x14ac:dyDescent="0.25">
      <c r="A27" s="2">
        <v>4</v>
      </c>
      <c r="B27" s="7">
        <v>0</v>
      </c>
      <c r="C27" s="7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x14ac:dyDescent="0.25">
      <c r="A28" s="2">
        <v>5</v>
      </c>
      <c r="B28" s="7">
        <v>0</v>
      </c>
      <c r="C28" s="7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 x14ac:dyDescent="0.25">
      <c r="A29" s="2">
        <v>6</v>
      </c>
      <c r="B29" s="7">
        <v>0</v>
      </c>
      <c r="C29" s="7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x14ac:dyDescent="0.25">
      <c r="A30" s="2">
        <v>7</v>
      </c>
      <c r="B30" s="7">
        <v>0</v>
      </c>
      <c r="C30" s="7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1:10" x14ac:dyDescent="0.25">
      <c r="A31" s="2">
        <v>8</v>
      </c>
      <c r="B31" s="7">
        <v>0</v>
      </c>
      <c r="C31" s="7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x14ac:dyDescent="0.25">
      <c r="A32" s="2">
        <v>9</v>
      </c>
      <c r="B32" s="7">
        <v>0</v>
      </c>
      <c r="C32" s="7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x14ac:dyDescent="0.25">
      <c r="A33" s="2">
        <v>10</v>
      </c>
      <c r="B33" s="7">
        <v>0</v>
      </c>
      <c r="C33" s="7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x14ac:dyDescent="0.25">
      <c r="A34" s="2">
        <v>11</v>
      </c>
      <c r="B34" s="7">
        <v>0</v>
      </c>
      <c r="C34" s="7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x14ac:dyDescent="0.25">
      <c r="A35" s="2">
        <v>12</v>
      </c>
      <c r="B35" s="7">
        <v>0</v>
      </c>
      <c r="C35" s="7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x14ac:dyDescent="0.25">
      <c r="A36" s="2">
        <v>13</v>
      </c>
      <c r="B36" s="7">
        <v>0</v>
      </c>
      <c r="C36" s="7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x14ac:dyDescent="0.25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x14ac:dyDescent="0.25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4" t="s">
        <v>31</v>
      </c>
      <c r="B54" s="7">
        <f>B24+NPV($F$18,B25:B53)</f>
        <v>0</v>
      </c>
      <c r="C54" s="7">
        <f t="shared" ref="C54:J54" si="3">C24+NPV($F$18,C25:C53)</f>
        <v>0</v>
      </c>
      <c r="D54" s="3">
        <f t="shared" si="3"/>
        <v>0</v>
      </c>
      <c r="E54" s="3">
        <f t="shared" si="3"/>
        <v>0</v>
      </c>
      <c r="F54" s="3">
        <f t="shared" si="3"/>
        <v>0</v>
      </c>
      <c r="G54" s="3">
        <f t="shared" si="3"/>
        <v>0</v>
      </c>
      <c r="H54" s="3">
        <f t="shared" si="3"/>
        <v>0</v>
      </c>
      <c r="I54" s="3">
        <f t="shared" si="3"/>
        <v>0</v>
      </c>
      <c r="J54" s="3">
        <f t="shared" si="3"/>
        <v>0</v>
      </c>
    </row>
    <row r="55" spans="1:10" x14ac:dyDescent="0.25">
      <c r="A55" s="4" t="s">
        <v>32</v>
      </c>
      <c r="B55" s="7">
        <f>B24+NPV($G$18,B25:B53)</f>
        <v>0</v>
      </c>
      <c r="C55" s="7">
        <f t="shared" ref="C55:I55" si="4">C24+NPV($G$18,C25:C53)</f>
        <v>0</v>
      </c>
      <c r="D55" s="3">
        <f t="shared" si="4"/>
        <v>0</v>
      </c>
      <c r="E55" s="3">
        <f t="shared" si="4"/>
        <v>0</v>
      </c>
      <c r="F55" s="3">
        <f t="shared" si="4"/>
        <v>0</v>
      </c>
      <c r="G55" s="3">
        <f t="shared" si="4"/>
        <v>0</v>
      </c>
      <c r="H55" s="3">
        <f t="shared" si="4"/>
        <v>0</v>
      </c>
      <c r="I55" s="3">
        <f t="shared" si="4"/>
        <v>0</v>
      </c>
      <c r="J55" s="3">
        <f>J24+NPV($G$18,J25:J53)</f>
        <v>0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Annual Report
Annual Program Results
Exhibit D</oddHeader>
    <oddFooter>&amp;L&amp;A&amp;CPage &amp;P of &amp;N&amp;RExhibit 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5" x14ac:dyDescent="0.25"/>
  <cols>
    <col min="1" max="1" width="11.28515625" customWidth="1"/>
    <col min="2" max="2" width="15.140625" customWidth="1"/>
    <col min="3" max="3" width="15.85546875" customWidth="1"/>
    <col min="4" max="7" width="15.140625" customWidth="1"/>
    <col min="8" max="9" width="15.85546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49</v>
      </c>
      <c r="B4" s="1"/>
      <c r="C4" s="1"/>
    </row>
    <row r="6" spans="1:10" x14ac:dyDescent="0.25">
      <c r="A6" s="2" t="s">
        <v>0</v>
      </c>
      <c r="B6" s="2"/>
      <c r="C6" s="3">
        <f>'Residential Equipment - Gas'!C6+'Residential Audit - Gas'!C6+'Nonresidential Equipment - Gas'!C6+'Nonresidential Custom - Gas'!C6+'Nonresidential Audit - Gas'!C6</f>
        <v>40155.050000000105</v>
      </c>
      <c r="D6" s="2"/>
      <c r="E6" s="2"/>
      <c r="F6" s="2"/>
      <c r="G6" s="2"/>
      <c r="H6" s="2"/>
      <c r="I6" s="2"/>
      <c r="J6" s="2"/>
    </row>
    <row r="7" spans="1:10" x14ac:dyDescent="0.25">
      <c r="A7" s="2" t="s">
        <v>1</v>
      </c>
      <c r="B7" s="2"/>
      <c r="C7" s="3">
        <f>'Residential Equipment - Gas'!C7+'Residential Audit - Gas'!C7+'Nonresidential Equipment - Gas'!C7+'Nonresidential Custom - Gas'!C7+'Nonresidential Audit - Gas'!C7</f>
        <v>1707282.0465000011</v>
      </c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3">
        <f>'Residential Equipment - Gas'!C8+'Residential Audit - Gas'!C8+'Nonresidential Equipment - Gas'!C8+'Nonresidential Custom - Gas'!C8+'Nonresidential Audit - Gas'!C8</f>
        <v>512051.21999999991</v>
      </c>
      <c r="D8" s="2"/>
      <c r="E8" s="2"/>
      <c r="F8" s="2"/>
      <c r="G8" s="2"/>
      <c r="H8" s="2"/>
      <c r="I8" s="2"/>
      <c r="J8" s="2"/>
    </row>
    <row r="9" spans="1:10" x14ac:dyDescent="0.25">
      <c r="A9" s="14" t="s">
        <v>56</v>
      </c>
      <c r="B9" s="14"/>
      <c r="C9" s="15">
        <f>'Residential Equipment - Gas'!C9+'Residential Audit - Gas'!C9+'Nonresidential Equipment - Gas'!C9+'Nonresidential Custom - Gas'!C9+'Nonresidential Audit - Gas'!C9</f>
        <v>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x14ac:dyDescent="0.25">
      <c r="A13" s="2" t="s">
        <v>11</v>
      </c>
      <c r="B13" s="2"/>
      <c r="C13" s="16">
        <f>H54+I54+C8+C9</f>
        <v>1960374.290767882</v>
      </c>
      <c r="D13" s="16">
        <f>SUM(D54:G54)</f>
        <v>1310150.3439578586</v>
      </c>
      <c r="E13" s="16">
        <f>SUM(D54:G54)</f>
        <v>1310150.3439578586</v>
      </c>
      <c r="F13" s="16">
        <f>SUM(D54:G54)+I54+C9</f>
        <v>1310150.3439578586</v>
      </c>
      <c r="G13" s="16">
        <f>SUM(D55:G55)+J55</f>
        <v>2157695.6914610658</v>
      </c>
      <c r="H13" s="2"/>
      <c r="I13" s="2"/>
      <c r="J13" s="2"/>
    </row>
    <row r="14" spans="1:10" x14ac:dyDescent="0.25">
      <c r="A14" s="5" t="s">
        <v>12</v>
      </c>
      <c r="B14" s="5"/>
      <c r="C14" s="17">
        <f>C7</f>
        <v>1707282.0465000011</v>
      </c>
      <c r="D14" s="17">
        <f>H54+C6+C8</f>
        <v>2000529.3407678821</v>
      </c>
      <c r="E14" s="17">
        <f>C6+C8</f>
        <v>552206.27</v>
      </c>
      <c r="F14" s="17">
        <f>C6+C7</f>
        <v>1747437.0965000011</v>
      </c>
      <c r="G14" s="17">
        <f>C6+C7</f>
        <v>1747437.0965000011</v>
      </c>
      <c r="H14" s="2"/>
      <c r="I14" s="2"/>
      <c r="J14" s="2"/>
    </row>
    <row r="15" spans="1:10" x14ac:dyDescent="0.25">
      <c r="A15" s="2" t="s">
        <v>13</v>
      </c>
      <c r="B15" s="2"/>
      <c r="C15" s="18">
        <f>C13-C14</f>
        <v>253092.24426788092</v>
      </c>
      <c r="D15" s="18">
        <f t="shared" ref="D15:G15" si="0">D13-D14</f>
        <v>-690378.99681002344</v>
      </c>
      <c r="E15" s="18">
        <f t="shared" si="0"/>
        <v>757944.07395785861</v>
      </c>
      <c r="F15" s="18">
        <f t="shared" si="0"/>
        <v>-437286.75254214252</v>
      </c>
      <c r="G15" s="18">
        <f t="shared" si="0"/>
        <v>410258.59496106463</v>
      </c>
      <c r="H15" s="2"/>
      <c r="I15" s="2"/>
      <c r="J15" s="2"/>
    </row>
    <row r="16" spans="1:10" x14ac:dyDescent="0.25">
      <c r="A16" s="2" t="s">
        <v>14</v>
      </c>
      <c r="B16" s="2"/>
      <c r="C16" s="19">
        <f>C13/C14</f>
        <v>1.1482427843640308</v>
      </c>
      <c r="D16" s="19">
        <f t="shared" ref="D16:F16" si="1">D13/D14</f>
        <v>0.65490183885779518</v>
      </c>
      <c r="E16" s="19">
        <f t="shared" si="1"/>
        <v>2.3725741903616173</v>
      </c>
      <c r="F16" s="19">
        <f t="shared" si="1"/>
        <v>0.74975536835174295</v>
      </c>
      <c r="G16" s="19">
        <f>G13/G14</f>
        <v>1.2347773180406809</v>
      </c>
      <c r="H16" s="2"/>
      <c r="I16" s="2"/>
      <c r="J16" s="2"/>
    </row>
    <row r="17" spans="1:10" x14ac:dyDescent="0.25">
      <c r="A17" s="14" t="s">
        <v>41</v>
      </c>
      <c r="B17" s="2"/>
      <c r="C17" s="20">
        <f>IFERROR(C14/$B$54,0)</f>
        <v>7.395598500043417</v>
      </c>
      <c r="D17" s="20">
        <f t="shared" ref="D17:F17" si="2">IFERROR(D14/$B$54,0)</f>
        <v>8.665886121280538</v>
      </c>
      <c r="E17" s="20">
        <f t="shared" si="2"/>
        <v>2.3920452221112067</v>
      </c>
      <c r="F17" s="20">
        <f t="shared" si="2"/>
        <v>7.5695420075956523</v>
      </c>
      <c r="G17" s="20">
        <f>IFERROR(G14/$B$55,0)</f>
        <v>5.2212275034440649</v>
      </c>
      <c r="H17" s="2"/>
      <c r="I17" s="2"/>
      <c r="J17" s="2"/>
    </row>
    <row r="18" spans="1:10" x14ac:dyDescent="0.25">
      <c r="A18" s="2" t="s">
        <v>33</v>
      </c>
      <c r="B18" s="2"/>
      <c r="C18" s="11">
        <f>'Residential Equipment - Gas'!C18</f>
        <v>7.1300000000000002E-2</v>
      </c>
      <c r="D18" s="11">
        <f>'Residential Equipment - Gas'!D18</f>
        <v>7.1300000000000002E-2</v>
      </c>
      <c r="E18" s="11">
        <f>'Residential Equipment - Gas'!E18</f>
        <v>7.1300000000000002E-2</v>
      </c>
      <c r="F18" s="11">
        <f>'Residential Equipment - Gas'!F18</f>
        <v>7.1300000000000002E-2</v>
      </c>
      <c r="G18" s="11">
        <f>'Residential Equipment - Gas'!G18</f>
        <v>2.1999999999999999E-2</v>
      </c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x14ac:dyDescent="0.25">
      <c r="A21" s="2"/>
      <c r="B21" s="21"/>
      <c r="C21" s="21"/>
      <c r="D21" s="21" t="s">
        <v>39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57</v>
      </c>
      <c r="J22" s="21"/>
    </row>
    <row r="23" spans="1:10" x14ac:dyDescent="0.25">
      <c r="A23" s="6" t="s">
        <v>25</v>
      </c>
      <c r="B23" s="13" t="s">
        <v>40</v>
      </c>
      <c r="C23" s="13" t="s">
        <v>40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58</v>
      </c>
      <c r="J23" s="22" t="s">
        <v>30</v>
      </c>
    </row>
    <row r="24" spans="1:10" x14ac:dyDescent="0.25">
      <c r="A24" s="2">
        <v>1</v>
      </c>
      <c r="B24" s="23">
        <f>'Residential Equipment - Gas'!B24+'Residential Audit - Gas'!B24+'Nonresidential Equipment - Gas'!B24+'Nonresidential Custom - Gas'!B24+'Nonresidential Audit - Gas'!B24</f>
        <v>20798.259049111755</v>
      </c>
      <c r="C24" s="23">
        <f>'Residential Equipment - Gas'!C24+'Residential Audit - Gas'!C24+'Nonresidential Equipment - Gas'!C24+'Nonresidential Custom - Gas'!C24+'Nonresidential Audit - Gas'!C24</f>
        <v>284.4226846922366</v>
      </c>
      <c r="D24" s="3">
        <f>'Residential Equipment - Gas'!D24+'Residential Audit - Gas'!D24+'Nonresidential Equipment - Gas'!D24+'Nonresidential Custom - Gas'!D24+'Nonresidential Audit - Gas'!D24</f>
        <v>26034.04</v>
      </c>
      <c r="E24" s="3">
        <f>'Residential Equipment - Gas'!E24+'Residential Audit - Gas'!E24+'Nonresidential Equipment - Gas'!E24+'Nonresidential Custom - Gas'!E24+'Nonresidential Audit - Gas'!E24</f>
        <v>0</v>
      </c>
      <c r="F24" s="3">
        <f>'Residential Equipment - Gas'!F24+'Residential Audit - Gas'!F24+'Nonresidential Equipment - Gas'!F24+'Nonresidential Custom - Gas'!F24+'Nonresidential Audit - Gas'!F24</f>
        <v>0</v>
      </c>
      <c r="G24" s="3">
        <f>'Residential Equipment - Gas'!G24+'Residential Audit - Gas'!G24+'Nonresidential Equipment - Gas'!G24+'Nonresidential Custom - Gas'!G24+'Nonresidential Audit - Gas'!G24</f>
        <v>58599.23</v>
      </c>
      <c r="H24" s="3">
        <f>'Residential Equipment - Gas'!H24+'Residential Audit - Gas'!H24+'Nonresidential Equipment - Gas'!H24+'Nonresidential Custom - Gas'!H24+'Nonresidential Audit - Gas'!H24</f>
        <v>96484.66</v>
      </c>
      <c r="I24" s="3">
        <f>'Residential Equipment - Gas'!I24+'Residential Audit - Gas'!I24+'Nonresidential Equipment - Gas'!I24+'Nonresidential Custom - Gas'!I24+'Nonresidential Audit - Gas'!I24</f>
        <v>0</v>
      </c>
      <c r="J24" s="3">
        <f>'Residential Equipment - Gas'!J24+'Residential Audit - Gas'!J24+'Nonresidential Equipment - Gas'!J24+'Nonresidential Custom - Gas'!J24+'Nonresidential Audit - Gas'!J24</f>
        <v>6347.4952499999999</v>
      </c>
    </row>
    <row r="25" spans="1:10" x14ac:dyDescent="0.25">
      <c r="A25" s="2">
        <v>2</v>
      </c>
      <c r="B25" s="23">
        <f>'Residential Equipment - Gas'!B25+'Residential Audit - Gas'!B25+'Nonresidential Equipment - Gas'!B25+'Nonresidential Custom - Gas'!B25+'Nonresidential Audit - Gas'!B25</f>
        <v>20798.259049111755</v>
      </c>
      <c r="C25" s="23">
        <f>'Residential Equipment - Gas'!C25+'Residential Audit - Gas'!C25+'Nonresidential Equipment - Gas'!C25+'Nonresidential Custom - Gas'!C25+'Nonresidential Audit - Gas'!C25</f>
        <v>284.4226846922366</v>
      </c>
      <c r="D25" s="3">
        <f>'Residential Equipment - Gas'!D25+'Residential Audit - Gas'!D25+'Nonresidential Equipment - Gas'!D25+'Nonresidential Custom - Gas'!D25+'Nonresidential Audit - Gas'!D25</f>
        <v>26515.68</v>
      </c>
      <c r="E25" s="3">
        <f>'Residential Equipment - Gas'!E25+'Residential Audit - Gas'!E25+'Nonresidential Equipment - Gas'!E25+'Nonresidential Custom - Gas'!E25+'Nonresidential Audit - Gas'!E25</f>
        <v>0</v>
      </c>
      <c r="F25" s="3">
        <f>'Residential Equipment - Gas'!F25+'Residential Audit - Gas'!F25+'Nonresidential Equipment - Gas'!F25+'Nonresidential Custom - Gas'!F25+'Nonresidential Audit - Gas'!F25</f>
        <v>0</v>
      </c>
      <c r="G25" s="3">
        <f>'Residential Equipment - Gas'!G25+'Residential Audit - Gas'!G25+'Nonresidential Equipment - Gas'!G25+'Nonresidential Custom - Gas'!G25+'Nonresidential Audit - Gas'!G25</f>
        <v>63898.6</v>
      </c>
      <c r="H25" s="3">
        <f>'Residential Equipment - Gas'!H25+'Residential Audit - Gas'!H25+'Nonresidential Equipment - Gas'!H25+'Nonresidential Custom - Gas'!H25+'Nonresidential Audit - Gas'!H25</f>
        <v>102352.31</v>
      </c>
      <c r="I25" s="3">
        <f>'Residential Equipment - Gas'!I25+'Residential Audit - Gas'!I25+'Nonresidential Equipment - Gas'!I25+'Nonresidential Custom - Gas'!I25+'Nonresidential Audit - Gas'!I25</f>
        <v>0</v>
      </c>
      <c r="J25" s="3">
        <f>'Residential Equipment - Gas'!J25+'Residential Audit - Gas'!J25+'Nonresidential Equipment - Gas'!J25+'Nonresidential Custom - Gas'!J25+'Nonresidential Audit - Gas'!J25</f>
        <v>6781.0709999999999</v>
      </c>
    </row>
    <row r="26" spans="1:10" x14ac:dyDescent="0.25">
      <c r="A26" s="2">
        <v>3</v>
      </c>
      <c r="B26" s="23">
        <f>'Residential Equipment - Gas'!B26+'Residential Audit - Gas'!B26+'Nonresidential Equipment - Gas'!B26+'Nonresidential Custom - Gas'!B26+'Nonresidential Audit - Gas'!B26</f>
        <v>20798.259049111755</v>
      </c>
      <c r="C26" s="23">
        <f>'Residential Equipment - Gas'!C26+'Residential Audit - Gas'!C26+'Nonresidential Equipment - Gas'!C26+'Nonresidential Custom - Gas'!C26+'Nonresidential Audit - Gas'!C26</f>
        <v>284.4226846922366</v>
      </c>
      <c r="D26" s="3">
        <f>'Residential Equipment - Gas'!D26+'Residential Audit - Gas'!D26+'Nonresidential Equipment - Gas'!D26+'Nonresidential Custom - Gas'!D26+'Nonresidential Audit - Gas'!D26</f>
        <v>27006.23</v>
      </c>
      <c r="E26" s="3">
        <f>'Residential Equipment - Gas'!E26+'Residential Audit - Gas'!E26+'Nonresidential Equipment - Gas'!E26+'Nonresidential Custom - Gas'!E26+'Nonresidential Audit - Gas'!E26</f>
        <v>0</v>
      </c>
      <c r="F26" s="3">
        <f>'Residential Equipment - Gas'!F26+'Residential Audit - Gas'!F26+'Nonresidential Equipment - Gas'!F26+'Nonresidential Custom - Gas'!F26+'Nonresidential Audit - Gas'!F26</f>
        <v>0</v>
      </c>
      <c r="G26" s="3">
        <f>'Residential Equipment - Gas'!G26+'Residential Audit - Gas'!G26+'Nonresidential Equipment - Gas'!G26+'Nonresidential Custom - Gas'!G26+'Nonresidential Audit - Gas'!G26</f>
        <v>69909.66</v>
      </c>
      <c r="H26" s="3">
        <f>'Residential Equipment - Gas'!H26+'Residential Audit - Gas'!H26+'Nonresidential Equipment - Gas'!H26+'Nonresidential Custom - Gas'!H26+'Nonresidential Audit - Gas'!H26</f>
        <v>108940.18</v>
      </c>
      <c r="I26" s="3">
        <f>'Residential Equipment - Gas'!I26+'Residential Audit - Gas'!I26+'Nonresidential Equipment - Gas'!I26+'Nonresidential Custom - Gas'!I26+'Nonresidential Audit - Gas'!I26</f>
        <v>0</v>
      </c>
      <c r="J26" s="3">
        <f>'Residential Equipment - Gas'!J26+'Residential Audit - Gas'!J26+'Nonresidential Equipment - Gas'!J26+'Nonresidential Custom - Gas'!J26+'Nonresidential Audit - Gas'!J26</f>
        <v>7268.6917500000009</v>
      </c>
    </row>
    <row r="27" spans="1:10" x14ac:dyDescent="0.25">
      <c r="A27" s="2">
        <v>4</v>
      </c>
      <c r="B27" s="23">
        <f>'Residential Equipment - Gas'!B27+'Residential Audit - Gas'!B27+'Nonresidential Equipment - Gas'!B27+'Nonresidential Custom - Gas'!B27+'Nonresidential Audit - Gas'!B27</f>
        <v>20798.259049111755</v>
      </c>
      <c r="C27" s="23">
        <f>'Residential Equipment - Gas'!C27+'Residential Audit - Gas'!C27+'Nonresidential Equipment - Gas'!C27+'Nonresidential Custom - Gas'!C27+'Nonresidential Audit - Gas'!C27</f>
        <v>284.4226846922366</v>
      </c>
      <c r="D27" s="3">
        <f>'Residential Equipment - Gas'!D27+'Residential Audit - Gas'!D27+'Nonresidential Equipment - Gas'!D27+'Nonresidential Custom - Gas'!D27+'Nonresidential Audit - Gas'!D27</f>
        <v>27505.84</v>
      </c>
      <c r="E27" s="3">
        <f>'Residential Equipment - Gas'!E27+'Residential Audit - Gas'!E27+'Nonresidential Equipment - Gas'!E27+'Nonresidential Custom - Gas'!E27+'Nonresidential Audit - Gas'!E27</f>
        <v>0</v>
      </c>
      <c r="F27" s="3">
        <f>'Residential Equipment - Gas'!F27+'Residential Audit - Gas'!F27+'Nonresidential Equipment - Gas'!F27+'Nonresidential Custom - Gas'!F27+'Nonresidential Audit - Gas'!F27</f>
        <v>0</v>
      </c>
      <c r="G27" s="3">
        <f>'Residential Equipment - Gas'!G27+'Residential Audit - Gas'!G27+'Nonresidential Equipment - Gas'!G27+'Nonresidential Custom - Gas'!G27+'Nonresidential Audit - Gas'!G27</f>
        <v>74062.930000000008</v>
      </c>
      <c r="H27" s="3">
        <f>'Residential Equipment - Gas'!H27+'Residential Audit - Gas'!H27+'Nonresidential Equipment - Gas'!H27+'Nonresidential Custom - Gas'!H27+'Nonresidential Audit - Gas'!H27</f>
        <v>113678.92000000001</v>
      </c>
      <c r="I27" s="3">
        <f>'Residential Equipment - Gas'!I27+'Residential Audit - Gas'!I27+'Nonresidential Equipment - Gas'!I27+'Nonresidential Custom - Gas'!I27+'Nonresidential Audit - Gas'!I27</f>
        <v>0</v>
      </c>
      <c r="J27" s="3">
        <f>'Residential Equipment - Gas'!J27+'Residential Audit - Gas'!J27+'Nonresidential Equipment - Gas'!J27+'Nonresidential Custom - Gas'!J27+'Nonresidential Audit - Gas'!J27</f>
        <v>7617.6577500000003</v>
      </c>
    </row>
    <row r="28" spans="1:10" x14ac:dyDescent="0.25">
      <c r="A28" s="2">
        <v>5</v>
      </c>
      <c r="B28" s="23">
        <f>'Residential Equipment - Gas'!B28+'Residential Audit - Gas'!B28+'Nonresidential Equipment - Gas'!B28+'Nonresidential Custom - Gas'!B28+'Nonresidential Audit - Gas'!B28</f>
        <v>20798.259049111755</v>
      </c>
      <c r="C28" s="23">
        <f>'Residential Equipment - Gas'!C28+'Residential Audit - Gas'!C28+'Nonresidential Equipment - Gas'!C28+'Nonresidential Custom - Gas'!C28+'Nonresidential Audit - Gas'!C28</f>
        <v>284.4226846922366</v>
      </c>
      <c r="D28" s="3">
        <f>'Residential Equipment - Gas'!D28+'Residential Audit - Gas'!D28+'Nonresidential Equipment - Gas'!D28+'Nonresidential Custom - Gas'!D28+'Nonresidential Audit - Gas'!D28</f>
        <v>28014.690000000002</v>
      </c>
      <c r="E28" s="3">
        <f>'Residential Equipment - Gas'!E28+'Residential Audit - Gas'!E28+'Nonresidential Equipment - Gas'!E28+'Nonresidential Custom - Gas'!E28+'Nonresidential Audit - Gas'!E28</f>
        <v>0</v>
      </c>
      <c r="F28" s="3">
        <f>'Residential Equipment - Gas'!F28+'Residential Audit - Gas'!F28+'Nonresidential Equipment - Gas'!F28+'Nonresidential Custom - Gas'!F28+'Nonresidential Audit - Gas'!F28</f>
        <v>0</v>
      </c>
      <c r="G28" s="3">
        <f>'Residential Equipment - Gas'!G28+'Residential Audit - Gas'!G28+'Nonresidential Equipment - Gas'!G28+'Nonresidential Custom - Gas'!G28+'Nonresidential Audit - Gas'!G28</f>
        <v>77592.350000000006</v>
      </c>
      <c r="H28" s="3">
        <f>'Residential Equipment - Gas'!H28+'Residential Audit - Gas'!H28+'Nonresidential Equipment - Gas'!H28+'Nonresidential Custom - Gas'!H28+'Nonresidential Audit - Gas'!H28</f>
        <v>117802.59999999999</v>
      </c>
      <c r="I28" s="3">
        <f>'Residential Equipment - Gas'!I28+'Residential Audit - Gas'!I28+'Nonresidential Equipment - Gas'!I28+'Nonresidential Custom - Gas'!I28+'Nonresidential Audit - Gas'!I28</f>
        <v>0</v>
      </c>
      <c r="J28" s="3">
        <f>'Residential Equipment - Gas'!J28+'Residential Audit - Gas'!J28+'Nonresidential Equipment - Gas'!J28+'Nonresidential Custom - Gas'!J28+'Nonresidential Audit - Gas'!J28</f>
        <v>7920.5280000000002</v>
      </c>
    </row>
    <row r="29" spans="1:10" x14ac:dyDescent="0.25">
      <c r="A29" s="2">
        <v>6</v>
      </c>
      <c r="B29" s="23">
        <f>'Residential Equipment - Gas'!B29+'Residential Audit - Gas'!B29+'Nonresidential Equipment - Gas'!B29+'Nonresidential Custom - Gas'!B29+'Nonresidential Audit - Gas'!B29</f>
        <v>20798.259049111755</v>
      </c>
      <c r="C29" s="23">
        <f>'Residential Equipment - Gas'!C29+'Residential Audit - Gas'!C29+'Nonresidential Equipment - Gas'!C29+'Nonresidential Custom - Gas'!C29+'Nonresidential Audit - Gas'!C29</f>
        <v>284.4226846922366</v>
      </c>
      <c r="D29" s="3">
        <f>'Residential Equipment - Gas'!D29+'Residential Audit - Gas'!D29+'Nonresidential Equipment - Gas'!D29+'Nonresidential Custom - Gas'!D29+'Nonresidential Audit - Gas'!D29</f>
        <v>28532.959999999999</v>
      </c>
      <c r="E29" s="3">
        <f>'Residential Equipment - Gas'!E29+'Residential Audit - Gas'!E29+'Nonresidential Equipment - Gas'!E29+'Nonresidential Custom - Gas'!E29+'Nonresidential Audit - Gas'!E29</f>
        <v>0</v>
      </c>
      <c r="F29" s="3">
        <f>'Residential Equipment - Gas'!F29+'Residential Audit - Gas'!F29+'Nonresidential Equipment - Gas'!F29+'Nonresidential Custom - Gas'!F29+'Nonresidential Audit - Gas'!F29</f>
        <v>0</v>
      </c>
      <c r="G29" s="3">
        <f>'Residential Equipment - Gas'!G29+'Residential Audit - Gas'!G29+'Nonresidential Equipment - Gas'!G29+'Nonresidential Custom - Gas'!G29+'Nonresidential Audit - Gas'!G29</f>
        <v>81703.549999999988</v>
      </c>
      <c r="H29" s="3">
        <f>'Residential Equipment - Gas'!H29+'Residential Audit - Gas'!H29+'Nonresidential Equipment - Gas'!H29+'Nonresidential Custom - Gas'!H29+'Nonresidential Audit - Gas'!H29</f>
        <v>122516.95</v>
      </c>
      <c r="I29" s="3">
        <f>'Residential Equipment - Gas'!I29+'Residential Audit - Gas'!I29+'Nonresidential Equipment - Gas'!I29+'Nonresidential Custom - Gas'!I29+'Nonresidential Audit - Gas'!I29</f>
        <v>0</v>
      </c>
      <c r="J29" s="3">
        <f>'Residential Equipment - Gas'!J29+'Residential Audit - Gas'!J29+'Nonresidential Equipment - Gas'!J29+'Nonresidential Custom - Gas'!J29+'Nonresidential Audit - Gas'!J29</f>
        <v>8267.7382500000003</v>
      </c>
    </row>
    <row r="30" spans="1:10" x14ac:dyDescent="0.25">
      <c r="A30" s="2">
        <v>7</v>
      </c>
      <c r="B30" s="23">
        <f>'Residential Equipment - Gas'!B30+'Residential Audit - Gas'!B30+'Nonresidential Equipment - Gas'!B30+'Nonresidential Custom - Gas'!B30+'Nonresidential Audit - Gas'!B30</f>
        <v>20798.259049111755</v>
      </c>
      <c r="C30" s="23">
        <f>'Residential Equipment - Gas'!C30+'Residential Audit - Gas'!C30+'Nonresidential Equipment - Gas'!C30+'Nonresidential Custom - Gas'!C30+'Nonresidential Audit - Gas'!C30</f>
        <v>284.4226846922366</v>
      </c>
      <c r="D30" s="3">
        <f>'Residential Equipment - Gas'!D30+'Residential Audit - Gas'!D30+'Nonresidential Equipment - Gas'!D30+'Nonresidential Custom - Gas'!D30+'Nonresidential Audit - Gas'!D30</f>
        <v>29060.85</v>
      </c>
      <c r="E30" s="3">
        <f>'Residential Equipment - Gas'!E30+'Residential Audit - Gas'!E30+'Nonresidential Equipment - Gas'!E30+'Nonresidential Custom - Gas'!E30+'Nonresidential Audit - Gas'!E30</f>
        <v>0</v>
      </c>
      <c r="F30" s="3">
        <f>'Residential Equipment - Gas'!F30+'Residential Audit - Gas'!F30+'Nonresidential Equipment - Gas'!F30+'Nonresidential Custom - Gas'!F30+'Nonresidential Audit - Gas'!F30</f>
        <v>0</v>
      </c>
      <c r="G30" s="3">
        <f>'Residential Equipment - Gas'!G30+'Residential Audit - Gas'!G30+'Nonresidential Equipment - Gas'!G30+'Nonresidential Custom - Gas'!G30+'Nonresidential Audit - Gas'!G30</f>
        <v>85484.19</v>
      </c>
      <c r="H30" s="3">
        <f>'Residential Equipment - Gas'!H30+'Residential Audit - Gas'!H30+'Nonresidential Equipment - Gas'!H30+'Nonresidential Custom - Gas'!H30+'Nonresidential Audit - Gas'!H30</f>
        <v>126909.73999999999</v>
      </c>
      <c r="I30" s="3">
        <f>'Residential Equipment - Gas'!I30+'Residential Audit - Gas'!I30+'Nonresidential Equipment - Gas'!I30+'Nonresidential Custom - Gas'!I30+'Nonresidential Audit - Gas'!I30</f>
        <v>0</v>
      </c>
      <c r="J30" s="3">
        <f>'Residential Equipment - Gas'!J30+'Residential Audit - Gas'!J30+'Nonresidential Equipment - Gas'!J30+'Nonresidential Custom - Gas'!J30+'Nonresidential Audit - Gas'!J30</f>
        <v>8590.8780000000006</v>
      </c>
    </row>
    <row r="31" spans="1:10" x14ac:dyDescent="0.25">
      <c r="A31" s="2">
        <v>8</v>
      </c>
      <c r="B31" s="23">
        <f>'Residential Equipment - Gas'!B31+'Residential Audit - Gas'!B31+'Nonresidential Equipment - Gas'!B31+'Nonresidential Custom - Gas'!B31+'Nonresidential Audit - Gas'!B31</f>
        <v>20798.259049111755</v>
      </c>
      <c r="C31" s="23">
        <f>'Residential Equipment - Gas'!C31+'Residential Audit - Gas'!C31+'Nonresidential Equipment - Gas'!C31+'Nonresidential Custom - Gas'!C31+'Nonresidential Audit - Gas'!C31</f>
        <v>284.4226846922366</v>
      </c>
      <c r="D31" s="3">
        <f>'Residential Equipment - Gas'!D31+'Residential Audit - Gas'!D31+'Nonresidential Equipment - Gas'!D31+'Nonresidential Custom - Gas'!D31+'Nonresidential Audit - Gas'!D31</f>
        <v>29598.46</v>
      </c>
      <c r="E31" s="3">
        <f>'Residential Equipment - Gas'!E31+'Residential Audit - Gas'!E31+'Nonresidential Equipment - Gas'!E31+'Nonresidential Custom - Gas'!E31+'Nonresidential Audit - Gas'!E31</f>
        <v>0</v>
      </c>
      <c r="F31" s="3">
        <f>'Residential Equipment - Gas'!F31+'Residential Audit - Gas'!F31+'Nonresidential Equipment - Gas'!F31+'Nonresidential Custom - Gas'!F31+'Nonresidential Audit - Gas'!F31</f>
        <v>0</v>
      </c>
      <c r="G31" s="3">
        <f>'Residential Equipment - Gas'!G31+'Residential Audit - Gas'!G31+'Nonresidential Equipment - Gas'!G31+'Nonresidential Custom - Gas'!G31+'Nonresidential Audit - Gas'!G31</f>
        <v>85113.489999999991</v>
      </c>
      <c r="H31" s="3">
        <f>'Residential Equipment - Gas'!H31+'Residential Audit - Gas'!H31+'Nonresidential Equipment - Gas'!H31+'Nonresidential Custom - Gas'!H31+'Nonresidential Audit - Gas'!H31</f>
        <v>127160.48000000001</v>
      </c>
      <c r="I31" s="3">
        <f>'Residential Equipment - Gas'!I31+'Residential Audit - Gas'!I31+'Nonresidential Equipment - Gas'!I31+'Nonresidential Custom - Gas'!I31+'Nonresidential Audit - Gas'!I31</f>
        <v>0</v>
      </c>
      <c r="J31" s="3">
        <f>'Residential Equipment - Gas'!J31+'Residential Audit - Gas'!J31+'Nonresidential Equipment - Gas'!J31+'Nonresidential Custom - Gas'!J31+'Nonresidential Audit - Gas'!J31</f>
        <v>8603.3962499999998</v>
      </c>
    </row>
    <row r="32" spans="1:10" x14ac:dyDescent="0.25">
      <c r="A32" s="2">
        <v>9</v>
      </c>
      <c r="B32" s="23">
        <f>'Residential Equipment - Gas'!B32+'Residential Audit - Gas'!B32+'Nonresidential Equipment - Gas'!B32+'Nonresidential Custom - Gas'!B32+'Nonresidential Audit - Gas'!B32</f>
        <v>20798.259049111755</v>
      </c>
      <c r="C32" s="23">
        <f>'Residential Equipment - Gas'!C32+'Residential Audit - Gas'!C32+'Nonresidential Equipment - Gas'!C32+'Nonresidential Custom - Gas'!C32+'Nonresidential Audit - Gas'!C32</f>
        <v>284.4226846922366</v>
      </c>
      <c r="D32" s="3">
        <f>'Residential Equipment - Gas'!D32+'Residential Audit - Gas'!D32+'Nonresidential Equipment - Gas'!D32+'Nonresidential Custom - Gas'!D32+'Nonresidential Audit - Gas'!D32</f>
        <v>30146.019999999997</v>
      </c>
      <c r="E32" s="3">
        <f>'Residential Equipment - Gas'!E32+'Residential Audit - Gas'!E32+'Nonresidential Equipment - Gas'!E32+'Nonresidential Custom - Gas'!E32+'Nonresidential Audit - Gas'!E32</f>
        <v>0</v>
      </c>
      <c r="F32" s="3">
        <f>'Residential Equipment - Gas'!F32+'Residential Audit - Gas'!F32+'Nonresidential Equipment - Gas'!F32+'Nonresidential Custom - Gas'!F32+'Nonresidential Audit - Gas'!F32</f>
        <v>0</v>
      </c>
      <c r="G32" s="3">
        <f>'Residential Equipment - Gas'!G32+'Residential Audit - Gas'!G32+'Nonresidential Equipment - Gas'!G32+'Nonresidential Custom - Gas'!G32+'Nonresidential Audit - Gas'!G32</f>
        <v>87210.65</v>
      </c>
      <c r="H32" s="3">
        <f>'Residential Equipment - Gas'!H32+'Residential Audit - Gas'!H32+'Nonresidential Equipment - Gas'!H32+'Nonresidential Custom - Gas'!H32+'Nonresidential Audit - Gas'!H32</f>
        <v>129888.31</v>
      </c>
      <c r="I32" s="3">
        <f>'Residential Equipment - Gas'!I32+'Residential Audit - Gas'!I32+'Nonresidential Equipment - Gas'!I32+'Nonresidential Custom - Gas'!I32+'Nonresidential Audit - Gas'!I32</f>
        <v>0</v>
      </c>
      <c r="J32" s="3">
        <f>'Residential Equipment - Gas'!J32+'Residential Audit - Gas'!J32+'Nonresidential Equipment - Gas'!J32+'Nonresidential Custom - Gas'!J32+'Nonresidential Audit - Gas'!J32</f>
        <v>8801.750250000001</v>
      </c>
    </row>
    <row r="33" spans="1:10" x14ac:dyDescent="0.25">
      <c r="A33" s="2">
        <v>10</v>
      </c>
      <c r="B33" s="23">
        <f>'Residential Equipment - Gas'!B33+'Residential Audit - Gas'!B33+'Nonresidential Equipment - Gas'!B33+'Nonresidential Custom - Gas'!B33+'Nonresidential Audit - Gas'!B33</f>
        <v>20798.259049111755</v>
      </c>
      <c r="C33" s="23">
        <f>'Residential Equipment - Gas'!C33+'Residential Audit - Gas'!C33+'Nonresidential Equipment - Gas'!C33+'Nonresidential Custom - Gas'!C33+'Nonresidential Audit - Gas'!C33</f>
        <v>284.4226846922366</v>
      </c>
      <c r="D33" s="3">
        <f>'Residential Equipment - Gas'!D33+'Residential Audit - Gas'!D33+'Nonresidential Equipment - Gas'!D33+'Nonresidential Custom - Gas'!D33+'Nonresidential Audit - Gas'!D33</f>
        <v>30703.730000000003</v>
      </c>
      <c r="E33" s="3">
        <f>'Residential Equipment - Gas'!E33+'Residential Audit - Gas'!E33+'Nonresidential Equipment - Gas'!E33+'Nonresidential Custom - Gas'!E33+'Nonresidential Audit - Gas'!E33</f>
        <v>0</v>
      </c>
      <c r="F33" s="3">
        <f>'Residential Equipment - Gas'!F33+'Residential Audit - Gas'!F33+'Nonresidential Equipment - Gas'!F33+'Nonresidential Custom - Gas'!F33+'Nonresidential Audit - Gas'!F33</f>
        <v>0</v>
      </c>
      <c r="G33" s="3">
        <f>'Residential Equipment - Gas'!G33+'Residential Audit - Gas'!G33+'Nonresidential Equipment - Gas'!G33+'Nonresidential Custom - Gas'!G33+'Nonresidential Audit - Gas'!G33</f>
        <v>90294.510000000009</v>
      </c>
      <c r="H33" s="3">
        <f>'Residential Equipment - Gas'!H33+'Residential Audit - Gas'!H33+'Nonresidential Equipment - Gas'!H33+'Nonresidential Custom - Gas'!H33+'Nonresidential Audit - Gas'!H33</f>
        <v>133612.34</v>
      </c>
      <c r="I33" s="3">
        <f>'Residential Equipment - Gas'!I33+'Residential Audit - Gas'!I33+'Nonresidential Equipment - Gas'!I33+'Nonresidential Custom - Gas'!I33+'Nonresidential Audit - Gas'!I33</f>
        <v>0</v>
      </c>
      <c r="J33" s="3">
        <f>'Residential Equipment - Gas'!J33+'Residential Audit - Gas'!J33+'Nonresidential Equipment - Gas'!J33+'Nonresidential Custom - Gas'!J33+'Nonresidential Audit - Gas'!J33</f>
        <v>9074.8679999999986</v>
      </c>
    </row>
    <row r="34" spans="1:10" x14ac:dyDescent="0.25">
      <c r="A34" s="2">
        <v>11</v>
      </c>
      <c r="B34" s="23">
        <f>'Residential Equipment - Gas'!B34+'Residential Audit - Gas'!B34+'Nonresidential Equipment - Gas'!B34+'Nonresidential Custom - Gas'!B34+'Nonresidential Audit - Gas'!B34</f>
        <v>20790.949049111754</v>
      </c>
      <c r="C34" s="23">
        <f>'Residential Equipment - Gas'!C34+'Residential Audit - Gas'!C34+'Nonresidential Equipment - Gas'!C34+'Nonresidential Custom - Gas'!C34+'Nonresidential Audit - Gas'!C34</f>
        <v>284.40319469223664</v>
      </c>
      <c r="D34" s="3">
        <f>'Residential Equipment - Gas'!D34+'Residential Audit - Gas'!D34+'Nonresidential Equipment - Gas'!D34+'Nonresidential Custom - Gas'!D34+'Nonresidential Audit - Gas'!D34</f>
        <v>31269.5</v>
      </c>
      <c r="E34" s="3">
        <f>'Residential Equipment - Gas'!E34+'Residential Audit - Gas'!E34+'Nonresidential Equipment - Gas'!E34+'Nonresidential Custom - Gas'!E34+'Nonresidential Audit - Gas'!E34</f>
        <v>0</v>
      </c>
      <c r="F34" s="3">
        <f>'Residential Equipment - Gas'!F34+'Residential Audit - Gas'!F34+'Nonresidential Equipment - Gas'!F34+'Nonresidential Custom - Gas'!F34+'Nonresidential Audit - Gas'!F34</f>
        <v>0</v>
      </c>
      <c r="G34" s="3">
        <f>'Residential Equipment - Gas'!G34+'Residential Audit - Gas'!G34+'Nonresidential Equipment - Gas'!G34+'Nonresidential Custom - Gas'!G34+'Nonresidential Audit - Gas'!G34</f>
        <v>96040.71</v>
      </c>
      <c r="H34" s="3">
        <f>'Residential Equipment - Gas'!H34+'Residential Audit - Gas'!H34+'Nonresidential Equipment - Gas'!H34+'Nonresidential Custom - Gas'!H34+'Nonresidential Audit - Gas'!H34</f>
        <v>139991.88999999998</v>
      </c>
      <c r="I34" s="3">
        <f>'Residential Equipment - Gas'!I34+'Residential Audit - Gas'!I34+'Nonresidential Equipment - Gas'!I34+'Nonresidential Custom - Gas'!I34+'Nonresidential Audit - Gas'!I34</f>
        <v>0</v>
      </c>
      <c r="J34" s="3">
        <f>'Residential Equipment - Gas'!J34+'Residential Audit - Gas'!J34+'Nonresidential Equipment - Gas'!J34+'Nonresidential Custom - Gas'!J34+'Nonresidential Audit - Gas'!J34</f>
        <v>9548.2657500000005</v>
      </c>
    </row>
    <row r="35" spans="1:10" x14ac:dyDescent="0.25">
      <c r="A35" s="2">
        <v>12</v>
      </c>
      <c r="B35" s="23">
        <f>'Residential Equipment - Gas'!B35+'Residential Audit - Gas'!B35+'Nonresidential Equipment - Gas'!B35+'Nonresidential Custom - Gas'!B35+'Nonresidential Audit - Gas'!B35</f>
        <v>20790.949049111754</v>
      </c>
      <c r="C35" s="23">
        <f>'Residential Equipment - Gas'!C35+'Residential Audit - Gas'!C35+'Nonresidential Equipment - Gas'!C35+'Nonresidential Custom - Gas'!C35+'Nonresidential Audit - Gas'!C35</f>
        <v>284.40319469223664</v>
      </c>
      <c r="D35" s="3">
        <f>'Residential Equipment - Gas'!D35+'Residential Audit - Gas'!D35+'Nonresidential Equipment - Gas'!D35+'Nonresidential Custom - Gas'!D35+'Nonresidential Audit - Gas'!D35</f>
        <v>31848</v>
      </c>
      <c r="E35" s="3">
        <f>'Residential Equipment - Gas'!E35+'Residential Audit - Gas'!E35+'Nonresidential Equipment - Gas'!E35+'Nonresidential Custom - Gas'!E35+'Nonresidential Audit - Gas'!E35</f>
        <v>0</v>
      </c>
      <c r="F35" s="3">
        <f>'Residential Equipment - Gas'!F35+'Residential Audit - Gas'!F35+'Nonresidential Equipment - Gas'!F35+'Nonresidential Custom - Gas'!F35+'Nonresidential Audit - Gas'!F35</f>
        <v>0</v>
      </c>
      <c r="G35" s="3">
        <f>'Residential Equipment - Gas'!G35+'Residential Audit - Gas'!G35+'Nonresidential Equipment - Gas'!G35+'Nonresidential Custom - Gas'!G35+'Nonresidential Audit - Gas'!G35</f>
        <v>101879.38</v>
      </c>
      <c r="H35" s="3">
        <f>'Residential Equipment - Gas'!H35+'Residential Audit - Gas'!H35+'Nonresidential Equipment - Gas'!H35+'Nonresidential Custom - Gas'!H35+'Nonresidential Audit - Gas'!H35</f>
        <v>146489.84</v>
      </c>
      <c r="I35" s="3">
        <f>'Residential Equipment - Gas'!I35+'Residential Audit - Gas'!I35+'Nonresidential Equipment - Gas'!I35+'Nonresidential Custom - Gas'!I35+'Nonresidential Audit - Gas'!I35</f>
        <v>0</v>
      </c>
      <c r="J35" s="3">
        <f>'Residential Equipment - Gas'!J35+'Residential Audit - Gas'!J35+'Nonresidential Equipment - Gas'!J35+'Nonresidential Custom - Gas'!J35+'Nonresidential Audit - Gas'!J35</f>
        <v>10029.5535</v>
      </c>
    </row>
    <row r="36" spans="1:10" x14ac:dyDescent="0.25">
      <c r="A36" s="2">
        <v>13</v>
      </c>
      <c r="B36" s="23">
        <f>'Residential Equipment - Gas'!B36+'Residential Audit - Gas'!B36+'Nonresidential Equipment - Gas'!B36+'Nonresidential Custom - Gas'!B36+'Nonresidential Audit - Gas'!B36</f>
        <v>20790.949049111754</v>
      </c>
      <c r="C36" s="23">
        <f>'Residential Equipment - Gas'!C36+'Residential Audit - Gas'!C36+'Nonresidential Equipment - Gas'!C36+'Nonresidential Custom - Gas'!C36+'Nonresidential Audit - Gas'!C36</f>
        <v>284.40319469223664</v>
      </c>
      <c r="D36" s="3">
        <f>'Residential Equipment - Gas'!D36+'Residential Audit - Gas'!D36+'Nonresidential Equipment - Gas'!D36+'Nonresidential Custom - Gas'!D36+'Nonresidential Audit - Gas'!D36</f>
        <v>32437.18</v>
      </c>
      <c r="E36" s="3">
        <f>'Residential Equipment - Gas'!E36+'Residential Audit - Gas'!E36+'Nonresidential Equipment - Gas'!E36+'Nonresidential Custom - Gas'!E36+'Nonresidential Audit - Gas'!E36</f>
        <v>0</v>
      </c>
      <c r="F36" s="3">
        <f>'Residential Equipment - Gas'!F36+'Residential Audit - Gas'!F36+'Nonresidential Equipment - Gas'!F36+'Nonresidential Custom - Gas'!F36+'Nonresidential Audit - Gas'!F36</f>
        <v>0</v>
      </c>
      <c r="G36" s="3">
        <f>'Residential Equipment - Gas'!G36+'Residential Audit - Gas'!G36+'Nonresidential Equipment - Gas'!G36+'Nonresidential Custom - Gas'!G36+'Nonresidential Audit - Gas'!G36</f>
        <v>105697.53</v>
      </c>
      <c r="H36" s="3">
        <f>'Residential Equipment - Gas'!H36+'Residential Audit - Gas'!H36+'Nonresidential Equipment - Gas'!H36+'Nonresidential Custom - Gas'!H36+'Nonresidential Audit - Gas'!H36</f>
        <v>150977.16</v>
      </c>
      <c r="I36" s="3">
        <f>'Residential Equipment - Gas'!I36+'Residential Audit - Gas'!I36+'Nonresidential Equipment - Gas'!I36+'Nonresidential Custom - Gas'!I36+'Nonresidential Audit - Gas'!I36</f>
        <v>0</v>
      </c>
      <c r="J36" s="3">
        <f>'Residential Equipment - Gas'!J36+'Residential Audit - Gas'!J36+'Nonresidential Equipment - Gas'!J36+'Nonresidential Custom - Gas'!J36+'Nonresidential Audit - Gas'!J36</f>
        <v>10360.10325</v>
      </c>
    </row>
    <row r="37" spans="1:10" x14ac:dyDescent="0.25">
      <c r="A37" s="2">
        <v>14</v>
      </c>
      <c r="B37" s="23">
        <f>'Residential Equipment - Gas'!B37+'Residential Audit - Gas'!B37+'Nonresidential Equipment - Gas'!B37+'Nonresidential Custom - Gas'!B37+'Nonresidential Audit - Gas'!B37</f>
        <v>20787.517049111753</v>
      </c>
      <c r="C37" s="23">
        <f>'Residential Equipment - Gas'!C37+'Residential Audit - Gas'!C37+'Nonresidential Equipment - Gas'!C37+'Nonresidential Custom - Gas'!C37+'Nonresidential Audit - Gas'!C37</f>
        <v>284.39406469223661</v>
      </c>
      <c r="D37" s="3">
        <f>'Residential Equipment - Gas'!D37+'Residential Audit - Gas'!D37+'Nonresidential Equipment - Gas'!D37+'Nonresidential Custom - Gas'!D37+'Nonresidential Audit - Gas'!D37</f>
        <v>33036.15</v>
      </c>
      <c r="E37" s="3">
        <f>'Residential Equipment - Gas'!E37+'Residential Audit - Gas'!E37+'Nonresidential Equipment - Gas'!E37+'Nonresidential Custom - Gas'!E37+'Nonresidential Audit - Gas'!E37</f>
        <v>0</v>
      </c>
      <c r="F37" s="3">
        <f>'Residential Equipment - Gas'!F37+'Residential Audit - Gas'!F37+'Nonresidential Equipment - Gas'!F37+'Nonresidential Custom - Gas'!F37+'Nonresidential Audit - Gas'!F37</f>
        <v>0</v>
      </c>
      <c r="G37" s="3">
        <f>'Residential Equipment - Gas'!G37+'Residential Audit - Gas'!G37+'Nonresidential Equipment - Gas'!G37+'Nonresidential Custom - Gas'!G37+'Nonresidential Audit - Gas'!G37</f>
        <v>107915.37</v>
      </c>
      <c r="H37" s="3">
        <f>'Residential Equipment - Gas'!H37+'Residential Audit - Gas'!H37+'Nonresidential Equipment - Gas'!H37+'Nonresidential Custom - Gas'!H37+'Nonresidential Audit - Gas'!H37</f>
        <v>153866.13</v>
      </c>
      <c r="I37" s="3">
        <f>'Residential Equipment - Gas'!I37+'Residential Audit - Gas'!I37+'Nonresidential Equipment - Gas'!I37+'Nonresidential Custom - Gas'!I37+'Nonresidential Audit - Gas'!I37</f>
        <v>0</v>
      </c>
      <c r="J37" s="3">
        <f>'Residential Equipment - Gas'!J37+'Residential Audit - Gas'!J37+'Nonresidential Equipment - Gas'!J37+'Nonresidential Custom - Gas'!J37+'Nonresidential Audit - Gas'!J37</f>
        <v>10571.364000000001</v>
      </c>
    </row>
    <row r="38" spans="1:10" x14ac:dyDescent="0.25">
      <c r="A38" s="2">
        <v>15</v>
      </c>
      <c r="B38" s="23">
        <f>'Residential Equipment - Gas'!B38+'Residential Audit - Gas'!B38+'Nonresidential Equipment - Gas'!B38+'Nonresidential Custom - Gas'!B38+'Nonresidential Audit - Gas'!B38</f>
        <v>20787.517049111753</v>
      </c>
      <c r="C38" s="23">
        <f>'Residential Equipment - Gas'!C38+'Residential Audit - Gas'!C38+'Nonresidential Equipment - Gas'!C38+'Nonresidential Custom - Gas'!C38+'Nonresidential Audit - Gas'!C38</f>
        <v>284.39406469223661</v>
      </c>
      <c r="D38" s="3">
        <f>'Residential Equipment - Gas'!D38+'Residential Audit - Gas'!D38+'Nonresidential Equipment - Gas'!D38+'Nonresidential Custom - Gas'!D38+'Nonresidential Audit - Gas'!D38</f>
        <v>33647.33</v>
      </c>
      <c r="E38" s="3">
        <f>'Residential Equipment - Gas'!E38+'Residential Audit - Gas'!E38+'Nonresidential Equipment - Gas'!E38+'Nonresidential Custom - Gas'!E38+'Nonresidential Audit - Gas'!E38</f>
        <v>0</v>
      </c>
      <c r="F38" s="3">
        <f>'Residential Equipment - Gas'!F38+'Residential Audit - Gas'!F38+'Nonresidential Equipment - Gas'!F38+'Nonresidential Custom - Gas'!F38+'Nonresidential Audit - Gas'!F38</f>
        <v>0</v>
      </c>
      <c r="G38" s="3">
        <f>'Residential Equipment - Gas'!G38+'Residential Audit - Gas'!G38+'Nonresidential Equipment - Gas'!G38+'Nonresidential Custom - Gas'!G38+'Nonresidential Audit - Gas'!G38</f>
        <v>113617.01000000001</v>
      </c>
      <c r="H38" s="3">
        <f>'Residential Equipment - Gas'!H38+'Residential Audit - Gas'!H38+'Nonresidential Equipment - Gas'!H38+'Nonresidential Custom - Gas'!H38+'Nonresidential Audit - Gas'!H38</f>
        <v>160257.03999999998</v>
      </c>
      <c r="I38" s="3">
        <f>'Residential Equipment - Gas'!I38+'Residential Audit - Gas'!I38+'Nonresidential Equipment - Gas'!I38+'Nonresidential Custom - Gas'!I38+'Nonresidential Audit - Gas'!I38</f>
        <v>0</v>
      </c>
      <c r="J38" s="3">
        <f>'Residential Equipment - Gas'!J38+'Residential Audit - Gas'!J38+'Nonresidential Equipment - Gas'!J38+'Nonresidential Custom - Gas'!J38+'Nonresidential Audit - Gas'!J38</f>
        <v>11044.825499999999</v>
      </c>
    </row>
    <row r="39" spans="1:10" x14ac:dyDescent="0.25">
      <c r="A39" s="2">
        <v>16</v>
      </c>
      <c r="B39" s="23">
        <f>'Residential Equipment - Gas'!B39+'Residential Audit - Gas'!B39+'Nonresidential Equipment - Gas'!B39+'Nonresidential Custom - Gas'!B39+'Nonresidential Audit - Gas'!B39</f>
        <v>18993.984584111749</v>
      </c>
      <c r="C39" s="23">
        <f>'Residential Equipment - Gas'!C39+'Residential Audit - Gas'!C39+'Nonresidential Equipment - Gas'!C39+'Nonresidential Custom - Gas'!C39+'Nonresidential Audit - Gas'!C39</f>
        <v>260.73884524875893</v>
      </c>
      <c r="D39" s="3">
        <f>'Residential Equipment - Gas'!D39+'Residential Audit - Gas'!D39+'Nonresidential Equipment - Gas'!D39+'Nonresidential Custom - Gas'!D39+'Nonresidential Audit - Gas'!D39</f>
        <v>31278.39</v>
      </c>
      <c r="E39" s="3">
        <f>'Residential Equipment - Gas'!E39+'Residential Audit - Gas'!E39+'Nonresidential Equipment - Gas'!E39+'Nonresidential Custom - Gas'!E39+'Nonresidential Audit - Gas'!E39</f>
        <v>0</v>
      </c>
      <c r="F39" s="3">
        <f>'Residential Equipment - Gas'!F39+'Residential Audit - Gas'!F39+'Nonresidential Equipment - Gas'!F39+'Nonresidential Custom - Gas'!F39+'Nonresidential Audit - Gas'!F39</f>
        <v>0</v>
      </c>
      <c r="G39" s="3">
        <f>'Residential Equipment - Gas'!G39+'Residential Audit - Gas'!G39+'Nonresidential Equipment - Gas'!G39+'Nonresidential Custom - Gas'!G39+'Nonresidential Audit - Gas'!G39</f>
        <v>109590.95</v>
      </c>
      <c r="H39" s="3">
        <f>'Residential Equipment - Gas'!H39+'Residential Audit - Gas'!H39+'Nonresidential Equipment - Gas'!H39+'Nonresidential Custom - Gas'!H39+'Nonresidential Audit - Gas'!H39</f>
        <v>152817.36000000002</v>
      </c>
      <c r="I39" s="3">
        <f>'Residential Equipment - Gas'!I39+'Residential Audit - Gas'!I39+'Nonresidential Equipment - Gas'!I39+'Nonresidential Custom - Gas'!I39+'Nonresidential Audit - Gas'!I39</f>
        <v>0</v>
      </c>
      <c r="J39" s="3">
        <f>'Residential Equipment - Gas'!J39+'Residential Audit - Gas'!J39+'Nonresidential Equipment - Gas'!J39+'Nonresidential Custom - Gas'!J39+'Nonresidential Audit - Gas'!J39</f>
        <v>10565.200499999999</v>
      </c>
    </row>
    <row r="40" spans="1:10" x14ac:dyDescent="0.25">
      <c r="A40" s="2">
        <v>17</v>
      </c>
      <c r="B40" s="23">
        <f>'Residential Equipment - Gas'!B40+'Residential Audit - Gas'!B40+'Nonresidential Equipment - Gas'!B40+'Nonresidential Custom - Gas'!B40+'Nonresidential Audit - Gas'!B40</f>
        <v>18993.984584111749</v>
      </c>
      <c r="C40" s="23">
        <f>'Residential Equipment - Gas'!C40+'Residential Audit - Gas'!C40+'Nonresidential Equipment - Gas'!C40+'Nonresidential Custom - Gas'!C40+'Nonresidential Audit - Gas'!C40</f>
        <v>260.73884524875893</v>
      </c>
      <c r="D40" s="3">
        <f>'Residential Equipment - Gas'!D40+'Residential Audit - Gas'!D40+'Nonresidential Equipment - Gas'!D40+'Nonresidential Custom - Gas'!D40+'Nonresidential Audit - Gas'!D40</f>
        <v>31857.05</v>
      </c>
      <c r="E40" s="3">
        <f>'Residential Equipment - Gas'!E40+'Residential Audit - Gas'!E40+'Nonresidential Equipment - Gas'!E40+'Nonresidential Custom - Gas'!E40+'Nonresidential Audit - Gas'!E40</f>
        <v>0</v>
      </c>
      <c r="F40" s="3">
        <f>'Residential Equipment - Gas'!F40+'Residential Audit - Gas'!F40+'Nonresidential Equipment - Gas'!F40+'Nonresidential Custom - Gas'!F40+'Nonresidential Audit - Gas'!F40</f>
        <v>0</v>
      </c>
      <c r="G40" s="3">
        <f>'Residential Equipment - Gas'!G40+'Residential Audit - Gas'!G40+'Nonresidential Equipment - Gas'!G40+'Nonresidential Custom - Gas'!G40+'Nonresidential Audit - Gas'!G40</f>
        <v>113383.59</v>
      </c>
      <c r="H40" s="3">
        <f>'Residential Equipment - Gas'!H40+'Residential Audit - Gas'!H40+'Nonresidential Equipment - Gas'!H40+'Nonresidential Custom - Gas'!H40+'Nonresidential Audit - Gas'!H40</f>
        <v>157258.38</v>
      </c>
      <c r="I40" s="3">
        <f>'Residential Equipment - Gas'!I40+'Residential Audit - Gas'!I40+'Nonresidential Equipment - Gas'!I40+'Nonresidential Custom - Gas'!I40+'Nonresidential Audit - Gas'!I40</f>
        <v>0</v>
      </c>
      <c r="J40" s="3">
        <f>'Residential Equipment - Gas'!J40+'Residential Audit - Gas'!J40+'Nonresidential Equipment - Gas'!J40+'Nonresidential Custom - Gas'!J40+'Nonresidential Audit - Gas'!J40</f>
        <v>10893.047999999999</v>
      </c>
    </row>
    <row r="41" spans="1:10" x14ac:dyDescent="0.25">
      <c r="A41" s="2">
        <v>18</v>
      </c>
      <c r="B41" s="23">
        <f>'Residential Equipment - Gas'!B41+'Residential Audit - Gas'!B41+'Nonresidential Equipment - Gas'!B41+'Nonresidential Custom - Gas'!B41+'Nonresidential Audit - Gas'!B41</f>
        <v>18993.984584111749</v>
      </c>
      <c r="C41" s="23">
        <f>'Residential Equipment - Gas'!C41+'Residential Audit - Gas'!C41+'Nonresidential Equipment - Gas'!C41+'Nonresidential Custom - Gas'!C41+'Nonresidential Audit - Gas'!C41</f>
        <v>260.73884524875893</v>
      </c>
      <c r="D41" s="3">
        <f>'Residential Equipment - Gas'!D41+'Residential Audit - Gas'!D41+'Nonresidential Equipment - Gas'!D41+'Nonresidential Custom - Gas'!D41+'Nonresidential Audit - Gas'!D41</f>
        <v>32446.400000000001</v>
      </c>
      <c r="E41" s="3">
        <f>'Residential Equipment - Gas'!E41+'Residential Audit - Gas'!E41+'Nonresidential Equipment - Gas'!E41+'Nonresidential Custom - Gas'!E41+'Nonresidential Audit - Gas'!E41</f>
        <v>0</v>
      </c>
      <c r="F41" s="3">
        <f>'Residential Equipment - Gas'!F41+'Residential Audit - Gas'!F41+'Nonresidential Equipment - Gas'!F41+'Nonresidential Custom - Gas'!F41+'Nonresidential Audit - Gas'!F41</f>
        <v>0</v>
      </c>
      <c r="G41" s="3">
        <f>'Residential Equipment - Gas'!G41+'Residential Audit - Gas'!G41+'Nonresidential Equipment - Gas'!G41+'Nonresidential Custom - Gas'!G41+'Nonresidential Audit - Gas'!G41</f>
        <v>120451.88</v>
      </c>
      <c r="H41" s="3">
        <f>'Residential Equipment - Gas'!H41+'Residential Audit - Gas'!H41+'Nonresidential Equipment - Gas'!H41+'Nonresidential Custom - Gas'!H41+'Nonresidential Audit - Gas'!H41</f>
        <v>164984.81</v>
      </c>
      <c r="I41" s="3">
        <f>'Residential Equipment - Gas'!I41+'Residential Audit - Gas'!I41+'Nonresidential Equipment - Gas'!I41+'Nonresidential Custom - Gas'!I41+'Nonresidential Audit - Gas'!I41</f>
        <v>0</v>
      </c>
      <c r="J41" s="3">
        <f>'Residential Equipment - Gas'!J41+'Residential Audit - Gas'!J41+'Nonresidential Equipment - Gas'!J41+'Nonresidential Custom - Gas'!J41+'Nonresidential Audit - Gas'!J41</f>
        <v>11467.370999999999</v>
      </c>
    </row>
    <row r="42" spans="1:10" x14ac:dyDescent="0.25">
      <c r="A42" s="2">
        <v>19</v>
      </c>
      <c r="B42" s="23">
        <f>'Residential Equipment - Gas'!B42+'Residential Audit - Gas'!B42+'Nonresidential Equipment - Gas'!B42+'Nonresidential Custom - Gas'!B42+'Nonresidential Audit - Gas'!B42</f>
        <v>18993.984584111749</v>
      </c>
      <c r="C42" s="23">
        <f>'Residential Equipment - Gas'!C42+'Residential Audit - Gas'!C42+'Nonresidential Equipment - Gas'!C42+'Nonresidential Custom - Gas'!C42+'Nonresidential Audit - Gas'!C42</f>
        <v>260.73884524875893</v>
      </c>
      <c r="D42" s="3">
        <f>'Residential Equipment - Gas'!D42+'Residential Audit - Gas'!D42+'Nonresidential Equipment - Gas'!D42+'Nonresidential Custom - Gas'!D42+'Nonresidential Audit - Gas'!D42</f>
        <v>33046.67</v>
      </c>
      <c r="E42" s="3">
        <f>'Residential Equipment - Gas'!E42+'Residential Audit - Gas'!E42+'Nonresidential Equipment - Gas'!E42+'Nonresidential Custom - Gas'!E42+'Nonresidential Audit - Gas'!E42</f>
        <v>0</v>
      </c>
      <c r="F42" s="3">
        <f>'Residential Equipment - Gas'!F42+'Residential Audit - Gas'!F42+'Nonresidential Equipment - Gas'!F42+'Nonresidential Custom - Gas'!F42+'Nonresidential Audit - Gas'!F42</f>
        <v>0</v>
      </c>
      <c r="G42" s="3">
        <f>'Residential Equipment - Gas'!G42+'Residential Audit - Gas'!G42+'Nonresidential Equipment - Gas'!G42+'Nonresidential Custom - Gas'!G42+'Nonresidential Audit - Gas'!G42</f>
        <v>125785.59999999999</v>
      </c>
      <c r="H42" s="3">
        <f>'Residential Equipment - Gas'!H42+'Residential Audit - Gas'!H42+'Nonresidential Equipment - Gas'!H42+'Nonresidential Custom - Gas'!H42+'Nonresidential Audit - Gas'!H42</f>
        <v>170986.51</v>
      </c>
      <c r="I42" s="3">
        <f>'Residential Equipment - Gas'!I42+'Residential Audit - Gas'!I42+'Nonresidential Equipment - Gas'!I42+'Nonresidential Custom - Gas'!I42+'Nonresidential Audit - Gas'!I42</f>
        <v>0</v>
      </c>
      <c r="J42" s="3">
        <f>'Residential Equipment - Gas'!J42+'Residential Audit - Gas'!J42+'Nonresidential Equipment - Gas'!J42+'Nonresidential Custom - Gas'!J42+'Nonresidential Audit - Gas'!J42</f>
        <v>11912.420250000001</v>
      </c>
    </row>
    <row r="43" spans="1:10" x14ac:dyDescent="0.25">
      <c r="A43" s="2">
        <v>20</v>
      </c>
      <c r="B43" s="23">
        <f>'Residential Equipment - Gas'!B43+'Residential Audit - Gas'!B43+'Nonresidential Equipment - Gas'!B43+'Nonresidential Custom - Gas'!B43+'Nonresidential Audit - Gas'!B43</f>
        <v>18993.984584111749</v>
      </c>
      <c r="C43" s="23">
        <f>'Residential Equipment - Gas'!C43+'Residential Audit - Gas'!C43+'Nonresidential Equipment - Gas'!C43+'Nonresidential Custom - Gas'!C43+'Nonresidential Audit - Gas'!C43</f>
        <v>260.73884524875893</v>
      </c>
      <c r="D43" s="3">
        <f>'Residential Equipment - Gas'!D43+'Residential Audit - Gas'!D43+'Nonresidential Equipment - Gas'!D43+'Nonresidential Custom - Gas'!D43+'Nonresidential Audit - Gas'!D43</f>
        <v>33658.01</v>
      </c>
      <c r="E43" s="3">
        <f>'Residential Equipment - Gas'!E43+'Residential Audit - Gas'!E43+'Nonresidential Equipment - Gas'!E43+'Nonresidential Custom - Gas'!E43+'Nonresidential Audit - Gas'!E43</f>
        <v>0</v>
      </c>
      <c r="F43" s="3">
        <f>'Residential Equipment - Gas'!F43+'Residential Audit - Gas'!F43+'Nonresidential Equipment - Gas'!F43+'Nonresidential Custom - Gas'!F43+'Nonresidential Audit - Gas'!F43</f>
        <v>0</v>
      </c>
      <c r="G43" s="3">
        <f>'Residential Equipment - Gas'!G43+'Residential Audit - Gas'!G43+'Nonresidential Equipment - Gas'!G43+'Nonresidential Custom - Gas'!G43+'Nonresidential Audit - Gas'!G43</f>
        <v>128615.78</v>
      </c>
      <c r="H43" s="3">
        <f>'Residential Equipment - Gas'!H43+'Residential Audit - Gas'!H43+'Nonresidential Equipment - Gas'!H43+'Nonresidential Custom - Gas'!H43+'Nonresidential Audit - Gas'!H43</f>
        <v>174494.7</v>
      </c>
      <c r="I43" s="3">
        <f>'Residential Equipment - Gas'!I43+'Residential Audit - Gas'!I43+'Nonresidential Equipment - Gas'!I43+'Nonresidential Custom - Gas'!I43+'Nonresidential Audit - Gas'!I43</f>
        <v>0</v>
      </c>
      <c r="J43" s="3">
        <f>'Residential Equipment - Gas'!J43+'Residential Audit - Gas'!J43+'Nonresidential Equipment - Gas'!J43+'Nonresidential Custom - Gas'!J43+'Nonresidential Audit - Gas'!J43</f>
        <v>12170.534249999999</v>
      </c>
    </row>
    <row r="44" spans="1:10" x14ac:dyDescent="0.25">
      <c r="A44" s="2">
        <v>21</v>
      </c>
      <c r="B44" s="23">
        <f>'Residential Equipment - Gas'!B44+'Residential Audit - Gas'!B44+'Nonresidential Equipment - Gas'!B44+'Nonresidential Custom - Gas'!B44+'Nonresidential Audit - Gas'!B44</f>
        <v>0</v>
      </c>
      <c r="C44" s="23">
        <f>'Residential Equipment - Gas'!C44+'Residential Audit - Gas'!C44+'Nonresidential Equipment - Gas'!C44+'Nonresidential Custom - Gas'!C44+'Nonresidential Audit - Gas'!C44</f>
        <v>0</v>
      </c>
      <c r="D44" s="3">
        <f>'Residential Equipment - Gas'!D44+'Residential Audit - Gas'!D44+'Nonresidential Equipment - Gas'!D44+'Nonresidential Custom - Gas'!D44+'Nonresidential Audit - Gas'!D44</f>
        <v>0</v>
      </c>
      <c r="E44" s="3">
        <f>'Residential Equipment - Gas'!E44+'Residential Audit - Gas'!E44+'Nonresidential Equipment - Gas'!E44+'Nonresidential Custom - Gas'!E44+'Nonresidential Audit - Gas'!E44</f>
        <v>0</v>
      </c>
      <c r="F44" s="3">
        <f>'Residential Equipment - Gas'!F44+'Residential Audit - Gas'!F44+'Nonresidential Equipment - Gas'!F44+'Nonresidential Custom - Gas'!F44+'Nonresidential Audit - Gas'!F44</f>
        <v>0</v>
      </c>
      <c r="G44" s="3">
        <f>'Residential Equipment - Gas'!G44+'Residential Audit - Gas'!G44+'Nonresidential Equipment - Gas'!G44+'Nonresidential Custom - Gas'!G44+'Nonresidential Audit - Gas'!G44</f>
        <v>0</v>
      </c>
      <c r="H44" s="3">
        <f>'Residential Equipment - Gas'!H44+'Residential Audit - Gas'!H44+'Nonresidential Equipment - Gas'!H44+'Nonresidential Custom - Gas'!H44+'Nonresidential Audit - Gas'!H44</f>
        <v>0</v>
      </c>
      <c r="I44" s="3">
        <f>'Residential Equipment - Gas'!I44+'Residential Audit - Gas'!I44+'Nonresidential Equipment - Gas'!I44+'Nonresidential Custom - Gas'!I44+'Nonresidential Audit - Gas'!I44</f>
        <v>0</v>
      </c>
      <c r="J44" s="3">
        <f>'Residential Equipment - Gas'!J44+'Residential Audit - Gas'!J44+'Nonresidential Equipment - Gas'!J44+'Nonresidential Custom - Gas'!J44+'Nonresidential Audit - Gas'!J44</f>
        <v>0</v>
      </c>
    </row>
    <row r="45" spans="1:10" x14ac:dyDescent="0.25">
      <c r="A45" s="2">
        <v>22</v>
      </c>
      <c r="B45" s="23">
        <f>'Residential Equipment - Gas'!B45+'Residential Audit - Gas'!B45+'Nonresidential Equipment - Gas'!B45+'Nonresidential Custom - Gas'!B45+'Nonresidential Audit - Gas'!B45</f>
        <v>0</v>
      </c>
      <c r="C45" s="23">
        <f>'Residential Equipment - Gas'!C45+'Residential Audit - Gas'!C45+'Nonresidential Equipment - Gas'!C45+'Nonresidential Custom - Gas'!C45+'Nonresidential Audit - Gas'!C45</f>
        <v>0</v>
      </c>
      <c r="D45" s="3">
        <f>'Residential Equipment - Gas'!D45+'Residential Audit - Gas'!D45+'Nonresidential Equipment - Gas'!D45+'Nonresidential Custom - Gas'!D45+'Nonresidential Audit - Gas'!D45</f>
        <v>0</v>
      </c>
      <c r="E45" s="3">
        <f>'Residential Equipment - Gas'!E45+'Residential Audit - Gas'!E45+'Nonresidential Equipment - Gas'!E45+'Nonresidential Custom - Gas'!E45+'Nonresidential Audit - Gas'!E45</f>
        <v>0</v>
      </c>
      <c r="F45" s="3">
        <f>'Residential Equipment - Gas'!F45+'Residential Audit - Gas'!F45+'Nonresidential Equipment - Gas'!F45+'Nonresidential Custom - Gas'!F45+'Nonresidential Audit - Gas'!F45</f>
        <v>0</v>
      </c>
      <c r="G45" s="3">
        <f>'Residential Equipment - Gas'!G45+'Residential Audit - Gas'!G45+'Nonresidential Equipment - Gas'!G45+'Nonresidential Custom - Gas'!G45+'Nonresidential Audit - Gas'!G45</f>
        <v>0</v>
      </c>
      <c r="H45" s="3">
        <f>'Residential Equipment - Gas'!H45+'Residential Audit - Gas'!H45+'Nonresidential Equipment - Gas'!H45+'Nonresidential Custom - Gas'!H45+'Nonresidential Audit - Gas'!H45</f>
        <v>0</v>
      </c>
      <c r="I45" s="3">
        <f>'Residential Equipment - Gas'!I45+'Residential Audit - Gas'!I45+'Nonresidential Equipment - Gas'!I45+'Nonresidential Custom - Gas'!I45+'Nonresidential Audit - Gas'!I45</f>
        <v>0</v>
      </c>
      <c r="J45" s="3">
        <f>'Residential Equipment - Gas'!J45+'Residential Audit - Gas'!J45+'Nonresidential Equipment - Gas'!J45+'Nonresidential Custom - Gas'!J45+'Nonresidential Audit - Gas'!J45</f>
        <v>0</v>
      </c>
    </row>
    <row r="46" spans="1:10" x14ac:dyDescent="0.25">
      <c r="A46" s="2">
        <v>23</v>
      </c>
      <c r="B46" s="23">
        <f>'Residential Equipment - Gas'!B46+'Residential Audit - Gas'!B46+'Nonresidential Equipment - Gas'!B46+'Nonresidential Custom - Gas'!B46+'Nonresidential Audit - Gas'!B46</f>
        <v>0</v>
      </c>
      <c r="C46" s="23">
        <f>'Residential Equipment - Gas'!C46+'Residential Audit - Gas'!C46+'Nonresidential Equipment - Gas'!C46+'Nonresidential Custom - Gas'!C46+'Nonresidential Audit - Gas'!C46</f>
        <v>0</v>
      </c>
      <c r="D46" s="3">
        <f>'Residential Equipment - Gas'!D46+'Residential Audit - Gas'!D46+'Nonresidential Equipment - Gas'!D46+'Nonresidential Custom - Gas'!D46+'Nonresidential Audit - Gas'!D46</f>
        <v>0</v>
      </c>
      <c r="E46" s="3">
        <f>'Residential Equipment - Gas'!E46+'Residential Audit - Gas'!E46+'Nonresidential Equipment - Gas'!E46+'Nonresidential Custom - Gas'!E46+'Nonresidential Audit - Gas'!E46</f>
        <v>0</v>
      </c>
      <c r="F46" s="3">
        <f>'Residential Equipment - Gas'!F46+'Residential Audit - Gas'!F46+'Nonresidential Equipment - Gas'!F46+'Nonresidential Custom - Gas'!F46+'Nonresidential Audit - Gas'!F46</f>
        <v>0</v>
      </c>
      <c r="G46" s="3">
        <f>'Residential Equipment - Gas'!G46+'Residential Audit - Gas'!G46+'Nonresidential Equipment - Gas'!G46+'Nonresidential Custom - Gas'!G46+'Nonresidential Audit - Gas'!G46</f>
        <v>0</v>
      </c>
      <c r="H46" s="3">
        <f>'Residential Equipment - Gas'!H46+'Residential Audit - Gas'!H46+'Nonresidential Equipment - Gas'!H46+'Nonresidential Custom - Gas'!H46+'Nonresidential Audit - Gas'!H46</f>
        <v>0</v>
      </c>
      <c r="I46" s="3">
        <f>'Residential Equipment - Gas'!I46+'Residential Audit - Gas'!I46+'Nonresidential Equipment - Gas'!I46+'Nonresidential Custom - Gas'!I46+'Nonresidential Audit - Gas'!I46</f>
        <v>0</v>
      </c>
      <c r="J46" s="3">
        <f>'Residential Equipment - Gas'!J46+'Residential Audit - Gas'!J46+'Nonresidential Equipment - Gas'!J46+'Nonresidential Custom - Gas'!J46+'Nonresidential Audit - Gas'!J46</f>
        <v>0</v>
      </c>
    </row>
    <row r="47" spans="1:10" x14ac:dyDescent="0.25">
      <c r="A47" s="2">
        <v>24</v>
      </c>
      <c r="B47" s="23">
        <f>'Residential Equipment - Gas'!B47+'Residential Audit - Gas'!B47+'Nonresidential Equipment - Gas'!B47+'Nonresidential Custom - Gas'!B47+'Nonresidential Audit - Gas'!B47</f>
        <v>0</v>
      </c>
      <c r="C47" s="23">
        <f>'Residential Equipment - Gas'!C47+'Residential Audit - Gas'!C47+'Nonresidential Equipment - Gas'!C47+'Nonresidential Custom - Gas'!C47+'Nonresidential Audit - Gas'!C47</f>
        <v>0</v>
      </c>
      <c r="D47" s="3">
        <f>'Residential Equipment - Gas'!D47+'Residential Audit - Gas'!D47+'Nonresidential Equipment - Gas'!D47+'Nonresidential Custom - Gas'!D47+'Nonresidential Audit - Gas'!D47</f>
        <v>0</v>
      </c>
      <c r="E47" s="3">
        <f>'Residential Equipment - Gas'!E47+'Residential Audit - Gas'!E47+'Nonresidential Equipment - Gas'!E47+'Nonresidential Custom - Gas'!E47+'Nonresidential Audit - Gas'!E47</f>
        <v>0</v>
      </c>
      <c r="F47" s="3">
        <f>'Residential Equipment - Gas'!F47+'Residential Audit - Gas'!F47+'Nonresidential Equipment - Gas'!F47+'Nonresidential Custom - Gas'!F47+'Nonresidential Audit - Gas'!F47</f>
        <v>0</v>
      </c>
      <c r="G47" s="3">
        <f>'Residential Equipment - Gas'!G47+'Residential Audit - Gas'!G47+'Nonresidential Equipment - Gas'!G47+'Nonresidential Custom - Gas'!G47+'Nonresidential Audit - Gas'!G47</f>
        <v>0</v>
      </c>
      <c r="H47" s="3">
        <f>'Residential Equipment - Gas'!H47+'Residential Audit - Gas'!H47+'Nonresidential Equipment - Gas'!H47+'Nonresidential Custom - Gas'!H47+'Nonresidential Audit - Gas'!H47</f>
        <v>0</v>
      </c>
      <c r="I47" s="3">
        <f>'Residential Equipment - Gas'!I47+'Residential Audit - Gas'!I47+'Nonresidential Equipment - Gas'!I47+'Nonresidential Custom - Gas'!I47+'Nonresidential Audit - Gas'!I47</f>
        <v>0</v>
      </c>
      <c r="J47" s="3">
        <f>'Residential Equipment - Gas'!J47+'Residential Audit - Gas'!J47+'Nonresidential Equipment - Gas'!J47+'Nonresidential Custom - Gas'!J47+'Nonresidential Audit - Gas'!J47</f>
        <v>0</v>
      </c>
    </row>
    <row r="48" spans="1:10" x14ac:dyDescent="0.25">
      <c r="A48" s="2">
        <v>25</v>
      </c>
      <c r="B48" s="23">
        <f>'Residential Equipment - Gas'!B48+'Residential Audit - Gas'!B48+'Nonresidential Equipment - Gas'!B48+'Nonresidential Custom - Gas'!B48+'Nonresidential Audit - Gas'!B48</f>
        <v>0</v>
      </c>
      <c r="C48" s="23">
        <f>'Residential Equipment - Gas'!C48+'Residential Audit - Gas'!C48+'Nonresidential Equipment - Gas'!C48+'Nonresidential Custom - Gas'!C48+'Nonresidential Audit - Gas'!C48</f>
        <v>0</v>
      </c>
      <c r="D48" s="3">
        <f>'Residential Equipment - Gas'!D48+'Residential Audit - Gas'!D48+'Nonresidential Equipment - Gas'!D48+'Nonresidential Custom - Gas'!D48+'Nonresidential Audit - Gas'!D48</f>
        <v>0</v>
      </c>
      <c r="E48" s="3">
        <f>'Residential Equipment - Gas'!E48+'Residential Audit - Gas'!E48+'Nonresidential Equipment - Gas'!E48+'Nonresidential Custom - Gas'!E48+'Nonresidential Audit - Gas'!E48</f>
        <v>0</v>
      </c>
      <c r="F48" s="3">
        <f>'Residential Equipment - Gas'!F48+'Residential Audit - Gas'!F48+'Nonresidential Equipment - Gas'!F48+'Nonresidential Custom - Gas'!F48+'Nonresidential Audit - Gas'!F48</f>
        <v>0</v>
      </c>
      <c r="G48" s="3">
        <f>'Residential Equipment - Gas'!G48+'Residential Audit - Gas'!G48+'Nonresidential Equipment - Gas'!G48+'Nonresidential Custom - Gas'!G48+'Nonresidential Audit - Gas'!G48</f>
        <v>0</v>
      </c>
      <c r="H48" s="3">
        <f>'Residential Equipment - Gas'!H48+'Residential Audit - Gas'!H48+'Nonresidential Equipment - Gas'!H48+'Nonresidential Custom - Gas'!H48+'Nonresidential Audit - Gas'!H48</f>
        <v>0</v>
      </c>
      <c r="I48" s="3">
        <f>'Residential Equipment - Gas'!I48+'Residential Audit - Gas'!I48+'Nonresidential Equipment - Gas'!I48+'Nonresidential Custom - Gas'!I48+'Nonresidential Audit - Gas'!I48</f>
        <v>0</v>
      </c>
      <c r="J48" s="3">
        <f>'Residential Equipment - Gas'!J48+'Residential Audit - Gas'!J48+'Nonresidential Equipment - Gas'!J48+'Nonresidential Custom - Gas'!J48+'Nonresidential Audit - Gas'!J48</f>
        <v>0</v>
      </c>
    </row>
    <row r="49" spans="1:10" x14ac:dyDescent="0.25">
      <c r="A49" s="2">
        <v>26</v>
      </c>
      <c r="B49" s="23">
        <f>'Residential Equipment - Gas'!B49+'Residential Audit - Gas'!B49+'Nonresidential Equipment - Gas'!B49+'Nonresidential Custom - Gas'!B49+'Nonresidential Audit - Gas'!B49</f>
        <v>0</v>
      </c>
      <c r="C49" s="23">
        <f>'Residential Equipment - Gas'!C49+'Residential Audit - Gas'!C49+'Nonresidential Equipment - Gas'!C49+'Nonresidential Custom - Gas'!C49+'Nonresidential Audit - Gas'!C49</f>
        <v>0</v>
      </c>
      <c r="D49" s="3">
        <f>'Residential Equipment - Gas'!D49+'Residential Audit - Gas'!D49+'Nonresidential Equipment - Gas'!D49+'Nonresidential Custom - Gas'!D49+'Nonresidential Audit - Gas'!D49</f>
        <v>0</v>
      </c>
      <c r="E49" s="3">
        <f>'Residential Equipment - Gas'!E49+'Residential Audit - Gas'!E49+'Nonresidential Equipment - Gas'!E49+'Nonresidential Custom - Gas'!E49+'Nonresidential Audit - Gas'!E49</f>
        <v>0</v>
      </c>
      <c r="F49" s="3">
        <f>'Residential Equipment - Gas'!F49+'Residential Audit - Gas'!F49+'Nonresidential Equipment - Gas'!F49+'Nonresidential Custom - Gas'!F49+'Nonresidential Audit - Gas'!F49</f>
        <v>0</v>
      </c>
      <c r="G49" s="3">
        <f>'Residential Equipment - Gas'!G49+'Residential Audit - Gas'!G49+'Nonresidential Equipment - Gas'!G49+'Nonresidential Custom - Gas'!G49+'Nonresidential Audit - Gas'!G49</f>
        <v>0</v>
      </c>
      <c r="H49" s="3">
        <f>'Residential Equipment - Gas'!H49+'Residential Audit - Gas'!H49+'Nonresidential Equipment - Gas'!H49+'Nonresidential Custom - Gas'!H49+'Nonresidential Audit - Gas'!H49</f>
        <v>0</v>
      </c>
      <c r="I49" s="3">
        <f>'Residential Equipment - Gas'!I49+'Residential Audit - Gas'!I49+'Nonresidential Equipment - Gas'!I49+'Nonresidential Custom - Gas'!I49+'Nonresidential Audit - Gas'!I49</f>
        <v>0</v>
      </c>
      <c r="J49" s="3">
        <f>'Residential Equipment - Gas'!J49+'Residential Audit - Gas'!J49+'Nonresidential Equipment - Gas'!J49+'Nonresidential Custom - Gas'!J49+'Nonresidential Audit - Gas'!J49</f>
        <v>0</v>
      </c>
    </row>
    <row r="50" spans="1:10" x14ac:dyDescent="0.25">
      <c r="A50" s="2">
        <v>27</v>
      </c>
      <c r="B50" s="23">
        <f>'Residential Equipment - Gas'!B50+'Residential Audit - Gas'!B50+'Nonresidential Equipment - Gas'!B50+'Nonresidential Custom - Gas'!B50+'Nonresidential Audit - Gas'!B50</f>
        <v>0</v>
      </c>
      <c r="C50" s="23">
        <f>'Residential Equipment - Gas'!C50+'Residential Audit - Gas'!C50+'Nonresidential Equipment - Gas'!C50+'Nonresidential Custom - Gas'!C50+'Nonresidential Audit - Gas'!C50</f>
        <v>0</v>
      </c>
      <c r="D50" s="3">
        <f>'Residential Equipment - Gas'!D50+'Residential Audit - Gas'!D50+'Nonresidential Equipment - Gas'!D50+'Nonresidential Custom - Gas'!D50+'Nonresidential Audit - Gas'!D50</f>
        <v>0</v>
      </c>
      <c r="E50" s="3">
        <f>'Residential Equipment - Gas'!E50+'Residential Audit - Gas'!E50+'Nonresidential Equipment - Gas'!E50+'Nonresidential Custom - Gas'!E50+'Nonresidential Audit - Gas'!E50</f>
        <v>0</v>
      </c>
      <c r="F50" s="3">
        <f>'Residential Equipment - Gas'!F50+'Residential Audit - Gas'!F50+'Nonresidential Equipment - Gas'!F50+'Nonresidential Custom - Gas'!F50+'Nonresidential Audit - Gas'!F50</f>
        <v>0</v>
      </c>
      <c r="G50" s="3">
        <f>'Residential Equipment - Gas'!G50+'Residential Audit - Gas'!G50+'Nonresidential Equipment - Gas'!G50+'Nonresidential Custom - Gas'!G50+'Nonresidential Audit - Gas'!G50</f>
        <v>0</v>
      </c>
      <c r="H50" s="3">
        <f>'Residential Equipment - Gas'!H50+'Residential Audit - Gas'!H50+'Nonresidential Equipment - Gas'!H50+'Nonresidential Custom - Gas'!H50+'Nonresidential Audit - Gas'!H50</f>
        <v>0</v>
      </c>
      <c r="I50" s="3">
        <f>'Residential Equipment - Gas'!I50+'Residential Audit - Gas'!I50+'Nonresidential Equipment - Gas'!I50+'Nonresidential Custom - Gas'!I50+'Nonresidential Audit - Gas'!I50</f>
        <v>0</v>
      </c>
      <c r="J50" s="3">
        <f>'Residential Equipment - Gas'!J50+'Residential Audit - Gas'!J50+'Nonresidential Equipment - Gas'!J50+'Nonresidential Custom - Gas'!J50+'Nonresidential Audit - Gas'!J50</f>
        <v>0</v>
      </c>
    </row>
    <row r="51" spans="1:10" x14ac:dyDescent="0.25">
      <c r="A51" s="2">
        <v>28</v>
      </c>
      <c r="B51" s="23">
        <f>'Residential Equipment - Gas'!B51+'Residential Audit - Gas'!B51+'Nonresidential Equipment - Gas'!B51+'Nonresidential Custom - Gas'!B51+'Nonresidential Audit - Gas'!B51</f>
        <v>0</v>
      </c>
      <c r="C51" s="23">
        <f>'Residential Equipment - Gas'!C51+'Residential Audit - Gas'!C51+'Nonresidential Equipment - Gas'!C51+'Nonresidential Custom - Gas'!C51+'Nonresidential Audit - Gas'!C51</f>
        <v>0</v>
      </c>
      <c r="D51" s="3">
        <f>'Residential Equipment - Gas'!D51+'Residential Audit - Gas'!D51+'Nonresidential Equipment - Gas'!D51+'Nonresidential Custom - Gas'!D51+'Nonresidential Audit - Gas'!D51</f>
        <v>0</v>
      </c>
      <c r="E51" s="3">
        <f>'Residential Equipment - Gas'!E51+'Residential Audit - Gas'!E51+'Nonresidential Equipment - Gas'!E51+'Nonresidential Custom - Gas'!E51+'Nonresidential Audit - Gas'!E51</f>
        <v>0</v>
      </c>
      <c r="F51" s="3">
        <f>'Residential Equipment - Gas'!F51+'Residential Audit - Gas'!F51+'Nonresidential Equipment - Gas'!F51+'Nonresidential Custom - Gas'!F51+'Nonresidential Audit - Gas'!F51</f>
        <v>0</v>
      </c>
      <c r="G51" s="3">
        <f>'Residential Equipment - Gas'!G51+'Residential Audit - Gas'!G51+'Nonresidential Equipment - Gas'!G51+'Nonresidential Custom - Gas'!G51+'Nonresidential Audit - Gas'!G51</f>
        <v>0</v>
      </c>
      <c r="H51" s="3">
        <f>'Residential Equipment - Gas'!H51+'Residential Audit - Gas'!H51+'Nonresidential Equipment - Gas'!H51+'Nonresidential Custom - Gas'!H51+'Nonresidential Audit - Gas'!H51</f>
        <v>0</v>
      </c>
      <c r="I51" s="3">
        <f>'Residential Equipment - Gas'!I51+'Residential Audit - Gas'!I51+'Nonresidential Equipment - Gas'!I51+'Nonresidential Custom - Gas'!I51+'Nonresidential Audit - Gas'!I51</f>
        <v>0</v>
      </c>
      <c r="J51" s="3">
        <f>'Residential Equipment - Gas'!J51+'Residential Audit - Gas'!J51+'Nonresidential Equipment - Gas'!J51+'Nonresidential Custom - Gas'!J51+'Nonresidential Audit - Gas'!J51</f>
        <v>0</v>
      </c>
    </row>
    <row r="52" spans="1:10" x14ac:dyDescent="0.25">
      <c r="A52" s="2">
        <v>29</v>
      </c>
      <c r="B52" s="23">
        <f>'Residential Equipment - Gas'!B52+'Residential Audit - Gas'!B52+'Nonresidential Equipment - Gas'!B52+'Nonresidential Custom - Gas'!B52+'Nonresidential Audit - Gas'!B52</f>
        <v>0</v>
      </c>
      <c r="C52" s="23">
        <f>'Residential Equipment - Gas'!C52+'Residential Audit - Gas'!C52+'Nonresidential Equipment - Gas'!C52+'Nonresidential Custom - Gas'!C52+'Nonresidential Audit - Gas'!C52</f>
        <v>0</v>
      </c>
      <c r="D52" s="3">
        <f>'Residential Equipment - Gas'!D52+'Residential Audit - Gas'!D52+'Nonresidential Equipment - Gas'!D52+'Nonresidential Custom - Gas'!D52+'Nonresidential Audit - Gas'!D52</f>
        <v>0</v>
      </c>
      <c r="E52" s="3">
        <f>'Residential Equipment - Gas'!E52+'Residential Audit - Gas'!E52+'Nonresidential Equipment - Gas'!E52+'Nonresidential Custom - Gas'!E52+'Nonresidential Audit - Gas'!E52</f>
        <v>0</v>
      </c>
      <c r="F52" s="3">
        <f>'Residential Equipment - Gas'!F52+'Residential Audit - Gas'!F52+'Nonresidential Equipment - Gas'!F52+'Nonresidential Custom - Gas'!F52+'Nonresidential Audit - Gas'!F52</f>
        <v>0</v>
      </c>
      <c r="G52" s="3">
        <f>'Residential Equipment - Gas'!G52+'Residential Audit - Gas'!G52+'Nonresidential Equipment - Gas'!G52+'Nonresidential Custom - Gas'!G52+'Nonresidential Audit - Gas'!G52</f>
        <v>0</v>
      </c>
      <c r="H52" s="3">
        <f>'Residential Equipment - Gas'!H52+'Residential Audit - Gas'!H52+'Nonresidential Equipment - Gas'!H52+'Nonresidential Custom - Gas'!H52+'Nonresidential Audit - Gas'!H52</f>
        <v>0</v>
      </c>
      <c r="I52" s="3">
        <f>'Residential Equipment - Gas'!I52+'Residential Audit - Gas'!I52+'Nonresidential Equipment - Gas'!I52+'Nonresidential Custom - Gas'!I52+'Nonresidential Audit - Gas'!I52</f>
        <v>0</v>
      </c>
      <c r="J52" s="3">
        <f>'Residential Equipment - Gas'!J52+'Residential Audit - Gas'!J52+'Nonresidential Equipment - Gas'!J52+'Nonresidential Custom - Gas'!J52+'Nonresidential Audit - Gas'!J52</f>
        <v>0</v>
      </c>
    </row>
    <row r="53" spans="1:10" x14ac:dyDescent="0.25">
      <c r="A53" s="5">
        <v>30</v>
      </c>
      <c r="B53" s="24">
        <f>'Residential Equipment - Gas'!B53+'Residential Audit - Gas'!B53+'Nonresidential Equipment - Gas'!B53+'Nonresidential Custom - Gas'!B53+'Nonresidential Audit - Gas'!B53</f>
        <v>0</v>
      </c>
      <c r="C53" s="24">
        <f>'Residential Equipment - Gas'!C53+'Residential Audit - Gas'!C53+'Nonresidential Equipment - Gas'!C53+'Nonresidential Custom - Gas'!C53+'Nonresidential Audit - Gas'!C53</f>
        <v>0</v>
      </c>
      <c r="D53" s="9">
        <f>'Residential Equipment - Gas'!D53+'Residential Audit - Gas'!D53+'Nonresidential Equipment - Gas'!D53+'Nonresidential Custom - Gas'!D53+'Nonresidential Audit - Gas'!D53</f>
        <v>0</v>
      </c>
      <c r="E53" s="9">
        <f>'Residential Equipment - Gas'!E53+'Residential Audit - Gas'!E53+'Nonresidential Equipment - Gas'!E53+'Nonresidential Custom - Gas'!E53+'Nonresidential Audit - Gas'!E53</f>
        <v>0</v>
      </c>
      <c r="F53" s="9">
        <f>'Residential Equipment - Gas'!F53+'Residential Audit - Gas'!F53+'Nonresidential Equipment - Gas'!F53+'Nonresidential Custom - Gas'!F53+'Nonresidential Audit - Gas'!F53</f>
        <v>0</v>
      </c>
      <c r="G53" s="9">
        <f>'Residential Equipment - Gas'!G53+'Residential Audit - Gas'!G53+'Nonresidential Equipment - Gas'!G53+'Nonresidential Custom - Gas'!G53+'Nonresidential Audit - Gas'!G53</f>
        <v>0</v>
      </c>
      <c r="H53" s="9">
        <f>'Residential Equipment - Gas'!H53+'Residential Audit - Gas'!H53+'Nonresidential Equipment - Gas'!H53+'Nonresidential Custom - Gas'!H53+'Nonresidential Audit - Gas'!H53</f>
        <v>0</v>
      </c>
      <c r="I53" s="9">
        <f>'Residential Equipment - Gas'!I53+'Residential Audit - Gas'!I53+'Nonresidential Equipment - Gas'!I53+'Nonresidential Custom - Gas'!I53+'Nonresidential Audit - Gas'!I53</f>
        <v>0</v>
      </c>
      <c r="J53" s="9">
        <f>'Residential Equipment - Gas'!J53+'Residential Audit - Gas'!J53+'Nonresidential Equipment - Gas'!J53+'Nonresidential Custom - Gas'!J53+'Nonresidential Audit - Gas'!J53</f>
        <v>0</v>
      </c>
    </row>
    <row r="54" spans="1:10" x14ac:dyDescent="0.25">
      <c r="A54" s="4" t="s">
        <v>31</v>
      </c>
      <c r="B54" s="23">
        <f>B24+NPV($F$18,B25:B53)</f>
        <v>230851.09967637889</v>
      </c>
      <c r="C54" s="23">
        <f t="shared" ref="C54:J54" si="3">C24+NPV($F$18,C25:C53)</f>
        <v>3158.7102138895561</v>
      </c>
      <c r="D54" s="3">
        <f t="shared" si="3"/>
        <v>331161.04867048439</v>
      </c>
      <c r="E54" s="3">
        <f t="shared" si="3"/>
        <v>0</v>
      </c>
      <c r="F54" s="3">
        <f t="shared" si="3"/>
        <v>0</v>
      </c>
      <c r="G54" s="3">
        <f t="shared" si="3"/>
        <v>978989.29528737429</v>
      </c>
      <c r="H54" s="3">
        <f t="shared" si="3"/>
        <v>1448323.070767882</v>
      </c>
      <c r="I54" s="3">
        <f t="shared" si="3"/>
        <v>0</v>
      </c>
      <c r="J54" s="3">
        <f t="shared" si="3"/>
        <v>98261.275796839414</v>
      </c>
    </row>
    <row r="55" spans="1:10" x14ac:dyDescent="0.25">
      <c r="A55" s="4" t="s">
        <v>32</v>
      </c>
      <c r="B55" s="23">
        <f>B24+NPV($G$18,B25:B53)</f>
        <v>334679.36330055405</v>
      </c>
      <c r="C55" s="23">
        <f t="shared" ref="C55:I55" si="4">C24+NPV($G$18,C25:C53)</f>
        <v>4580.6327325427692</v>
      </c>
      <c r="D55" s="3">
        <f t="shared" si="4"/>
        <v>493342.7873654798</v>
      </c>
      <c r="E55" s="3">
        <f t="shared" si="4"/>
        <v>0</v>
      </c>
      <c r="F55" s="3">
        <f t="shared" si="4"/>
        <v>0</v>
      </c>
      <c r="G55" s="3">
        <f t="shared" si="4"/>
        <v>1513815.995389</v>
      </c>
      <c r="H55" s="3">
        <f t="shared" si="4"/>
        <v>2209384.1075722231</v>
      </c>
      <c r="I55" s="3">
        <f t="shared" si="4"/>
        <v>0</v>
      </c>
      <c r="J55" s="3">
        <f>J24+NPV($G$18,J25:J53)</f>
        <v>150536.90870658605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2018 Annual Report
Annual Program Results
Exhibit D</oddHeader>
    <oddFooter>&amp;L&amp;A&amp;CPage &amp;P of &amp;N&amp;RExhibit 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Ready for Review</completed>
    <Status xmlns="41B0BF35-30BF-46B2-B31C-608546DD1474">Goes w/ 1-9</Status>
    <Reviewed_x0020_By xmlns="41B0BF35-30BF-46B2-B31C-608546DD1474">tmy</Reviewed_x0020_By>
    <Comments xmlns="41B0BF35-30BF-46B2-B31C-608546DD1474" xsi:nil="true"/>
    <Assigned_x0020_to0 xmlns="41B0BF35-30BF-46B2-B31C-608546DD1474" xsi:nil="true"/>
  </documentManagement>
</p:properties>
</file>

<file path=customXml/itemProps1.xml><?xml version="1.0" encoding="utf-8"?>
<ds:datastoreItem xmlns:ds="http://schemas.openxmlformats.org/officeDocument/2006/customXml" ds:itemID="{33A66C94-787C-4F66-B7E5-5A36564875C7}"/>
</file>

<file path=customXml/itemProps2.xml><?xml version="1.0" encoding="utf-8"?>
<ds:datastoreItem xmlns:ds="http://schemas.openxmlformats.org/officeDocument/2006/customXml" ds:itemID="{E284235B-5044-4596-9A88-C00D18F94B79}"/>
</file>

<file path=customXml/itemProps3.xml><?xml version="1.0" encoding="utf-8"?>
<ds:datastoreItem xmlns:ds="http://schemas.openxmlformats.org/officeDocument/2006/customXml" ds:itemID="{8EAFF487-82FF-4F06-84D8-1E4A0276F9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Electric Summary</vt:lpstr>
      <vt:lpstr>Residential Equipment - Elec</vt:lpstr>
      <vt:lpstr>Residential Audit - Elec</vt:lpstr>
      <vt:lpstr>Residential L.M. - Elec</vt:lpstr>
      <vt:lpstr>Residential Recycling - Elec</vt:lpstr>
      <vt:lpstr>Nonresidential Equipment - Elec</vt:lpstr>
      <vt:lpstr>Nonresidential Audit - Elec</vt:lpstr>
      <vt:lpstr>Nonresidential Custom - Elec</vt:lpstr>
      <vt:lpstr>Gas Summary</vt:lpstr>
      <vt:lpstr>Residential Equipment - Gas</vt:lpstr>
      <vt:lpstr>Residential Audit - Gas</vt:lpstr>
      <vt:lpstr>Nonresidential Equipment - Gas</vt:lpstr>
      <vt:lpstr>Nonresidential Audit - Gas</vt:lpstr>
      <vt:lpstr>Nonresidential Custom - Gas</vt:lpstr>
    </vt:vector>
  </TitlesOfParts>
  <Company>MidAmerican Energy Holdings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t52668</dc:creator>
  <cp:lastModifiedBy>Simmons, Cade</cp:lastModifiedBy>
  <cp:lastPrinted>2018-01-09T21:30:44Z</cp:lastPrinted>
  <dcterms:created xsi:type="dcterms:W3CDTF">2011-01-26T15:17:09Z</dcterms:created>
  <dcterms:modified xsi:type="dcterms:W3CDTF">2019-03-14T20:37:13Z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</Properties>
</file>