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1516" yWindow="0" windowWidth="24000" windowHeight="9636" tabRatio="852"/>
  </bookViews>
  <sheets>
    <sheet name="Electric Summary" sheetId="43" r:id="rId1"/>
    <sheet name="Gas Summary" sheetId="49" r:id="rId2"/>
    <sheet name="Residential Equipment - Elec" sheetId="1" r:id="rId3"/>
    <sheet name="Residential Audit - Elec" sheetId="38" r:id="rId4"/>
    <sheet name="Residential L.M. - Elec" sheetId="37" state="hidden" r:id="rId5"/>
    <sheet name="Residential Recycling - Elec" sheetId="39" r:id="rId6"/>
    <sheet name="Nonresidential Equipment - Elec" sheetId="40" r:id="rId7"/>
    <sheet name="Nonresidential Audit - Elec" sheetId="42" r:id="rId8"/>
    <sheet name="Nonresidential Custom - Elec" sheetId="41" r:id="rId9"/>
    <sheet name="Residential Equipment - Gas" sheetId="44" r:id="rId10"/>
    <sheet name="Residential Audit - Gas" sheetId="45" r:id="rId11"/>
    <sheet name="Nonresidential Equipment - Gas" sheetId="46" r:id="rId12"/>
    <sheet name="Nonresidential Audit - Gas" sheetId="48" r:id="rId13"/>
    <sheet name="Nonresidential Custom - Gas" sheetId="47" r:id="rId14"/>
  </sheets>
  <calcPr calcId="152511"/>
</workbook>
</file>

<file path=xl/calcChain.xml><?xml version="1.0" encoding="utf-8"?>
<calcChain xmlns="http://schemas.openxmlformats.org/spreadsheetml/2006/main">
  <c r="J55" i="45" l="1"/>
  <c r="A3" i="47" l="1"/>
  <c r="A3" i="48"/>
  <c r="A3" i="46"/>
  <c r="A3" i="45"/>
  <c r="A3" i="44"/>
  <c r="A3" i="41"/>
  <c r="A3" i="42"/>
  <c r="A3" i="40"/>
  <c r="A3" i="39"/>
  <c r="A3" i="38"/>
  <c r="A3" i="1"/>
  <c r="B54" i="1" l="1"/>
  <c r="B55" i="1"/>
  <c r="C14" i="37"/>
  <c r="E13" i="37" l="1"/>
  <c r="F13" i="37"/>
  <c r="G13" i="37"/>
  <c r="D13" i="37"/>
  <c r="C17" i="37"/>
  <c r="C16" i="37"/>
  <c r="J53" i="49"/>
  <c r="I53" i="49"/>
  <c r="H53" i="49"/>
  <c r="G53" i="49"/>
  <c r="F53" i="49"/>
  <c r="E53" i="49"/>
  <c r="D53" i="49"/>
  <c r="C53" i="49"/>
  <c r="B53" i="49"/>
  <c r="J52" i="49"/>
  <c r="I52" i="49"/>
  <c r="H52" i="49"/>
  <c r="G52" i="49"/>
  <c r="F52" i="49"/>
  <c r="E52" i="49"/>
  <c r="D52" i="49"/>
  <c r="C52" i="49"/>
  <c r="B52" i="49"/>
  <c r="J51" i="49"/>
  <c r="I51" i="49"/>
  <c r="H51" i="49"/>
  <c r="G51" i="49"/>
  <c r="F51" i="49"/>
  <c r="E51" i="49"/>
  <c r="D51" i="49"/>
  <c r="C51" i="49"/>
  <c r="B51" i="49"/>
  <c r="J50" i="49"/>
  <c r="I50" i="49"/>
  <c r="H50" i="49"/>
  <c r="G50" i="49"/>
  <c r="F50" i="49"/>
  <c r="E50" i="49"/>
  <c r="D50" i="49"/>
  <c r="C50" i="49"/>
  <c r="B50" i="49"/>
  <c r="J49" i="49"/>
  <c r="I49" i="49"/>
  <c r="H49" i="49"/>
  <c r="G49" i="49"/>
  <c r="F49" i="49"/>
  <c r="E49" i="49"/>
  <c r="D49" i="49"/>
  <c r="C49" i="49"/>
  <c r="B49" i="49"/>
  <c r="J48" i="49"/>
  <c r="I48" i="49"/>
  <c r="H48" i="49"/>
  <c r="G48" i="49"/>
  <c r="F48" i="49"/>
  <c r="E48" i="49"/>
  <c r="D48" i="49"/>
  <c r="C48" i="49"/>
  <c r="B48" i="49"/>
  <c r="J47" i="49"/>
  <c r="I47" i="49"/>
  <c r="H47" i="49"/>
  <c r="G47" i="49"/>
  <c r="F47" i="49"/>
  <c r="E47" i="49"/>
  <c r="D47" i="49"/>
  <c r="C47" i="49"/>
  <c r="B47" i="49"/>
  <c r="J46" i="49"/>
  <c r="I46" i="49"/>
  <c r="H46" i="49"/>
  <c r="G46" i="49"/>
  <c r="F46" i="49"/>
  <c r="E46" i="49"/>
  <c r="D46" i="49"/>
  <c r="C46" i="49"/>
  <c r="B46" i="49"/>
  <c r="J45" i="49"/>
  <c r="I45" i="49"/>
  <c r="H45" i="49"/>
  <c r="G45" i="49"/>
  <c r="F45" i="49"/>
  <c r="E45" i="49"/>
  <c r="D45" i="49"/>
  <c r="C45" i="49"/>
  <c r="B45" i="49"/>
  <c r="J44" i="49"/>
  <c r="I44" i="49"/>
  <c r="H44" i="49"/>
  <c r="G44" i="49"/>
  <c r="F44" i="49"/>
  <c r="E44" i="49"/>
  <c r="D44" i="49"/>
  <c r="C44" i="49"/>
  <c r="B44" i="49"/>
  <c r="J43" i="49"/>
  <c r="I43" i="49"/>
  <c r="H43" i="49"/>
  <c r="G43" i="49"/>
  <c r="F43" i="49"/>
  <c r="E43" i="49"/>
  <c r="D43" i="49"/>
  <c r="C43" i="49"/>
  <c r="B43" i="49"/>
  <c r="J42" i="49"/>
  <c r="I42" i="49"/>
  <c r="H42" i="49"/>
  <c r="G42" i="49"/>
  <c r="F42" i="49"/>
  <c r="E42" i="49"/>
  <c r="D42" i="49"/>
  <c r="C42" i="49"/>
  <c r="B42" i="49"/>
  <c r="J41" i="49"/>
  <c r="I41" i="49"/>
  <c r="H41" i="49"/>
  <c r="G41" i="49"/>
  <c r="F41" i="49"/>
  <c r="E41" i="49"/>
  <c r="D41" i="49"/>
  <c r="C41" i="49"/>
  <c r="B41" i="49"/>
  <c r="J40" i="49"/>
  <c r="I40" i="49"/>
  <c r="H40" i="49"/>
  <c r="G40" i="49"/>
  <c r="F40" i="49"/>
  <c r="E40" i="49"/>
  <c r="D40" i="49"/>
  <c r="C40" i="49"/>
  <c r="B40" i="49"/>
  <c r="J39" i="49"/>
  <c r="I39" i="49"/>
  <c r="H39" i="49"/>
  <c r="G39" i="49"/>
  <c r="F39" i="49"/>
  <c r="E39" i="49"/>
  <c r="D39" i="49"/>
  <c r="C39" i="49"/>
  <c r="B39" i="49"/>
  <c r="J38" i="49"/>
  <c r="I38" i="49"/>
  <c r="H38" i="49"/>
  <c r="G38" i="49"/>
  <c r="F38" i="49"/>
  <c r="E38" i="49"/>
  <c r="D38" i="49"/>
  <c r="C38" i="49"/>
  <c r="B38" i="49"/>
  <c r="J37" i="49"/>
  <c r="I37" i="49"/>
  <c r="H37" i="49"/>
  <c r="G37" i="49"/>
  <c r="F37" i="49"/>
  <c r="E37" i="49"/>
  <c r="D37" i="49"/>
  <c r="C37" i="49"/>
  <c r="B37" i="49"/>
  <c r="J36" i="49"/>
  <c r="I36" i="49"/>
  <c r="H36" i="49"/>
  <c r="G36" i="49"/>
  <c r="F36" i="49"/>
  <c r="E36" i="49"/>
  <c r="D36" i="49"/>
  <c r="C36" i="49"/>
  <c r="B36" i="49"/>
  <c r="J35" i="49"/>
  <c r="I35" i="49"/>
  <c r="H35" i="49"/>
  <c r="G35" i="49"/>
  <c r="F35" i="49"/>
  <c r="E35" i="49"/>
  <c r="D35" i="49"/>
  <c r="C35" i="49"/>
  <c r="B35" i="49"/>
  <c r="J34" i="49"/>
  <c r="I34" i="49"/>
  <c r="H34" i="49"/>
  <c r="G34" i="49"/>
  <c r="F34" i="49"/>
  <c r="E34" i="49"/>
  <c r="D34" i="49"/>
  <c r="C34" i="49"/>
  <c r="B34" i="49"/>
  <c r="J33" i="49"/>
  <c r="I33" i="49"/>
  <c r="H33" i="49"/>
  <c r="G33" i="49"/>
  <c r="F33" i="49"/>
  <c r="E33" i="49"/>
  <c r="D33" i="49"/>
  <c r="C33" i="49"/>
  <c r="B33" i="49"/>
  <c r="J32" i="49"/>
  <c r="I32" i="49"/>
  <c r="H32" i="49"/>
  <c r="G32" i="49"/>
  <c r="F32" i="49"/>
  <c r="E32" i="49"/>
  <c r="D32" i="49"/>
  <c r="C32" i="49"/>
  <c r="B32" i="49"/>
  <c r="J31" i="49"/>
  <c r="I31" i="49"/>
  <c r="H31" i="49"/>
  <c r="G31" i="49"/>
  <c r="F31" i="49"/>
  <c r="E31" i="49"/>
  <c r="D31" i="49"/>
  <c r="C31" i="49"/>
  <c r="B31" i="49"/>
  <c r="J30" i="49"/>
  <c r="I30" i="49"/>
  <c r="H30" i="49"/>
  <c r="G30" i="49"/>
  <c r="F30" i="49"/>
  <c r="E30" i="49"/>
  <c r="D30" i="49"/>
  <c r="C30" i="49"/>
  <c r="B30" i="49"/>
  <c r="J29" i="49"/>
  <c r="I29" i="49"/>
  <c r="H29" i="49"/>
  <c r="G29" i="49"/>
  <c r="F29" i="49"/>
  <c r="E29" i="49"/>
  <c r="D29" i="49"/>
  <c r="C29" i="49"/>
  <c r="B29" i="49"/>
  <c r="J28" i="49"/>
  <c r="I28" i="49"/>
  <c r="H28" i="49"/>
  <c r="G28" i="49"/>
  <c r="F28" i="49"/>
  <c r="E28" i="49"/>
  <c r="D28" i="49"/>
  <c r="C28" i="49"/>
  <c r="B28" i="49"/>
  <c r="J27" i="49"/>
  <c r="I27" i="49"/>
  <c r="H27" i="49"/>
  <c r="G27" i="49"/>
  <c r="F27" i="49"/>
  <c r="E27" i="49"/>
  <c r="D27" i="49"/>
  <c r="C27" i="49"/>
  <c r="B27" i="49"/>
  <c r="J26" i="49"/>
  <c r="I26" i="49"/>
  <c r="H26" i="49"/>
  <c r="G26" i="49"/>
  <c r="F26" i="49"/>
  <c r="E26" i="49"/>
  <c r="D26" i="49"/>
  <c r="C26" i="49"/>
  <c r="B26" i="49"/>
  <c r="J25" i="49"/>
  <c r="I25" i="49"/>
  <c r="H25" i="49"/>
  <c r="G25" i="49"/>
  <c r="F25" i="49"/>
  <c r="E25" i="49"/>
  <c r="D25" i="49"/>
  <c r="C25" i="49"/>
  <c r="B25" i="49"/>
  <c r="J24" i="49"/>
  <c r="I24" i="49"/>
  <c r="H24" i="49"/>
  <c r="G24" i="49"/>
  <c r="F24" i="49"/>
  <c r="E24" i="49"/>
  <c r="D24" i="49"/>
  <c r="C24" i="49"/>
  <c r="B24" i="49"/>
  <c r="C9" i="49"/>
  <c r="J55" i="48"/>
  <c r="I55" i="48"/>
  <c r="H55" i="48"/>
  <c r="G55" i="48"/>
  <c r="F55" i="48"/>
  <c r="E55" i="48"/>
  <c r="D55" i="48"/>
  <c r="C55" i="48"/>
  <c r="B55" i="48"/>
  <c r="J54" i="48"/>
  <c r="I54" i="48"/>
  <c r="H54" i="48"/>
  <c r="G54" i="48"/>
  <c r="F54" i="48"/>
  <c r="E54" i="48"/>
  <c r="D54" i="48"/>
  <c r="C54" i="48"/>
  <c r="B54" i="48"/>
  <c r="J55" i="47"/>
  <c r="I55" i="47"/>
  <c r="H55" i="47"/>
  <c r="G55" i="47"/>
  <c r="F55" i="47"/>
  <c r="E55" i="47"/>
  <c r="D55" i="47"/>
  <c r="C55" i="47"/>
  <c r="B55" i="47"/>
  <c r="J54" i="47"/>
  <c r="I54" i="47"/>
  <c r="H54" i="47"/>
  <c r="G54" i="47"/>
  <c r="F54" i="47"/>
  <c r="E54" i="47"/>
  <c r="D54" i="47"/>
  <c r="C54" i="47"/>
  <c r="B54" i="47"/>
  <c r="J55" i="46"/>
  <c r="I55" i="46"/>
  <c r="H55" i="46"/>
  <c r="G55" i="46"/>
  <c r="F55" i="46"/>
  <c r="E55" i="46"/>
  <c r="D55" i="46"/>
  <c r="C55" i="46"/>
  <c r="B55" i="46"/>
  <c r="J54" i="46"/>
  <c r="I54" i="46"/>
  <c r="H54" i="46"/>
  <c r="G54" i="46"/>
  <c r="F54" i="46"/>
  <c r="E54" i="46"/>
  <c r="D54" i="46"/>
  <c r="C54" i="46"/>
  <c r="B54" i="46"/>
  <c r="I55" i="45"/>
  <c r="H55" i="45"/>
  <c r="G55" i="45"/>
  <c r="F55" i="45"/>
  <c r="E55" i="45"/>
  <c r="D55" i="45"/>
  <c r="C55" i="45"/>
  <c r="B55" i="45"/>
  <c r="J54" i="45"/>
  <c r="I54" i="45"/>
  <c r="H54" i="45"/>
  <c r="G54" i="45"/>
  <c r="F54" i="45"/>
  <c r="E54" i="45"/>
  <c r="D54" i="45"/>
  <c r="C54" i="45"/>
  <c r="B54" i="45"/>
  <c r="E13" i="47" l="1"/>
  <c r="E13" i="46"/>
  <c r="D13" i="48"/>
  <c r="F13" i="45"/>
  <c r="B55" i="49"/>
  <c r="D55" i="49"/>
  <c r="F55" i="49"/>
  <c r="H55" i="49"/>
  <c r="J54" i="49"/>
  <c r="E13" i="45"/>
  <c r="G13" i="45"/>
  <c r="G13" i="46"/>
  <c r="G13" i="47"/>
  <c r="G13" i="48"/>
  <c r="F13" i="46"/>
  <c r="F13" i="47"/>
  <c r="F13" i="48"/>
  <c r="F54" i="49"/>
  <c r="D13" i="47"/>
  <c r="E13" i="48"/>
  <c r="D13" i="46"/>
  <c r="B54" i="49"/>
  <c r="J55" i="49"/>
  <c r="D13" i="45"/>
  <c r="D54" i="49"/>
  <c r="H54" i="49"/>
  <c r="C54" i="49"/>
  <c r="E54" i="49"/>
  <c r="G54" i="49"/>
  <c r="I54" i="49"/>
  <c r="C55" i="49"/>
  <c r="E55" i="49"/>
  <c r="G55" i="49"/>
  <c r="I55" i="49"/>
  <c r="D13" i="49" l="1"/>
  <c r="F13" i="49"/>
  <c r="E13" i="49"/>
  <c r="G13" i="49"/>
  <c r="J55" i="44" l="1"/>
  <c r="I55" i="44"/>
  <c r="H55" i="44"/>
  <c r="G55" i="44"/>
  <c r="F55" i="44"/>
  <c r="E55" i="44"/>
  <c r="D55" i="44"/>
  <c r="C55" i="44"/>
  <c r="B55" i="44"/>
  <c r="J54" i="44"/>
  <c r="I54" i="44"/>
  <c r="H54" i="44"/>
  <c r="G54" i="44"/>
  <c r="F54" i="44"/>
  <c r="E54" i="44"/>
  <c r="D54" i="44"/>
  <c r="C54" i="44"/>
  <c r="B54" i="44"/>
  <c r="I53" i="43"/>
  <c r="H53" i="43"/>
  <c r="G53" i="43"/>
  <c r="F53" i="43"/>
  <c r="E53" i="43"/>
  <c r="D53" i="43"/>
  <c r="C53" i="43"/>
  <c r="B53" i="43"/>
  <c r="I52" i="43"/>
  <c r="H52" i="43"/>
  <c r="G52" i="43"/>
  <c r="F52" i="43"/>
  <c r="E52" i="43"/>
  <c r="D52" i="43"/>
  <c r="C52" i="43"/>
  <c r="B52" i="43"/>
  <c r="I51" i="43"/>
  <c r="H51" i="43"/>
  <c r="G51" i="43"/>
  <c r="F51" i="43"/>
  <c r="E51" i="43"/>
  <c r="D51" i="43"/>
  <c r="C51" i="43"/>
  <c r="B51" i="43"/>
  <c r="I50" i="43"/>
  <c r="H50" i="43"/>
  <c r="G50" i="43"/>
  <c r="F50" i="43"/>
  <c r="E50" i="43"/>
  <c r="D50" i="43"/>
  <c r="C50" i="43"/>
  <c r="B50" i="43"/>
  <c r="I49" i="43"/>
  <c r="H49" i="43"/>
  <c r="G49" i="43"/>
  <c r="F49" i="43"/>
  <c r="E49" i="43"/>
  <c r="D49" i="43"/>
  <c r="C49" i="43"/>
  <c r="B49" i="43"/>
  <c r="I48" i="43"/>
  <c r="H48" i="43"/>
  <c r="G48" i="43"/>
  <c r="F48" i="43"/>
  <c r="E48" i="43"/>
  <c r="D48" i="43"/>
  <c r="C48" i="43"/>
  <c r="B48" i="43"/>
  <c r="I47" i="43"/>
  <c r="H47" i="43"/>
  <c r="G47" i="43"/>
  <c r="F47" i="43"/>
  <c r="E47" i="43"/>
  <c r="D47" i="43"/>
  <c r="C47" i="43"/>
  <c r="B47" i="43"/>
  <c r="I46" i="43"/>
  <c r="H46" i="43"/>
  <c r="G46" i="43"/>
  <c r="F46" i="43"/>
  <c r="E46" i="43"/>
  <c r="D46" i="43"/>
  <c r="C46" i="43"/>
  <c r="B46" i="43"/>
  <c r="I45" i="43"/>
  <c r="H45" i="43"/>
  <c r="G45" i="43"/>
  <c r="F45" i="43"/>
  <c r="E45" i="43"/>
  <c r="D45" i="43"/>
  <c r="C45" i="43"/>
  <c r="B45" i="43"/>
  <c r="I44" i="43"/>
  <c r="H44" i="43"/>
  <c r="G44" i="43"/>
  <c r="F44" i="43"/>
  <c r="E44" i="43"/>
  <c r="D44" i="43"/>
  <c r="C44" i="43"/>
  <c r="B44" i="43"/>
  <c r="I43" i="43"/>
  <c r="H43" i="43"/>
  <c r="G43" i="43"/>
  <c r="F43" i="43"/>
  <c r="E43" i="43"/>
  <c r="D43" i="43"/>
  <c r="C43" i="43"/>
  <c r="B43" i="43"/>
  <c r="I42" i="43"/>
  <c r="H42" i="43"/>
  <c r="G42" i="43"/>
  <c r="F42" i="43"/>
  <c r="E42" i="43"/>
  <c r="D42" i="43"/>
  <c r="C42" i="43"/>
  <c r="B42" i="43"/>
  <c r="I41" i="43"/>
  <c r="H41" i="43"/>
  <c r="G41" i="43"/>
  <c r="F41" i="43"/>
  <c r="E41" i="43"/>
  <c r="D41" i="43"/>
  <c r="C41" i="43"/>
  <c r="B41" i="43"/>
  <c r="I40" i="43"/>
  <c r="H40" i="43"/>
  <c r="G40" i="43"/>
  <c r="F40" i="43"/>
  <c r="E40" i="43"/>
  <c r="D40" i="43"/>
  <c r="C40" i="43"/>
  <c r="B40" i="43"/>
  <c r="I39" i="43"/>
  <c r="H39" i="43"/>
  <c r="G39" i="43"/>
  <c r="F39" i="43"/>
  <c r="E39" i="43"/>
  <c r="D39" i="43"/>
  <c r="C39" i="43"/>
  <c r="B39" i="43"/>
  <c r="I38" i="43"/>
  <c r="H38" i="43"/>
  <c r="G38" i="43"/>
  <c r="F38" i="43"/>
  <c r="E38" i="43"/>
  <c r="D38" i="43"/>
  <c r="C38" i="43"/>
  <c r="B38" i="43"/>
  <c r="I37" i="43"/>
  <c r="H37" i="43"/>
  <c r="G37" i="43"/>
  <c r="F37" i="43"/>
  <c r="E37" i="43"/>
  <c r="D37" i="43"/>
  <c r="C37" i="43"/>
  <c r="B37" i="43"/>
  <c r="I36" i="43"/>
  <c r="H36" i="43"/>
  <c r="G36" i="43"/>
  <c r="F36" i="43"/>
  <c r="E36" i="43"/>
  <c r="D36" i="43"/>
  <c r="C36" i="43"/>
  <c r="B36" i="43"/>
  <c r="I35" i="43"/>
  <c r="H35" i="43"/>
  <c r="G35" i="43"/>
  <c r="F35" i="43"/>
  <c r="E35" i="43"/>
  <c r="D35" i="43"/>
  <c r="C35" i="43"/>
  <c r="B35" i="43"/>
  <c r="I34" i="43"/>
  <c r="H34" i="43"/>
  <c r="G34" i="43"/>
  <c r="F34" i="43"/>
  <c r="E34" i="43"/>
  <c r="D34" i="43"/>
  <c r="C34" i="43"/>
  <c r="B34" i="43"/>
  <c r="I33" i="43"/>
  <c r="H33" i="43"/>
  <c r="G33" i="43"/>
  <c r="F33" i="43"/>
  <c r="E33" i="43"/>
  <c r="D33" i="43"/>
  <c r="C33" i="43"/>
  <c r="B33" i="43"/>
  <c r="I32" i="43"/>
  <c r="H32" i="43"/>
  <c r="G32" i="43"/>
  <c r="F32" i="43"/>
  <c r="E32" i="43"/>
  <c r="D32" i="43"/>
  <c r="C32" i="43"/>
  <c r="B32" i="43"/>
  <c r="I31" i="43"/>
  <c r="H31" i="43"/>
  <c r="G31" i="43"/>
  <c r="F31" i="43"/>
  <c r="E31" i="43"/>
  <c r="D31" i="43"/>
  <c r="C31" i="43"/>
  <c r="B31" i="43"/>
  <c r="I30" i="43"/>
  <c r="H30" i="43"/>
  <c r="G30" i="43"/>
  <c r="F30" i="43"/>
  <c r="E30" i="43"/>
  <c r="D30" i="43"/>
  <c r="C30" i="43"/>
  <c r="B30" i="43"/>
  <c r="I29" i="43"/>
  <c r="H29" i="43"/>
  <c r="G29" i="43"/>
  <c r="F29" i="43"/>
  <c r="E29" i="43"/>
  <c r="D29" i="43"/>
  <c r="C29" i="43"/>
  <c r="B29" i="43"/>
  <c r="I28" i="43"/>
  <c r="H28" i="43"/>
  <c r="G28" i="43"/>
  <c r="F28" i="43"/>
  <c r="E28" i="43"/>
  <c r="D28" i="43"/>
  <c r="C28" i="43"/>
  <c r="B28" i="43"/>
  <c r="I27" i="43"/>
  <c r="H27" i="43"/>
  <c r="G27" i="43"/>
  <c r="F27" i="43"/>
  <c r="E27" i="43"/>
  <c r="D27" i="43"/>
  <c r="C27" i="43"/>
  <c r="B27" i="43"/>
  <c r="I26" i="43"/>
  <c r="H26" i="43"/>
  <c r="G26" i="43"/>
  <c r="F26" i="43"/>
  <c r="E26" i="43"/>
  <c r="D26" i="43"/>
  <c r="C26" i="43"/>
  <c r="B26" i="43"/>
  <c r="I25" i="43"/>
  <c r="H25" i="43"/>
  <c r="G25" i="43"/>
  <c r="F25" i="43"/>
  <c r="E25" i="43"/>
  <c r="D25" i="43"/>
  <c r="C25" i="43"/>
  <c r="B25" i="43"/>
  <c r="I24" i="43"/>
  <c r="H24" i="43"/>
  <c r="G24" i="43"/>
  <c r="F24" i="43"/>
  <c r="E24" i="43"/>
  <c r="D24" i="43"/>
  <c r="C24" i="43"/>
  <c r="B24" i="43"/>
  <c r="J55" i="42"/>
  <c r="I55" i="42"/>
  <c r="H55" i="42"/>
  <c r="G55" i="42"/>
  <c r="F55" i="42"/>
  <c r="E55" i="42"/>
  <c r="D55" i="42"/>
  <c r="C55" i="42"/>
  <c r="B55" i="42"/>
  <c r="J54" i="42"/>
  <c r="I54" i="42"/>
  <c r="H54" i="42"/>
  <c r="G54" i="42"/>
  <c r="F54" i="42"/>
  <c r="E54" i="42"/>
  <c r="D54" i="42"/>
  <c r="C54" i="42"/>
  <c r="B54" i="42"/>
  <c r="J55" i="41"/>
  <c r="I55" i="41"/>
  <c r="H55" i="41"/>
  <c r="G55" i="41"/>
  <c r="F55" i="41"/>
  <c r="E55" i="41"/>
  <c r="D55" i="41"/>
  <c r="C55" i="41"/>
  <c r="B55" i="41"/>
  <c r="J54" i="41"/>
  <c r="I54" i="41"/>
  <c r="H54" i="41"/>
  <c r="G54" i="41"/>
  <c r="F54" i="41"/>
  <c r="E54" i="41"/>
  <c r="D54" i="41"/>
  <c r="C54" i="41"/>
  <c r="B54" i="41"/>
  <c r="I55" i="40"/>
  <c r="H55" i="40"/>
  <c r="G55" i="40"/>
  <c r="F55" i="40"/>
  <c r="E55" i="40"/>
  <c r="D55" i="40"/>
  <c r="C55" i="40"/>
  <c r="B55" i="40"/>
  <c r="I54" i="40"/>
  <c r="H54" i="40"/>
  <c r="G54" i="40"/>
  <c r="F54" i="40"/>
  <c r="E54" i="40"/>
  <c r="D54" i="40"/>
  <c r="C54" i="40"/>
  <c r="B54" i="40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J55" i="38"/>
  <c r="I55" i="38"/>
  <c r="H55" i="38"/>
  <c r="G55" i="38"/>
  <c r="F55" i="38"/>
  <c r="E55" i="38"/>
  <c r="D55" i="38"/>
  <c r="C55" i="38"/>
  <c r="B55" i="38"/>
  <c r="J54" i="38"/>
  <c r="I54" i="38"/>
  <c r="H54" i="38"/>
  <c r="G54" i="38"/>
  <c r="F54" i="38"/>
  <c r="E54" i="38"/>
  <c r="D54" i="38"/>
  <c r="C54" i="38"/>
  <c r="B54" i="38"/>
  <c r="I55" i="1"/>
  <c r="I54" i="1"/>
  <c r="G13" i="44" l="1"/>
  <c r="E13" i="41"/>
  <c r="E13" i="38"/>
  <c r="G13" i="38"/>
  <c r="F13" i="39"/>
  <c r="F13" i="41"/>
  <c r="G13" i="41"/>
  <c r="D13" i="39"/>
  <c r="F13" i="42"/>
  <c r="G13" i="42"/>
  <c r="D55" i="43"/>
  <c r="F55" i="43"/>
  <c r="H55" i="43"/>
  <c r="E13" i="39"/>
  <c r="E13" i="40"/>
  <c r="D13" i="42"/>
  <c r="F13" i="44"/>
  <c r="E13" i="44"/>
  <c r="D13" i="40"/>
  <c r="D54" i="43"/>
  <c r="H54" i="43"/>
  <c r="F54" i="43"/>
  <c r="C55" i="43"/>
  <c r="E55" i="43"/>
  <c r="G55" i="43"/>
  <c r="I55" i="43"/>
  <c r="E13" i="42"/>
  <c r="F13" i="38"/>
  <c r="D13" i="44"/>
  <c r="C54" i="43"/>
  <c r="E54" i="43"/>
  <c r="G54" i="43"/>
  <c r="I54" i="43"/>
  <c r="B55" i="43"/>
  <c r="B54" i="43"/>
  <c r="D13" i="41"/>
  <c r="D13" i="38"/>
  <c r="D13" i="43" l="1"/>
  <c r="E13" i="43"/>
  <c r="J55" i="1" l="1"/>
  <c r="H55" i="1"/>
  <c r="G55" i="1"/>
  <c r="F55" i="1"/>
  <c r="E55" i="1"/>
  <c r="D55" i="1"/>
  <c r="C55" i="1"/>
  <c r="J54" i="1"/>
  <c r="H54" i="1"/>
  <c r="G54" i="1"/>
  <c r="F54" i="1"/>
  <c r="E54" i="1"/>
  <c r="D54" i="1"/>
  <c r="C54" i="1"/>
  <c r="G13" i="1" l="1"/>
  <c r="D13" i="1"/>
  <c r="E13" i="1"/>
  <c r="F13" i="40" l="1"/>
  <c r="J35" i="43"/>
  <c r="J54" i="39" l="1"/>
  <c r="J55" i="39"/>
  <c r="G13" i="39" s="1"/>
  <c r="J53" i="43" l="1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4" i="43"/>
  <c r="J33" i="43"/>
  <c r="J32" i="43"/>
  <c r="J31" i="43"/>
  <c r="J30" i="43"/>
  <c r="J29" i="43"/>
  <c r="J28" i="43"/>
  <c r="J27" i="43"/>
  <c r="J26" i="43"/>
  <c r="J25" i="43"/>
  <c r="J55" i="40" l="1"/>
  <c r="G13" i="40" s="1"/>
  <c r="J54" i="40"/>
  <c r="J24" i="43"/>
  <c r="J55" i="43" l="1"/>
  <c r="G13" i="43" s="1"/>
  <c r="J54" i="43"/>
  <c r="C14" i="46" l="1"/>
  <c r="C17" i="46" s="1"/>
  <c r="C14" i="47"/>
  <c r="C17" i="47" s="1"/>
  <c r="C14" i="48"/>
  <c r="C17" i="48" s="1"/>
  <c r="C14" i="45"/>
  <c r="C17" i="45" s="1"/>
  <c r="C13" i="37" l="1"/>
  <c r="C15" i="37" s="1"/>
  <c r="C7" i="49" l="1"/>
  <c r="C14" i="49" s="1"/>
  <c r="C17" i="49" s="1"/>
  <c r="C14" i="44"/>
  <c r="C17" i="44" s="1"/>
  <c r="C13" i="44" l="1"/>
  <c r="C13" i="46"/>
  <c r="C13" i="47"/>
  <c r="C13" i="45"/>
  <c r="C13" i="48"/>
  <c r="C16" i="45" l="1"/>
  <c r="C15" i="45"/>
  <c r="C15" i="47"/>
  <c r="C16" i="47"/>
  <c r="C16" i="46"/>
  <c r="C15" i="46"/>
  <c r="C16" i="48"/>
  <c r="C15" i="48"/>
  <c r="C16" i="44"/>
  <c r="C15" i="44"/>
  <c r="F14" i="44"/>
  <c r="G14" i="44"/>
  <c r="E14" i="44"/>
  <c r="D14" i="44"/>
  <c r="C8" i="49"/>
  <c r="C13" i="49" s="1"/>
  <c r="C6" i="49" l="1"/>
  <c r="E14" i="49" s="1"/>
  <c r="G15" i="44"/>
  <c r="G17" i="44"/>
  <c r="G16" i="44"/>
  <c r="F16" i="44"/>
  <c r="F17" i="44"/>
  <c r="F15" i="44"/>
  <c r="F14" i="46"/>
  <c r="G14" i="46"/>
  <c r="E14" i="46"/>
  <c r="D14" i="46"/>
  <c r="G14" i="45"/>
  <c r="E14" i="45"/>
  <c r="F14" i="45"/>
  <c r="D14" i="45"/>
  <c r="C15" i="49"/>
  <c r="C16" i="49"/>
  <c r="D16" i="44"/>
  <c r="D15" i="44"/>
  <c r="D17" i="44"/>
  <c r="F14" i="47"/>
  <c r="G14" i="47"/>
  <c r="E14" i="47"/>
  <c r="D14" i="47"/>
  <c r="E16" i="44"/>
  <c r="E17" i="44"/>
  <c r="E15" i="44"/>
  <c r="F14" i="48"/>
  <c r="G14" i="48"/>
  <c r="E14" i="48"/>
  <c r="D14" i="48"/>
  <c r="F14" i="49" l="1"/>
  <c r="F15" i="49" s="1"/>
  <c r="G14" i="49"/>
  <c r="G15" i="49" s="1"/>
  <c r="D14" i="49"/>
  <c r="D15" i="49" s="1"/>
  <c r="E15" i="48"/>
  <c r="E16" i="48"/>
  <c r="E17" i="48"/>
  <c r="G15" i="47"/>
  <c r="G16" i="47"/>
  <c r="G17" i="47"/>
  <c r="E17" i="45"/>
  <c r="E15" i="45"/>
  <c r="E16" i="45"/>
  <c r="F17" i="46"/>
  <c r="F16" i="46"/>
  <c r="F15" i="46"/>
  <c r="E16" i="49"/>
  <c r="E15" i="49"/>
  <c r="E17" i="49"/>
  <c r="G15" i="48"/>
  <c r="G16" i="48"/>
  <c r="G17" i="48"/>
  <c r="F16" i="47"/>
  <c r="F15" i="47"/>
  <c r="F17" i="47"/>
  <c r="G16" i="45"/>
  <c r="G15" i="45"/>
  <c r="G17" i="45"/>
  <c r="D15" i="46"/>
  <c r="D17" i="46"/>
  <c r="D16" i="46"/>
  <c r="F17" i="48"/>
  <c r="F16" i="48"/>
  <c r="F15" i="48"/>
  <c r="D17" i="47"/>
  <c r="D15" i="47"/>
  <c r="D16" i="47"/>
  <c r="D17" i="45"/>
  <c r="D16" i="45"/>
  <c r="D15" i="45"/>
  <c r="E16" i="46"/>
  <c r="E15" i="46"/>
  <c r="E17" i="46"/>
  <c r="D17" i="49"/>
  <c r="D17" i="48"/>
  <c r="D16" i="48"/>
  <c r="D15" i="48"/>
  <c r="E17" i="47"/>
  <c r="E16" i="47"/>
  <c r="E15" i="47"/>
  <c r="F17" i="45"/>
  <c r="F16" i="45"/>
  <c r="F15" i="45"/>
  <c r="G15" i="46"/>
  <c r="G16" i="46"/>
  <c r="G17" i="46"/>
  <c r="F16" i="49" l="1"/>
  <c r="F17" i="49"/>
  <c r="D16" i="49"/>
  <c r="G17" i="49"/>
  <c r="G16" i="49"/>
  <c r="C14" i="41" l="1"/>
  <c r="C17" i="41" s="1"/>
  <c r="C13" i="41" l="1"/>
  <c r="C15" i="41" l="1"/>
  <c r="C16" i="41"/>
  <c r="G14" i="41"/>
  <c r="E14" i="41"/>
  <c r="F14" i="41"/>
  <c r="D14" i="41"/>
  <c r="F15" i="41" l="1"/>
  <c r="F17" i="41"/>
  <c r="F16" i="41"/>
  <c r="E16" i="41"/>
  <c r="E15" i="41"/>
  <c r="E17" i="41"/>
  <c r="G17" i="41"/>
  <c r="G16" i="41"/>
  <c r="G15" i="41"/>
  <c r="D17" i="41"/>
  <c r="D15" i="41"/>
  <c r="D16" i="41"/>
  <c r="C14" i="39" l="1"/>
  <c r="C17" i="39" s="1"/>
  <c r="C14" i="42" l="1"/>
  <c r="C17" i="42" s="1"/>
  <c r="C14" i="38" l="1"/>
  <c r="C17" i="38" s="1"/>
  <c r="C14" i="40" l="1"/>
  <c r="C17" i="40" s="1"/>
  <c r="F13" i="1" l="1"/>
  <c r="C9" i="43"/>
  <c r="F13" i="43" s="1"/>
  <c r="C13" i="40" l="1"/>
  <c r="C13" i="42"/>
  <c r="C13" i="38"/>
  <c r="C13" i="39"/>
  <c r="C16" i="42" l="1"/>
  <c r="C15" i="42"/>
  <c r="C16" i="39"/>
  <c r="C15" i="39"/>
  <c r="C13" i="1"/>
  <c r="C8" i="43"/>
  <c r="C13" i="43" s="1"/>
  <c r="E14" i="39"/>
  <c r="F14" i="39"/>
  <c r="D14" i="39"/>
  <c r="G14" i="39"/>
  <c r="C16" i="38"/>
  <c r="C15" i="38"/>
  <c r="C16" i="40"/>
  <c r="C15" i="40"/>
  <c r="C14" i="1"/>
  <c r="C17" i="1" s="1"/>
  <c r="C7" i="43"/>
  <c r="C14" i="43" s="1"/>
  <c r="C17" i="43" s="1"/>
  <c r="G17" i="39" l="1"/>
  <c r="G15" i="39"/>
  <c r="G16" i="39"/>
  <c r="C15" i="43"/>
  <c r="C16" i="43"/>
  <c r="G14" i="1"/>
  <c r="E14" i="1"/>
  <c r="F14" i="1"/>
  <c r="D14" i="1"/>
  <c r="C6" i="43"/>
  <c r="D17" i="39"/>
  <c r="D15" i="39"/>
  <c r="D16" i="39"/>
  <c r="C16" i="1"/>
  <c r="C15" i="1"/>
  <c r="F16" i="39"/>
  <c r="F17" i="39"/>
  <c r="F15" i="39"/>
  <c r="F14" i="40"/>
  <c r="G14" i="40"/>
  <c r="E14" i="40"/>
  <c r="D14" i="40"/>
  <c r="G14" i="38"/>
  <c r="F14" i="38"/>
  <c r="E14" i="38"/>
  <c r="D14" i="38"/>
  <c r="E17" i="39"/>
  <c r="E15" i="39"/>
  <c r="E16" i="39"/>
  <c r="G14" i="42"/>
  <c r="E14" i="42"/>
  <c r="F14" i="42"/>
  <c r="D14" i="42"/>
  <c r="E17" i="42" l="1"/>
  <c r="E15" i="42"/>
  <c r="E16" i="42"/>
  <c r="D17" i="38"/>
  <c r="D15" i="38"/>
  <c r="D16" i="38"/>
  <c r="D15" i="40"/>
  <c r="D17" i="40"/>
  <c r="D16" i="40"/>
  <c r="F17" i="1"/>
  <c r="F16" i="1"/>
  <c r="F15" i="1"/>
  <c r="G16" i="42"/>
  <c r="G15" i="42"/>
  <c r="G17" i="42"/>
  <c r="E15" i="38"/>
  <c r="E16" i="38"/>
  <c r="E17" i="38"/>
  <c r="E15" i="40"/>
  <c r="E17" i="40"/>
  <c r="E16" i="40"/>
  <c r="E16" i="1"/>
  <c r="E15" i="1"/>
  <c r="E17" i="1"/>
  <c r="D15" i="42"/>
  <c r="D17" i="42"/>
  <c r="D16" i="42"/>
  <c r="F17" i="38"/>
  <c r="F16" i="38"/>
  <c r="F15" i="38"/>
  <c r="G16" i="40"/>
  <c r="G15" i="40"/>
  <c r="G17" i="40"/>
  <c r="E14" i="43"/>
  <c r="G14" i="43"/>
  <c r="D14" i="43"/>
  <c r="F14" i="43"/>
  <c r="G17" i="1"/>
  <c r="G15" i="1"/>
  <c r="G16" i="1"/>
  <c r="F15" i="42"/>
  <c r="F17" i="42"/>
  <c r="F16" i="42"/>
  <c r="G16" i="38"/>
  <c r="G15" i="38"/>
  <c r="G17" i="38"/>
  <c r="F15" i="40"/>
  <c r="F16" i="40"/>
  <c r="F17" i="40"/>
  <c r="D15" i="1"/>
  <c r="D17" i="1"/>
  <c r="D16" i="1"/>
  <c r="G16" i="43" l="1"/>
  <c r="G17" i="43"/>
  <c r="G15" i="43"/>
  <c r="E16" i="43"/>
  <c r="E17" i="43"/>
  <c r="E15" i="43"/>
  <c r="F17" i="43"/>
  <c r="F16" i="43"/>
  <c r="F15" i="43"/>
  <c r="D16" i="43"/>
  <c r="D17" i="43"/>
  <c r="D15" i="43"/>
  <c r="G14" i="37" l="1"/>
  <c r="E14" i="37" l="1"/>
  <c r="F14" i="37"/>
  <c r="D14" i="37"/>
  <c r="G16" i="37"/>
  <c r="G15" i="37"/>
  <c r="G17" i="37"/>
  <c r="E16" i="37" l="1"/>
  <c r="E15" i="37"/>
  <c r="E17" i="37"/>
  <c r="D17" i="37"/>
  <c r="D16" i="37"/>
  <c r="D15" i="37"/>
  <c r="F15" i="37"/>
  <c r="F17" i="37"/>
  <c r="F16" i="37"/>
</calcChain>
</file>

<file path=xl/sharedStrings.xml><?xml version="1.0" encoding="utf-8"?>
<sst xmlns="http://schemas.openxmlformats.org/spreadsheetml/2006/main" count="698" uniqueCount="66">
  <si>
    <t>Total Administrative Cost:</t>
  </si>
  <si>
    <t>Total Participant Cost:</t>
  </si>
  <si>
    <t>Total Incentives Paid: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</si>
  <si>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</si>
  <si>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</si>
  <si>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</si>
  <si>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</si>
  <si>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</si>
  <si>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</si>
  <si>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</si>
  <si>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</si>
  <si>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</si>
  <si>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</si>
  <si>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</si>
  <si>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</si>
  <si>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</si>
  <si>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</si>
  <si>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</si>
  <si>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</si>
  <si>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</si>
  <si>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</si>
  <si>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</si>
  <si>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</si>
  <si>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</si>
  <si>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</si>
  <si>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Year</t>
  </si>
  <si>
    <t>MWh</t>
  </si>
  <si>
    <t>MW</t>
  </si>
  <si>
    <t>Cost</t>
  </si>
  <si>
    <t>Savings</t>
  </si>
  <si>
    <t>Externalities</t>
  </si>
  <si>
    <t>NPV - TRC</t>
  </si>
  <si>
    <t>NPV - SOC</t>
  </si>
  <si>
    <t>Discount Rate</t>
  </si>
  <si>
    <t>MidAmerican Energy Company</t>
  </si>
  <si>
    <t>South Dakota Energy Efficiency</t>
  </si>
  <si>
    <t>Residential Equipment - Electric</t>
  </si>
  <si>
    <t>Residential Equipment - Gas</t>
  </si>
  <si>
    <t>Production</t>
  </si>
  <si>
    <t>MMBtu</t>
  </si>
  <si>
    <t>Levelized Cost ($/MMBtu)</t>
  </si>
  <si>
    <t>Residential Audit - Electric</t>
  </si>
  <si>
    <t>Residential Audit - Gas</t>
  </si>
  <si>
    <t>Nonresidential Equipment - Gas</t>
  </si>
  <si>
    <t>Nonresidential Equipment - Electric</t>
  </si>
  <si>
    <t>Nonresidential Custom - Electric</t>
  </si>
  <si>
    <t>Nonresidential Custom - Gas</t>
  </si>
  <si>
    <t>Electric Summary (Energy Programs Only)</t>
  </si>
  <si>
    <t>Gas Summary</t>
  </si>
  <si>
    <t>Residential Load Management - Electric</t>
  </si>
  <si>
    <t>Ongoing</t>
  </si>
  <si>
    <t>Administrative</t>
  </si>
  <si>
    <t>Costs</t>
  </si>
  <si>
    <t>Incentives</t>
  </si>
  <si>
    <t>Levelized Cost ($/kW)</t>
  </si>
  <si>
    <t>Total Tax Credits:</t>
  </si>
  <si>
    <t>Non-Energy</t>
  </si>
  <si>
    <t>Benefits</t>
  </si>
  <si>
    <t>Residential Appliance Recycling - Electric</t>
  </si>
  <si>
    <t>Nonresidential Audit - Electric</t>
  </si>
  <si>
    <t>Nonresidential Audit - Gas</t>
  </si>
  <si>
    <t>Total Equipment Cost:</t>
  </si>
  <si>
    <t>Assumed</t>
  </si>
  <si>
    <t>Annual Through October Program Results</t>
  </si>
  <si>
    <t>2017 Program Results</t>
  </si>
  <si>
    <t>2017Program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</si>
</sst>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0" applyFont="1"/>
    <xf numFmtId="10" fontId="4" fillId="0" borderId="0" xfId="4" applyNumberFormat="1" applyFont="1"/>
    <xf numFmtId="0" fontId="1" fillId="0" borderId="0" xfId="3" applyFont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3"/>
    <xf numFmtId="164" fontId="2" fillId="0" borderId="0" xfId="2" applyNumberFormat="1"/>
    <xf numFmtId="164" fontId="1" fillId="0" borderId="0" xfId="3" applyNumberFormat="1"/>
    <xf numFmtId="164" fontId="1" fillId="0" borderId="1" xfId="3" applyNumberFormat="1" applyBorder="1"/>
    <xf numFmtId="164" fontId="2" fillId="0" borderId="0" xfId="2" applyNumberFormat="1" applyBorder="1"/>
    <xf numFmtId="43" fontId="2" fillId="0" borderId="0" xfId="1"/>
    <xf numFmtId="44" fontId="2" fillId="0" borderId="0" xfId="2"/>
    <xf numFmtId="0" fontId="1" fillId="0" borderId="0" xfId="3" applyAlignment="1">
      <alignment horizontal="right"/>
    </xf>
    <xf numFmtId="0" fontId="1" fillId="0" borderId="1" xfId="3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  <xf numFmtId="166" fontId="1" fillId="0" borderId="0" xfId="3" applyNumberFormat="1"/>
    <xf numFmtId="0" fontId="1" fillId="0" borderId="1" xfId="3" applyBorder="1"/>
    <xf numFmtId="0" fontId="1" fillId="0" borderId="0" xfId="3" applyBorder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1" xfId="2" applyNumberFormat="1" applyBorder="1"/>
    <xf numFmtId="165" fontId="2" fillId="0" borderId="2" xfId="1" applyNumberFormat="1" applyBorder="1"/>
    <xf numFmtId="164" fontId="2" fillId="0" borderId="2" xfId="2" applyNumberFormat="1" applyBorder="1"/>
    <xf numFmtId="165" fontId="2" fillId="0" borderId="0" xfId="1" applyNumberFormat="1"/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64" fontId="4" fillId="0" borderId="0" xfId="2" applyNumberFormat="1" applyFont="1" applyBorder="1"/>
    <xf numFmtId="43" fontId="2" fillId="0" borderId="0" xfId="1" applyNumberFormat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64</v>
      </c>
      <c r="B3" s="1"/>
      <c r="C3" s="1"/>
    </row>
    <row r="4" spans="1:10" ht="18" x14ac:dyDescent="0.25">
      <c r="A4" s="10" t="s">
        <v>47</v>
      </c>
      <c r="B4" s="1"/>
      <c r="C4" s="1"/>
    </row>
    <row r="6" spans="1:10" ht="15" x14ac:dyDescent="0.25">
      <c r="A6" s="2" t="s">
        <v>0</v>
      </c>
      <c r="B6" s="2"/>
      <c r="C6" s="3">
        <f>'Residential Equipment - Elec'!C6+'Residential Audit - Elec'!C6+'Residential Recycling - Elec'!C6+'Nonresidential Equipment - Elec'!C6+'Nonresidential Custom - Elec'!C6+'Nonresidential Audit - Elec'!C6</f>
        <v>29813.173999999995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Elec'!C7+'Residential Audit - Elec'!C7+'Residential Recycling - Elec'!C7+'Nonresidential Equipment - Elec'!C7+'Nonresidential Custom - Elec'!C7+'Nonresidential Audit - Elec'!C7</f>
        <v>359869.696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Elec'!C8+'Residential Audit - Elec'!C8+'Residential Recycling - Elec'!C8+'Nonresidential Equipment - Elec'!C8+'Nonresidential Custom - Elec'!C8+'Nonresidential Audit - Elec'!C8</f>
        <v>100680.216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3">
        <f>'Residential Equipment - Elec'!C9+'Residential Audit - Elec'!C9+'Residential Recycling - Elec'!C9+'Nonresidential Equipment - Elec'!C9+'Nonresidential Custom - Elec'!C9+'Nonresidential Audit - Elec'!C9</f>
        <v>131200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667977.69019714952</v>
      </c>
      <c r="D13" s="16">
        <f>SUM(D54:G54)</f>
        <v>587272.06013851252</v>
      </c>
      <c r="E13" s="16">
        <f>SUM(D54:G54)</f>
        <v>587272.06013851252</v>
      </c>
      <c r="F13" s="16">
        <f>SUM(D54:G54)+I54+C9</f>
        <v>720278.43288876046</v>
      </c>
      <c r="G13" s="16">
        <f>SUM(D55:G55)+J55</f>
        <v>848662.36512367812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359869.696</v>
      </c>
      <c r="D14" s="17">
        <f>H54+C6+C8</f>
        <v>564784.49144690158</v>
      </c>
      <c r="E14" s="17">
        <f>C6+C8</f>
        <v>130493.39</v>
      </c>
      <c r="F14" s="17">
        <f>C6+C7</f>
        <v>389682.87</v>
      </c>
      <c r="G14" s="17">
        <f>C6+C7</f>
        <v>389682.87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308107.99419714953</v>
      </c>
      <c r="D15" s="18">
        <f t="shared" ref="D15:G15" si="0">D13-D14</f>
        <v>22487.568691610941</v>
      </c>
      <c r="E15" s="18">
        <f t="shared" si="0"/>
        <v>456778.67013851251</v>
      </c>
      <c r="F15" s="18">
        <f t="shared" si="0"/>
        <v>330595.56288876047</v>
      </c>
      <c r="G15" s="18">
        <f t="shared" si="0"/>
        <v>458979.49512367812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1.8561654332715738</v>
      </c>
      <c r="D16" s="19">
        <f t="shared" ref="D16:G16" si="1">D13/D14</f>
        <v>1.0398161936670762</v>
      </c>
      <c r="E16" s="19">
        <f t="shared" si="1"/>
        <v>4.5003969943497717</v>
      </c>
      <c r="F16" s="19">
        <f t="shared" si="1"/>
        <v>1.8483707864519692</v>
      </c>
      <c r="G16" s="19">
        <f t="shared" si="1"/>
        <v>2.177828255893512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65.139162912348539</v>
      </c>
      <c r="D17" s="20">
        <f t="shared" ref="D17:F17" si="2">IFERROR(D14/$B$54,0)</f>
        <v>102.23030560130198</v>
      </c>
      <c r="E17" s="20">
        <f t="shared" si="2"/>
        <v>23.620300027137137</v>
      </c>
      <c r="F17" s="20">
        <f t="shared" si="2"/>
        <v>70.535575057371702</v>
      </c>
      <c r="G17" s="20">
        <f>IFERROR(G14/$B$55,0)</f>
        <v>55.439013254501582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f>'Residential Equipment - Elec'!B24+'Residential Audit - Elec'!B24+'Residential Recycling - Elec'!B24+'Nonresidential Equipment - Elec'!B24+'Nonresidential Custom - Elec'!B24+'Nonresidential Audit - Elec'!B24</f>
        <v>572.93887999999993</v>
      </c>
      <c r="C24" s="7">
        <f>'Residential Equipment - Elec'!C24+'Residential Audit - Elec'!C24+'Residential Recycling - Elec'!C24+'Nonresidential Equipment - Elec'!C24+'Nonresidential Custom - Elec'!C24+'Nonresidential Audit - Elec'!C24</f>
        <v>0.26481953057649782</v>
      </c>
      <c r="D24" s="3">
        <f>'Residential Equipment - Elec'!D24+'Residential Audit - Elec'!D24+'Residential Recycling - Elec'!D24+'Nonresidential Equipment - Elec'!D24+'Nonresidential Custom - Elec'!D24+'Nonresidential Audit - Elec'!D24</f>
        <v>12730.32</v>
      </c>
      <c r="E24" s="3">
        <f>'Residential Equipment - Elec'!E24+'Residential Audit - Elec'!E24+'Residential Recycling - Elec'!E24+'Nonresidential Equipment - Elec'!E24+'Nonresidential Custom - Elec'!E24+'Nonresidential Audit - Elec'!E24</f>
        <v>1838.49</v>
      </c>
      <c r="F24" s="3">
        <f>'Residential Equipment - Elec'!F24+'Residential Audit - Elec'!F24+'Residential Recycling - Elec'!F24+'Nonresidential Equipment - Elec'!F24+'Nonresidential Custom - Elec'!F24+'Nonresidential Audit - Elec'!F24</f>
        <v>4667.7299999999996</v>
      </c>
      <c r="G24" s="3">
        <f>'Residential Equipment - Elec'!G24+'Residential Audit - Elec'!G24+'Residential Recycling - Elec'!G24+'Nonresidential Equipment - Elec'!G24+'Nonresidential Custom - Elec'!G24+'Nonresidential Audit - Elec'!G24</f>
        <v>25136.809999999998</v>
      </c>
      <c r="H24" s="3">
        <f>'Residential Equipment - Elec'!H24+'Residential Audit - Elec'!H24+'Residential Recycling - Elec'!H24+'Nonresidential Equipment - Elec'!H24+'Nonresidential Custom - Elec'!H24+'Nonresidential Audit - Elec'!H24</f>
        <v>36647.949999999997</v>
      </c>
      <c r="I24" s="3">
        <f>'Residential Equipment - Elec'!I24+'Residential Audit - Elec'!I24+'Residential Recycling - Elec'!I24+'Nonresidential Equipment - Elec'!I24+'Nonresidential Custom - Elec'!I24+'Nonresidential Audit - Elec'!I24</f>
        <v>244.18</v>
      </c>
      <c r="J24" s="3">
        <f>'Residential Equipment - Elec'!J24+'Residential Audit - Elec'!J24+'Residential Recycling - Elec'!J24+'Nonresidential Equipment - Elec'!J24+'Nonresidential Custom - Elec'!J24+'Nonresidential Audit - Elec'!J24</f>
        <v>4437.335</v>
      </c>
    </row>
    <row r="25" spans="1:10" ht="15" x14ac:dyDescent="0.25">
      <c r="A25" s="2">
        <v>2</v>
      </c>
      <c r="B25" s="7">
        <f>'Residential Equipment - Elec'!B25+'Residential Audit - Elec'!B25+'Residential Recycling - Elec'!B25+'Nonresidential Equipment - Elec'!B25+'Nonresidential Custom - Elec'!B25+'Nonresidential Audit - Elec'!B25</f>
        <v>572.93887999999993</v>
      </c>
      <c r="C25" s="7">
        <f>'Residential Equipment - Elec'!C25+'Residential Audit - Elec'!C25+'Residential Recycling - Elec'!C25+'Nonresidential Equipment - Elec'!C25+'Nonresidential Custom - Elec'!C25+'Nonresidential Audit - Elec'!C25</f>
        <v>0.26481953057649782</v>
      </c>
      <c r="D25" s="3">
        <f>'Residential Equipment - Elec'!D25+'Residential Audit - Elec'!D25+'Residential Recycling - Elec'!D25+'Nonresidential Equipment - Elec'!D25+'Nonresidential Custom - Elec'!D25+'Nonresidential Audit - Elec'!D25</f>
        <v>13048.570000000002</v>
      </c>
      <c r="E25" s="3">
        <f>'Residential Equipment - Elec'!E25+'Residential Audit - Elec'!E25+'Residential Recycling - Elec'!E25+'Nonresidential Equipment - Elec'!E25+'Nonresidential Custom - Elec'!E25+'Nonresidential Audit - Elec'!E25</f>
        <v>1884.44</v>
      </c>
      <c r="F25" s="3">
        <f>'Residential Equipment - Elec'!F25+'Residential Audit - Elec'!F25+'Residential Recycling - Elec'!F25+'Nonresidential Equipment - Elec'!F25+'Nonresidential Custom - Elec'!F25+'Nonresidential Audit - Elec'!F25</f>
        <v>4784.4100000000008</v>
      </c>
      <c r="G25" s="3">
        <f>'Residential Equipment - Elec'!G25+'Residential Audit - Elec'!G25+'Residential Recycling - Elec'!G25+'Nonresidential Equipment - Elec'!G25+'Nonresidential Custom - Elec'!G25+'Nonresidential Audit - Elec'!G25</f>
        <v>26732.840000000004</v>
      </c>
      <c r="H25" s="3">
        <f>'Residential Equipment - Elec'!H25+'Residential Audit - Elec'!H25+'Residential Recycling - Elec'!H25+'Nonresidential Equipment - Elec'!H25+'Nonresidential Custom - Elec'!H25+'Nonresidential Audit - Elec'!H25</f>
        <v>37893.979999999996</v>
      </c>
      <c r="I25" s="3">
        <f>'Residential Equipment - Elec'!I25+'Residential Audit - Elec'!I25+'Residential Recycling - Elec'!I25+'Nonresidential Equipment - Elec'!I25+'Nonresidential Custom - Elec'!I25+'Nonresidential Audit - Elec'!I25</f>
        <v>244.18</v>
      </c>
      <c r="J25" s="3">
        <f>'Residential Equipment - Elec'!J25+'Residential Audit - Elec'!J25+'Residential Recycling - Elec'!J25+'Nonresidential Equipment - Elec'!J25+'Nonresidential Custom - Elec'!J25+'Nonresidential Audit - Elec'!J25</f>
        <v>4645.0260000000007</v>
      </c>
    </row>
    <row r="26" spans="1:10" ht="15" x14ac:dyDescent="0.25">
      <c r="A26" s="2">
        <v>3</v>
      </c>
      <c r="B26" s="7">
        <f>'Residential Equipment - Elec'!B26+'Residential Audit - Elec'!B26+'Residential Recycling - Elec'!B26+'Nonresidential Equipment - Elec'!B26+'Nonresidential Custom - Elec'!B26+'Nonresidential Audit - Elec'!B26</f>
        <v>572.93887999999993</v>
      </c>
      <c r="C26" s="7">
        <f>'Residential Equipment - Elec'!C26+'Residential Audit - Elec'!C26+'Residential Recycling - Elec'!C26+'Nonresidential Equipment - Elec'!C26+'Nonresidential Custom - Elec'!C26+'Nonresidential Audit - Elec'!C26</f>
        <v>0.26481953057649782</v>
      </c>
      <c r="D26" s="3">
        <f>'Residential Equipment - Elec'!D26+'Residential Audit - Elec'!D26+'Residential Recycling - Elec'!D26+'Nonresidential Equipment - Elec'!D26+'Nonresidential Custom - Elec'!D26+'Nonresidential Audit - Elec'!D26</f>
        <v>13374.8</v>
      </c>
      <c r="E26" s="3">
        <f>'Residential Equipment - Elec'!E26+'Residential Audit - Elec'!E26+'Residential Recycling - Elec'!E26+'Nonresidential Equipment - Elec'!E26+'Nonresidential Custom - Elec'!E26+'Nonresidential Audit - Elec'!E26</f>
        <v>1931.53</v>
      </c>
      <c r="F26" s="3">
        <f>'Residential Equipment - Elec'!F26+'Residential Audit - Elec'!F26+'Residential Recycling - Elec'!F26+'Nonresidential Equipment - Elec'!F26+'Nonresidential Custom - Elec'!F26+'Nonresidential Audit - Elec'!F26</f>
        <v>4904.05</v>
      </c>
      <c r="G26" s="3">
        <f>'Residential Equipment - Elec'!G26+'Residential Audit - Elec'!G26+'Residential Recycling - Elec'!G26+'Nonresidential Equipment - Elec'!G26+'Nonresidential Custom - Elec'!G26+'Nonresidential Audit - Elec'!G26</f>
        <v>28441.97</v>
      </c>
      <c r="H26" s="3">
        <f>'Residential Equipment - Elec'!H26+'Residential Audit - Elec'!H26+'Residential Recycling - Elec'!H26+'Nonresidential Equipment - Elec'!H26+'Nonresidential Custom - Elec'!H26+'Nonresidential Audit - Elec'!H26</f>
        <v>39182.36</v>
      </c>
      <c r="I26" s="3">
        <f>'Residential Equipment - Elec'!I26+'Residential Audit - Elec'!I26+'Residential Recycling - Elec'!I26+'Nonresidential Equipment - Elec'!I26+'Nonresidential Custom - Elec'!I26+'Nonresidential Audit - Elec'!I26</f>
        <v>244.18</v>
      </c>
      <c r="J26" s="3">
        <f>'Residential Equipment - Elec'!J26+'Residential Audit - Elec'!J26+'Residential Recycling - Elec'!J26+'Nonresidential Equipment - Elec'!J26+'Nonresidential Custom - Elec'!J26+'Nonresidential Audit - Elec'!J26</f>
        <v>4865.2349999999997</v>
      </c>
    </row>
    <row r="27" spans="1:10" ht="15" x14ac:dyDescent="0.25">
      <c r="A27" s="2">
        <v>4</v>
      </c>
      <c r="B27" s="7">
        <f>'Residential Equipment - Elec'!B27+'Residential Audit - Elec'!B27+'Residential Recycling - Elec'!B27+'Nonresidential Equipment - Elec'!B27+'Nonresidential Custom - Elec'!B27+'Nonresidential Audit - Elec'!B27</f>
        <v>572.93887999999993</v>
      </c>
      <c r="C27" s="7">
        <f>'Residential Equipment - Elec'!C27+'Residential Audit - Elec'!C27+'Residential Recycling - Elec'!C27+'Nonresidential Equipment - Elec'!C27+'Nonresidential Custom - Elec'!C27+'Nonresidential Audit - Elec'!C27</f>
        <v>0.26481953057649782</v>
      </c>
      <c r="D27" s="3">
        <f>'Residential Equipment - Elec'!D27+'Residential Audit - Elec'!D27+'Residential Recycling - Elec'!D27+'Nonresidential Equipment - Elec'!D27+'Nonresidential Custom - Elec'!D27+'Nonresidential Audit - Elec'!D27</f>
        <v>13709.16</v>
      </c>
      <c r="E27" s="3">
        <f>'Residential Equipment - Elec'!E27+'Residential Audit - Elec'!E27+'Residential Recycling - Elec'!E27+'Nonresidential Equipment - Elec'!E27+'Nonresidential Custom - Elec'!E27+'Nonresidential Audit - Elec'!E27</f>
        <v>1979.84</v>
      </c>
      <c r="F27" s="3">
        <f>'Residential Equipment - Elec'!F27+'Residential Audit - Elec'!F27+'Residential Recycling - Elec'!F27+'Nonresidential Equipment - Elec'!F27+'Nonresidential Custom - Elec'!F27+'Nonresidential Audit - Elec'!F27</f>
        <v>5026.66</v>
      </c>
      <c r="G27" s="3">
        <f>'Residential Equipment - Elec'!G27+'Residential Audit - Elec'!G27+'Residential Recycling - Elec'!G27+'Nonresidential Equipment - Elec'!G27+'Nonresidential Custom - Elec'!G27+'Nonresidential Audit - Elec'!G27</f>
        <v>32116.699999999997</v>
      </c>
      <c r="H27" s="3">
        <f>'Residential Equipment - Elec'!H27+'Residential Audit - Elec'!H27+'Residential Recycling - Elec'!H27+'Nonresidential Equipment - Elec'!H27+'Nonresidential Custom - Elec'!H27+'Nonresidential Audit - Elec'!H27</f>
        <v>40514.590000000004</v>
      </c>
      <c r="I27" s="3">
        <f>'Residential Equipment - Elec'!I27+'Residential Audit - Elec'!I27+'Residential Recycling - Elec'!I27+'Nonresidential Equipment - Elec'!I27+'Nonresidential Custom - Elec'!I27+'Nonresidential Audit - Elec'!I27</f>
        <v>244.18</v>
      </c>
      <c r="J27" s="3">
        <f>'Residential Equipment - Elec'!J27+'Residential Audit - Elec'!J27+'Residential Recycling - Elec'!J27+'Nonresidential Equipment - Elec'!J27+'Nonresidential Custom - Elec'!J27+'Nonresidential Audit - Elec'!J27</f>
        <v>5283.2360000000008</v>
      </c>
    </row>
    <row r="28" spans="1:10" ht="15" x14ac:dyDescent="0.25">
      <c r="A28" s="2">
        <v>5</v>
      </c>
      <c r="B28" s="7">
        <f>'Residential Equipment - Elec'!B28+'Residential Audit - Elec'!B28+'Residential Recycling - Elec'!B28+'Nonresidential Equipment - Elec'!B28+'Nonresidential Custom - Elec'!B28+'Nonresidential Audit - Elec'!B28</f>
        <v>572.93887999999993</v>
      </c>
      <c r="C28" s="7">
        <f>'Residential Equipment - Elec'!C28+'Residential Audit - Elec'!C28+'Residential Recycling - Elec'!C28+'Nonresidential Equipment - Elec'!C28+'Nonresidential Custom - Elec'!C28+'Nonresidential Audit - Elec'!C28</f>
        <v>0.26481953057649782</v>
      </c>
      <c r="D28" s="3">
        <f>'Residential Equipment - Elec'!D28+'Residential Audit - Elec'!D28+'Residential Recycling - Elec'!D28+'Nonresidential Equipment - Elec'!D28+'Nonresidential Custom - Elec'!D28+'Nonresidential Audit - Elec'!D28</f>
        <v>14051.879999999997</v>
      </c>
      <c r="E28" s="3">
        <f>'Residential Equipment - Elec'!E28+'Residential Audit - Elec'!E28+'Residential Recycling - Elec'!E28+'Nonresidential Equipment - Elec'!E28+'Nonresidential Custom - Elec'!E28+'Nonresidential Audit - Elec'!E28</f>
        <v>2029.3400000000001</v>
      </c>
      <c r="F28" s="3">
        <f>'Residential Equipment - Elec'!F28+'Residential Audit - Elec'!F28+'Residential Recycling - Elec'!F28+'Nonresidential Equipment - Elec'!F28+'Nonresidential Custom - Elec'!F28+'Nonresidential Audit - Elec'!F28</f>
        <v>5152.3100000000004</v>
      </c>
      <c r="G28" s="3">
        <f>'Residential Equipment - Elec'!G28+'Residential Audit - Elec'!G28+'Residential Recycling - Elec'!G28+'Nonresidential Equipment - Elec'!G28+'Nonresidential Custom - Elec'!G28+'Nonresidential Audit - Elec'!G28</f>
        <v>31301.599999999999</v>
      </c>
      <c r="H28" s="3">
        <f>'Residential Equipment - Elec'!H28+'Residential Audit - Elec'!H28+'Residential Recycling - Elec'!H28+'Nonresidential Equipment - Elec'!H28+'Nonresidential Custom - Elec'!H28+'Nonresidential Audit - Elec'!H28</f>
        <v>41892.079999999994</v>
      </c>
      <c r="I28" s="3">
        <f>'Residential Equipment - Elec'!I28+'Residential Audit - Elec'!I28+'Residential Recycling - Elec'!I28+'Nonresidential Equipment - Elec'!I28+'Nonresidential Custom - Elec'!I28+'Nonresidential Audit - Elec'!I28</f>
        <v>244.18</v>
      </c>
      <c r="J28" s="3">
        <f>'Residential Equipment - Elec'!J28+'Residential Audit - Elec'!J28+'Residential Recycling - Elec'!J28+'Nonresidential Equipment - Elec'!J28+'Nonresidential Custom - Elec'!J28+'Nonresidential Audit - Elec'!J28</f>
        <v>5253.5130000000008</v>
      </c>
    </row>
    <row r="29" spans="1:10" ht="15" x14ac:dyDescent="0.25">
      <c r="A29" s="2">
        <v>6</v>
      </c>
      <c r="B29" s="7">
        <f>'Residential Equipment - Elec'!B29+'Residential Audit - Elec'!B29+'Residential Recycling - Elec'!B29+'Nonresidential Equipment - Elec'!B29+'Nonresidential Custom - Elec'!B29+'Nonresidential Audit - Elec'!B29</f>
        <v>539.85888</v>
      </c>
      <c r="C29" s="7">
        <f>'Residential Equipment - Elec'!C29+'Residential Audit - Elec'!C29+'Residential Recycling - Elec'!C29+'Nonresidential Equipment - Elec'!C29+'Nonresidential Custom - Elec'!C29+'Nonresidential Audit - Elec'!C29</f>
        <v>0.26086988544757556</v>
      </c>
      <c r="D29" s="3">
        <f>'Residential Equipment - Elec'!D29+'Residential Audit - Elec'!D29+'Residential Recycling - Elec'!D29+'Nonresidential Equipment - Elec'!D29+'Nonresidential Custom - Elec'!D29+'Nonresidential Audit - Elec'!D29</f>
        <v>13906.68</v>
      </c>
      <c r="E29" s="3">
        <f>'Residential Equipment - Elec'!E29+'Residential Audit - Elec'!E29+'Residential Recycling - Elec'!E29+'Nonresidential Equipment - Elec'!E29+'Nonresidential Custom - Elec'!E29+'Nonresidential Audit - Elec'!E29</f>
        <v>2008.3700000000001</v>
      </c>
      <c r="F29" s="3">
        <f>'Residential Equipment - Elec'!F29+'Residential Audit - Elec'!F29+'Residential Recycling - Elec'!F29+'Nonresidential Equipment - Elec'!F29+'Nonresidential Custom - Elec'!F29+'Nonresidential Audit - Elec'!F29</f>
        <v>5099.0499999999993</v>
      </c>
      <c r="G29" s="3">
        <f>'Residential Equipment - Elec'!G29+'Residential Audit - Elec'!G29+'Residential Recycling - Elec'!G29+'Nonresidential Equipment - Elec'!G29+'Nonresidential Custom - Elec'!G29+'Nonresidential Audit - Elec'!G29</f>
        <v>40677.31</v>
      </c>
      <c r="H29" s="3">
        <f>'Residential Equipment - Elec'!H29+'Residential Audit - Elec'!H29+'Residential Recycling - Elec'!H29+'Nonresidential Equipment - Elec'!H29+'Nonresidential Custom - Elec'!H29+'Nonresidential Audit - Elec'!H29</f>
        <v>39958.239999999998</v>
      </c>
      <c r="I29" s="3">
        <f>'Residential Equipment - Elec'!I29+'Residential Audit - Elec'!I29+'Residential Recycling - Elec'!I29+'Nonresidential Equipment - Elec'!I29+'Nonresidential Custom - Elec'!I29+'Nonresidential Audit - Elec'!I29</f>
        <v>244.18</v>
      </c>
      <c r="J29" s="3">
        <f>'Residential Equipment - Elec'!J29+'Residential Audit - Elec'!J29+'Residential Recycling - Elec'!J29+'Nonresidential Equipment - Elec'!J29+'Nonresidential Custom - Elec'!J29+'Nonresidential Audit - Elec'!J29</f>
        <v>6169.1410000000005</v>
      </c>
    </row>
    <row r="30" spans="1:10" ht="15" x14ac:dyDescent="0.25">
      <c r="A30" s="2">
        <v>7</v>
      </c>
      <c r="B30" s="7">
        <f>'Residential Equipment - Elec'!B30+'Residential Audit - Elec'!B30+'Residential Recycling - Elec'!B30+'Nonresidential Equipment - Elec'!B30+'Nonresidential Custom - Elec'!B30+'Nonresidential Audit - Elec'!B30</f>
        <v>539.85888</v>
      </c>
      <c r="C30" s="7">
        <f>'Residential Equipment - Elec'!C30+'Residential Audit - Elec'!C30+'Residential Recycling - Elec'!C30+'Nonresidential Equipment - Elec'!C30+'Nonresidential Custom - Elec'!C30+'Nonresidential Audit - Elec'!C30</f>
        <v>0.26086988544757556</v>
      </c>
      <c r="D30" s="3">
        <f>'Residential Equipment - Elec'!D30+'Residential Audit - Elec'!D30+'Residential Recycling - Elec'!D30+'Nonresidential Equipment - Elec'!D30+'Nonresidential Custom - Elec'!D30+'Nonresidential Audit - Elec'!D30</f>
        <v>14254.330000000002</v>
      </c>
      <c r="E30" s="3">
        <f>'Residential Equipment - Elec'!E30+'Residential Audit - Elec'!E30+'Residential Recycling - Elec'!E30+'Nonresidential Equipment - Elec'!E30+'Nonresidential Custom - Elec'!E30+'Nonresidential Audit - Elec'!E30</f>
        <v>2058.5699999999997</v>
      </c>
      <c r="F30" s="3">
        <f>'Residential Equipment - Elec'!F30+'Residential Audit - Elec'!F30+'Residential Recycling - Elec'!F30+'Nonresidential Equipment - Elec'!F30+'Nonresidential Custom - Elec'!F30+'Nonresidential Audit - Elec'!F30</f>
        <v>5226.55</v>
      </c>
      <c r="G30" s="3">
        <f>'Residential Equipment - Elec'!G30+'Residential Audit - Elec'!G30+'Residential Recycling - Elec'!G30+'Nonresidential Equipment - Elec'!G30+'Nonresidential Custom - Elec'!G30+'Nonresidential Audit - Elec'!G30</f>
        <v>46817.299999999996</v>
      </c>
      <c r="H30" s="3">
        <f>'Residential Equipment - Elec'!H30+'Residential Audit - Elec'!H30+'Residential Recycling - Elec'!H30+'Nonresidential Equipment - Elec'!H30+'Nonresidential Custom - Elec'!H30+'Nonresidential Audit - Elec'!H30</f>
        <v>41316.83</v>
      </c>
      <c r="I30" s="3">
        <f>'Residential Equipment - Elec'!I30+'Residential Audit - Elec'!I30+'Residential Recycling - Elec'!I30+'Nonresidential Equipment - Elec'!I30+'Nonresidential Custom - Elec'!I30+'Nonresidential Audit - Elec'!I30</f>
        <v>244.18</v>
      </c>
      <c r="J30" s="3">
        <f>'Residential Equipment - Elec'!J30+'Residential Audit - Elec'!J30+'Residential Recycling - Elec'!J30+'Nonresidential Equipment - Elec'!J30+'Nonresidential Custom - Elec'!J30+'Nonresidential Audit - Elec'!J30</f>
        <v>6835.6750000000011</v>
      </c>
    </row>
    <row r="31" spans="1:10" ht="15" x14ac:dyDescent="0.25">
      <c r="A31" s="2">
        <v>8</v>
      </c>
      <c r="B31" s="7">
        <f>'Residential Equipment - Elec'!B31+'Residential Audit - Elec'!B31+'Residential Recycling - Elec'!B31+'Nonresidential Equipment - Elec'!B31+'Nonresidential Custom - Elec'!B31+'Nonresidential Audit - Elec'!B31</f>
        <v>539.85888</v>
      </c>
      <c r="C31" s="7">
        <f>'Residential Equipment - Elec'!C31+'Residential Audit - Elec'!C31+'Residential Recycling - Elec'!C31+'Nonresidential Equipment - Elec'!C31+'Nonresidential Custom - Elec'!C31+'Nonresidential Audit - Elec'!C31</f>
        <v>0.26086988544757556</v>
      </c>
      <c r="D31" s="3">
        <f>'Residential Equipment - Elec'!D31+'Residential Audit - Elec'!D31+'Residential Recycling - Elec'!D31+'Nonresidential Equipment - Elec'!D31+'Nonresidential Custom - Elec'!D31+'Nonresidential Audit - Elec'!D31</f>
        <v>14610.720000000001</v>
      </c>
      <c r="E31" s="3">
        <f>'Residential Equipment - Elec'!E31+'Residential Audit - Elec'!E31+'Residential Recycling - Elec'!E31+'Nonresidential Equipment - Elec'!E31+'Nonresidential Custom - Elec'!E31+'Nonresidential Audit - Elec'!E31</f>
        <v>2110.06</v>
      </c>
      <c r="F31" s="3">
        <f>'Residential Equipment - Elec'!F31+'Residential Audit - Elec'!F31+'Residential Recycling - Elec'!F31+'Nonresidential Equipment - Elec'!F31+'Nonresidential Custom - Elec'!F31+'Nonresidential Audit - Elec'!F31</f>
        <v>5357.19</v>
      </c>
      <c r="G31" s="3">
        <f>'Residential Equipment - Elec'!G31+'Residential Audit - Elec'!G31+'Residential Recycling - Elec'!G31+'Nonresidential Equipment - Elec'!G31+'Nonresidential Custom - Elec'!G31+'Nonresidential Audit - Elec'!G31</f>
        <v>42830.060000000005</v>
      </c>
      <c r="H31" s="3">
        <f>'Residential Equipment - Elec'!H31+'Residential Audit - Elec'!H31+'Residential Recycling - Elec'!H31+'Nonresidential Equipment - Elec'!H31+'Nonresidential Custom - Elec'!H31+'Nonresidential Audit - Elec'!H31</f>
        <v>42721.57</v>
      </c>
      <c r="I31" s="3">
        <f>'Residential Equipment - Elec'!I31+'Residential Audit - Elec'!I31+'Residential Recycling - Elec'!I31+'Nonresidential Equipment - Elec'!I31+'Nonresidential Custom - Elec'!I31+'Nonresidential Audit - Elec'!I31</f>
        <v>244.18</v>
      </c>
      <c r="J31" s="3">
        <f>'Residential Equipment - Elec'!J31+'Residential Audit - Elec'!J31+'Residential Recycling - Elec'!J31+'Nonresidential Equipment - Elec'!J31+'Nonresidential Custom - Elec'!J31+'Nonresidential Audit - Elec'!J31</f>
        <v>6490.8030000000008</v>
      </c>
    </row>
    <row r="32" spans="1:10" ht="15" x14ac:dyDescent="0.25">
      <c r="A32" s="2">
        <v>9</v>
      </c>
      <c r="B32" s="7">
        <f>'Residential Equipment - Elec'!B32+'Residential Audit - Elec'!B32+'Residential Recycling - Elec'!B32+'Nonresidential Equipment - Elec'!B32+'Nonresidential Custom - Elec'!B32+'Nonresidential Audit - Elec'!B32</f>
        <v>539.85888</v>
      </c>
      <c r="C32" s="7">
        <f>'Residential Equipment - Elec'!C32+'Residential Audit - Elec'!C32+'Residential Recycling - Elec'!C32+'Nonresidential Equipment - Elec'!C32+'Nonresidential Custom - Elec'!C32+'Nonresidential Audit - Elec'!C32</f>
        <v>0.26086988544757556</v>
      </c>
      <c r="D32" s="3">
        <f>'Residential Equipment - Elec'!D32+'Residential Audit - Elec'!D32+'Residential Recycling - Elec'!D32+'Nonresidential Equipment - Elec'!D32+'Nonresidential Custom - Elec'!D32+'Nonresidential Audit - Elec'!D32</f>
        <v>14975.969999999998</v>
      </c>
      <c r="E32" s="3">
        <f>'Residential Equipment - Elec'!E32+'Residential Audit - Elec'!E32+'Residential Recycling - Elec'!E32+'Nonresidential Equipment - Elec'!E32+'Nonresidential Custom - Elec'!E32+'Nonresidential Audit - Elec'!E32</f>
        <v>2162.79</v>
      </c>
      <c r="F32" s="3">
        <f>'Residential Equipment - Elec'!F32+'Residential Audit - Elec'!F32+'Residential Recycling - Elec'!F32+'Nonresidential Equipment - Elec'!F32+'Nonresidential Custom - Elec'!F32+'Nonresidential Audit - Elec'!F32</f>
        <v>5491.12</v>
      </c>
      <c r="G32" s="3">
        <f>'Residential Equipment - Elec'!G32+'Residential Audit - Elec'!G32+'Residential Recycling - Elec'!G32+'Nonresidential Equipment - Elec'!G32+'Nonresidential Custom - Elec'!G32+'Nonresidential Audit - Elec'!G32</f>
        <v>40013.22</v>
      </c>
      <c r="H32" s="3">
        <f>'Residential Equipment - Elec'!H32+'Residential Audit - Elec'!H32+'Residential Recycling - Elec'!H32+'Nonresidential Equipment - Elec'!H32+'Nonresidential Custom - Elec'!H32+'Nonresidential Audit - Elec'!H32</f>
        <v>44174.119999999995</v>
      </c>
      <c r="I32" s="3">
        <f>'Residential Equipment - Elec'!I32+'Residential Audit - Elec'!I32+'Residential Recycling - Elec'!I32+'Nonresidential Equipment - Elec'!I32+'Nonresidential Custom - Elec'!I32+'Nonresidential Audit - Elec'!I32</f>
        <v>244.18</v>
      </c>
      <c r="J32" s="3">
        <f>'Residential Equipment - Elec'!J32+'Residential Audit - Elec'!J32+'Residential Recycling - Elec'!J32+'Nonresidential Equipment - Elec'!J32+'Nonresidential Custom - Elec'!J32+'Nonresidential Audit - Elec'!J32</f>
        <v>6264.31</v>
      </c>
    </row>
    <row r="33" spans="1:10" ht="15" x14ac:dyDescent="0.25">
      <c r="A33" s="2">
        <v>10</v>
      </c>
      <c r="B33" s="7">
        <f>'Residential Equipment - Elec'!B33+'Residential Audit - Elec'!B33+'Residential Recycling - Elec'!B33+'Nonresidential Equipment - Elec'!B33+'Nonresidential Custom - Elec'!B33+'Nonresidential Audit - Elec'!B33</f>
        <v>539.41737000000001</v>
      </c>
      <c r="C33" s="7">
        <f>'Residential Equipment - Elec'!C33+'Residential Audit - Elec'!C33+'Residential Recycling - Elec'!C33+'Nonresidential Equipment - Elec'!C33+'Nonresidential Custom - Elec'!C33+'Nonresidential Audit - Elec'!C33</f>
        <v>0.26029824695497394</v>
      </c>
      <c r="D33" s="3">
        <f>'Residential Equipment - Elec'!D33+'Residential Audit - Elec'!D33+'Residential Recycling - Elec'!D33+'Nonresidential Equipment - Elec'!D33+'Nonresidential Custom - Elec'!D33+'Nonresidential Audit - Elec'!D33</f>
        <v>15271.09</v>
      </c>
      <c r="E33" s="3">
        <f>'Residential Equipment - Elec'!E33+'Residential Audit - Elec'!E33+'Residential Recycling - Elec'!E33+'Nonresidential Equipment - Elec'!E33+'Nonresidential Custom - Elec'!E33+'Nonresidential Audit - Elec'!E33</f>
        <v>2205.37</v>
      </c>
      <c r="F33" s="3">
        <f>'Residential Equipment - Elec'!F33+'Residential Audit - Elec'!F33+'Residential Recycling - Elec'!F33+'Nonresidential Equipment - Elec'!F33+'Nonresidential Custom - Elec'!F33+'Nonresidential Audit - Elec'!F33</f>
        <v>5599.38</v>
      </c>
      <c r="G33" s="3">
        <f>'Residential Equipment - Elec'!G33+'Residential Audit - Elec'!G33+'Residential Recycling - Elec'!G33+'Nonresidential Equipment - Elec'!G33+'Nonresidential Custom - Elec'!G33+'Nonresidential Audit - Elec'!G33</f>
        <v>41042.469999999994</v>
      </c>
      <c r="H33" s="3">
        <f>'Residential Equipment - Elec'!H33+'Residential Audit - Elec'!H33+'Residential Recycling - Elec'!H33+'Nonresidential Equipment - Elec'!H33+'Nonresidential Custom - Elec'!H33+'Nonresidential Audit - Elec'!H33</f>
        <v>45627.69</v>
      </c>
      <c r="I33" s="3">
        <f>'Residential Equipment - Elec'!I33+'Residential Audit - Elec'!I33+'Residential Recycling - Elec'!I33+'Nonresidential Equipment - Elec'!I33+'Nonresidential Custom - Elec'!I33+'Nonresidential Audit - Elec'!I33</f>
        <v>244.18</v>
      </c>
      <c r="J33" s="3">
        <f>'Residential Equipment - Elec'!J33+'Residential Audit - Elec'!J33+'Residential Recycling - Elec'!J33+'Nonresidential Equipment - Elec'!J33+'Nonresidential Custom - Elec'!J33+'Nonresidential Audit - Elec'!J33</f>
        <v>6411.8310000000001</v>
      </c>
    </row>
    <row r="34" spans="1:10" ht="15" x14ac:dyDescent="0.25">
      <c r="A34" s="2">
        <v>11</v>
      </c>
      <c r="B34" s="7">
        <f>'Residential Equipment - Elec'!B34+'Residential Audit - Elec'!B34+'Residential Recycling - Elec'!B34+'Nonresidential Equipment - Elec'!B34+'Nonresidential Custom - Elec'!B34+'Nonresidential Audit - Elec'!B34</f>
        <v>538.04188999999997</v>
      </c>
      <c r="C34" s="7">
        <f>'Residential Equipment - Elec'!C34+'Residential Audit - Elec'!C34+'Residential Recycling - Elec'!C34+'Nonresidential Equipment - Elec'!C34+'Nonresidential Custom - Elec'!C34+'Nonresidential Audit - Elec'!C34</f>
        <v>0.26010835066366927</v>
      </c>
      <c r="D34" s="3">
        <f>'Residential Equipment - Elec'!D34+'Residential Audit - Elec'!D34+'Residential Recycling - Elec'!D34+'Nonresidential Equipment - Elec'!D34+'Nonresidential Custom - Elec'!D34+'Nonresidential Audit - Elec'!D34</f>
        <v>15625.83</v>
      </c>
      <c r="E34" s="3">
        <f>'Residential Equipment - Elec'!E34+'Residential Audit - Elec'!E34+'Residential Recycling - Elec'!E34+'Nonresidential Equipment - Elec'!E34+'Nonresidential Custom - Elec'!E34+'Nonresidential Audit - Elec'!E34</f>
        <v>2256.67</v>
      </c>
      <c r="F34" s="3">
        <f>'Residential Equipment - Elec'!F34+'Residential Audit - Elec'!F34+'Residential Recycling - Elec'!F34+'Nonresidential Equipment - Elec'!F34+'Nonresidential Custom - Elec'!F34+'Nonresidential Audit - Elec'!F34</f>
        <v>5729.41</v>
      </c>
      <c r="G34" s="3">
        <f>'Residential Equipment - Elec'!G34+'Residential Audit - Elec'!G34+'Residential Recycling - Elec'!G34+'Nonresidential Equipment - Elec'!G34+'Nonresidential Custom - Elec'!G34+'Nonresidential Audit - Elec'!G34</f>
        <v>40976.599999999991</v>
      </c>
      <c r="H34" s="3">
        <f>'Residential Equipment - Elec'!H34+'Residential Audit - Elec'!H34+'Residential Recycling - Elec'!H34+'Nonresidential Equipment - Elec'!H34+'Nonresidential Custom - Elec'!H34+'Nonresidential Audit - Elec'!H34</f>
        <v>47038.93</v>
      </c>
      <c r="I34" s="3">
        <f>'Residential Equipment - Elec'!I34+'Residential Audit - Elec'!I34+'Residential Recycling - Elec'!I34+'Nonresidential Equipment - Elec'!I34+'Nonresidential Custom - Elec'!I34+'Nonresidential Audit - Elec'!I34</f>
        <v>0</v>
      </c>
      <c r="J34" s="3">
        <f>'Residential Equipment - Elec'!J34+'Residential Audit - Elec'!J34+'Residential Recycling - Elec'!J34+'Nonresidential Equipment - Elec'!J34+'Nonresidential Custom - Elec'!J34+'Nonresidential Audit - Elec'!J34</f>
        <v>6458.8510000000006</v>
      </c>
    </row>
    <row r="35" spans="1:10" ht="15" x14ac:dyDescent="0.25">
      <c r="A35" s="2">
        <v>12</v>
      </c>
      <c r="B35" s="7">
        <f>'Residential Equipment - Elec'!B35+'Residential Audit - Elec'!B35+'Residential Recycling - Elec'!B35+'Nonresidential Equipment - Elec'!B35+'Nonresidential Custom - Elec'!B35+'Nonresidential Audit - Elec'!B35</f>
        <v>507.86633000000006</v>
      </c>
      <c r="C35" s="7">
        <f>'Residential Equipment - Elec'!C35+'Residential Audit - Elec'!C35+'Residential Recycling - Elec'!C35+'Nonresidential Equipment - Elec'!C35+'Nonresidential Custom - Elec'!C35+'Nonresidential Audit - Elec'!C35</f>
        <v>0.24523472189014997</v>
      </c>
      <c r="D35" s="3">
        <f>'Residential Equipment - Elec'!D35+'Residential Audit - Elec'!D35+'Residential Recycling - Elec'!D35+'Nonresidential Equipment - Elec'!D35+'Nonresidential Custom - Elec'!D35+'Nonresidential Audit - Elec'!D35</f>
        <v>13847.78</v>
      </c>
      <c r="E35" s="3">
        <f>'Residential Equipment - Elec'!E35+'Residential Audit - Elec'!E35+'Residential Recycling - Elec'!E35+'Nonresidential Equipment - Elec'!E35+'Nonresidential Custom - Elec'!E35+'Nonresidential Audit - Elec'!E35</f>
        <v>1999.88</v>
      </c>
      <c r="F35" s="3">
        <f>'Residential Equipment - Elec'!F35+'Residential Audit - Elec'!F35+'Residential Recycling - Elec'!F35+'Nonresidential Equipment - Elec'!F35+'Nonresidential Custom - Elec'!F35+'Nonresidential Audit - Elec'!F35</f>
        <v>5077.4900000000007</v>
      </c>
      <c r="G35" s="3">
        <f>'Residential Equipment - Elec'!G35+'Residential Audit - Elec'!G35+'Residential Recycling - Elec'!G35+'Nonresidential Equipment - Elec'!G35+'Nonresidential Custom - Elec'!G35+'Nonresidential Audit - Elec'!G35</f>
        <v>42542.2</v>
      </c>
      <c r="H35" s="3">
        <f>'Residential Equipment - Elec'!H35+'Residential Audit - Elec'!H35+'Residential Recycling - Elec'!H35+'Nonresidential Equipment - Elec'!H35+'Nonresidential Custom - Elec'!H35+'Nonresidential Audit - Elec'!H35</f>
        <v>45547.13</v>
      </c>
      <c r="I35" s="3">
        <f>'Residential Equipment - Elec'!I35+'Residential Audit - Elec'!I35+'Residential Recycling - Elec'!I35+'Nonresidential Equipment - Elec'!I35+'Nonresidential Custom - Elec'!I35+'Nonresidential Audit - Elec'!I35</f>
        <v>0</v>
      </c>
      <c r="J35" s="3">
        <f>'Residential Equipment - Elec'!J35+'Residential Audit - Elec'!J35+'Residential Recycling - Elec'!J35+'Nonresidential Equipment - Elec'!J35+'Nonresidential Custom - Elec'!J35+'Nonresidential Audit - Elec'!J35</f>
        <v>6346.7350000000006</v>
      </c>
    </row>
    <row r="36" spans="1:10" ht="15" x14ac:dyDescent="0.25">
      <c r="A36" s="2">
        <v>13</v>
      </c>
      <c r="B36" s="7">
        <f>'Residential Equipment - Elec'!B36+'Residential Audit - Elec'!B36+'Residential Recycling - Elec'!B36+'Nonresidential Equipment - Elec'!B36+'Nonresidential Custom - Elec'!B36+'Nonresidential Audit - Elec'!B36</f>
        <v>507.86633000000006</v>
      </c>
      <c r="C36" s="7">
        <f>'Residential Equipment - Elec'!C36+'Residential Audit - Elec'!C36+'Residential Recycling - Elec'!C36+'Nonresidential Equipment - Elec'!C36+'Nonresidential Custom - Elec'!C36+'Nonresidential Audit - Elec'!C36</f>
        <v>0.24523472189014997</v>
      </c>
      <c r="D36" s="3">
        <f>'Residential Equipment - Elec'!D36+'Residential Audit - Elec'!D36+'Residential Recycling - Elec'!D36+'Nonresidential Equipment - Elec'!D36+'Nonresidential Custom - Elec'!D36+'Nonresidential Audit - Elec'!D36</f>
        <v>14193.95</v>
      </c>
      <c r="E36" s="3">
        <f>'Residential Equipment - Elec'!E36+'Residential Audit - Elec'!E36+'Residential Recycling - Elec'!E36+'Nonresidential Equipment - Elec'!E36+'Nonresidential Custom - Elec'!E36+'Nonresidential Audit - Elec'!E36</f>
        <v>2049.85</v>
      </c>
      <c r="F36" s="3">
        <f>'Residential Equipment - Elec'!F36+'Residential Audit - Elec'!F36+'Residential Recycling - Elec'!F36+'Nonresidential Equipment - Elec'!F36+'Nonresidential Custom - Elec'!F36+'Nonresidential Audit - Elec'!F36</f>
        <v>5204.3900000000003</v>
      </c>
      <c r="G36" s="3">
        <f>'Residential Equipment - Elec'!G36+'Residential Audit - Elec'!G36+'Residential Recycling - Elec'!G36+'Nonresidential Equipment - Elec'!G36+'Nonresidential Custom - Elec'!G36+'Nonresidential Audit - Elec'!G36</f>
        <v>43784.549999999996</v>
      </c>
      <c r="H36" s="3">
        <f>'Residential Equipment - Elec'!H36+'Residential Audit - Elec'!H36+'Residential Recycling - Elec'!H36+'Nonresidential Equipment - Elec'!H36+'Nonresidential Custom - Elec'!H36+'Nonresidential Audit - Elec'!H36</f>
        <v>47095.770000000004</v>
      </c>
      <c r="I36" s="3">
        <f>'Residential Equipment - Elec'!I36+'Residential Audit - Elec'!I36+'Residential Recycling - Elec'!I36+'Nonresidential Equipment - Elec'!I36+'Nonresidential Custom - Elec'!I36+'Nonresidential Audit - Elec'!I36</f>
        <v>0</v>
      </c>
      <c r="J36" s="3">
        <f>'Residential Equipment - Elec'!J36+'Residential Audit - Elec'!J36+'Residential Recycling - Elec'!J36+'Nonresidential Equipment - Elec'!J36+'Nonresidential Custom - Elec'!J36+'Nonresidential Audit - Elec'!J36</f>
        <v>6523.2740000000003</v>
      </c>
    </row>
    <row r="37" spans="1:10" ht="15" x14ac:dyDescent="0.25">
      <c r="A37" s="2">
        <v>14</v>
      </c>
      <c r="B37" s="7">
        <f>'Residential Equipment - Elec'!B37+'Residential Audit - Elec'!B37+'Residential Recycling - Elec'!B37+'Nonresidential Equipment - Elec'!B37+'Nonresidential Custom - Elec'!B37+'Nonresidential Audit - Elec'!B37</f>
        <v>506.62273000000005</v>
      </c>
      <c r="C37" s="7">
        <f>'Residential Equipment - Elec'!C37+'Residential Audit - Elec'!C37+'Residential Recycling - Elec'!C37+'Nonresidential Equipment - Elec'!C37+'Nonresidential Custom - Elec'!C37+'Nonresidential Audit - Elec'!C37</f>
        <v>0.24505239470125273</v>
      </c>
      <c r="D37" s="3">
        <f>'Residential Equipment - Elec'!D37+'Residential Audit - Elec'!D37+'Residential Recycling - Elec'!D37+'Nonresidential Equipment - Elec'!D37+'Nonresidential Custom - Elec'!D37+'Nonresidential Audit - Elec'!D37</f>
        <v>14520.91</v>
      </c>
      <c r="E37" s="3">
        <f>'Residential Equipment - Elec'!E37+'Residential Audit - Elec'!E37+'Residential Recycling - Elec'!E37+'Nonresidential Equipment - Elec'!E37+'Nonresidential Custom - Elec'!E37+'Nonresidential Audit - Elec'!E37</f>
        <v>2097.0700000000002</v>
      </c>
      <c r="F37" s="3">
        <f>'Residential Equipment - Elec'!F37+'Residential Audit - Elec'!F37+'Residential Recycling - Elec'!F37+'Nonresidential Equipment - Elec'!F37+'Nonresidential Custom - Elec'!F37+'Nonresidential Audit - Elec'!F37</f>
        <v>5324.29</v>
      </c>
      <c r="G37" s="3">
        <f>'Residential Equipment - Elec'!G37+'Residential Audit - Elec'!G37+'Residential Recycling - Elec'!G37+'Nonresidential Equipment - Elec'!G37+'Nonresidential Custom - Elec'!G37+'Nonresidential Audit - Elec'!G37</f>
        <v>46478.87</v>
      </c>
      <c r="H37" s="3">
        <f>'Residential Equipment - Elec'!H37+'Residential Audit - Elec'!H37+'Residential Recycling - Elec'!H37+'Nonresidential Equipment - Elec'!H37+'Nonresidential Custom - Elec'!H37+'Nonresidential Audit - Elec'!H37</f>
        <v>48568.39</v>
      </c>
      <c r="I37" s="3">
        <f>'Residential Equipment - Elec'!I37+'Residential Audit - Elec'!I37+'Residential Recycling - Elec'!I37+'Nonresidential Equipment - Elec'!I37+'Nonresidential Custom - Elec'!I37+'Nonresidential Audit - Elec'!I37</f>
        <v>0</v>
      </c>
      <c r="J37" s="3">
        <f>'Residential Equipment - Elec'!J37+'Residential Audit - Elec'!J37+'Residential Recycling - Elec'!J37+'Nonresidential Equipment - Elec'!J37+'Nonresidential Custom - Elec'!J37+'Nonresidential Audit - Elec'!J37</f>
        <v>6842.1140000000005</v>
      </c>
    </row>
    <row r="38" spans="1:10" ht="15" x14ac:dyDescent="0.25">
      <c r="A38" s="2">
        <v>15</v>
      </c>
      <c r="B38" s="7">
        <f>'Residential Equipment - Elec'!B38+'Residential Audit - Elec'!B38+'Residential Recycling - Elec'!B38+'Nonresidential Equipment - Elec'!B38+'Nonresidential Custom - Elec'!B38+'Nonresidential Audit - Elec'!B38</f>
        <v>506.62273000000005</v>
      </c>
      <c r="C38" s="7">
        <f>'Residential Equipment - Elec'!C38+'Residential Audit - Elec'!C38+'Residential Recycling - Elec'!C38+'Nonresidential Equipment - Elec'!C38+'Nonresidential Custom - Elec'!C38+'Nonresidential Audit - Elec'!C38</f>
        <v>0.24505239470125273</v>
      </c>
      <c r="D38" s="3">
        <f>'Residential Equipment - Elec'!D38+'Residential Audit - Elec'!D38+'Residential Recycling - Elec'!D38+'Nonresidential Equipment - Elec'!D38+'Nonresidential Custom - Elec'!D38+'Nonresidential Audit - Elec'!D38</f>
        <v>14883.929999999998</v>
      </c>
      <c r="E38" s="3">
        <f>'Residential Equipment - Elec'!E38+'Residential Audit - Elec'!E38+'Residential Recycling - Elec'!E38+'Nonresidential Equipment - Elec'!E38+'Nonresidential Custom - Elec'!E38+'Nonresidential Audit - Elec'!E38</f>
        <v>2149.5</v>
      </c>
      <c r="F38" s="3">
        <f>'Residential Equipment - Elec'!F38+'Residential Audit - Elec'!F38+'Residential Recycling - Elec'!F38+'Nonresidential Equipment - Elec'!F38+'Nonresidential Custom - Elec'!F38+'Nonresidential Audit - Elec'!F38</f>
        <v>5457.38</v>
      </c>
      <c r="G38" s="3">
        <f>'Residential Equipment - Elec'!G38+'Residential Audit - Elec'!G38+'Residential Recycling - Elec'!G38+'Nonresidential Equipment - Elec'!G38+'Nonresidential Custom - Elec'!G38+'Nonresidential Audit - Elec'!G38</f>
        <v>43447.15</v>
      </c>
      <c r="H38" s="3">
        <f>'Residential Equipment - Elec'!H38+'Residential Audit - Elec'!H38+'Residential Recycling - Elec'!H38+'Nonresidential Equipment - Elec'!H38+'Nonresidential Custom - Elec'!H38+'Nonresidential Audit - Elec'!H38</f>
        <v>50219.740000000005</v>
      </c>
      <c r="I38" s="3">
        <f>'Residential Equipment - Elec'!I38+'Residential Audit - Elec'!I38+'Residential Recycling - Elec'!I38+'Nonresidential Equipment - Elec'!I38+'Nonresidential Custom - Elec'!I38+'Nonresidential Audit - Elec'!I38</f>
        <v>0</v>
      </c>
      <c r="J38" s="3">
        <f>'Residential Equipment - Elec'!J38+'Residential Audit - Elec'!J38+'Residential Recycling - Elec'!J38+'Nonresidential Equipment - Elec'!J38+'Nonresidential Custom - Elec'!J38+'Nonresidential Audit - Elec'!J38</f>
        <v>6593.7960000000012</v>
      </c>
    </row>
    <row r="39" spans="1:10" ht="15" x14ac:dyDescent="0.25">
      <c r="A39" s="2">
        <v>16</v>
      </c>
      <c r="B39" s="7">
        <f>'Residential Equipment - Elec'!B39+'Residential Audit - Elec'!B39+'Residential Recycling - Elec'!B39+'Nonresidential Equipment - Elec'!B39+'Nonresidential Custom - Elec'!B39+'Nonresidential Audit - Elec'!B39</f>
        <v>240.28611000000001</v>
      </c>
      <c r="C39" s="7">
        <f>'Residential Equipment - Elec'!C39+'Residential Audit - Elec'!C39+'Residential Recycling - Elec'!C39+'Nonresidential Equipment - Elec'!C39+'Nonresidential Custom - Elec'!C39+'Nonresidential Audit - Elec'!C39</f>
        <v>0.19754467706304224</v>
      </c>
      <c r="D39" s="3">
        <f>'Residential Equipment - Elec'!D39+'Residential Audit - Elec'!D39+'Residential Recycling - Elec'!D39+'Nonresidential Equipment - Elec'!D39+'Nonresidential Custom - Elec'!D39+'Nonresidential Audit - Elec'!D39</f>
        <v>7668.68</v>
      </c>
      <c r="E39" s="3">
        <f>'Residential Equipment - Elec'!E39+'Residential Audit - Elec'!E39+'Residential Recycling - Elec'!E39+'Nonresidential Equipment - Elec'!E39+'Nonresidential Custom - Elec'!E39+'Nonresidential Audit - Elec'!E39</f>
        <v>1107.48</v>
      </c>
      <c r="F39" s="3">
        <f>'Residential Equipment - Elec'!F39+'Residential Audit - Elec'!F39+'Residential Recycling - Elec'!F39+'Nonresidential Equipment - Elec'!F39+'Nonresidential Custom - Elec'!F39+'Nonresidential Audit - Elec'!F39</f>
        <v>2811.84</v>
      </c>
      <c r="G39" s="3">
        <f>'Residential Equipment - Elec'!G39+'Residential Audit - Elec'!G39+'Residential Recycling - Elec'!G39+'Nonresidential Equipment - Elec'!G39+'Nonresidential Custom - Elec'!G39+'Nonresidential Audit - Elec'!G39</f>
        <v>20518.36</v>
      </c>
      <c r="H39" s="3">
        <f>'Residential Equipment - Elec'!H39+'Residential Audit - Elec'!H39+'Residential Recycling - Elec'!H39+'Nonresidential Equipment - Elec'!H39+'Nonresidential Custom - Elec'!H39+'Nonresidential Audit - Elec'!H39</f>
        <v>25640.6</v>
      </c>
      <c r="I39" s="3">
        <f>'Residential Equipment - Elec'!I39+'Residential Audit - Elec'!I39+'Residential Recycling - Elec'!I39+'Nonresidential Equipment - Elec'!I39+'Nonresidential Custom - Elec'!I39+'Nonresidential Audit - Elec'!I39</f>
        <v>0</v>
      </c>
      <c r="J39" s="3">
        <f>'Residential Equipment - Elec'!J39+'Residential Audit - Elec'!J39+'Residential Recycling - Elec'!J39+'Nonresidential Equipment - Elec'!J39+'Nonresidential Custom - Elec'!J39+'Nonresidential Audit - Elec'!J39</f>
        <v>3210.636</v>
      </c>
    </row>
    <row r="40" spans="1:10" ht="15" x14ac:dyDescent="0.25">
      <c r="A40" s="2">
        <v>17</v>
      </c>
      <c r="B40" s="7">
        <f>'Residential Equipment - Elec'!B40+'Residential Audit - Elec'!B40+'Residential Recycling - Elec'!B40+'Nonresidential Equipment - Elec'!B40+'Nonresidential Custom - Elec'!B40+'Nonresidential Audit - Elec'!B40</f>
        <v>240.28611000000001</v>
      </c>
      <c r="C40" s="7">
        <f>'Residential Equipment - Elec'!C40+'Residential Audit - Elec'!C40+'Residential Recycling - Elec'!C40+'Nonresidential Equipment - Elec'!C40+'Nonresidential Custom - Elec'!C40+'Nonresidential Audit - Elec'!C40</f>
        <v>0.19754467706304224</v>
      </c>
      <c r="D40" s="3">
        <f>'Residential Equipment - Elec'!D40+'Residential Audit - Elec'!D40+'Residential Recycling - Elec'!D40+'Nonresidential Equipment - Elec'!D40+'Nonresidential Custom - Elec'!D40+'Nonresidential Audit - Elec'!D40</f>
        <v>7860.41</v>
      </c>
      <c r="E40" s="3">
        <f>'Residential Equipment - Elec'!E40+'Residential Audit - Elec'!E40+'Residential Recycling - Elec'!E40+'Nonresidential Equipment - Elec'!E40+'Nonresidential Custom - Elec'!E40+'Nonresidential Audit - Elec'!E40</f>
        <v>1135.19</v>
      </c>
      <c r="F40" s="3">
        <f>'Residential Equipment - Elec'!F40+'Residential Audit - Elec'!F40+'Residential Recycling - Elec'!F40+'Nonresidential Equipment - Elec'!F40+'Nonresidential Custom - Elec'!F40+'Nonresidential Audit - Elec'!F40</f>
        <v>2882.13</v>
      </c>
      <c r="G40" s="3">
        <f>'Residential Equipment - Elec'!G40+'Residential Audit - Elec'!G40+'Residential Recycling - Elec'!G40+'Nonresidential Equipment - Elec'!G40+'Nonresidential Custom - Elec'!G40+'Nonresidential Audit - Elec'!G40</f>
        <v>20574.199999999997</v>
      </c>
      <c r="H40" s="3">
        <f>'Residential Equipment - Elec'!H40+'Residential Audit - Elec'!H40+'Residential Recycling - Elec'!H40+'Nonresidential Equipment - Elec'!H40+'Nonresidential Custom - Elec'!H40+'Nonresidential Audit - Elec'!H40</f>
        <v>26512.36</v>
      </c>
      <c r="I40" s="3">
        <f>'Residential Equipment - Elec'!I40+'Residential Audit - Elec'!I40+'Residential Recycling - Elec'!I40+'Nonresidential Equipment - Elec'!I40+'Nonresidential Custom - Elec'!I40+'Nonresidential Audit - Elec'!I40</f>
        <v>0</v>
      </c>
      <c r="J40" s="3">
        <f>'Residential Equipment - Elec'!J40+'Residential Audit - Elec'!J40+'Residential Recycling - Elec'!J40+'Nonresidential Equipment - Elec'!J40+'Nonresidential Custom - Elec'!J40+'Nonresidential Audit - Elec'!J40</f>
        <v>3245.1930000000002</v>
      </c>
    </row>
    <row r="41" spans="1:10" ht="15" x14ac:dyDescent="0.25">
      <c r="A41" s="2">
        <v>18</v>
      </c>
      <c r="B41" s="7">
        <f>'Residential Equipment - Elec'!B41+'Residential Audit - Elec'!B41+'Residential Recycling - Elec'!B41+'Nonresidential Equipment - Elec'!B41+'Nonresidential Custom - Elec'!B41+'Nonresidential Audit - Elec'!B41</f>
        <v>240.28611000000001</v>
      </c>
      <c r="C41" s="7">
        <f>'Residential Equipment - Elec'!C41+'Residential Audit - Elec'!C41+'Residential Recycling - Elec'!C41+'Nonresidential Equipment - Elec'!C41+'Nonresidential Custom - Elec'!C41+'Nonresidential Audit - Elec'!C41</f>
        <v>0.19754467706304224</v>
      </c>
      <c r="D41" s="3">
        <f>'Residential Equipment - Elec'!D41+'Residential Audit - Elec'!D41+'Residential Recycling - Elec'!D41+'Nonresidential Equipment - Elec'!D41+'Nonresidential Custom - Elec'!D41+'Nonresidential Audit - Elec'!D41</f>
        <v>8056.93</v>
      </c>
      <c r="E41" s="3">
        <f>'Residential Equipment - Elec'!E41+'Residential Audit - Elec'!E41+'Residential Recycling - Elec'!E41+'Nonresidential Equipment - Elec'!E41+'Nonresidential Custom - Elec'!E41+'Nonresidential Audit - Elec'!E41</f>
        <v>1163.5700000000002</v>
      </c>
      <c r="F41" s="3">
        <f>'Residential Equipment - Elec'!F41+'Residential Audit - Elec'!F41+'Residential Recycling - Elec'!F41+'Nonresidential Equipment - Elec'!F41+'Nonresidential Custom - Elec'!F41+'Nonresidential Audit - Elec'!F41</f>
        <v>2954.16</v>
      </c>
      <c r="G41" s="3">
        <f>'Residential Equipment - Elec'!G41+'Residential Audit - Elec'!G41+'Residential Recycling - Elec'!G41+'Nonresidential Equipment - Elec'!G41+'Nonresidential Custom - Elec'!G41+'Nonresidential Audit - Elec'!G41</f>
        <v>21002.11</v>
      </c>
      <c r="H41" s="3">
        <f>'Residential Equipment - Elec'!H41+'Residential Audit - Elec'!H41+'Residential Recycling - Elec'!H41+'Nonresidential Equipment - Elec'!H41+'Nonresidential Custom - Elec'!H41+'Nonresidential Audit - Elec'!H41</f>
        <v>27413.79</v>
      </c>
      <c r="I41" s="3">
        <f>'Residential Equipment - Elec'!I41+'Residential Audit - Elec'!I41+'Residential Recycling - Elec'!I41+'Nonresidential Equipment - Elec'!I41+'Nonresidential Custom - Elec'!I41+'Nonresidential Audit - Elec'!I41</f>
        <v>0</v>
      </c>
      <c r="J41" s="3">
        <f>'Residential Equipment - Elec'!J41+'Residential Audit - Elec'!J41+'Residential Recycling - Elec'!J41+'Nonresidential Equipment - Elec'!J41+'Nonresidential Custom - Elec'!J41+'Nonresidential Audit - Elec'!J41</f>
        <v>3317.6770000000006</v>
      </c>
    </row>
    <row r="42" spans="1:10" ht="15" x14ac:dyDescent="0.25">
      <c r="A42" s="2">
        <v>19</v>
      </c>
      <c r="B42" s="7">
        <f>'Residential Equipment - Elec'!B42+'Residential Audit - Elec'!B42+'Residential Recycling - Elec'!B42+'Nonresidential Equipment - Elec'!B42+'Nonresidential Custom - Elec'!B42+'Nonresidential Audit - Elec'!B42</f>
        <v>42.310830000000003</v>
      </c>
      <c r="C42" s="7">
        <f>'Residential Equipment - Elec'!C42+'Residential Audit - Elec'!C42+'Residential Recycling - Elec'!C42+'Nonresidential Equipment - Elec'!C42+'Nonresidential Custom - Elec'!C42+'Nonresidential Audit - Elec'!C42</f>
        <v>7.0959314881615535E-3</v>
      </c>
      <c r="D42" s="3">
        <f>'Residential Equipment - Elec'!D42+'Residential Audit - Elec'!D42+'Residential Recycling - Elec'!D42+'Nonresidential Equipment - Elec'!D42+'Nonresidential Custom - Elec'!D42+'Nonresidential Audit - Elec'!D42</f>
        <v>1248.68</v>
      </c>
      <c r="E42" s="3">
        <f>'Residential Equipment - Elec'!E42+'Residential Audit - Elec'!E42+'Residential Recycling - Elec'!E42+'Nonresidential Equipment - Elec'!E42+'Nonresidential Custom - Elec'!E42+'Nonresidential Audit - Elec'!E42</f>
        <v>180.32999999999998</v>
      </c>
      <c r="F42" s="3">
        <f>'Residential Equipment - Elec'!F42+'Residential Audit - Elec'!F42+'Residential Recycling - Elec'!F42+'Nonresidential Equipment - Elec'!F42+'Nonresidential Custom - Elec'!F42+'Nonresidential Audit - Elec'!F42</f>
        <v>457.84</v>
      </c>
      <c r="G42" s="3">
        <f>'Residential Equipment - Elec'!G42+'Residential Audit - Elec'!G42+'Residential Recycling - Elec'!G42+'Nonresidential Equipment - Elec'!G42+'Nonresidential Custom - Elec'!G42+'Nonresidential Audit - Elec'!G42</f>
        <v>4027.73</v>
      </c>
      <c r="H42" s="3">
        <f>'Residential Equipment - Elec'!H42+'Residential Audit - Elec'!H42+'Residential Recycling - Elec'!H42+'Nonresidential Equipment - Elec'!H42+'Nonresidential Custom - Elec'!H42+'Nonresidential Audit - Elec'!H42</f>
        <v>5112.75</v>
      </c>
      <c r="I42" s="3">
        <f>'Residential Equipment - Elec'!I42+'Residential Audit - Elec'!I42+'Residential Recycling - Elec'!I42+'Nonresidential Equipment - Elec'!I42+'Nonresidential Custom - Elec'!I42+'Nonresidential Audit - Elec'!I42</f>
        <v>0</v>
      </c>
      <c r="J42" s="3">
        <f>'Residential Equipment - Elec'!J42+'Residential Audit - Elec'!J42+'Residential Recycling - Elec'!J42+'Nonresidential Equipment - Elec'!J42+'Nonresidential Custom - Elec'!J42+'Nonresidential Audit - Elec'!J42</f>
        <v>591.45800000000008</v>
      </c>
    </row>
    <row r="43" spans="1:10" ht="15" x14ac:dyDescent="0.25">
      <c r="A43" s="2">
        <v>20</v>
      </c>
      <c r="B43" s="7">
        <f>'Residential Equipment - Elec'!B43+'Residential Audit - Elec'!B43+'Residential Recycling - Elec'!B43+'Nonresidential Equipment - Elec'!B43+'Nonresidential Custom - Elec'!B43+'Nonresidential Audit - Elec'!B43</f>
        <v>42.310830000000003</v>
      </c>
      <c r="C43" s="7">
        <f>'Residential Equipment - Elec'!C43+'Residential Audit - Elec'!C43+'Residential Recycling - Elec'!C43+'Nonresidential Equipment - Elec'!C43+'Nonresidential Custom - Elec'!C43+'Nonresidential Audit - Elec'!C43</f>
        <v>7.0959314881615535E-3</v>
      </c>
      <c r="D43" s="3">
        <f>'Residential Equipment - Elec'!D43+'Residential Audit - Elec'!D43+'Residential Recycling - Elec'!D43+'Nonresidential Equipment - Elec'!D43+'Nonresidential Custom - Elec'!D43+'Nonresidential Audit - Elec'!D43</f>
        <v>1279.8900000000001</v>
      </c>
      <c r="E43" s="3">
        <f>'Residential Equipment - Elec'!E43+'Residential Audit - Elec'!E43+'Residential Recycling - Elec'!E43+'Nonresidential Equipment - Elec'!E43+'Nonresidential Custom - Elec'!E43+'Nonresidential Audit - Elec'!E43</f>
        <v>184.84</v>
      </c>
      <c r="F43" s="3">
        <f>'Residential Equipment - Elec'!F43+'Residential Audit - Elec'!F43+'Residential Recycling - Elec'!F43+'Nonresidential Equipment - Elec'!F43+'Nonresidential Custom - Elec'!F43+'Nonresidential Audit - Elec'!F43</f>
        <v>469.29</v>
      </c>
      <c r="G43" s="3">
        <f>'Residential Equipment - Elec'!G43+'Residential Audit - Elec'!G43+'Residential Recycling - Elec'!G43+'Nonresidential Equipment - Elec'!G43+'Nonresidential Custom - Elec'!G43+'Nonresidential Audit - Elec'!G43</f>
        <v>3957.7200000000003</v>
      </c>
      <c r="H43" s="3">
        <f>'Residential Equipment - Elec'!H43+'Residential Audit - Elec'!H43+'Residential Recycling - Elec'!H43+'Nonresidential Equipment - Elec'!H43+'Nonresidential Custom - Elec'!H43+'Nonresidential Audit - Elec'!H43</f>
        <v>5286.59</v>
      </c>
      <c r="I43" s="3">
        <f>'Residential Equipment - Elec'!I43+'Residential Audit - Elec'!I43+'Residential Recycling - Elec'!I43+'Nonresidential Equipment - Elec'!I43+'Nonresidential Custom - Elec'!I43+'Nonresidential Audit - Elec'!I43</f>
        <v>0</v>
      </c>
      <c r="J43" s="3">
        <f>'Residential Equipment - Elec'!J43+'Residential Audit - Elec'!J43+'Residential Recycling - Elec'!J43+'Nonresidential Equipment - Elec'!J43+'Nonresidential Custom - Elec'!J43+'Nonresidential Audit - Elec'!J43</f>
        <v>589.17399999999998</v>
      </c>
    </row>
    <row r="44" spans="1:10" x14ac:dyDescent="0.3">
      <c r="A44" s="2">
        <v>21</v>
      </c>
      <c r="B44" s="7">
        <f>'Residential Equipment - Elec'!B44+'Residential Audit - Elec'!B44+'Residential Recycling - Elec'!B44+'Nonresidential Equipment - Elec'!B44+'Nonresidential Custom - Elec'!B44+'Nonresidential Audit - Elec'!B44</f>
        <v>39.839260000000003</v>
      </c>
      <c r="C44" s="7">
        <f>'Residential Equipment - Elec'!C44+'Residential Audit - Elec'!C44+'Residential Recycling - Elec'!C44+'Nonresidential Equipment - Elec'!C44+'Nonresidential Custom - Elec'!C44+'Nonresidential Audit - Elec'!C44</f>
        <v>6.9007298012427592E-3</v>
      </c>
      <c r="D44" s="3">
        <f>'Residential Equipment - Elec'!D44+'Residential Audit - Elec'!D44+'Residential Recycling - Elec'!D44+'Nonresidential Equipment - Elec'!D44+'Nonresidential Custom - Elec'!D44+'Nonresidential Audit - Elec'!D44</f>
        <v>1256.3499999999999</v>
      </c>
      <c r="E44" s="3">
        <f>'Residential Equipment - Elec'!E44+'Residential Audit - Elec'!E44+'Residential Recycling - Elec'!E44+'Nonresidential Equipment - Elec'!E44+'Nonresidential Custom - Elec'!E44+'Nonresidential Audit - Elec'!E44</f>
        <v>181.44</v>
      </c>
      <c r="F44" s="3">
        <f>'Residential Equipment - Elec'!F44+'Residential Audit - Elec'!F44+'Residential Recycling - Elec'!F44+'Nonresidential Equipment - Elec'!F44+'Nonresidential Custom - Elec'!F44+'Nonresidential Audit - Elec'!F44</f>
        <v>460.66</v>
      </c>
      <c r="G44" s="3">
        <f>'Residential Equipment - Elec'!G44+'Residential Audit - Elec'!G44+'Residential Recycling - Elec'!G44+'Nonresidential Equipment - Elec'!G44+'Nonresidential Custom - Elec'!G44+'Nonresidential Audit - Elec'!G44</f>
        <v>3847.03</v>
      </c>
      <c r="H44" s="3">
        <f>'Residential Equipment - Elec'!H44+'Residential Audit - Elec'!H44+'Residential Recycling - Elec'!H44+'Nonresidential Equipment - Elec'!H44+'Nonresidential Custom - Elec'!H44+'Nonresidential Audit - Elec'!H44</f>
        <v>5059.17</v>
      </c>
      <c r="I44" s="3">
        <f>'Residential Equipment - Elec'!I44+'Residential Audit - Elec'!I44+'Residential Recycling - Elec'!I44+'Nonresidential Equipment - Elec'!I44+'Nonresidential Custom - Elec'!I44+'Nonresidential Audit - Elec'!I44</f>
        <v>0</v>
      </c>
      <c r="J44" s="3">
        <f>'Residential Equipment - Elec'!J44+'Residential Audit - Elec'!J44+'Residential Recycling - Elec'!J44+'Nonresidential Equipment - Elec'!J44+'Nonresidential Custom - Elec'!J44+'Nonresidential Audit - Elec'!J44</f>
        <v>574.54800000000012</v>
      </c>
    </row>
    <row r="45" spans="1:10" x14ac:dyDescent="0.3">
      <c r="A45" s="2">
        <v>22</v>
      </c>
      <c r="B45" s="7">
        <f>'Residential Equipment - Elec'!B45+'Residential Audit - Elec'!B45+'Residential Recycling - Elec'!B45+'Nonresidential Equipment - Elec'!B45+'Nonresidential Custom - Elec'!B45+'Nonresidential Audit - Elec'!B45</f>
        <v>39.839260000000003</v>
      </c>
      <c r="C45" s="7">
        <f>'Residential Equipment - Elec'!C45+'Residential Audit - Elec'!C45+'Residential Recycling - Elec'!C45+'Nonresidential Equipment - Elec'!C45+'Nonresidential Custom - Elec'!C45+'Nonresidential Audit - Elec'!C45</f>
        <v>6.9007298012427592E-3</v>
      </c>
      <c r="D45" s="3">
        <f>'Residential Equipment - Elec'!D45+'Residential Audit - Elec'!D45+'Residential Recycling - Elec'!D45+'Nonresidential Equipment - Elec'!D45+'Nonresidential Custom - Elec'!D45+'Nonresidential Audit - Elec'!D45</f>
        <v>1287.75</v>
      </c>
      <c r="E45" s="3">
        <f>'Residential Equipment - Elec'!E45+'Residential Audit - Elec'!E45+'Residential Recycling - Elec'!E45+'Nonresidential Equipment - Elec'!E45+'Nonresidential Custom - Elec'!E45+'Nonresidential Audit - Elec'!E45</f>
        <v>185.98</v>
      </c>
      <c r="F45" s="3">
        <f>'Residential Equipment - Elec'!F45+'Residential Audit - Elec'!F45+'Residential Recycling - Elec'!F45+'Nonresidential Equipment - Elec'!F45+'Nonresidential Custom - Elec'!F45+'Nonresidential Audit - Elec'!F45</f>
        <v>472.17</v>
      </c>
      <c r="G45" s="3">
        <f>'Residential Equipment - Elec'!G45+'Residential Audit - Elec'!G45+'Residential Recycling - Elec'!G45+'Nonresidential Equipment - Elec'!G45+'Nonresidential Custom - Elec'!G45+'Nonresidential Audit - Elec'!G45</f>
        <v>4098.67</v>
      </c>
      <c r="H45" s="3">
        <f>'Residential Equipment - Elec'!H45+'Residential Audit - Elec'!H45+'Residential Recycling - Elec'!H45+'Nonresidential Equipment - Elec'!H45+'Nonresidential Custom - Elec'!H45+'Nonresidential Audit - Elec'!H45</f>
        <v>5231.18</v>
      </c>
      <c r="I45" s="3">
        <f>'Residential Equipment - Elec'!I45+'Residential Audit - Elec'!I45+'Residential Recycling - Elec'!I45+'Nonresidential Equipment - Elec'!I45+'Nonresidential Custom - Elec'!I45+'Nonresidential Audit - Elec'!I45</f>
        <v>0</v>
      </c>
      <c r="J45" s="3">
        <f>'Residential Equipment - Elec'!J45+'Residential Audit - Elec'!J45+'Residential Recycling - Elec'!J45+'Nonresidential Equipment - Elec'!J45+'Nonresidential Custom - Elec'!J45+'Nonresidential Audit - Elec'!J45</f>
        <v>604.45699999999999</v>
      </c>
    </row>
    <row r="46" spans="1:10" x14ac:dyDescent="0.3">
      <c r="A46" s="2">
        <v>23</v>
      </c>
      <c r="B46" s="7">
        <f>'Residential Equipment - Elec'!B46+'Residential Audit - Elec'!B46+'Residential Recycling - Elec'!B46+'Nonresidential Equipment - Elec'!B46+'Nonresidential Custom - Elec'!B46+'Nonresidential Audit - Elec'!B46</f>
        <v>39.839260000000003</v>
      </c>
      <c r="C46" s="7">
        <f>'Residential Equipment - Elec'!C46+'Residential Audit - Elec'!C46+'Residential Recycling - Elec'!C46+'Nonresidential Equipment - Elec'!C46+'Nonresidential Custom - Elec'!C46+'Nonresidential Audit - Elec'!C46</f>
        <v>6.9007298012427592E-3</v>
      </c>
      <c r="D46" s="3">
        <f>'Residential Equipment - Elec'!D46+'Residential Audit - Elec'!D46+'Residential Recycling - Elec'!D46+'Nonresidential Equipment - Elec'!D46+'Nonresidential Custom - Elec'!D46+'Nonresidential Audit - Elec'!D46</f>
        <v>1319.95</v>
      </c>
      <c r="E46" s="3">
        <f>'Residential Equipment - Elec'!E46+'Residential Audit - Elec'!E46+'Residential Recycling - Elec'!E46+'Nonresidential Equipment - Elec'!E46+'Nonresidential Custom - Elec'!E46+'Nonresidential Audit - Elec'!E46</f>
        <v>190.62</v>
      </c>
      <c r="F46" s="3">
        <f>'Residential Equipment - Elec'!F46+'Residential Audit - Elec'!F46+'Residential Recycling - Elec'!F46+'Nonresidential Equipment - Elec'!F46+'Nonresidential Custom - Elec'!F46+'Nonresidential Audit - Elec'!F46</f>
        <v>483.98</v>
      </c>
      <c r="G46" s="3">
        <f>'Residential Equipment - Elec'!G46+'Residential Audit - Elec'!G46+'Residential Recycling - Elec'!G46+'Nonresidential Equipment - Elec'!G46+'Nonresidential Custom - Elec'!G46+'Nonresidential Audit - Elec'!G46</f>
        <v>4065.65</v>
      </c>
      <c r="H46" s="3">
        <f>'Residential Equipment - Elec'!H46+'Residential Audit - Elec'!H46+'Residential Recycling - Elec'!H46+'Nonresidential Equipment - Elec'!H46+'Nonresidential Custom - Elec'!H46+'Nonresidential Audit - Elec'!H46</f>
        <v>5409.04</v>
      </c>
      <c r="I46" s="3">
        <f>'Residential Equipment - Elec'!I46+'Residential Audit - Elec'!I46+'Residential Recycling - Elec'!I46+'Nonresidential Equipment - Elec'!I46+'Nonresidential Custom - Elec'!I46+'Nonresidential Audit - Elec'!I46</f>
        <v>0</v>
      </c>
      <c r="J46" s="3">
        <f>'Residential Equipment - Elec'!J46+'Residential Audit - Elec'!J46+'Residential Recycling - Elec'!J46+'Nonresidential Equipment - Elec'!J46+'Nonresidential Custom - Elec'!J46+'Nonresidential Audit - Elec'!J46</f>
        <v>606.0200000000001</v>
      </c>
    </row>
    <row r="47" spans="1:10" x14ac:dyDescent="0.3">
      <c r="A47" s="2">
        <v>24</v>
      </c>
      <c r="B47" s="7">
        <f>'Residential Equipment - Elec'!B47+'Residential Audit - Elec'!B47+'Residential Recycling - Elec'!B47+'Nonresidential Equipment - Elec'!B47+'Nonresidential Custom - Elec'!B47+'Nonresidential Audit - Elec'!B47</f>
        <v>39.839260000000003</v>
      </c>
      <c r="C47" s="7">
        <f>'Residential Equipment - Elec'!C47+'Residential Audit - Elec'!C47+'Residential Recycling - Elec'!C47+'Nonresidential Equipment - Elec'!C47+'Nonresidential Custom - Elec'!C47+'Nonresidential Audit - Elec'!C47</f>
        <v>6.9007298012427592E-3</v>
      </c>
      <c r="D47" s="3">
        <f>'Residential Equipment - Elec'!D47+'Residential Audit - Elec'!D47+'Residential Recycling - Elec'!D47+'Nonresidential Equipment - Elec'!D47+'Nonresidential Custom - Elec'!D47+'Nonresidential Audit - Elec'!D47</f>
        <v>1352.95</v>
      </c>
      <c r="E47" s="3">
        <f>'Residential Equipment - Elec'!E47+'Residential Audit - Elec'!E47+'Residential Recycling - Elec'!E47+'Nonresidential Equipment - Elec'!E47+'Nonresidential Custom - Elec'!E47+'Nonresidential Audit - Elec'!E47</f>
        <v>195.39</v>
      </c>
      <c r="F47" s="3">
        <f>'Residential Equipment - Elec'!F47+'Residential Audit - Elec'!F47+'Residential Recycling - Elec'!F47+'Nonresidential Equipment - Elec'!F47+'Nonresidential Custom - Elec'!F47+'Nonresidential Audit - Elec'!F47</f>
        <v>496.08</v>
      </c>
      <c r="G47" s="3">
        <f>'Residential Equipment - Elec'!G47+'Residential Audit - Elec'!G47+'Residential Recycling - Elec'!G47+'Nonresidential Equipment - Elec'!G47+'Nonresidential Custom - Elec'!G47+'Nonresidential Audit - Elec'!G47</f>
        <v>4207.16</v>
      </c>
      <c r="H47" s="3">
        <f>'Residential Equipment - Elec'!H47+'Residential Audit - Elec'!H47+'Residential Recycling - Elec'!H47+'Nonresidential Equipment - Elec'!H47+'Nonresidential Custom - Elec'!H47+'Nonresidential Audit - Elec'!H47</f>
        <v>5592.95</v>
      </c>
      <c r="I47" s="3">
        <f>'Residential Equipment - Elec'!I47+'Residential Audit - Elec'!I47+'Residential Recycling - Elec'!I47+'Nonresidential Equipment - Elec'!I47+'Nonresidential Custom - Elec'!I47+'Nonresidential Audit - Elec'!I47</f>
        <v>0</v>
      </c>
      <c r="J47" s="3">
        <f>'Residential Equipment - Elec'!J47+'Residential Audit - Elec'!J47+'Residential Recycling - Elec'!J47+'Nonresidential Equipment - Elec'!J47+'Nonresidential Custom - Elec'!J47+'Nonresidential Audit - Elec'!J47</f>
        <v>625.15800000000002</v>
      </c>
    </row>
    <row r="48" spans="1:10" x14ac:dyDescent="0.3">
      <c r="A48" s="2">
        <v>25</v>
      </c>
      <c r="B48" s="7">
        <f>'Residential Equipment - Elec'!B48+'Residential Audit - Elec'!B48+'Residential Recycling - Elec'!B48+'Nonresidential Equipment - Elec'!B48+'Nonresidential Custom - Elec'!B48+'Nonresidential Audit - Elec'!B48</f>
        <v>39.839260000000003</v>
      </c>
      <c r="C48" s="7">
        <f>'Residential Equipment - Elec'!C48+'Residential Audit - Elec'!C48+'Residential Recycling - Elec'!C48+'Nonresidential Equipment - Elec'!C48+'Nonresidential Custom - Elec'!C48+'Nonresidential Audit - Elec'!C48</f>
        <v>6.9007298012427592E-3</v>
      </c>
      <c r="D48" s="3">
        <f>'Residential Equipment - Elec'!D48+'Residential Audit - Elec'!D48+'Residential Recycling - Elec'!D48+'Nonresidential Equipment - Elec'!D48+'Nonresidential Custom - Elec'!D48+'Nonresidential Audit - Elec'!D48</f>
        <v>1386.77</v>
      </c>
      <c r="E48" s="3">
        <f>'Residential Equipment - Elec'!E48+'Residential Audit - Elec'!E48+'Residential Recycling - Elec'!E48+'Nonresidential Equipment - Elec'!E48+'Nonresidential Custom - Elec'!E48+'Nonresidential Audit - Elec'!E48</f>
        <v>200.27</v>
      </c>
      <c r="F48" s="3">
        <f>'Residential Equipment - Elec'!F48+'Residential Audit - Elec'!F48+'Residential Recycling - Elec'!F48+'Nonresidential Equipment - Elec'!F48+'Nonresidential Custom - Elec'!F48+'Nonresidential Audit - Elec'!F48</f>
        <v>508.47</v>
      </c>
      <c r="G48" s="3">
        <f>'Residential Equipment - Elec'!G48+'Residential Audit - Elec'!G48+'Residential Recycling - Elec'!G48+'Nonresidential Equipment - Elec'!G48+'Nonresidential Custom - Elec'!G48+'Nonresidential Audit - Elec'!G48</f>
        <v>4163.9399999999996</v>
      </c>
      <c r="H48" s="3">
        <f>'Residential Equipment - Elec'!H48+'Residential Audit - Elec'!H48+'Residential Recycling - Elec'!H48+'Nonresidential Equipment - Elec'!H48+'Nonresidential Custom - Elec'!H48+'Nonresidential Audit - Elec'!H48</f>
        <v>5783.11</v>
      </c>
      <c r="I48" s="3">
        <f>'Residential Equipment - Elec'!I48+'Residential Audit - Elec'!I48+'Residential Recycling - Elec'!I48+'Nonresidential Equipment - Elec'!I48+'Nonresidential Custom - Elec'!I48+'Nonresidential Audit - Elec'!I48</f>
        <v>0</v>
      </c>
      <c r="J48" s="3">
        <f>'Residential Equipment - Elec'!J48+'Residential Audit - Elec'!J48+'Residential Recycling - Elec'!J48+'Nonresidential Equipment - Elec'!J48+'Nonresidential Custom - Elec'!J48+'Nonresidential Audit - Elec'!J48</f>
        <v>625.94500000000005</v>
      </c>
    </row>
    <row r="49" spans="1:10" x14ac:dyDescent="0.3">
      <c r="A49" s="2">
        <v>26</v>
      </c>
      <c r="B49" s="7">
        <f>'Residential Equipment - Elec'!B49+'Residential Audit - Elec'!B49+'Residential Recycling - Elec'!B49+'Nonresidential Equipment - Elec'!B49+'Nonresidential Custom - Elec'!B49+'Nonresidential Audit - Elec'!B49</f>
        <v>0</v>
      </c>
      <c r="C49" s="7">
        <f>'Residential Equipment - Elec'!C49+'Residential Audit - Elec'!C49+'Residential Recycling - Elec'!C49+'Nonresidential Equipment - Elec'!C49+'Nonresidential Custom - Elec'!C49+'Nonresidential Audit - Elec'!C49</f>
        <v>0</v>
      </c>
      <c r="D49" s="3">
        <f>'Residential Equipment - Elec'!D49+'Residential Audit - Elec'!D49+'Residential Recycling - Elec'!D49+'Nonresidential Equipment - Elec'!D49+'Nonresidential Custom - Elec'!D49+'Nonresidential Audit - Elec'!D49</f>
        <v>0</v>
      </c>
      <c r="E49" s="3">
        <f>'Residential Equipment - Elec'!E49+'Residential Audit - Elec'!E49+'Residential Recycling - Elec'!E49+'Nonresidential Equipment - Elec'!E49+'Nonresidential Custom - Elec'!E49+'Nonresidential Audit - Elec'!E49</f>
        <v>0</v>
      </c>
      <c r="F49" s="3">
        <f>'Residential Equipment - Elec'!F49+'Residential Audit - Elec'!F49+'Residential Recycling - Elec'!F49+'Nonresidential Equipment - Elec'!F49+'Nonresidential Custom - Elec'!F49+'Nonresidential Audit - Elec'!F49</f>
        <v>0</v>
      </c>
      <c r="G49" s="3">
        <f>'Residential Equipment - Elec'!G49+'Residential Audit - Elec'!G49+'Residential Recycling - Elec'!G49+'Nonresidential Equipment - Elec'!G49+'Nonresidential Custom - Elec'!G49+'Nonresidential Audit - Elec'!G49</f>
        <v>0</v>
      </c>
      <c r="H49" s="3">
        <f>'Residential Equipment - Elec'!H49+'Residential Audit - Elec'!H49+'Residential Recycling - Elec'!H49+'Nonresidential Equipment - Elec'!H49+'Nonresidential Custom - Elec'!H49+'Nonresidential Audit - Elec'!H49</f>
        <v>0</v>
      </c>
      <c r="I49" s="3">
        <f>'Residential Equipment - Elec'!I49+'Residential Audit - Elec'!I49+'Residential Recycling - Elec'!I49+'Nonresidential Equipment - Elec'!I49+'Nonresidential Custom - Elec'!I49+'Nonresidential Audit - Elec'!I49</f>
        <v>0</v>
      </c>
      <c r="J49" s="3">
        <f>'Residential Equipment - Elec'!J49+'Residential Audit - Elec'!J49+'Residential Recycling - Elec'!J49+'Nonresidential Equipment - Elec'!J49+'Nonresidential Custom - Elec'!J49+'Nonresidential Audit - Elec'!J49</f>
        <v>0</v>
      </c>
    </row>
    <row r="50" spans="1:10" x14ac:dyDescent="0.3">
      <c r="A50" s="2">
        <v>27</v>
      </c>
      <c r="B50" s="7">
        <f>'Residential Equipment - Elec'!B50+'Residential Audit - Elec'!B50+'Residential Recycling - Elec'!B50+'Nonresidential Equipment - Elec'!B50+'Nonresidential Custom - Elec'!B50+'Nonresidential Audit - Elec'!B50</f>
        <v>0</v>
      </c>
      <c r="C50" s="7">
        <f>'Residential Equipment - Elec'!C50+'Residential Audit - Elec'!C50+'Residential Recycling - Elec'!C50+'Nonresidential Equipment - Elec'!C50+'Nonresidential Custom - Elec'!C50+'Nonresidential Audit - Elec'!C50</f>
        <v>0</v>
      </c>
      <c r="D50" s="3">
        <f>'Residential Equipment - Elec'!D50+'Residential Audit - Elec'!D50+'Residential Recycling - Elec'!D50+'Nonresidential Equipment - Elec'!D50+'Nonresidential Custom - Elec'!D50+'Nonresidential Audit - Elec'!D50</f>
        <v>0</v>
      </c>
      <c r="E50" s="3">
        <f>'Residential Equipment - Elec'!E50+'Residential Audit - Elec'!E50+'Residential Recycling - Elec'!E50+'Nonresidential Equipment - Elec'!E50+'Nonresidential Custom - Elec'!E50+'Nonresidential Audit - Elec'!E50</f>
        <v>0</v>
      </c>
      <c r="F50" s="3">
        <f>'Residential Equipment - Elec'!F50+'Residential Audit - Elec'!F50+'Residential Recycling - Elec'!F50+'Nonresidential Equipment - Elec'!F50+'Nonresidential Custom - Elec'!F50+'Nonresidential Audit - Elec'!F50</f>
        <v>0</v>
      </c>
      <c r="G50" s="3">
        <f>'Residential Equipment - Elec'!G50+'Residential Audit - Elec'!G50+'Residential Recycling - Elec'!G50+'Nonresidential Equipment - Elec'!G50+'Nonresidential Custom - Elec'!G50+'Nonresidential Audit - Elec'!G50</f>
        <v>0</v>
      </c>
      <c r="H50" s="3">
        <f>'Residential Equipment - Elec'!H50+'Residential Audit - Elec'!H50+'Residential Recycling - Elec'!H50+'Nonresidential Equipment - Elec'!H50+'Nonresidential Custom - Elec'!H50+'Nonresidential Audit - Elec'!H50</f>
        <v>0</v>
      </c>
      <c r="I50" s="3">
        <f>'Residential Equipment - Elec'!I50+'Residential Audit - Elec'!I50+'Residential Recycling - Elec'!I50+'Nonresidential Equipment - Elec'!I50+'Nonresidential Custom - Elec'!I50+'Nonresidential Audit - Elec'!I50</f>
        <v>0</v>
      </c>
      <c r="J50" s="3">
        <f>'Residential Equipment - Elec'!J50+'Residential Audit - Elec'!J50+'Residential Recycling - Elec'!J50+'Nonresidential Equipment - Elec'!J50+'Nonresidential Custom - Elec'!J50+'Nonresidential Audit - Elec'!J50</f>
        <v>0</v>
      </c>
    </row>
    <row r="51" spans="1:10" x14ac:dyDescent="0.3">
      <c r="A51" s="2">
        <v>28</v>
      </c>
      <c r="B51" s="7">
        <f>'Residential Equipment - Elec'!B51+'Residential Audit - Elec'!B51+'Residential Recycling - Elec'!B51+'Nonresidential Equipment - Elec'!B51+'Nonresidential Custom - Elec'!B51+'Nonresidential Audit - Elec'!B51</f>
        <v>0</v>
      </c>
      <c r="C51" s="7">
        <f>'Residential Equipment - Elec'!C51+'Residential Audit - Elec'!C51+'Residential Recycling - Elec'!C51+'Nonresidential Equipment - Elec'!C51+'Nonresidential Custom - Elec'!C51+'Nonresidential Audit - Elec'!C51</f>
        <v>0</v>
      </c>
      <c r="D51" s="3">
        <f>'Residential Equipment - Elec'!D51+'Residential Audit - Elec'!D51+'Residential Recycling - Elec'!D51+'Nonresidential Equipment - Elec'!D51+'Nonresidential Custom - Elec'!D51+'Nonresidential Audit - Elec'!D51</f>
        <v>0</v>
      </c>
      <c r="E51" s="3">
        <f>'Residential Equipment - Elec'!E51+'Residential Audit - Elec'!E51+'Residential Recycling - Elec'!E51+'Nonresidential Equipment - Elec'!E51+'Nonresidential Custom - Elec'!E51+'Nonresidential Audit - Elec'!E51</f>
        <v>0</v>
      </c>
      <c r="F51" s="3">
        <f>'Residential Equipment - Elec'!F51+'Residential Audit - Elec'!F51+'Residential Recycling - Elec'!F51+'Nonresidential Equipment - Elec'!F51+'Nonresidential Custom - Elec'!F51+'Nonresidential Audit - Elec'!F51</f>
        <v>0</v>
      </c>
      <c r="G51" s="3">
        <f>'Residential Equipment - Elec'!G51+'Residential Audit - Elec'!G51+'Residential Recycling - Elec'!G51+'Nonresidential Equipment - Elec'!G51+'Nonresidential Custom - Elec'!G51+'Nonresidential Audit - Elec'!G51</f>
        <v>0</v>
      </c>
      <c r="H51" s="3">
        <f>'Residential Equipment - Elec'!H51+'Residential Audit - Elec'!H51+'Residential Recycling - Elec'!H51+'Nonresidential Equipment - Elec'!H51+'Nonresidential Custom - Elec'!H51+'Nonresidential Audit - Elec'!H51</f>
        <v>0</v>
      </c>
      <c r="I51" s="3">
        <f>'Residential Equipment - Elec'!I51+'Residential Audit - Elec'!I51+'Residential Recycling - Elec'!I51+'Nonresidential Equipment - Elec'!I51+'Nonresidential Custom - Elec'!I51+'Nonresidential Audit - Elec'!I51</f>
        <v>0</v>
      </c>
      <c r="J51" s="3">
        <f>'Residential Equipment - Elec'!J51+'Residential Audit - Elec'!J51+'Residential Recycling - Elec'!J51+'Nonresidential Equipment - Elec'!J51+'Nonresidential Custom - Elec'!J51+'Nonresidential Audit - Elec'!J51</f>
        <v>0</v>
      </c>
    </row>
    <row r="52" spans="1:10" x14ac:dyDescent="0.3">
      <c r="A52" s="2">
        <v>29</v>
      </c>
      <c r="B52" s="7">
        <f>'Residential Equipment - Elec'!B52+'Residential Audit - Elec'!B52+'Residential Recycling - Elec'!B52+'Nonresidential Equipment - Elec'!B52+'Nonresidential Custom - Elec'!B52+'Nonresidential Audit - Elec'!B52</f>
        <v>0</v>
      </c>
      <c r="C52" s="7">
        <f>'Residential Equipment - Elec'!C52+'Residential Audit - Elec'!C52+'Residential Recycling - Elec'!C52+'Nonresidential Equipment - Elec'!C52+'Nonresidential Custom - Elec'!C52+'Nonresidential Audit - Elec'!C52</f>
        <v>0</v>
      </c>
      <c r="D52" s="3">
        <f>'Residential Equipment - Elec'!D52+'Residential Audit - Elec'!D52+'Residential Recycling - Elec'!D52+'Nonresidential Equipment - Elec'!D52+'Nonresidential Custom - Elec'!D52+'Nonresidential Audit - Elec'!D52</f>
        <v>0</v>
      </c>
      <c r="E52" s="3">
        <f>'Residential Equipment - Elec'!E52+'Residential Audit - Elec'!E52+'Residential Recycling - Elec'!E52+'Nonresidential Equipment - Elec'!E52+'Nonresidential Custom - Elec'!E52+'Nonresidential Audit - Elec'!E52</f>
        <v>0</v>
      </c>
      <c r="F52" s="3">
        <f>'Residential Equipment - Elec'!F52+'Residential Audit - Elec'!F52+'Residential Recycling - Elec'!F52+'Nonresidential Equipment - Elec'!F52+'Nonresidential Custom - Elec'!F52+'Nonresidential Audit - Elec'!F52</f>
        <v>0</v>
      </c>
      <c r="G52" s="3">
        <f>'Residential Equipment - Elec'!G52+'Residential Audit - Elec'!G52+'Residential Recycling - Elec'!G52+'Nonresidential Equipment - Elec'!G52+'Nonresidential Custom - Elec'!G52+'Nonresidential Audit - Elec'!G52</f>
        <v>0</v>
      </c>
      <c r="H52" s="3">
        <f>'Residential Equipment - Elec'!H52+'Residential Audit - Elec'!H52+'Residential Recycling - Elec'!H52+'Nonresidential Equipment - Elec'!H52+'Nonresidential Custom - Elec'!H52+'Nonresidential Audit - Elec'!H52</f>
        <v>0</v>
      </c>
      <c r="I52" s="3">
        <f>'Residential Equipment - Elec'!I52+'Residential Audit - Elec'!I52+'Residential Recycling - Elec'!I52+'Nonresidential Equipment - Elec'!I52+'Nonresidential Custom - Elec'!I52+'Nonresidential Audit - Elec'!I52</f>
        <v>0</v>
      </c>
      <c r="J52" s="3">
        <f>'Residential Equipment - Elec'!J52+'Residential Audit - Elec'!J52+'Residential Recycling - Elec'!J52+'Nonresidential Equipment - Elec'!J52+'Nonresidential Custom - Elec'!J52+'Nonresidential Audit - Elec'!J52</f>
        <v>0</v>
      </c>
    </row>
    <row r="53" spans="1:10" x14ac:dyDescent="0.3">
      <c r="A53" s="5">
        <v>30</v>
      </c>
      <c r="B53" s="8">
        <f>'Residential Equipment - Elec'!B53+'Residential Audit - Elec'!B53+'Residential Recycling - Elec'!B53+'Nonresidential Equipment - Elec'!B53+'Nonresidential Custom - Elec'!B53+'Nonresidential Audit - Elec'!B53</f>
        <v>0</v>
      </c>
      <c r="C53" s="8">
        <f>'Residential Equipment - Elec'!C53+'Residential Audit - Elec'!C53+'Residential Recycling - Elec'!C53+'Nonresidential Equipment - Elec'!C53+'Nonresidential Custom - Elec'!C53+'Nonresidential Audit - Elec'!C53</f>
        <v>0</v>
      </c>
      <c r="D53" s="9">
        <f>'Residential Equipment - Elec'!D53+'Residential Audit - Elec'!D53+'Residential Recycling - Elec'!D53+'Nonresidential Equipment - Elec'!D53+'Nonresidential Custom - Elec'!D53+'Nonresidential Audit - Elec'!D53</f>
        <v>0</v>
      </c>
      <c r="E53" s="9">
        <f>'Residential Equipment - Elec'!E53+'Residential Audit - Elec'!E53+'Residential Recycling - Elec'!E53+'Nonresidential Equipment - Elec'!E53+'Nonresidential Custom - Elec'!E53+'Nonresidential Audit - Elec'!E53</f>
        <v>0</v>
      </c>
      <c r="F53" s="9">
        <f>'Residential Equipment - Elec'!F53+'Residential Audit - Elec'!F53+'Residential Recycling - Elec'!F53+'Nonresidential Equipment - Elec'!F53+'Nonresidential Custom - Elec'!F53+'Nonresidential Audit - Elec'!F53</f>
        <v>0</v>
      </c>
      <c r="G53" s="9">
        <f>'Residential Equipment - Elec'!G53+'Residential Audit - Elec'!G53+'Residential Recycling - Elec'!G53+'Nonresidential Equipment - Elec'!G53+'Nonresidential Custom - Elec'!G53+'Nonresidential Audit - Elec'!G53</f>
        <v>0</v>
      </c>
      <c r="H53" s="9">
        <f>'Residential Equipment - Elec'!H53+'Residential Audit - Elec'!H53+'Residential Recycling - Elec'!H53+'Nonresidential Equipment - Elec'!H53+'Nonresidential Custom - Elec'!H53+'Nonresidential Audit - Elec'!H53</f>
        <v>0</v>
      </c>
      <c r="I53" s="9">
        <f>'Residential Equipment - Elec'!I53+'Residential Audit - Elec'!I53+'Residential Recycling - Elec'!I53+'Nonresidential Equipment - Elec'!I53+'Nonresidential Custom - Elec'!I53+'Nonresidential Audit - Elec'!I53</f>
        <v>0</v>
      </c>
      <c r="J53" s="9">
        <f>'Residential Equipment - Elec'!J53+'Residential Audit - Elec'!J53+'Residential Recycling - Elec'!J53+'Nonresidential Equipment - Elec'!J53+'Nonresidential Custom - Elec'!J53+'Nonresidential Audit - Elec'!J53</f>
        <v>0</v>
      </c>
    </row>
    <row r="54" spans="1:10" x14ac:dyDescent="0.3">
      <c r="A54" s="4" t="s">
        <v>31</v>
      </c>
      <c r="B54" s="7">
        <f>B24+NPV($F$18,B25:B53)</f>
        <v>5524.6288086974928</v>
      </c>
      <c r="C54" s="7">
        <f t="shared" ref="C54:J54" si="3">C24+NPV($F$18,C25:C53)</f>
        <v>2.6749158507735276</v>
      </c>
      <c r="D54" s="3">
        <f t="shared" si="3"/>
        <v>143006.5051074404</v>
      </c>
      <c r="E54" s="3">
        <f t="shared" si="3"/>
        <v>20652.631608064814</v>
      </c>
      <c r="F54" s="3">
        <f t="shared" si="3"/>
        <v>52435.202050331951</v>
      </c>
      <c r="G54" s="3">
        <f t="shared" si="3"/>
        <v>371177.72137267538</v>
      </c>
      <c r="H54" s="3">
        <f t="shared" si="3"/>
        <v>434291.10144690156</v>
      </c>
      <c r="I54" s="3">
        <f t="shared" si="3"/>
        <v>1806.3727502479239</v>
      </c>
      <c r="J54" s="3">
        <f t="shared" si="3"/>
        <v>58727.206013851268</v>
      </c>
    </row>
    <row r="55" spans="1:10" x14ac:dyDescent="0.3">
      <c r="A55" s="4" t="s">
        <v>32</v>
      </c>
      <c r="B55" s="7">
        <f>B24+NPV($G$18,B25:B53)</f>
        <v>7029.0369024264373</v>
      </c>
      <c r="C55" s="7">
        <f t="shared" ref="C55:J55" si="4">C24+NPV($G$18,C25:C53)</f>
        <v>3.4372994911702079</v>
      </c>
      <c r="D55" s="3">
        <f t="shared" si="4"/>
        <v>185454.54567811594</v>
      </c>
      <c r="E55" s="3">
        <f t="shared" si="4"/>
        <v>26782.87272392607</v>
      </c>
      <c r="F55" s="3">
        <f t="shared" si="4"/>
        <v>67999.336663863724</v>
      </c>
      <c r="G55" s="3">
        <f t="shared" si="4"/>
        <v>491274.48595561984</v>
      </c>
      <c r="H55" s="3">
        <f t="shared" si="4"/>
        <v>569971.34503447905</v>
      </c>
      <c r="I55" s="3">
        <f t="shared" si="4"/>
        <v>2096.6976406536542</v>
      </c>
      <c r="J55" s="3">
        <f t="shared" si="4"/>
        <v>77151.124102152549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37</v>
      </c>
      <c r="B4" s="1"/>
      <c r="C4" s="1"/>
    </row>
    <row r="6" spans="1:10" ht="15" x14ac:dyDescent="0.25">
      <c r="A6" s="2" t="s">
        <v>0</v>
      </c>
      <c r="B6" s="2"/>
      <c r="C6" s="3">
        <v>37998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1372650.2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519208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3390067.9444201952</v>
      </c>
      <c r="D13" s="16">
        <f>SUM(D54:G54)</f>
        <v>2804734.4747802494</v>
      </c>
      <c r="E13" s="16">
        <f>SUM(D54:G54)</f>
        <v>2804734.4747802494</v>
      </c>
      <c r="F13" s="16">
        <f>SUM(D54:G54)+I54+C9</f>
        <v>2854780.6744281272</v>
      </c>
      <c r="G13" s="16">
        <f>SUM(D55:G55)+J55</f>
        <v>3828907.6244445117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1372650.2</v>
      </c>
      <c r="D14" s="17">
        <f>H54+C6+C8</f>
        <v>3378019.7447723174</v>
      </c>
      <c r="E14" s="17">
        <f>C6+C8</f>
        <v>557206</v>
      </c>
      <c r="F14" s="17">
        <f>C6+C7</f>
        <v>1410648.2</v>
      </c>
      <c r="G14" s="17">
        <f>C6+C7</f>
        <v>1410648.2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2017417.7444201952</v>
      </c>
      <c r="D15" s="18">
        <f t="shared" ref="D15:G15" si="0">D13-D14</f>
        <v>-573285.26999206794</v>
      </c>
      <c r="E15" s="18">
        <f t="shared" si="0"/>
        <v>2247528.4747802494</v>
      </c>
      <c r="F15" s="18">
        <f t="shared" si="0"/>
        <v>1444132.4744281273</v>
      </c>
      <c r="G15" s="18">
        <f t="shared" si="0"/>
        <v>2418259.4244445115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2.4697245841804381</v>
      </c>
      <c r="D16" s="19">
        <f>IFERROR(D13/D14,0)</f>
        <v>0.83028954437603264</v>
      </c>
      <c r="E16" s="19">
        <f>IFERROR(E13/E14,0)</f>
        <v>5.0335683298102483</v>
      </c>
      <c r="F16" s="19">
        <f>IFERROR(F13/F14,0)</f>
        <v>2.0237368001661418</v>
      </c>
      <c r="G16" s="19">
        <f>IFERROR(G13/G14,0)</f>
        <v>2.7142895191334819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4.4351577236619439</v>
      </c>
      <c r="D17" s="20">
        <f>IFERROR(D14/$B$54,0)</f>
        <v>10.914689235254176</v>
      </c>
      <c r="E17" s="20">
        <f>IFERROR(E14/$B$54,0)</f>
        <v>1.800383298360192</v>
      </c>
      <c r="F17" s="20">
        <f>IFERROR(F14/$B$54,0)</f>
        <v>4.5579327199309905</v>
      </c>
      <c r="G17" s="20">
        <f>IFERROR(G14/$B$55,0)</f>
        <v>3.6551654340107795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32494.964</v>
      </c>
      <c r="C24" s="23">
        <v>423.47784148771126</v>
      </c>
      <c r="D24" s="3">
        <v>43906.07</v>
      </c>
      <c r="E24" s="3">
        <v>0</v>
      </c>
      <c r="F24" s="3">
        <v>0</v>
      </c>
      <c r="G24" s="3">
        <v>201236.23</v>
      </c>
      <c r="H24" s="3">
        <v>230753.12</v>
      </c>
      <c r="I24" s="3">
        <v>5254.56</v>
      </c>
      <c r="J24" s="3">
        <v>18385.672500000001</v>
      </c>
    </row>
    <row r="25" spans="1:10" ht="15" x14ac:dyDescent="0.25">
      <c r="A25" s="2">
        <v>2</v>
      </c>
      <c r="B25" s="23">
        <v>32494.964</v>
      </c>
      <c r="C25" s="23">
        <v>423.47784148771126</v>
      </c>
      <c r="D25" s="3">
        <v>43906.07</v>
      </c>
      <c r="E25" s="3">
        <v>0</v>
      </c>
      <c r="F25" s="3">
        <v>0</v>
      </c>
      <c r="G25" s="3">
        <v>209884.53</v>
      </c>
      <c r="H25" s="3">
        <v>242211.82</v>
      </c>
      <c r="I25" s="3">
        <v>5254.56</v>
      </c>
      <c r="J25" s="3">
        <v>19034.294999999998</v>
      </c>
    </row>
    <row r="26" spans="1:10" ht="15" x14ac:dyDescent="0.25">
      <c r="A26" s="2">
        <v>3</v>
      </c>
      <c r="B26" s="23">
        <v>32494.964</v>
      </c>
      <c r="C26" s="23">
        <v>423.47784148771126</v>
      </c>
      <c r="D26" s="3">
        <v>43906.07</v>
      </c>
      <c r="E26" s="3">
        <v>0</v>
      </c>
      <c r="F26" s="3">
        <v>0</v>
      </c>
      <c r="G26" s="3">
        <v>216471.34</v>
      </c>
      <c r="H26" s="3">
        <v>256876.89</v>
      </c>
      <c r="I26" s="3">
        <v>5254.56</v>
      </c>
      <c r="J26" s="3">
        <v>19528.30575</v>
      </c>
    </row>
    <row r="27" spans="1:10" ht="15" x14ac:dyDescent="0.25">
      <c r="A27" s="2">
        <v>4</v>
      </c>
      <c r="B27" s="23">
        <v>32494.964</v>
      </c>
      <c r="C27" s="23">
        <v>423.47784148771126</v>
      </c>
      <c r="D27" s="3">
        <v>43906.07</v>
      </c>
      <c r="E27" s="3">
        <v>0</v>
      </c>
      <c r="F27" s="3">
        <v>0</v>
      </c>
      <c r="G27" s="3">
        <v>224168.01</v>
      </c>
      <c r="H27" s="3">
        <v>269182.67</v>
      </c>
      <c r="I27" s="3">
        <v>5254.56</v>
      </c>
      <c r="J27" s="3">
        <v>20105.556</v>
      </c>
    </row>
    <row r="28" spans="1:10" ht="15" x14ac:dyDescent="0.25">
      <c r="A28" s="2">
        <v>5</v>
      </c>
      <c r="B28" s="23">
        <v>32494.964</v>
      </c>
      <c r="C28" s="23">
        <v>423.47784148771126</v>
      </c>
      <c r="D28" s="3">
        <v>43906.07</v>
      </c>
      <c r="E28" s="3">
        <v>0</v>
      </c>
      <c r="F28" s="3">
        <v>0</v>
      </c>
      <c r="G28" s="3">
        <v>236963.36</v>
      </c>
      <c r="H28" s="3">
        <v>279359.77</v>
      </c>
      <c r="I28" s="3">
        <v>5254.56</v>
      </c>
      <c r="J28" s="3">
        <v>21065.207249999999</v>
      </c>
    </row>
    <row r="29" spans="1:10" ht="15" x14ac:dyDescent="0.25">
      <c r="A29" s="2">
        <v>6</v>
      </c>
      <c r="B29" s="23">
        <v>32494.964</v>
      </c>
      <c r="C29" s="23">
        <v>423.47784148771126</v>
      </c>
      <c r="D29" s="3">
        <v>43906.07</v>
      </c>
      <c r="E29" s="3">
        <v>0</v>
      </c>
      <c r="F29" s="3">
        <v>0</v>
      </c>
      <c r="G29" s="3">
        <v>254732.24</v>
      </c>
      <c r="H29" s="3">
        <v>287509.76000000001</v>
      </c>
      <c r="I29" s="3">
        <v>5254.56</v>
      </c>
      <c r="J29" s="3">
        <v>22397.873250000001</v>
      </c>
    </row>
    <row r="30" spans="1:10" ht="15" x14ac:dyDescent="0.25">
      <c r="A30" s="2">
        <v>7</v>
      </c>
      <c r="B30" s="23">
        <v>32494.964</v>
      </c>
      <c r="C30" s="23">
        <v>423.47784148771126</v>
      </c>
      <c r="D30" s="3">
        <v>43906.07</v>
      </c>
      <c r="E30" s="3">
        <v>0</v>
      </c>
      <c r="F30" s="3">
        <v>0</v>
      </c>
      <c r="G30" s="3">
        <v>261304.17</v>
      </c>
      <c r="H30" s="3">
        <v>296804.78999999998</v>
      </c>
      <c r="I30" s="3">
        <v>5254.56</v>
      </c>
      <c r="J30" s="3">
        <v>22890.768</v>
      </c>
    </row>
    <row r="31" spans="1:10" ht="15" x14ac:dyDescent="0.25">
      <c r="A31" s="2">
        <v>8</v>
      </c>
      <c r="B31" s="23">
        <v>32494.964</v>
      </c>
      <c r="C31" s="23">
        <v>423.47784148771126</v>
      </c>
      <c r="D31" s="3">
        <v>43906.07</v>
      </c>
      <c r="E31" s="3">
        <v>0</v>
      </c>
      <c r="F31" s="3">
        <v>0</v>
      </c>
      <c r="G31" s="3">
        <v>267186.81</v>
      </c>
      <c r="H31" s="3">
        <v>311234.48</v>
      </c>
      <c r="I31" s="3">
        <v>5254.56</v>
      </c>
      <c r="J31" s="3">
        <v>23331.966</v>
      </c>
    </row>
    <row r="32" spans="1:10" ht="15" x14ac:dyDescent="0.25">
      <c r="A32" s="2">
        <v>9</v>
      </c>
      <c r="B32" s="23">
        <v>32494.964</v>
      </c>
      <c r="C32" s="23">
        <v>423.47784148771126</v>
      </c>
      <c r="D32" s="3">
        <v>43906.07</v>
      </c>
      <c r="E32" s="3">
        <v>0</v>
      </c>
      <c r="F32" s="3">
        <v>0</v>
      </c>
      <c r="G32" s="3">
        <v>273204.57</v>
      </c>
      <c r="H32" s="3">
        <v>330674.45</v>
      </c>
      <c r="I32" s="3">
        <v>5254.56</v>
      </c>
      <c r="J32" s="3">
        <v>23783.297999999999</v>
      </c>
    </row>
    <row r="33" spans="1:10" ht="15" x14ac:dyDescent="0.25">
      <c r="A33" s="2">
        <v>10</v>
      </c>
      <c r="B33" s="23">
        <v>32494.964</v>
      </c>
      <c r="C33" s="23">
        <v>423.47784148771126</v>
      </c>
      <c r="D33" s="3">
        <v>43906.07</v>
      </c>
      <c r="E33" s="3">
        <v>0</v>
      </c>
      <c r="F33" s="3">
        <v>0</v>
      </c>
      <c r="G33" s="3">
        <v>279348.12</v>
      </c>
      <c r="H33" s="3">
        <v>338955.09</v>
      </c>
      <c r="I33" s="3">
        <v>5254.56</v>
      </c>
      <c r="J33" s="3">
        <v>24244.064249999999</v>
      </c>
    </row>
    <row r="34" spans="1:10" ht="15" x14ac:dyDescent="0.25">
      <c r="A34" s="2">
        <v>11</v>
      </c>
      <c r="B34" s="23">
        <v>32494.964</v>
      </c>
      <c r="C34" s="23">
        <v>423.47784148771126</v>
      </c>
      <c r="D34" s="3">
        <v>43906.07</v>
      </c>
      <c r="E34" s="3">
        <v>0</v>
      </c>
      <c r="F34" s="3">
        <v>0</v>
      </c>
      <c r="G34" s="3">
        <v>285638</v>
      </c>
      <c r="H34" s="3">
        <v>346584.88</v>
      </c>
      <c r="I34" s="3">
        <v>5254.56</v>
      </c>
      <c r="J34" s="3">
        <v>24715.805250000001</v>
      </c>
    </row>
    <row r="35" spans="1:10" ht="15" x14ac:dyDescent="0.25">
      <c r="A35" s="2">
        <v>12</v>
      </c>
      <c r="B35" s="23">
        <v>32494.964</v>
      </c>
      <c r="C35" s="23">
        <v>423.47784148771126</v>
      </c>
      <c r="D35" s="3">
        <v>43906.07</v>
      </c>
      <c r="E35" s="3">
        <v>0</v>
      </c>
      <c r="F35" s="3">
        <v>0</v>
      </c>
      <c r="G35" s="3">
        <v>292052.03999999998</v>
      </c>
      <c r="H35" s="3">
        <v>354389.08</v>
      </c>
      <c r="I35" s="3">
        <v>5254.56</v>
      </c>
      <c r="J35" s="3">
        <v>25196.858249999997</v>
      </c>
    </row>
    <row r="36" spans="1:10" ht="15" x14ac:dyDescent="0.25">
      <c r="A36" s="2">
        <v>13</v>
      </c>
      <c r="B36" s="23">
        <v>32494.964</v>
      </c>
      <c r="C36" s="23">
        <v>423.47784148771126</v>
      </c>
      <c r="D36" s="3">
        <v>43906.07</v>
      </c>
      <c r="E36" s="3">
        <v>0</v>
      </c>
      <c r="F36" s="3">
        <v>0</v>
      </c>
      <c r="G36" s="3">
        <v>298623.19</v>
      </c>
      <c r="H36" s="3">
        <v>362359.3</v>
      </c>
      <c r="I36" s="3">
        <v>5254.56</v>
      </c>
      <c r="J36" s="3">
        <v>25689.694500000001</v>
      </c>
    </row>
    <row r="37" spans="1:10" ht="15" x14ac:dyDescent="0.25">
      <c r="A37" s="2">
        <v>14</v>
      </c>
      <c r="B37" s="23">
        <v>32494.964</v>
      </c>
      <c r="C37" s="23">
        <v>423.47784148771126</v>
      </c>
      <c r="D37" s="3">
        <v>43906.07</v>
      </c>
      <c r="E37" s="3">
        <v>0</v>
      </c>
      <c r="F37" s="3">
        <v>0</v>
      </c>
      <c r="G37" s="3">
        <v>305352.25</v>
      </c>
      <c r="H37" s="3">
        <v>370516.93</v>
      </c>
      <c r="I37" s="3">
        <v>5254.56</v>
      </c>
      <c r="J37" s="3">
        <v>26194.374</v>
      </c>
    </row>
    <row r="38" spans="1:10" ht="15" x14ac:dyDescent="0.25">
      <c r="A38" s="2">
        <v>15</v>
      </c>
      <c r="B38" s="23">
        <v>32494.964</v>
      </c>
      <c r="C38" s="23">
        <v>423.47784148771126</v>
      </c>
      <c r="D38" s="3">
        <v>43906.07</v>
      </c>
      <c r="E38" s="3">
        <v>0</v>
      </c>
      <c r="F38" s="3">
        <v>0</v>
      </c>
      <c r="G38" s="3">
        <v>312214.55</v>
      </c>
      <c r="H38" s="3">
        <v>378840.74</v>
      </c>
      <c r="I38" s="3">
        <v>5254.56</v>
      </c>
      <c r="J38" s="3">
        <v>26709.0465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309492.98435922456</v>
      </c>
      <c r="C54" s="23">
        <f t="shared" ref="C54:J54" si="1">C24+NPV($F$18,C25:C53)</f>
        <v>4033.3456277112473</v>
      </c>
      <c r="D54" s="3">
        <f t="shared" si="1"/>
        <v>418176.20218889974</v>
      </c>
      <c r="E54" s="3">
        <f t="shared" si="1"/>
        <v>0</v>
      </c>
      <c r="F54" s="3">
        <f t="shared" si="1"/>
        <v>0</v>
      </c>
      <c r="G54" s="3">
        <f t="shared" si="1"/>
        <v>2386558.2725913497</v>
      </c>
      <c r="H54" s="3">
        <f t="shared" si="1"/>
        <v>2820813.7447723174</v>
      </c>
      <c r="I54" s="3">
        <f t="shared" si="1"/>
        <v>50046.199647877962</v>
      </c>
      <c r="J54" s="3">
        <f t="shared" si="1"/>
        <v>210355.08560851862</v>
      </c>
    </row>
    <row r="55" spans="1:10" x14ac:dyDescent="0.3">
      <c r="A55" s="4" t="s">
        <v>32</v>
      </c>
      <c r="B55" s="23">
        <f>B24+NPV($G$18,B25:B53)</f>
        <v>385932.79167999479</v>
      </c>
      <c r="C55" s="23">
        <f t="shared" ref="C55:J55" si="2">C24+NPV($G$18,C25:C53)</f>
        <v>5029.5173609046233</v>
      </c>
      <c r="D55" s="3">
        <f t="shared" si="2"/>
        <v>521459.02259800222</v>
      </c>
      <c r="E55" s="3">
        <f t="shared" si="2"/>
        <v>0</v>
      </c>
      <c r="F55" s="3">
        <f t="shared" si="2"/>
        <v>0</v>
      </c>
      <c r="G55" s="3">
        <f t="shared" si="2"/>
        <v>3040315.5117689855</v>
      </c>
      <c r="H55" s="3">
        <f t="shared" si="2"/>
        <v>3603293.7670528074</v>
      </c>
      <c r="I55" s="3">
        <f t="shared" si="2"/>
        <v>62406.808939687813</v>
      </c>
      <c r="J55" s="3">
        <f t="shared" si="2"/>
        <v>267133.09007752407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42</v>
      </c>
      <c r="B4" s="1"/>
      <c r="C4" s="1"/>
    </row>
    <row r="6" spans="1:10" ht="15" x14ac:dyDescent="0.25">
      <c r="A6" s="2" t="s">
        <v>0</v>
      </c>
      <c r="B6" s="2"/>
      <c r="C6" s="3">
        <v>83089.440000000002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332930.14999999997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224199.56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948584.34391047014</v>
      </c>
      <c r="D13" s="16">
        <f>SUM(D54:G54)</f>
        <v>362664.71285972046</v>
      </c>
      <c r="E13" s="16">
        <f>SUM(D54:G54)</f>
        <v>362664.71285972046</v>
      </c>
      <c r="F13" s="16">
        <f>SUM(D54:G54)+I54+C9</f>
        <v>713658.20462589094</v>
      </c>
      <c r="G13" s="16">
        <f>SUM(D55:G55)+J55</f>
        <v>522449.04119707952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332930.14999999997</v>
      </c>
      <c r="D14" s="17">
        <f>H54+C6+C8</f>
        <v>680680.29214429972</v>
      </c>
      <c r="E14" s="17">
        <f>C6+C8</f>
        <v>307289</v>
      </c>
      <c r="F14" s="17">
        <f>C6+C7</f>
        <v>416019.58999999997</v>
      </c>
      <c r="G14" s="17">
        <f>C6+C7</f>
        <v>416019.58999999997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615654.19391047023</v>
      </c>
      <c r="D15" s="18">
        <f t="shared" ref="D15:G15" si="0">D13-D14</f>
        <v>-318015.57928457926</v>
      </c>
      <c r="E15" s="18">
        <f t="shared" si="0"/>
        <v>55375.712859720457</v>
      </c>
      <c r="F15" s="18">
        <f t="shared" si="0"/>
        <v>297638.61462589097</v>
      </c>
      <c r="G15" s="18">
        <f t="shared" si="0"/>
        <v>106429.45119707956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2.8491992807214075</v>
      </c>
      <c r="D16" s="19">
        <f>IFERROR(D13/D14,0)</f>
        <v>0.53279743375152389</v>
      </c>
      <c r="E16" s="19">
        <f>IFERROR(E13/E14,0)</f>
        <v>1.1802072734778024</v>
      </c>
      <c r="F16" s="19">
        <f>IFERROR(F13/F14,0)</f>
        <v>1.7154437477953646</v>
      </c>
      <c r="G16" s="19">
        <f>IFERROR(G13/G14,0)</f>
        <v>1.2558279796321119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8.3584031974761146</v>
      </c>
      <c r="D17" s="20">
        <f>IFERROR(D14/$B$54,0)</f>
        <v>17.088870834671749</v>
      </c>
      <c r="E17" s="20">
        <f>IFERROR(E14/$B$54,0)</f>
        <v>7.7146673563485857</v>
      </c>
      <c r="F17" s="20">
        <f>IFERROR(F14/$B$54,0)</f>
        <v>10.444411451677484</v>
      </c>
      <c r="G17" s="20">
        <f>IFERROR(G14/$B$55,0)</f>
        <v>8.0284257188512047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3890.4169999999999</v>
      </c>
      <c r="C24" s="23">
        <v>42.43928283967864</v>
      </c>
      <c r="D24" s="3">
        <v>4409.92</v>
      </c>
      <c r="E24" s="3">
        <v>0</v>
      </c>
      <c r="F24" s="3">
        <v>0</v>
      </c>
      <c r="G24" s="3">
        <v>23922</v>
      </c>
      <c r="H24" s="3">
        <v>27478.06</v>
      </c>
      <c r="I24" s="3">
        <v>44277.01</v>
      </c>
      <c r="J24" s="3">
        <v>2124.8939999999998</v>
      </c>
    </row>
    <row r="25" spans="1:10" ht="15" x14ac:dyDescent="0.25">
      <c r="A25" s="2">
        <v>2</v>
      </c>
      <c r="B25" s="23">
        <v>3890.4169999999999</v>
      </c>
      <c r="C25" s="23">
        <v>42.43928283967864</v>
      </c>
      <c r="D25" s="3">
        <v>4409.92</v>
      </c>
      <c r="E25" s="3">
        <v>0</v>
      </c>
      <c r="F25" s="3">
        <v>0</v>
      </c>
      <c r="G25" s="3">
        <v>24974.79</v>
      </c>
      <c r="H25" s="3">
        <v>28841.040000000001</v>
      </c>
      <c r="I25" s="3">
        <v>44277.01</v>
      </c>
      <c r="J25" s="3">
        <v>2203.8532499999997</v>
      </c>
    </row>
    <row r="26" spans="1:10" ht="15" x14ac:dyDescent="0.25">
      <c r="A26" s="2">
        <v>3</v>
      </c>
      <c r="B26" s="23">
        <v>3890.4169999999999</v>
      </c>
      <c r="C26" s="23">
        <v>42.43928283967864</v>
      </c>
      <c r="D26" s="3">
        <v>4409.92</v>
      </c>
      <c r="E26" s="3">
        <v>0</v>
      </c>
      <c r="F26" s="3">
        <v>0</v>
      </c>
      <c r="G26" s="3">
        <v>25841.07</v>
      </c>
      <c r="H26" s="3">
        <v>30613.71</v>
      </c>
      <c r="I26" s="3">
        <v>44277.01</v>
      </c>
      <c r="J26" s="3">
        <v>2268.8242499999997</v>
      </c>
    </row>
    <row r="27" spans="1:10" ht="15" x14ac:dyDescent="0.25">
      <c r="A27" s="2">
        <v>4</v>
      </c>
      <c r="B27" s="23">
        <v>3890.4169999999999</v>
      </c>
      <c r="C27" s="23">
        <v>42.43928283967864</v>
      </c>
      <c r="D27" s="3">
        <v>4409.92</v>
      </c>
      <c r="E27" s="3">
        <v>0</v>
      </c>
      <c r="F27" s="3">
        <v>0</v>
      </c>
      <c r="G27" s="3">
        <v>26821.27</v>
      </c>
      <c r="H27" s="3">
        <v>32056.81</v>
      </c>
      <c r="I27" s="3">
        <v>44277.01</v>
      </c>
      <c r="J27" s="3">
        <v>2342.33925</v>
      </c>
    </row>
    <row r="28" spans="1:10" ht="15" x14ac:dyDescent="0.25">
      <c r="A28" s="2">
        <v>5</v>
      </c>
      <c r="B28" s="23">
        <v>3890.4169999999999</v>
      </c>
      <c r="C28" s="23">
        <v>42.43928283967864</v>
      </c>
      <c r="D28" s="3">
        <v>4409.92</v>
      </c>
      <c r="E28" s="3">
        <v>0</v>
      </c>
      <c r="F28" s="3">
        <v>0</v>
      </c>
      <c r="G28" s="3">
        <v>28342.77</v>
      </c>
      <c r="H28" s="3">
        <v>33292.620000000003</v>
      </c>
      <c r="I28" s="3">
        <v>44277.01</v>
      </c>
      <c r="J28" s="3">
        <v>2456.4517500000002</v>
      </c>
    </row>
    <row r="29" spans="1:10" ht="15" x14ac:dyDescent="0.25">
      <c r="A29" s="2">
        <v>6</v>
      </c>
      <c r="B29" s="23">
        <v>3890.4169999999999</v>
      </c>
      <c r="C29" s="23">
        <v>42.43928283967864</v>
      </c>
      <c r="D29" s="3">
        <v>4409.92</v>
      </c>
      <c r="E29" s="3">
        <v>0</v>
      </c>
      <c r="F29" s="3">
        <v>0</v>
      </c>
      <c r="G29" s="3">
        <v>30511.37</v>
      </c>
      <c r="H29" s="3">
        <v>34346.089999999997</v>
      </c>
      <c r="I29" s="3">
        <v>44277.01</v>
      </c>
      <c r="J29" s="3">
        <v>2619.0967500000002</v>
      </c>
    </row>
    <row r="30" spans="1:10" ht="15" x14ac:dyDescent="0.25">
      <c r="A30" s="2">
        <v>7</v>
      </c>
      <c r="B30" s="23">
        <v>3890.4169999999999</v>
      </c>
      <c r="C30" s="23">
        <v>42.43928283967864</v>
      </c>
      <c r="D30" s="3">
        <v>4409.92</v>
      </c>
      <c r="E30" s="3">
        <v>0</v>
      </c>
      <c r="F30" s="3">
        <v>0</v>
      </c>
      <c r="G30" s="3">
        <v>31278.080000000002</v>
      </c>
      <c r="H30" s="3">
        <v>35517.620000000003</v>
      </c>
      <c r="I30" s="3">
        <v>44277.01</v>
      </c>
      <c r="J30" s="3">
        <v>2676.6</v>
      </c>
    </row>
    <row r="31" spans="1:10" ht="15" x14ac:dyDescent="0.25">
      <c r="A31" s="2">
        <v>8</v>
      </c>
      <c r="B31" s="23">
        <v>3890.4169999999999</v>
      </c>
      <c r="C31" s="23">
        <v>42.43928283967864</v>
      </c>
      <c r="D31" s="3">
        <v>4409.92</v>
      </c>
      <c r="E31" s="3">
        <v>0</v>
      </c>
      <c r="F31" s="3">
        <v>0</v>
      </c>
      <c r="G31" s="3">
        <v>31982.09</v>
      </c>
      <c r="H31" s="3">
        <v>37234.769999999997</v>
      </c>
      <c r="I31" s="3">
        <v>44277.01</v>
      </c>
      <c r="J31" s="3">
        <v>2729.4007500000002</v>
      </c>
    </row>
    <row r="32" spans="1:10" ht="15" x14ac:dyDescent="0.25">
      <c r="A32" s="2">
        <v>9</v>
      </c>
      <c r="B32" s="23">
        <v>3890.4169999999999</v>
      </c>
      <c r="C32" s="23">
        <v>42.43928283967864</v>
      </c>
      <c r="D32" s="3">
        <v>4409.92</v>
      </c>
      <c r="E32" s="3">
        <v>0</v>
      </c>
      <c r="F32" s="3">
        <v>0</v>
      </c>
      <c r="G32" s="3">
        <v>32702.29</v>
      </c>
      <c r="H32" s="3">
        <v>39603.5</v>
      </c>
      <c r="I32" s="3">
        <v>44277.01</v>
      </c>
      <c r="J32" s="3">
        <v>2783.4157499999997</v>
      </c>
    </row>
    <row r="33" spans="1:10" ht="15" x14ac:dyDescent="0.25">
      <c r="A33" s="2">
        <v>10</v>
      </c>
      <c r="B33" s="23">
        <v>3890.4169999999999</v>
      </c>
      <c r="C33" s="23">
        <v>42.43928283967864</v>
      </c>
      <c r="D33" s="3">
        <v>4409.92</v>
      </c>
      <c r="E33" s="3">
        <v>0</v>
      </c>
      <c r="F33" s="3">
        <v>0</v>
      </c>
      <c r="G33" s="3">
        <v>33437.730000000003</v>
      </c>
      <c r="H33" s="3">
        <v>40574.76</v>
      </c>
      <c r="I33" s="3">
        <v>44277.01</v>
      </c>
      <c r="J33" s="3">
        <v>2838.57375</v>
      </c>
    </row>
    <row r="34" spans="1:10" ht="15" x14ac:dyDescent="0.25">
      <c r="A34" s="2">
        <v>11</v>
      </c>
      <c r="B34" s="23">
        <v>3248.02</v>
      </c>
      <c r="C34" s="23">
        <v>40.728559880092789</v>
      </c>
      <c r="D34" s="3">
        <v>4232.18</v>
      </c>
      <c r="E34" s="3">
        <v>0</v>
      </c>
      <c r="F34" s="3">
        <v>0</v>
      </c>
      <c r="G34" s="3">
        <v>28549.53</v>
      </c>
      <c r="H34" s="3">
        <v>34641.56</v>
      </c>
      <c r="I34" s="3">
        <v>7035.92</v>
      </c>
      <c r="J34" s="3">
        <v>2458.6282499999998</v>
      </c>
    </row>
    <row r="35" spans="1:10" ht="15" x14ac:dyDescent="0.25">
      <c r="A35" s="2">
        <v>12</v>
      </c>
      <c r="B35" s="23">
        <v>3248.02</v>
      </c>
      <c r="C35" s="23">
        <v>40.728559880092789</v>
      </c>
      <c r="D35" s="3">
        <v>4232.18</v>
      </c>
      <c r="E35" s="3">
        <v>0</v>
      </c>
      <c r="F35" s="3">
        <v>0</v>
      </c>
      <c r="G35" s="3">
        <v>29190.66</v>
      </c>
      <c r="H35" s="3">
        <v>35421.58</v>
      </c>
      <c r="I35" s="3">
        <v>7035.92</v>
      </c>
      <c r="J35" s="3">
        <v>2506.7129999999997</v>
      </c>
    </row>
    <row r="36" spans="1:10" ht="15" x14ac:dyDescent="0.25">
      <c r="A36" s="2">
        <v>13</v>
      </c>
      <c r="B36" s="23">
        <v>3248.02</v>
      </c>
      <c r="C36" s="23">
        <v>40.728559880092789</v>
      </c>
      <c r="D36" s="3">
        <v>4232.18</v>
      </c>
      <c r="E36" s="3">
        <v>0</v>
      </c>
      <c r="F36" s="3">
        <v>0</v>
      </c>
      <c r="G36" s="3">
        <v>29847.45</v>
      </c>
      <c r="H36" s="3">
        <v>36218.199999999997</v>
      </c>
      <c r="I36" s="3">
        <v>7035.92</v>
      </c>
      <c r="J36" s="3">
        <v>2555.9722500000003</v>
      </c>
    </row>
    <row r="37" spans="1:10" ht="15" x14ac:dyDescent="0.25">
      <c r="A37" s="2">
        <v>14</v>
      </c>
      <c r="B37" s="23">
        <v>3102.4340000000002</v>
      </c>
      <c r="C37" s="23">
        <v>40.340859886484068</v>
      </c>
      <c r="D37" s="3">
        <v>4191.8999999999996</v>
      </c>
      <c r="E37" s="3">
        <v>0</v>
      </c>
      <c r="F37" s="3">
        <v>0</v>
      </c>
      <c r="G37" s="3">
        <v>29153.3</v>
      </c>
      <c r="H37" s="3">
        <v>35374.839999999997</v>
      </c>
      <c r="I37" s="3">
        <v>7035.92</v>
      </c>
      <c r="J37" s="3">
        <v>2500.89</v>
      </c>
    </row>
    <row r="38" spans="1:10" ht="15" x14ac:dyDescent="0.25">
      <c r="A38" s="2">
        <v>15</v>
      </c>
      <c r="B38" s="23">
        <v>3102.4340000000002</v>
      </c>
      <c r="C38" s="23">
        <v>40.340859886484068</v>
      </c>
      <c r="D38" s="3">
        <v>4191.8999999999996</v>
      </c>
      <c r="E38" s="3">
        <v>0</v>
      </c>
      <c r="F38" s="3">
        <v>0</v>
      </c>
      <c r="G38" s="3">
        <v>29808.47</v>
      </c>
      <c r="H38" s="3">
        <v>36169.56</v>
      </c>
      <c r="I38" s="3">
        <v>7035.92</v>
      </c>
      <c r="J38" s="3">
        <v>2550.0277500000002</v>
      </c>
    </row>
    <row r="39" spans="1:10" ht="15" x14ac:dyDescent="0.25">
      <c r="A39" s="2">
        <v>16</v>
      </c>
      <c r="B39" s="23">
        <v>2863.1020000000003</v>
      </c>
      <c r="C39" s="23">
        <v>37.228832788292131</v>
      </c>
      <c r="D39" s="3">
        <v>3868.52</v>
      </c>
      <c r="E39" s="3">
        <v>0</v>
      </c>
      <c r="F39" s="3">
        <v>0</v>
      </c>
      <c r="G39" s="3">
        <v>28128.53</v>
      </c>
      <c r="H39" s="3">
        <v>34130.35</v>
      </c>
      <c r="I39" s="3">
        <v>5707.52</v>
      </c>
      <c r="J39" s="3">
        <v>2399.7787499999999</v>
      </c>
    </row>
    <row r="40" spans="1:10" ht="15" x14ac:dyDescent="0.25">
      <c r="A40" s="2">
        <v>17</v>
      </c>
      <c r="B40" s="23">
        <v>2863.1020000000003</v>
      </c>
      <c r="C40" s="23">
        <v>37.228832788292131</v>
      </c>
      <c r="D40" s="3">
        <v>3868.52</v>
      </c>
      <c r="E40" s="3">
        <v>0</v>
      </c>
      <c r="F40" s="3">
        <v>0</v>
      </c>
      <c r="G40" s="3">
        <v>28762.29</v>
      </c>
      <c r="H40" s="3">
        <v>34899.17</v>
      </c>
      <c r="I40" s="3">
        <v>5707.52</v>
      </c>
      <c r="J40" s="3">
        <v>2447.3107500000001</v>
      </c>
    </row>
    <row r="41" spans="1:10" ht="15" x14ac:dyDescent="0.25">
      <c r="A41" s="2">
        <v>18</v>
      </c>
      <c r="B41" s="23">
        <v>2863.1020000000003</v>
      </c>
      <c r="C41" s="23">
        <v>37.228832788292131</v>
      </c>
      <c r="D41" s="3">
        <v>3868.52</v>
      </c>
      <c r="E41" s="3">
        <v>0</v>
      </c>
      <c r="F41" s="3">
        <v>0</v>
      </c>
      <c r="G41" s="3">
        <v>29408.71</v>
      </c>
      <c r="H41" s="3">
        <v>35683.69</v>
      </c>
      <c r="I41" s="3">
        <v>5707.52</v>
      </c>
      <c r="J41" s="3">
        <v>2495.7922499999995</v>
      </c>
    </row>
    <row r="42" spans="1:10" ht="15" x14ac:dyDescent="0.25">
      <c r="A42" s="2">
        <v>19</v>
      </c>
      <c r="B42" s="23">
        <v>2863.1020000000003</v>
      </c>
      <c r="C42" s="23">
        <v>37.228832788292131</v>
      </c>
      <c r="D42" s="3">
        <v>3868.52</v>
      </c>
      <c r="E42" s="3">
        <v>0</v>
      </c>
      <c r="F42" s="3">
        <v>0</v>
      </c>
      <c r="G42" s="3">
        <v>30070.21</v>
      </c>
      <c r="H42" s="3">
        <v>36487.19</v>
      </c>
      <c r="I42" s="3">
        <v>5707.52</v>
      </c>
      <c r="J42" s="3">
        <v>2545.4047499999997</v>
      </c>
    </row>
    <row r="43" spans="1:10" ht="15" x14ac:dyDescent="0.25">
      <c r="A43" s="2">
        <v>20</v>
      </c>
      <c r="B43" s="23">
        <v>2863.1020000000003</v>
      </c>
      <c r="C43" s="23">
        <v>37.228832788292131</v>
      </c>
      <c r="D43" s="3">
        <v>3868.52</v>
      </c>
      <c r="E43" s="3">
        <v>0</v>
      </c>
      <c r="F43" s="3">
        <v>0</v>
      </c>
      <c r="G43" s="3">
        <v>30746.82</v>
      </c>
      <c r="H43" s="3">
        <v>37309.03</v>
      </c>
      <c r="I43" s="3">
        <v>5707.52</v>
      </c>
      <c r="J43" s="3">
        <v>2596.1504999999997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39831.788696258496</v>
      </c>
      <c r="C54" s="23">
        <f t="shared" ref="C54:J54" si="1">C24+NPV($F$18,C25:C53)</f>
        <v>455.60083862350274</v>
      </c>
      <c r="D54" s="3">
        <f t="shared" si="1"/>
        <v>47342.155205129973</v>
      </c>
      <c r="E54" s="3">
        <f t="shared" si="1"/>
        <v>0</v>
      </c>
      <c r="F54" s="3">
        <f t="shared" si="1"/>
        <v>0</v>
      </c>
      <c r="G54" s="3">
        <f t="shared" si="1"/>
        <v>315322.55765459046</v>
      </c>
      <c r="H54" s="3">
        <f t="shared" si="1"/>
        <v>373391.29214429966</v>
      </c>
      <c r="I54" s="3">
        <f t="shared" si="1"/>
        <v>350993.49176617048</v>
      </c>
      <c r="J54" s="3">
        <f t="shared" si="1"/>
        <v>27199.853464479034</v>
      </c>
    </row>
    <row r="55" spans="1:10" x14ac:dyDescent="0.3">
      <c r="A55" s="4" t="s">
        <v>32</v>
      </c>
      <c r="B55" s="23">
        <f>B24+NPV($G$18,B25:B53)</f>
        <v>51818.327100313334</v>
      </c>
      <c r="C55" s="23">
        <f t="shared" ref="C55:I55" si="2">C24+NPV($G$18,C25:C53)</f>
        <v>600.75562638287647</v>
      </c>
      <c r="D55" s="3">
        <f t="shared" si="2"/>
        <v>62425.435924588914</v>
      </c>
      <c r="E55" s="3">
        <f t="shared" si="2"/>
        <v>0</v>
      </c>
      <c r="F55" s="3">
        <f t="shared" si="2"/>
        <v>0</v>
      </c>
      <c r="G55" s="3">
        <f t="shared" si="2"/>
        <v>423573.67216571758</v>
      </c>
      <c r="H55" s="3">
        <f t="shared" si="2"/>
        <v>503407.3381292976</v>
      </c>
      <c r="I55" s="3">
        <f t="shared" si="2"/>
        <v>419105.76384346164</v>
      </c>
      <c r="J55" s="3">
        <f>J24+NPV($G$18,J25:J53)</f>
        <v>36449.933106772995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43</v>
      </c>
      <c r="B4" s="1"/>
      <c r="C4" s="1"/>
    </row>
    <row r="6" spans="1:10" ht="15" x14ac:dyDescent="0.25">
      <c r="A6" s="2" t="s">
        <v>0</v>
      </c>
      <c r="B6" s="2"/>
      <c r="C6" s="3">
        <v>10175.5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581934.70000000007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127475.5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1286636.4974830463</v>
      </c>
      <c r="D13" s="16">
        <f>SUM(D54:G54)</f>
        <v>1195158.3448262655</v>
      </c>
      <c r="E13" s="16">
        <f>SUM(D54:G54)</f>
        <v>1195158.3448262655</v>
      </c>
      <c r="F13" s="16">
        <f>SUM(D54:G54)+I54+C9</f>
        <v>1211400.6727413542</v>
      </c>
      <c r="G13" s="16">
        <f>SUM(D55:G55)+J55</f>
        <v>1752005.5708274047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581934.70000000007</v>
      </c>
      <c r="D14" s="17">
        <f>H54+C6+C8</f>
        <v>1280569.6695679575</v>
      </c>
      <c r="E14" s="17">
        <f>C6+C8</f>
        <v>137651</v>
      </c>
      <c r="F14" s="17">
        <f>C6+C7</f>
        <v>592110.20000000007</v>
      </c>
      <c r="G14" s="17">
        <f>C6+C7</f>
        <v>592110.20000000007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704701.79748304619</v>
      </c>
      <c r="D15" s="18">
        <f t="shared" ref="D15:G15" si="0">D13-D14</f>
        <v>-85411.324741692049</v>
      </c>
      <c r="E15" s="18">
        <f t="shared" si="0"/>
        <v>1057507.3448262655</v>
      </c>
      <c r="F15" s="18">
        <f t="shared" si="0"/>
        <v>619290.47274135414</v>
      </c>
      <c r="G15" s="18">
        <f t="shared" si="0"/>
        <v>1159895.3708274048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2.2109637000217481</v>
      </c>
      <c r="D16" s="19">
        <f>IFERROR(D13/D14,0)</f>
        <v>0.93330208674198223</v>
      </c>
      <c r="E16" s="19">
        <f>IFERROR(E13/E14,0)</f>
        <v>8.6825256977883587</v>
      </c>
      <c r="F16" s="19">
        <f>IFERROR(F13/F14,0)</f>
        <v>2.045904077891842</v>
      </c>
      <c r="G16" s="19">
        <f>IFERROR(G13/G14,0)</f>
        <v>2.9589180710404999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4.6628586448863851</v>
      </c>
      <c r="D17" s="20">
        <f>IFERROR(D14/$B$54,0)</f>
        <v>10.260799629450267</v>
      </c>
      <c r="E17" s="20">
        <f>IFERROR(E14/$B$54,0)</f>
        <v>1.1029539144636944</v>
      </c>
      <c r="F17" s="20">
        <f>IFERROR(F14/$B$54,0)</f>
        <v>4.7443917071716237</v>
      </c>
      <c r="G17" s="20">
        <f>IFERROR(G14/$B$55,0)</f>
        <v>3.577769951145926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11409.198999999999</v>
      </c>
      <c r="C24" s="23">
        <v>168.5001821687284</v>
      </c>
      <c r="D24" s="3">
        <v>17506.82</v>
      </c>
      <c r="E24" s="3">
        <v>0</v>
      </c>
      <c r="F24" s="3">
        <v>0</v>
      </c>
      <c r="G24" s="3">
        <v>70699.94</v>
      </c>
      <c r="H24" s="3">
        <v>77311.33</v>
      </c>
      <c r="I24" s="3">
        <v>1705.35</v>
      </c>
      <c r="J24" s="3">
        <v>6615.5070000000005</v>
      </c>
    </row>
    <row r="25" spans="1:10" ht="15" x14ac:dyDescent="0.25">
      <c r="A25" s="2">
        <v>2</v>
      </c>
      <c r="B25" s="23">
        <v>11409.198999999999</v>
      </c>
      <c r="C25" s="23">
        <v>168.5001821687284</v>
      </c>
      <c r="D25" s="3">
        <v>17506.82</v>
      </c>
      <c r="E25" s="3">
        <v>0</v>
      </c>
      <c r="F25" s="3">
        <v>0</v>
      </c>
      <c r="G25" s="3">
        <v>73750.48</v>
      </c>
      <c r="H25" s="3">
        <v>81252.44</v>
      </c>
      <c r="I25" s="3">
        <v>1705.35</v>
      </c>
      <c r="J25" s="3">
        <v>6844.2974999999988</v>
      </c>
    </row>
    <row r="26" spans="1:10" ht="15" x14ac:dyDescent="0.25">
      <c r="A26" s="2">
        <v>3</v>
      </c>
      <c r="B26" s="23">
        <v>11409.198999999999</v>
      </c>
      <c r="C26" s="23">
        <v>168.5001821687284</v>
      </c>
      <c r="D26" s="3">
        <v>17506.82</v>
      </c>
      <c r="E26" s="3">
        <v>0</v>
      </c>
      <c r="F26" s="3">
        <v>0</v>
      </c>
      <c r="G26" s="3">
        <v>76054.19</v>
      </c>
      <c r="H26" s="3">
        <v>86283.839999999997</v>
      </c>
      <c r="I26" s="3">
        <v>1705.35</v>
      </c>
      <c r="J26" s="3">
        <v>7017.0757500000009</v>
      </c>
    </row>
    <row r="27" spans="1:10" ht="15" x14ac:dyDescent="0.25">
      <c r="A27" s="2">
        <v>4</v>
      </c>
      <c r="B27" s="23">
        <v>11409.198999999999</v>
      </c>
      <c r="C27" s="23">
        <v>168.5001821687284</v>
      </c>
      <c r="D27" s="3">
        <v>17506.82</v>
      </c>
      <c r="E27" s="3">
        <v>0</v>
      </c>
      <c r="F27" s="3">
        <v>0</v>
      </c>
      <c r="G27" s="3">
        <v>78730.080000000002</v>
      </c>
      <c r="H27" s="3">
        <v>90554.09</v>
      </c>
      <c r="I27" s="3">
        <v>1705.35</v>
      </c>
      <c r="J27" s="3">
        <v>7217.767499999999</v>
      </c>
    </row>
    <row r="28" spans="1:10" ht="15" x14ac:dyDescent="0.25">
      <c r="A28" s="2">
        <v>5</v>
      </c>
      <c r="B28" s="23">
        <v>11409.198999999999</v>
      </c>
      <c r="C28" s="23">
        <v>168.5001821687284</v>
      </c>
      <c r="D28" s="3">
        <v>17506.82</v>
      </c>
      <c r="E28" s="3">
        <v>0</v>
      </c>
      <c r="F28" s="3">
        <v>0</v>
      </c>
      <c r="G28" s="3">
        <v>83211.16</v>
      </c>
      <c r="H28" s="3">
        <v>94051.34</v>
      </c>
      <c r="I28" s="3">
        <v>1705.35</v>
      </c>
      <c r="J28" s="3">
        <v>7553.8485000000001</v>
      </c>
    </row>
    <row r="29" spans="1:10" ht="15" x14ac:dyDescent="0.25">
      <c r="A29" s="2">
        <v>6</v>
      </c>
      <c r="B29" s="23">
        <v>11409.198999999999</v>
      </c>
      <c r="C29" s="23">
        <v>168.5001821687284</v>
      </c>
      <c r="D29" s="3">
        <v>17506.82</v>
      </c>
      <c r="E29" s="3">
        <v>0</v>
      </c>
      <c r="F29" s="3">
        <v>0</v>
      </c>
      <c r="G29" s="3">
        <v>89430.07</v>
      </c>
      <c r="H29" s="3">
        <v>96811.82</v>
      </c>
      <c r="I29" s="3">
        <v>1705.35</v>
      </c>
      <c r="J29" s="3">
        <v>8020.2667500000007</v>
      </c>
    </row>
    <row r="30" spans="1:10" ht="15" x14ac:dyDescent="0.25">
      <c r="A30" s="2">
        <v>7</v>
      </c>
      <c r="B30" s="23">
        <v>11409.198999999999</v>
      </c>
      <c r="C30" s="23">
        <v>168.5001821687284</v>
      </c>
      <c r="D30" s="3">
        <v>17506.82</v>
      </c>
      <c r="E30" s="3">
        <v>0</v>
      </c>
      <c r="F30" s="3">
        <v>0</v>
      </c>
      <c r="G30" s="3">
        <v>91760.09</v>
      </c>
      <c r="H30" s="3">
        <v>99954.77</v>
      </c>
      <c r="I30" s="3">
        <v>1705.35</v>
      </c>
      <c r="J30" s="3">
        <v>8195.0182499999992</v>
      </c>
    </row>
    <row r="31" spans="1:10" ht="15" x14ac:dyDescent="0.25">
      <c r="A31" s="2">
        <v>8</v>
      </c>
      <c r="B31" s="23">
        <v>11409.198999999999</v>
      </c>
      <c r="C31" s="23">
        <v>168.5001821687284</v>
      </c>
      <c r="D31" s="3">
        <v>17506.82</v>
      </c>
      <c r="E31" s="3">
        <v>0</v>
      </c>
      <c r="F31" s="3">
        <v>0</v>
      </c>
      <c r="G31" s="3">
        <v>93825.96</v>
      </c>
      <c r="H31" s="3">
        <v>104913.42</v>
      </c>
      <c r="I31" s="3">
        <v>1705.35</v>
      </c>
      <c r="J31" s="3">
        <v>8349.9584999999988</v>
      </c>
    </row>
    <row r="32" spans="1:10" ht="15" x14ac:dyDescent="0.25">
      <c r="A32" s="2">
        <v>9</v>
      </c>
      <c r="B32" s="23">
        <v>11409.198999999999</v>
      </c>
      <c r="C32" s="23">
        <v>168.5001821687284</v>
      </c>
      <c r="D32" s="3">
        <v>17506.82</v>
      </c>
      <c r="E32" s="3">
        <v>0</v>
      </c>
      <c r="F32" s="3">
        <v>0</v>
      </c>
      <c r="G32" s="3">
        <v>95939.17</v>
      </c>
      <c r="H32" s="3">
        <v>111620.62</v>
      </c>
      <c r="I32" s="3">
        <v>1705.35</v>
      </c>
      <c r="J32" s="3">
        <v>8508.4492499999997</v>
      </c>
    </row>
    <row r="33" spans="1:10" ht="15" x14ac:dyDescent="0.25">
      <c r="A33" s="2">
        <v>10</v>
      </c>
      <c r="B33" s="23">
        <v>11409.198999999999</v>
      </c>
      <c r="C33" s="23">
        <v>168.5001821687284</v>
      </c>
      <c r="D33" s="3">
        <v>17506.82</v>
      </c>
      <c r="E33" s="3">
        <v>0</v>
      </c>
      <c r="F33" s="3">
        <v>0</v>
      </c>
      <c r="G33" s="3">
        <v>98096.63</v>
      </c>
      <c r="H33" s="3">
        <v>114449.93</v>
      </c>
      <c r="I33" s="3">
        <v>1705.35</v>
      </c>
      <c r="J33" s="3">
        <v>8670.2587500000009</v>
      </c>
    </row>
    <row r="34" spans="1:10" ht="15" x14ac:dyDescent="0.25">
      <c r="A34" s="2">
        <v>11</v>
      </c>
      <c r="B34" s="23">
        <v>11409.198999999999</v>
      </c>
      <c r="C34" s="23">
        <v>168.5001821687284</v>
      </c>
      <c r="D34" s="3">
        <v>17506.82</v>
      </c>
      <c r="E34" s="3">
        <v>0</v>
      </c>
      <c r="F34" s="3">
        <v>0</v>
      </c>
      <c r="G34" s="3">
        <v>100305.35</v>
      </c>
      <c r="H34" s="3">
        <v>117026.3</v>
      </c>
      <c r="I34" s="3">
        <v>1705.35</v>
      </c>
      <c r="J34" s="3">
        <v>8835.9127500000013</v>
      </c>
    </row>
    <row r="35" spans="1:10" ht="15" x14ac:dyDescent="0.25">
      <c r="A35" s="2">
        <v>12</v>
      </c>
      <c r="B35" s="23">
        <v>11409.198999999999</v>
      </c>
      <c r="C35" s="23">
        <v>168.5001821687284</v>
      </c>
      <c r="D35" s="3">
        <v>17506.82</v>
      </c>
      <c r="E35" s="3">
        <v>0</v>
      </c>
      <c r="F35" s="3">
        <v>0</v>
      </c>
      <c r="G35" s="3">
        <v>102557.54</v>
      </c>
      <c r="H35" s="3">
        <v>119661.52</v>
      </c>
      <c r="I35" s="3">
        <v>1705.35</v>
      </c>
      <c r="J35" s="3">
        <v>9004.8269999999993</v>
      </c>
    </row>
    <row r="36" spans="1:10" ht="15" x14ac:dyDescent="0.25">
      <c r="A36" s="2">
        <v>13</v>
      </c>
      <c r="B36" s="23">
        <v>11409.198999999999</v>
      </c>
      <c r="C36" s="23">
        <v>168.5001821687284</v>
      </c>
      <c r="D36" s="3">
        <v>17506.82</v>
      </c>
      <c r="E36" s="3">
        <v>0</v>
      </c>
      <c r="F36" s="3">
        <v>0</v>
      </c>
      <c r="G36" s="3">
        <v>104865.1</v>
      </c>
      <c r="H36" s="3">
        <v>122352.75</v>
      </c>
      <c r="I36" s="3">
        <v>1705.35</v>
      </c>
      <c r="J36" s="3">
        <v>9177.8940000000002</v>
      </c>
    </row>
    <row r="37" spans="1:10" ht="15" x14ac:dyDescent="0.25">
      <c r="A37" s="2">
        <v>14</v>
      </c>
      <c r="B37" s="23">
        <v>11397.55</v>
      </c>
      <c r="C37" s="23">
        <v>168.46460634831467</v>
      </c>
      <c r="D37" s="3">
        <v>17503.12</v>
      </c>
      <c r="E37" s="3">
        <v>0</v>
      </c>
      <c r="F37" s="3">
        <v>0</v>
      </c>
      <c r="G37" s="3">
        <v>107118.83</v>
      </c>
      <c r="H37" s="3">
        <v>124979.61</v>
      </c>
      <c r="I37" s="3">
        <v>1705.35</v>
      </c>
      <c r="J37" s="3">
        <v>9346.6462499999998</v>
      </c>
    </row>
    <row r="38" spans="1:10" ht="15" x14ac:dyDescent="0.25">
      <c r="A38" s="2">
        <v>15</v>
      </c>
      <c r="B38" s="23">
        <v>11397.55</v>
      </c>
      <c r="C38" s="23">
        <v>168.46460634831467</v>
      </c>
      <c r="D38" s="3">
        <v>17503.12</v>
      </c>
      <c r="E38" s="3">
        <v>0</v>
      </c>
      <c r="F38" s="3">
        <v>0</v>
      </c>
      <c r="G38" s="3">
        <v>109526.13</v>
      </c>
      <c r="H38" s="3">
        <v>127786.99</v>
      </c>
      <c r="I38" s="3">
        <v>1705.35</v>
      </c>
      <c r="J38" s="3">
        <v>9527.1937500000004</v>
      </c>
    </row>
    <row r="39" spans="1:10" ht="15" x14ac:dyDescent="0.25">
      <c r="A39" s="2">
        <v>16</v>
      </c>
      <c r="B39" s="23">
        <v>10864.25</v>
      </c>
      <c r="C39" s="23">
        <v>161.2988589701344</v>
      </c>
      <c r="D39" s="3">
        <v>16758.66</v>
      </c>
      <c r="E39" s="3">
        <v>0</v>
      </c>
      <c r="F39" s="3">
        <v>0</v>
      </c>
      <c r="G39" s="3">
        <v>106753.79</v>
      </c>
      <c r="H39" s="3">
        <v>124549.27</v>
      </c>
      <c r="I39" s="3">
        <v>0</v>
      </c>
      <c r="J39" s="3">
        <v>9263.4337500000001</v>
      </c>
    </row>
    <row r="40" spans="1:10" ht="15" x14ac:dyDescent="0.25">
      <c r="A40" s="2">
        <v>17</v>
      </c>
      <c r="B40" s="23">
        <v>10864.25</v>
      </c>
      <c r="C40" s="23">
        <v>161.2988589701344</v>
      </c>
      <c r="D40" s="3">
        <v>16758.66</v>
      </c>
      <c r="E40" s="3">
        <v>0</v>
      </c>
      <c r="F40" s="3">
        <v>0</v>
      </c>
      <c r="G40" s="3">
        <v>109158.99</v>
      </c>
      <c r="H40" s="3">
        <v>127355.09</v>
      </c>
      <c r="I40" s="3">
        <v>0</v>
      </c>
      <c r="J40" s="3">
        <v>9443.8237499999996</v>
      </c>
    </row>
    <row r="41" spans="1:10" ht="15" x14ac:dyDescent="0.25">
      <c r="A41" s="2">
        <v>18</v>
      </c>
      <c r="B41" s="23">
        <v>10864.25</v>
      </c>
      <c r="C41" s="23">
        <v>161.2988589701344</v>
      </c>
      <c r="D41" s="3">
        <v>16758.66</v>
      </c>
      <c r="E41" s="3">
        <v>0</v>
      </c>
      <c r="F41" s="3">
        <v>0</v>
      </c>
      <c r="G41" s="3">
        <v>111612.08</v>
      </c>
      <c r="H41" s="3">
        <v>130217.85</v>
      </c>
      <c r="I41" s="3">
        <v>0</v>
      </c>
      <c r="J41" s="3">
        <v>9627.8055000000004</v>
      </c>
    </row>
    <row r="42" spans="1:10" ht="15" x14ac:dyDescent="0.25">
      <c r="A42" s="2">
        <v>19</v>
      </c>
      <c r="B42" s="23">
        <v>10864.25</v>
      </c>
      <c r="C42" s="23">
        <v>161.2988589701344</v>
      </c>
      <c r="D42" s="3">
        <v>16758.66</v>
      </c>
      <c r="E42" s="3">
        <v>0</v>
      </c>
      <c r="F42" s="3">
        <v>0</v>
      </c>
      <c r="G42" s="3">
        <v>114122.78</v>
      </c>
      <c r="H42" s="3">
        <v>133150.26</v>
      </c>
      <c r="I42" s="3">
        <v>0</v>
      </c>
      <c r="J42" s="3">
        <v>9816.1080000000002</v>
      </c>
    </row>
    <row r="43" spans="1:10" ht="15" x14ac:dyDescent="0.25">
      <c r="A43" s="2">
        <v>20</v>
      </c>
      <c r="B43" s="23">
        <v>10864.25</v>
      </c>
      <c r="C43" s="23">
        <v>161.2988589701344</v>
      </c>
      <c r="D43" s="3">
        <v>16758.66</v>
      </c>
      <c r="E43" s="3">
        <v>0</v>
      </c>
      <c r="F43" s="3">
        <v>0</v>
      </c>
      <c r="G43" s="3">
        <v>116690.61</v>
      </c>
      <c r="H43" s="3">
        <v>136149.37</v>
      </c>
      <c r="I43" s="3">
        <v>0</v>
      </c>
      <c r="J43" s="3">
        <v>10008.695249999999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124802.1319793149</v>
      </c>
      <c r="C54" s="23">
        <f t="shared" ref="C54:J54" si="1">C24+NPV($F$18,C25:C53)</f>
        <v>1844.5402083164654</v>
      </c>
      <c r="D54" s="3">
        <f t="shared" si="1"/>
        <v>191643.96841499294</v>
      </c>
      <c r="E54" s="3">
        <f t="shared" si="1"/>
        <v>0</v>
      </c>
      <c r="F54" s="3">
        <f t="shared" si="1"/>
        <v>0</v>
      </c>
      <c r="G54" s="3">
        <f t="shared" si="1"/>
        <v>1003514.3764112724</v>
      </c>
      <c r="H54" s="3">
        <f t="shared" si="1"/>
        <v>1142918.6695679575</v>
      </c>
      <c r="I54" s="3">
        <f t="shared" si="1"/>
        <v>16242.327915088737</v>
      </c>
      <c r="J54" s="3">
        <f t="shared" si="1"/>
        <v>89636.875861969878</v>
      </c>
    </row>
    <row r="55" spans="1:10" x14ac:dyDescent="0.3">
      <c r="A55" s="4" t="s">
        <v>32</v>
      </c>
      <c r="B55" s="23">
        <f>B24+NPV($G$18,B25:B53)</f>
        <v>165497.00178748294</v>
      </c>
      <c r="C55" s="23">
        <f t="shared" ref="C55:J55" si="2">C24+NPV($G$18,C25:C53)</f>
        <v>2446.7016665497631</v>
      </c>
      <c r="D55" s="3">
        <f t="shared" si="2"/>
        <v>254207.34946957693</v>
      </c>
      <c r="E55" s="3">
        <f t="shared" si="2"/>
        <v>0</v>
      </c>
      <c r="F55" s="3">
        <f t="shared" si="2"/>
        <v>0</v>
      </c>
      <c r="G55" s="3">
        <f t="shared" si="2"/>
        <v>1375565.2745559157</v>
      </c>
      <c r="H55" s="3">
        <f t="shared" si="2"/>
        <v>1573124.0775482066</v>
      </c>
      <c r="I55" s="3">
        <f t="shared" si="2"/>
        <v>20253.922616793145</v>
      </c>
      <c r="J55" s="3">
        <f t="shared" si="2"/>
        <v>122232.94680191195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60</v>
      </c>
      <c r="B4" s="1"/>
      <c r="C4" s="1"/>
    </row>
    <row r="6" spans="1:10" ht="15" x14ac:dyDescent="0.25">
      <c r="A6" s="2" t="s">
        <v>0</v>
      </c>
      <c r="B6" s="2"/>
      <c r="C6" s="3">
        <v>12918.14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32764.86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32764.86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248198.99030455755</v>
      </c>
      <c r="D13" s="16">
        <f>SUM(D54:G54)</f>
        <v>57304.551132044791</v>
      </c>
      <c r="E13" s="16">
        <f>SUM(D54:G54)</f>
        <v>57304.551132044791</v>
      </c>
      <c r="F13" s="16">
        <f>SUM(D54:G54)+I54+C9</f>
        <v>208846.63397596614</v>
      </c>
      <c r="G13" s="16">
        <f>SUM(D55:G55)+J55</f>
        <v>72419.750957302225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32764.86</v>
      </c>
      <c r="D14" s="17">
        <f>H54+C6+C8</f>
        <v>109575.0474606362</v>
      </c>
      <c r="E14" s="17">
        <f>C6+C8</f>
        <v>45683</v>
      </c>
      <c r="F14" s="17">
        <f>C6+C7</f>
        <v>45683</v>
      </c>
      <c r="G14" s="17">
        <f>C6+C7</f>
        <v>45683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215434.13030455756</v>
      </c>
      <c r="D15" s="18">
        <f t="shared" ref="D15:G15" si="0">D13-D14</f>
        <v>-52270.496328591405</v>
      </c>
      <c r="E15" s="18">
        <f t="shared" si="0"/>
        <v>11621.551132044791</v>
      </c>
      <c r="F15" s="18">
        <f t="shared" si="0"/>
        <v>163163.63397596614</v>
      </c>
      <c r="G15" s="18">
        <f t="shared" si="0"/>
        <v>26736.750957302225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7.5751579681572743</v>
      </c>
      <c r="D16" s="19">
        <f>IFERROR(D13/D14,0)</f>
        <v>0.5229708082274015</v>
      </c>
      <c r="E16" s="19">
        <f>IFERROR(E13/E14,0)</f>
        <v>1.2543955329563468</v>
      </c>
      <c r="F16" s="19">
        <f>IFERROR(F13/F14,0)</f>
        <v>4.5716488403994076</v>
      </c>
      <c r="G16" s="19">
        <f>IFERROR(G13/G14,0)</f>
        <v>1.5852669692730825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4.2912584493167492</v>
      </c>
      <c r="D17" s="20">
        <f>IFERROR(D14/$B$54,0)</f>
        <v>14.351193572923517</v>
      </c>
      <c r="E17" s="20">
        <f>IFERROR(E14/$B$54,0)</f>
        <v>5.9831648827474631</v>
      </c>
      <c r="F17" s="20">
        <f>IFERROR(F14/$B$54,0)</f>
        <v>5.9831648827474631</v>
      </c>
      <c r="G17" s="20">
        <f>IFERROR(G14/$B$55,0)</f>
        <v>5.1528167894289032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1030.809</v>
      </c>
      <c r="C24" s="23">
        <v>3.1480707240835391</v>
      </c>
      <c r="D24" s="3">
        <v>290.35000000000002</v>
      </c>
      <c r="E24" s="3">
        <v>0</v>
      </c>
      <c r="F24" s="3">
        <v>0</v>
      </c>
      <c r="G24" s="3">
        <v>6160.32</v>
      </c>
      <c r="H24" s="3">
        <v>7084.04</v>
      </c>
      <c r="I24" s="3">
        <v>20485</v>
      </c>
      <c r="J24" s="3">
        <v>483.80025000000001</v>
      </c>
    </row>
    <row r="25" spans="1:10" ht="15" x14ac:dyDescent="0.25">
      <c r="A25" s="2">
        <v>2</v>
      </c>
      <c r="B25" s="23">
        <v>1030.809</v>
      </c>
      <c r="C25" s="23">
        <v>3.1480707240835391</v>
      </c>
      <c r="D25" s="3">
        <v>290.35000000000002</v>
      </c>
      <c r="E25" s="3">
        <v>0</v>
      </c>
      <c r="F25" s="3">
        <v>0</v>
      </c>
      <c r="G25" s="3">
        <v>6457.41</v>
      </c>
      <c r="H25" s="3">
        <v>7435.01</v>
      </c>
      <c r="I25" s="3">
        <v>20485</v>
      </c>
      <c r="J25" s="3">
        <v>506.08199999999999</v>
      </c>
    </row>
    <row r="26" spans="1:10" ht="15" x14ac:dyDescent="0.25">
      <c r="A26" s="2">
        <v>3</v>
      </c>
      <c r="B26" s="23">
        <v>1030.809</v>
      </c>
      <c r="C26" s="23">
        <v>3.1480707240835391</v>
      </c>
      <c r="D26" s="3">
        <v>290.35000000000002</v>
      </c>
      <c r="E26" s="3">
        <v>0</v>
      </c>
      <c r="F26" s="3">
        <v>0</v>
      </c>
      <c r="G26" s="3">
        <v>6767.99</v>
      </c>
      <c r="H26" s="3">
        <v>7921.37</v>
      </c>
      <c r="I26" s="3">
        <v>20485</v>
      </c>
      <c r="J26" s="3">
        <v>529.37549999999999</v>
      </c>
    </row>
    <row r="27" spans="1:10" ht="15" x14ac:dyDescent="0.25">
      <c r="A27" s="2">
        <v>4</v>
      </c>
      <c r="B27" s="23">
        <v>1030.809</v>
      </c>
      <c r="C27" s="23">
        <v>3.1480707240835391</v>
      </c>
      <c r="D27" s="3">
        <v>290.35000000000002</v>
      </c>
      <c r="E27" s="3">
        <v>0</v>
      </c>
      <c r="F27" s="3">
        <v>0</v>
      </c>
      <c r="G27" s="3">
        <v>7088.96</v>
      </c>
      <c r="H27" s="3">
        <v>8271.27</v>
      </c>
      <c r="I27" s="3">
        <v>20485</v>
      </c>
      <c r="J27" s="3">
        <v>553.44825000000003</v>
      </c>
    </row>
    <row r="28" spans="1:10" ht="15" x14ac:dyDescent="0.25">
      <c r="A28" s="2">
        <v>5</v>
      </c>
      <c r="B28" s="23">
        <v>1030.809</v>
      </c>
      <c r="C28" s="23">
        <v>3.1480707240835391</v>
      </c>
      <c r="D28" s="3">
        <v>290.35000000000002</v>
      </c>
      <c r="E28" s="3">
        <v>0</v>
      </c>
      <c r="F28" s="3">
        <v>0</v>
      </c>
      <c r="G28" s="3">
        <v>7481.21</v>
      </c>
      <c r="H28" s="3">
        <v>8615.86</v>
      </c>
      <c r="I28" s="3">
        <v>20485</v>
      </c>
      <c r="J28" s="3">
        <v>582.86699999999996</v>
      </c>
    </row>
    <row r="29" spans="1:10" ht="15" x14ac:dyDescent="0.25">
      <c r="A29" s="2">
        <v>6</v>
      </c>
      <c r="B29" s="23">
        <v>1030.809</v>
      </c>
      <c r="C29" s="23">
        <v>3.1480707240835391</v>
      </c>
      <c r="D29" s="3">
        <v>290.35000000000002</v>
      </c>
      <c r="E29" s="3">
        <v>0</v>
      </c>
      <c r="F29" s="3">
        <v>0</v>
      </c>
      <c r="G29" s="3">
        <v>8098.87</v>
      </c>
      <c r="H29" s="3">
        <v>8975.0300000000007</v>
      </c>
      <c r="I29" s="3">
        <v>20485</v>
      </c>
      <c r="J29" s="3">
        <v>629.19149999999991</v>
      </c>
    </row>
    <row r="30" spans="1:10" ht="15" x14ac:dyDescent="0.25">
      <c r="A30" s="2">
        <v>7</v>
      </c>
      <c r="B30" s="23">
        <v>1030.809</v>
      </c>
      <c r="C30" s="23">
        <v>3.1480707240835391</v>
      </c>
      <c r="D30" s="3">
        <v>290.35000000000002</v>
      </c>
      <c r="E30" s="3">
        <v>0</v>
      </c>
      <c r="F30" s="3">
        <v>0</v>
      </c>
      <c r="G30" s="3">
        <v>8281</v>
      </c>
      <c r="H30" s="3">
        <v>9345.6299999999992</v>
      </c>
      <c r="I30" s="3">
        <v>20485</v>
      </c>
      <c r="J30" s="3">
        <v>642.85125000000005</v>
      </c>
    </row>
    <row r="31" spans="1:10" ht="15" x14ac:dyDescent="0.25">
      <c r="A31" s="2">
        <v>8</v>
      </c>
      <c r="B31" s="23">
        <v>1030.809</v>
      </c>
      <c r="C31" s="23">
        <v>3.1480707240835391</v>
      </c>
      <c r="D31" s="3">
        <v>290.35000000000002</v>
      </c>
      <c r="E31" s="3">
        <v>0</v>
      </c>
      <c r="F31" s="3">
        <v>0</v>
      </c>
      <c r="G31" s="3">
        <v>8467.24</v>
      </c>
      <c r="H31" s="3">
        <v>9788.65</v>
      </c>
      <c r="I31" s="3">
        <v>20485</v>
      </c>
      <c r="J31" s="3">
        <v>656.81925000000001</v>
      </c>
    </row>
    <row r="32" spans="1:10" ht="15" x14ac:dyDescent="0.25">
      <c r="A32" s="2">
        <v>9</v>
      </c>
      <c r="B32" s="23">
        <v>1030.809</v>
      </c>
      <c r="C32" s="23">
        <v>3.1480707240835391</v>
      </c>
      <c r="D32" s="3">
        <v>290.35000000000002</v>
      </c>
      <c r="E32" s="3">
        <v>0</v>
      </c>
      <c r="F32" s="3">
        <v>0</v>
      </c>
      <c r="G32" s="3">
        <v>8657.77</v>
      </c>
      <c r="H32" s="3">
        <v>10458.219999999999</v>
      </c>
      <c r="I32" s="3">
        <v>20485</v>
      </c>
      <c r="J32" s="3">
        <v>671.10900000000004</v>
      </c>
    </row>
    <row r="33" spans="1:10" ht="15" x14ac:dyDescent="0.25">
      <c r="A33" s="2">
        <v>10</v>
      </c>
      <c r="B33" s="23">
        <v>1030.809</v>
      </c>
      <c r="C33" s="23">
        <v>3.1480707240835391</v>
      </c>
      <c r="D33" s="3">
        <v>290.35000000000002</v>
      </c>
      <c r="E33" s="3">
        <v>0</v>
      </c>
      <c r="F33" s="3">
        <v>0</v>
      </c>
      <c r="G33" s="3">
        <v>8852.5499999999993</v>
      </c>
      <c r="H33" s="3">
        <v>10693.44</v>
      </c>
      <c r="I33" s="3">
        <v>20485</v>
      </c>
      <c r="J33" s="3">
        <v>685.71749999999997</v>
      </c>
    </row>
    <row r="34" spans="1:10" ht="15" x14ac:dyDescent="0.25">
      <c r="A34" s="2">
        <v>11</v>
      </c>
      <c r="B34" s="23">
        <v>7.05</v>
      </c>
      <c r="C34" s="23">
        <v>2.153056347469701E-2</v>
      </c>
      <c r="D34" s="3">
        <v>2.2400000000000002</v>
      </c>
      <c r="E34" s="3">
        <v>0</v>
      </c>
      <c r="F34" s="3">
        <v>0</v>
      </c>
      <c r="G34" s="3">
        <v>61.91</v>
      </c>
      <c r="H34" s="3">
        <v>72.25</v>
      </c>
      <c r="I34" s="3">
        <v>0</v>
      </c>
      <c r="J34" s="3">
        <v>4.8112499999999994</v>
      </c>
    </row>
    <row r="35" spans="1:10" ht="15" x14ac:dyDescent="0.25">
      <c r="A35" s="2">
        <v>12</v>
      </c>
      <c r="B35" s="23">
        <v>7.05</v>
      </c>
      <c r="C35" s="23">
        <v>2.153056347469701E-2</v>
      </c>
      <c r="D35" s="3">
        <v>2.2400000000000002</v>
      </c>
      <c r="E35" s="3">
        <v>0</v>
      </c>
      <c r="F35" s="3">
        <v>0</v>
      </c>
      <c r="G35" s="3">
        <v>63.3</v>
      </c>
      <c r="H35" s="3">
        <v>73.87</v>
      </c>
      <c r="I35" s="3">
        <v>0</v>
      </c>
      <c r="J35" s="3">
        <v>4.9154999999999989</v>
      </c>
    </row>
    <row r="36" spans="1:10" ht="15" x14ac:dyDescent="0.25">
      <c r="A36" s="2">
        <v>13</v>
      </c>
      <c r="B36" s="23">
        <v>7.05</v>
      </c>
      <c r="C36" s="23">
        <v>2.153056347469701E-2</v>
      </c>
      <c r="D36" s="3">
        <v>2.2400000000000002</v>
      </c>
      <c r="E36" s="3">
        <v>0</v>
      </c>
      <c r="F36" s="3">
        <v>0</v>
      </c>
      <c r="G36" s="3">
        <v>64.72</v>
      </c>
      <c r="H36" s="3">
        <v>75.53</v>
      </c>
      <c r="I36" s="3">
        <v>0</v>
      </c>
      <c r="J36" s="3">
        <v>5.0219999999999994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7635.2567404130132</v>
      </c>
      <c r="C54" s="23">
        <f t="shared" ref="C54:J54" si="1">C24+NPV($F$18,C25:C53)</f>
        <v>23.317926226251142</v>
      </c>
      <c r="D54" s="3">
        <f t="shared" si="1"/>
        <v>2150.9850751804934</v>
      </c>
      <c r="E54" s="3">
        <f t="shared" si="1"/>
        <v>0</v>
      </c>
      <c r="F54" s="3">
        <f t="shared" si="1"/>
        <v>0</v>
      </c>
      <c r="G54" s="3">
        <f t="shared" si="1"/>
        <v>55153.5660568643</v>
      </c>
      <c r="H54" s="3">
        <f t="shared" si="1"/>
        <v>63892.047460636197</v>
      </c>
      <c r="I54" s="3">
        <f t="shared" si="1"/>
        <v>151542.08284392135</v>
      </c>
      <c r="J54" s="3">
        <f t="shared" si="1"/>
        <v>4297.8413349033599</v>
      </c>
    </row>
    <row r="55" spans="1:10" x14ac:dyDescent="0.3">
      <c r="A55" s="4" t="s">
        <v>32</v>
      </c>
      <c r="B55" s="23">
        <f>B24+NPV($G$18,B25:B53)</f>
        <v>8865.6363823607117</v>
      </c>
      <c r="C55" s="23">
        <f t="shared" ref="C55:J55" si="2">C24+NPV($G$18,C25:C53)</f>
        <v>27.075481826099356</v>
      </c>
      <c r="D55" s="3">
        <f t="shared" si="2"/>
        <v>2497.7205081035731</v>
      </c>
      <c r="E55" s="3">
        <f t="shared" si="2"/>
        <v>0</v>
      </c>
      <c r="F55" s="3">
        <f t="shared" si="2"/>
        <v>0</v>
      </c>
      <c r="G55" s="3">
        <f t="shared" si="2"/>
        <v>64869.489684735709</v>
      </c>
      <c r="H55" s="3">
        <f t="shared" si="2"/>
        <v>75222.950823281062</v>
      </c>
      <c r="I55" s="3">
        <f t="shared" si="2"/>
        <v>175898.31750671679</v>
      </c>
      <c r="J55" s="3">
        <f t="shared" si="2"/>
        <v>5052.5407644629477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46</v>
      </c>
      <c r="B4" s="1"/>
      <c r="C4" s="1"/>
    </row>
    <row r="6" spans="1:10" ht="15" x14ac:dyDescent="0.25">
      <c r="A6" s="2" t="s">
        <v>0</v>
      </c>
      <c r="B6" s="2"/>
      <c r="C6" s="3">
        <v>8986.8000000000029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70618.290000000008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22232.199999999997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149844.7195709839</v>
      </c>
      <c r="D13" s="16">
        <f>SUM(D54:G54)</f>
        <v>138442.03319214346</v>
      </c>
      <c r="E13" s="16">
        <f>SUM(D54:G54)</f>
        <v>138442.03319214346</v>
      </c>
      <c r="F13" s="16">
        <f>SUM(D54:G54)+I54+C9</f>
        <v>138442.03319214346</v>
      </c>
      <c r="G13" s="16">
        <f>SUM(D55:G55)+J55</f>
        <v>197576.69020786165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70618.290000000008</v>
      </c>
      <c r="D14" s="17">
        <f>H54+C6+C8</f>
        <v>158831.51957098389</v>
      </c>
      <c r="E14" s="17">
        <f>C6+C8</f>
        <v>31219</v>
      </c>
      <c r="F14" s="17">
        <f>C6+C7</f>
        <v>79605.090000000011</v>
      </c>
      <c r="G14" s="17">
        <f>C6+C7</f>
        <v>79605.090000000011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79226.429570983892</v>
      </c>
      <c r="D15" s="18">
        <f t="shared" ref="D15:G15" si="0">D13-D14</f>
        <v>-20389.486378840433</v>
      </c>
      <c r="E15" s="18">
        <f t="shared" si="0"/>
        <v>107223.03319214346</v>
      </c>
      <c r="F15" s="18">
        <f t="shared" si="0"/>
        <v>58836.943192143444</v>
      </c>
      <c r="G15" s="18">
        <f t="shared" si="0"/>
        <v>117971.60020786164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2.1218967433363778</v>
      </c>
      <c r="D16" s="19">
        <f>IFERROR(D13/D14,0)</f>
        <v>0.87162821061012319</v>
      </c>
      <c r="E16" s="19">
        <f>IFERROR(E13/E14,0)</f>
        <v>4.4345441299254764</v>
      </c>
      <c r="F16" s="19">
        <f>IFERROR(F13/F14,0)</f>
        <v>1.7391103155858934</v>
      </c>
      <c r="G16" s="19">
        <f>IFERROR(G13/G14,0)</f>
        <v>2.481960515437664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4.9786925100799442</v>
      </c>
      <c r="D17" s="20">
        <f>IFERROR(D14/$B$54,0)</f>
        <v>11.197853939151932</v>
      </c>
      <c r="E17" s="20">
        <f>IFERROR(E14/$B$54,0)</f>
        <v>2.2009850631073871</v>
      </c>
      <c r="F17" s="20">
        <f>IFERROR(F14/$B$54,0)</f>
        <v>5.6122750260200283</v>
      </c>
      <c r="G17" s="20">
        <f>IFERROR(G14/$B$55,0)</f>
        <v>4.3342074289001147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v>1377.3740000000003</v>
      </c>
      <c r="C24" s="23">
        <v>24.266104619466674</v>
      </c>
      <c r="D24" s="3">
        <v>2521.12</v>
      </c>
      <c r="E24" s="3">
        <v>0</v>
      </c>
      <c r="F24" s="3">
        <v>0</v>
      </c>
      <c r="G24" s="3">
        <v>8547.56</v>
      </c>
      <c r="H24" s="3">
        <v>9343.8799999999992</v>
      </c>
      <c r="I24" s="3">
        <v>0</v>
      </c>
      <c r="J24" s="3">
        <v>830.15099999999995</v>
      </c>
    </row>
    <row r="25" spans="1:10" ht="15" x14ac:dyDescent="0.25">
      <c r="A25" s="2">
        <v>2</v>
      </c>
      <c r="B25" s="23">
        <v>1377.3740000000003</v>
      </c>
      <c r="C25" s="23">
        <v>24.266104619466674</v>
      </c>
      <c r="D25" s="3">
        <v>2521.12</v>
      </c>
      <c r="E25" s="3">
        <v>0</v>
      </c>
      <c r="F25" s="3">
        <v>0</v>
      </c>
      <c r="G25" s="3">
        <v>8917.48</v>
      </c>
      <c r="H25" s="3">
        <v>9820.2900000000009</v>
      </c>
      <c r="I25" s="3">
        <v>0</v>
      </c>
      <c r="J25" s="3">
        <v>857.89499999999987</v>
      </c>
    </row>
    <row r="26" spans="1:10" ht="15" x14ac:dyDescent="0.25">
      <c r="A26" s="2">
        <v>3</v>
      </c>
      <c r="B26" s="23">
        <v>1377.3740000000003</v>
      </c>
      <c r="C26" s="23">
        <v>24.266104619466674</v>
      </c>
      <c r="D26" s="3">
        <v>2521.12</v>
      </c>
      <c r="E26" s="3">
        <v>0</v>
      </c>
      <c r="F26" s="3">
        <v>0</v>
      </c>
      <c r="G26" s="3">
        <v>9192.7999999999993</v>
      </c>
      <c r="H26" s="3">
        <v>10422.44</v>
      </c>
      <c r="I26" s="3">
        <v>0</v>
      </c>
      <c r="J26" s="3">
        <v>878.54399999999987</v>
      </c>
    </row>
    <row r="27" spans="1:10" ht="15" x14ac:dyDescent="0.25">
      <c r="A27" s="2">
        <v>4</v>
      </c>
      <c r="B27" s="23">
        <v>1377.3740000000003</v>
      </c>
      <c r="C27" s="23">
        <v>24.266104619466674</v>
      </c>
      <c r="D27" s="3">
        <v>2521.12</v>
      </c>
      <c r="E27" s="3">
        <v>0</v>
      </c>
      <c r="F27" s="3">
        <v>0</v>
      </c>
      <c r="G27" s="3">
        <v>9511.17</v>
      </c>
      <c r="H27" s="3">
        <v>10944.45</v>
      </c>
      <c r="I27" s="3">
        <v>0</v>
      </c>
      <c r="J27" s="3">
        <v>902.42175000000009</v>
      </c>
    </row>
    <row r="28" spans="1:10" ht="15" x14ac:dyDescent="0.25">
      <c r="A28" s="2">
        <v>5</v>
      </c>
      <c r="B28" s="23">
        <v>1377.3740000000003</v>
      </c>
      <c r="C28" s="23">
        <v>24.266104619466674</v>
      </c>
      <c r="D28" s="3">
        <v>2521.12</v>
      </c>
      <c r="E28" s="3">
        <v>0</v>
      </c>
      <c r="F28" s="3">
        <v>0</v>
      </c>
      <c r="G28" s="3">
        <v>10050.82</v>
      </c>
      <c r="H28" s="3">
        <v>11368.3</v>
      </c>
      <c r="I28" s="3">
        <v>0</v>
      </c>
      <c r="J28" s="3">
        <v>942.89549999999986</v>
      </c>
    </row>
    <row r="29" spans="1:10" ht="15" x14ac:dyDescent="0.25">
      <c r="A29" s="2">
        <v>6</v>
      </c>
      <c r="B29" s="23">
        <v>1377.3740000000003</v>
      </c>
      <c r="C29" s="23">
        <v>24.266104619466674</v>
      </c>
      <c r="D29" s="3">
        <v>2521.12</v>
      </c>
      <c r="E29" s="3">
        <v>0</v>
      </c>
      <c r="F29" s="3">
        <v>0</v>
      </c>
      <c r="G29" s="3">
        <v>10797.76</v>
      </c>
      <c r="H29" s="3">
        <v>11698.75</v>
      </c>
      <c r="I29" s="3">
        <v>0</v>
      </c>
      <c r="J29" s="3">
        <v>998.91600000000005</v>
      </c>
    </row>
    <row r="30" spans="1:10" ht="15" x14ac:dyDescent="0.25">
      <c r="A30" s="2">
        <v>7</v>
      </c>
      <c r="B30" s="23">
        <v>1377.3740000000003</v>
      </c>
      <c r="C30" s="23">
        <v>24.266104619466674</v>
      </c>
      <c r="D30" s="3">
        <v>2521.12</v>
      </c>
      <c r="E30" s="3">
        <v>0</v>
      </c>
      <c r="F30" s="3">
        <v>0</v>
      </c>
      <c r="G30" s="3">
        <v>11081.91</v>
      </c>
      <c r="H30" s="3">
        <v>12073.51</v>
      </c>
      <c r="I30" s="3">
        <v>0</v>
      </c>
      <c r="J30" s="3">
        <v>1020.2272499999999</v>
      </c>
    </row>
    <row r="31" spans="1:10" ht="15" x14ac:dyDescent="0.25">
      <c r="A31" s="2">
        <v>8</v>
      </c>
      <c r="B31" s="23">
        <v>1377.3740000000003</v>
      </c>
      <c r="C31" s="23">
        <v>24.266104619466674</v>
      </c>
      <c r="D31" s="3">
        <v>2521.12</v>
      </c>
      <c r="E31" s="3">
        <v>0</v>
      </c>
      <c r="F31" s="3">
        <v>0</v>
      </c>
      <c r="G31" s="3">
        <v>11331.44</v>
      </c>
      <c r="H31" s="3">
        <v>12670.82</v>
      </c>
      <c r="I31" s="3">
        <v>0</v>
      </c>
      <c r="J31" s="3">
        <v>1038.942</v>
      </c>
    </row>
    <row r="32" spans="1:10" ht="15" x14ac:dyDescent="0.25">
      <c r="A32" s="2">
        <v>9</v>
      </c>
      <c r="B32" s="23">
        <v>1377.3740000000003</v>
      </c>
      <c r="C32" s="23">
        <v>24.266104619466674</v>
      </c>
      <c r="D32" s="3">
        <v>2521.12</v>
      </c>
      <c r="E32" s="3">
        <v>0</v>
      </c>
      <c r="F32" s="3">
        <v>0</v>
      </c>
      <c r="G32" s="3">
        <v>11586.65</v>
      </c>
      <c r="H32" s="3">
        <v>13476.7</v>
      </c>
      <c r="I32" s="3">
        <v>0</v>
      </c>
      <c r="J32" s="3">
        <v>1058.08275</v>
      </c>
    </row>
    <row r="33" spans="1:10" ht="15" x14ac:dyDescent="0.25">
      <c r="A33" s="2">
        <v>10</v>
      </c>
      <c r="B33" s="23">
        <v>1377.3740000000003</v>
      </c>
      <c r="C33" s="23">
        <v>24.266104619466674</v>
      </c>
      <c r="D33" s="3">
        <v>2521.12</v>
      </c>
      <c r="E33" s="3">
        <v>0</v>
      </c>
      <c r="F33" s="3">
        <v>0</v>
      </c>
      <c r="G33" s="3">
        <v>11847.23</v>
      </c>
      <c r="H33" s="3">
        <v>13821.15</v>
      </c>
      <c r="I33" s="3">
        <v>0</v>
      </c>
      <c r="J33" s="3">
        <v>1077.6262499999998</v>
      </c>
    </row>
    <row r="34" spans="1:10" ht="15" x14ac:dyDescent="0.25">
      <c r="A34" s="2">
        <v>11</v>
      </c>
      <c r="B34" s="23">
        <v>1377.3740000000003</v>
      </c>
      <c r="C34" s="23">
        <v>24.266104619466674</v>
      </c>
      <c r="D34" s="3">
        <v>2521.12</v>
      </c>
      <c r="E34" s="3">
        <v>0</v>
      </c>
      <c r="F34" s="3">
        <v>0</v>
      </c>
      <c r="G34" s="3">
        <v>12113.97</v>
      </c>
      <c r="H34" s="3">
        <v>14132.3</v>
      </c>
      <c r="I34" s="3">
        <v>0</v>
      </c>
      <c r="J34" s="3">
        <v>1097.63175</v>
      </c>
    </row>
    <row r="35" spans="1:10" ht="15" x14ac:dyDescent="0.25">
      <c r="A35" s="2">
        <v>12</v>
      </c>
      <c r="B35" s="23">
        <v>1377.3740000000003</v>
      </c>
      <c r="C35" s="23">
        <v>24.266104619466674</v>
      </c>
      <c r="D35" s="3">
        <v>2521.12</v>
      </c>
      <c r="E35" s="3">
        <v>0</v>
      </c>
      <c r="F35" s="3">
        <v>0</v>
      </c>
      <c r="G35" s="3">
        <v>12385.93</v>
      </c>
      <c r="H35" s="3">
        <v>14450.53</v>
      </c>
      <c r="I35" s="3">
        <v>0</v>
      </c>
      <c r="J35" s="3">
        <v>1118.0287499999999</v>
      </c>
    </row>
    <row r="36" spans="1:10" ht="15" x14ac:dyDescent="0.25">
      <c r="A36" s="2">
        <v>13</v>
      </c>
      <c r="B36" s="23">
        <v>1362.2270000000003</v>
      </c>
      <c r="C36" s="23">
        <v>24.221905418127882</v>
      </c>
      <c r="D36" s="3">
        <v>2516.5300000000002</v>
      </c>
      <c r="E36" s="3">
        <v>0</v>
      </c>
      <c r="F36" s="3">
        <v>0</v>
      </c>
      <c r="G36" s="3">
        <v>12525.56</v>
      </c>
      <c r="H36" s="3">
        <v>14613.25</v>
      </c>
      <c r="I36" s="3">
        <v>0</v>
      </c>
      <c r="J36" s="3">
        <v>1128.1567499999999</v>
      </c>
    </row>
    <row r="37" spans="1:10" ht="15" x14ac:dyDescent="0.25">
      <c r="A37" s="2">
        <v>14</v>
      </c>
      <c r="B37" s="23">
        <v>1362.2270000000003</v>
      </c>
      <c r="C37" s="23">
        <v>24.221905418127882</v>
      </c>
      <c r="D37" s="3">
        <v>2516.5300000000002</v>
      </c>
      <c r="E37" s="3">
        <v>0</v>
      </c>
      <c r="F37" s="3">
        <v>0</v>
      </c>
      <c r="G37" s="3">
        <v>12807.84</v>
      </c>
      <c r="H37" s="3">
        <v>14942.25</v>
      </c>
      <c r="I37" s="3">
        <v>0</v>
      </c>
      <c r="J37" s="3">
        <v>1149.3277499999999</v>
      </c>
    </row>
    <row r="38" spans="1:10" ht="15" x14ac:dyDescent="0.25">
      <c r="A38" s="2">
        <v>15</v>
      </c>
      <c r="B38" s="23">
        <v>1362.2270000000003</v>
      </c>
      <c r="C38" s="23">
        <v>24.221905418127882</v>
      </c>
      <c r="D38" s="3">
        <v>2516.5300000000002</v>
      </c>
      <c r="E38" s="3">
        <v>0</v>
      </c>
      <c r="F38" s="3">
        <v>0</v>
      </c>
      <c r="G38" s="3">
        <v>13095.67</v>
      </c>
      <c r="H38" s="3">
        <v>15277.84</v>
      </c>
      <c r="I38" s="3">
        <v>0</v>
      </c>
      <c r="J38" s="3">
        <v>1170.915</v>
      </c>
    </row>
    <row r="39" spans="1:10" ht="15" x14ac:dyDescent="0.25">
      <c r="A39" s="2">
        <v>16</v>
      </c>
      <c r="B39" s="23">
        <v>687.245</v>
      </c>
      <c r="C39" s="23">
        <v>13.409922061698426</v>
      </c>
      <c r="D39" s="3">
        <v>1393.42</v>
      </c>
      <c r="E39" s="3">
        <v>0</v>
      </c>
      <c r="F39" s="3">
        <v>0</v>
      </c>
      <c r="G39" s="3">
        <v>6757.16</v>
      </c>
      <c r="H39" s="3">
        <v>7882.55</v>
      </c>
      <c r="I39" s="3">
        <v>0</v>
      </c>
      <c r="J39" s="3">
        <v>611.29349999999999</v>
      </c>
    </row>
    <row r="40" spans="1:10" ht="15" x14ac:dyDescent="0.25">
      <c r="A40" s="2">
        <v>17</v>
      </c>
      <c r="B40" s="23">
        <v>687.245</v>
      </c>
      <c r="C40" s="23">
        <v>13.409922061698426</v>
      </c>
      <c r="D40" s="3">
        <v>1393.42</v>
      </c>
      <c r="E40" s="3">
        <v>0</v>
      </c>
      <c r="F40" s="3">
        <v>0</v>
      </c>
      <c r="G40" s="3">
        <v>6909.39</v>
      </c>
      <c r="H40" s="3">
        <v>8060.14</v>
      </c>
      <c r="I40" s="3">
        <v>0</v>
      </c>
      <c r="J40" s="3">
        <v>622.71075000000008</v>
      </c>
    </row>
    <row r="41" spans="1:10" ht="15" x14ac:dyDescent="0.25">
      <c r="A41" s="2">
        <v>18</v>
      </c>
      <c r="B41" s="23">
        <v>687.245</v>
      </c>
      <c r="C41" s="23">
        <v>13.409922061698426</v>
      </c>
      <c r="D41" s="3">
        <v>1393.42</v>
      </c>
      <c r="E41" s="3">
        <v>0</v>
      </c>
      <c r="F41" s="3">
        <v>0</v>
      </c>
      <c r="G41" s="3">
        <v>7064.64</v>
      </c>
      <c r="H41" s="3">
        <v>8241.33</v>
      </c>
      <c r="I41" s="3">
        <v>0</v>
      </c>
      <c r="J41" s="3">
        <v>634.35450000000003</v>
      </c>
    </row>
    <row r="42" spans="1:10" ht="15" x14ac:dyDescent="0.25">
      <c r="A42" s="2">
        <v>19</v>
      </c>
      <c r="B42" s="23">
        <v>687.245</v>
      </c>
      <c r="C42" s="23">
        <v>13.409922061698426</v>
      </c>
      <c r="D42" s="3">
        <v>1393.42</v>
      </c>
      <c r="E42" s="3">
        <v>0</v>
      </c>
      <c r="F42" s="3">
        <v>0</v>
      </c>
      <c r="G42" s="3">
        <v>7223.57</v>
      </c>
      <c r="H42" s="3">
        <v>8426.94</v>
      </c>
      <c r="I42" s="3">
        <v>0</v>
      </c>
      <c r="J42" s="3">
        <v>646.27424999999994</v>
      </c>
    </row>
    <row r="43" spans="1:10" ht="15" x14ac:dyDescent="0.25">
      <c r="A43" s="2">
        <v>20</v>
      </c>
      <c r="B43" s="23">
        <v>687.245</v>
      </c>
      <c r="C43" s="23">
        <v>13.409922061698426</v>
      </c>
      <c r="D43" s="3">
        <v>1393.42</v>
      </c>
      <c r="E43" s="3">
        <v>0</v>
      </c>
      <c r="F43" s="3">
        <v>0</v>
      </c>
      <c r="G43" s="3">
        <v>7386.1</v>
      </c>
      <c r="H43" s="3">
        <v>8616.74</v>
      </c>
      <c r="I43" s="3">
        <v>0</v>
      </c>
      <c r="J43" s="3">
        <v>658.46400000000006</v>
      </c>
    </row>
    <row r="44" spans="1:10" x14ac:dyDescent="0.3">
      <c r="A44" s="2">
        <v>21</v>
      </c>
      <c r="B44" s="23">
        <v>59.801000000000002</v>
      </c>
      <c r="C44" s="23">
        <v>0.90003350430675355</v>
      </c>
      <c r="D44" s="3">
        <v>93.48</v>
      </c>
      <c r="E44" s="3">
        <v>0</v>
      </c>
      <c r="F44" s="3">
        <v>0</v>
      </c>
      <c r="G44" s="3">
        <v>656.77</v>
      </c>
      <c r="H44" s="3">
        <v>766.28</v>
      </c>
      <c r="I44" s="3">
        <v>0</v>
      </c>
      <c r="J44" s="3">
        <v>56.268749999999997</v>
      </c>
    </row>
    <row r="45" spans="1:10" x14ac:dyDescent="0.3">
      <c r="A45" s="2">
        <v>22</v>
      </c>
      <c r="B45" s="23">
        <v>59.801000000000002</v>
      </c>
      <c r="C45" s="23">
        <v>0.90003350430675355</v>
      </c>
      <c r="D45" s="3">
        <v>93.48</v>
      </c>
      <c r="E45" s="3">
        <v>0</v>
      </c>
      <c r="F45" s="3">
        <v>0</v>
      </c>
      <c r="G45" s="3">
        <v>671.53</v>
      </c>
      <c r="H45" s="3">
        <v>783.52</v>
      </c>
      <c r="I45" s="3">
        <v>0</v>
      </c>
      <c r="J45" s="3">
        <v>57.375749999999996</v>
      </c>
    </row>
    <row r="46" spans="1:10" x14ac:dyDescent="0.3">
      <c r="A46" s="2">
        <v>23</v>
      </c>
      <c r="B46" s="23">
        <v>59.801000000000002</v>
      </c>
      <c r="C46" s="23">
        <v>0.90003350430675355</v>
      </c>
      <c r="D46" s="3">
        <v>93.48</v>
      </c>
      <c r="E46" s="3">
        <v>0</v>
      </c>
      <c r="F46" s="3">
        <v>0</v>
      </c>
      <c r="G46" s="3">
        <v>686.66</v>
      </c>
      <c r="H46" s="3">
        <v>801.15</v>
      </c>
      <c r="I46" s="3">
        <v>0</v>
      </c>
      <c r="J46" s="3">
        <v>58.510499999999993</v>
      </c>
    </row>
    <row r="47" spans="1:10" x14ac:dyDescent="0.3">
      <c r="A47" s="2">
        <v>24</v>
      </c>
      <c r="B47" s="23">
        <v>59.801000000000002</v>
      </c>
      <c r="C47" s="23">
        <v>0.90003350430675355</v>
      </c>
      <c r="D47" s="3">
        <v>93.48</v>
      </c>
      <c r="E47" s="3">
        <v>0</v>
      </c>
      <c r="F47" s="3">
        <v>0</v>
      </c>
      <c r="G47" s="3">
        <v>702.12</v>
      </c>
      <c r="H47" s="3">
        <v>819.18</v>
      </c>
      <c r="I47" s="3">
        <v>0</v>
      </c>
      <c r="J47" s="3">
        <v>59.67</v>
      </c>
    </row>
    <row r="48" spans="1:10" x14ac:dyDescent="0.3">
      <c r="A48" s="2">
        <v>25</v>
      </c>
      <c r="B48" s="23">
        <v>59.801000000000002</v>
      </c>
      <c r="C48" s="23">
        <v>0.90003350430675355</v>
      </c>
      <c r="D48" s="3">
        <v>93.48</v>
      </c>
      <c r="E48" s="3">
        <v>0</v>
      </c>
      <c r="F48" s="3">
        <v>0</v>
      </c>
      <c r="G48" s="3">
        <v>717.9</v>
      </c>
      <c r="H48" s="3">
        <v>837.59</v>
      </c>
      <c r="I48" s="3">
        <v>0</v>
      </c>
      <c r="J48" s="3">
        <v>60.853499999999997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14184.103528592103</v>
      </c>
      <c r="C54" s="23">
        <f t="shared" ref="C54:J54" si="1">C24+NPV($F$18,C25:C53)</f>
        <v>251.93017968444684</v>
      </c>
      <c r="D54" s="3">
        <f t="shared" si="1"/>
        <v>26174.483788400215</v>
      </c>
      <c r="E54" s="3">
        <f t="shared" si="1"/>
        <v>0</v>
      </c>
      <c r="F54" s="3">
        <f t="shared" si="1"/>
        <v>0</v>
      </c>
      <c r="G54" s="3">
        <f t="shared" si="1"/>
        <v>112267.54940374325</v>
      </c>
      <c r="H54" s="3">
        <f t="shared" si="1"/>
        <v>127612.5195709839</v>
      </c>
      <c r="I54" s="3">
        <f t="shared" si="1"/>
        <v>0</v>
      </c>
      <c r="J54" s="3">
        <f t="shared" si="1"/>
        <v>10383.152489410759</v>
      </c>
    </row>
    <row r="55" spans="1:10" x14ac:dyDescent="0.3">
      <c r="A55" s="4" t="s">
        <v>32</v>
      </c>
      <c r="B55" s="23">
        <f>B24+NPV($G$18,B25:B53)</f>
        <v>18366.700557338409</v>
      </c>
      <c r="C55" s="23">
        <f t="shared" ref="C55:J55" si="2">C24+NPV($G$18,C25:C53)</f>
        <v>327.24331981804619</v>
      </c>
      <c r="D55" s="3">
        <f t="shared" si="2"/>
        <v>33999.340821082274</v>
      </c>
      <c r="E55" s="3">
        <f t="shared" si="2"/>
        <v>0</v>
      </c>
      <c r="F55" s="3">
        <f t="shared" si="2"/>
        <v>0</v>
      </c>
      <c r="G55" s="3">
        <f t="shared" si="2"/>
        <v>149792.92913971926</v>
      </c>
      <c r="H55" s="3">
        <f t="shared" si="2"/>
        <v>170925.32902620919</v>
      </c>
      <c r="I55" s="3">
        <f t="shared" si="2"/>
        <v>0</v>
      </c>
      <c r="J55" s="3">
        <f t="shared" si="2"/>
        <v>13784.420247060118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65</v>
      </c>
      <c r="B3" s="1"/>
      <c r="C3" s="1"/>
    </row>
    <row r="4" spans="1:10" ht="18" x14ac:dyDescent="0.25">
      <c r="A4" s="10" t="s">
        <v>48</v>
      </c>
      <c r="B4" s="1"/>
      <c r="C4" s="1"/>
    </row>
    <row r="6" spans="1:10" ht="15" x14ac:dyDescent="0.25">
      <c r="A6" s="2" t="s">
        <v>0</v>
      </c>
      <c r="B6" s="2"/>
      <c r="C6" s="3">
        <f>'Residential Equipment - Gas'!C6+'Residential Audit - Gas'!C6+'Nonresidential Equipment - Gas'!C6+'Nonresidential Custom - Gas'!C6+'Nonresidential Audit - Gas'!C6</f>
        <v>153167.88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Gas'!C7+'Residential Audit - Gas'!C7+'Nonresidential Equipment - Gas'!C7+'Nonresidential Custom - Gas'!C7+'Nonresidential Audit - Gas'!C7</f>
        <v>2390898.1999999997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Gas'!C8+'Residential Audit - Gas'!C8+'Nonresidential Equipment - Gas'!C8+'Nonresidential Custom - Gas'!C8+'Nonresidential Audit - Gas'!C8</f>
        <v>925880.12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f>'Residential Equipment - Gas'!C9+'Residential Audit - Gas'!C9+'Nonresidential Equipment - Gas'!C9+'Nonresidential Custom - Gas'!C9+'Nonresidential Audit - Gas'!C9</f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6023332.4956892533</v>
      </c>
      <c r="D13" s="16">
        <f>SUM(D54:G54)</f>
        <v>4558304.1167904232</v>
      </c>
      <c r="E13" s="16">
        <f>SUM(D54:G54)</f>
        <v>4558304.1167904232</v>
      </c>
      <c r="F13" s="16">
        <f>SUM(D54:G54)+I54+C9</f>
        <v>5127128.2189634815</v>
      </c>
      <c r="G13" s="16">
        <f>SUM(D55:G55)+J55</f>
        <v>6373358.67763416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2390898.1999999997</v>
      </c>
      <c r="D14" s="17">
        <f>H54+C6+C8</f>
        <v>5607676.2735161949</v>
      </c>
      <c r="E14" s="17">
        <f>C6+C8</f>
        <v>1079048</v>
      </c>
      <c r="F14" s="17">
        <f>C6+C7</f>
        <v>2544066.0799999996</v>
      </c>
      <c r="G14" s="17">
        <f>C6+C7</f>
        <v>2544066.0799999996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3632434.2956892536</v>
      </c>
      <c r="D15" s="18">
        <f t="shared" ref="D15:G15" si="0">D13-D14</f>
        <v>-1049372.1567257717</v>
      </c>
      <c r="E15" s="18">
        <f t="shared" si="0"/>
        <v>3479256.1167904232</v>
      </c>
      <c r="F15" s="18">
        <f t="shared" si="0"/>
        <v>2583062.1389634819</v>
      </c>
      <c r="G15" s="18">
        <f t="shared" si="0"/>
        <v>3829292.5976341604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2.5192760175607871</v>
      </c>
      <c r="D16" s="19">
        <f t="shared" ref="D16:G16" si="1">D13/D14</f>
        <v>0.81286862765567935</v>
      </c>
      <c r="E16" s="19">
        <f t="shared" si="1"/>
        <v>4.2243756689141012</v>
      </c>
      <c r="F16" s="19">
        <f t="shared" si="1"/>
        <v>2.015328241381011</v>
      </c>
      <c r="G16" s="19">
        <f t="shared" si="1"/>
        <v>2.5051859807171994</v>
      </c>
      <c r="H16" s="2"/>
      <c r="I16" s="2"/>
      <c r="J16" s="2"/>
    </row>
    <row r="17" spans="1:10" ht="15" x14ac:dyDescent="0.25">
      <c r="A17" s="14" t="s">
        <v>40</v>
      </c>
      <c r="B17" s="2"/>
      <c r="C17" s="20">
        <f>IFERROR(C14/$B$54,0)</f>
        <v>4.820881549607801</v>
      </c>
      <c r="D17" s="20">
        <f t="shared" ref="D17:F17" si="2">IFERROR(D14/$B$54,0)</f>
        <v>11.30702389719799</v>
      </c>
      <c r="E17" s="20">
        <f t="shared" si="2"/>
        <v>2.175735710680279</v>
      </c>
      <c r="F17" s="20">
        <f t="shared" si="2"/>
        <v>5.1297212177645388</v>
      </c>
      <c r="G17" s="20">
        <f>IFERROR(G14/$B$55,0)</f>
        <v>4.0351228173789613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38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56</v>
      </c>
      <c r="J22" s="21"/>
    </row>
    <row r="23" spans="1:10" ht="15" x14ac:dyDescent="0.25">
      <c r="A23" s="6" t="s">
        <v>25</v>
      </c>
      <c r="B23" s="13" t="s">
        <v>39</v>
      </c>
      <c r="C23" s="13" t="s">
        <v>39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57</v>
      </c>
      <c r="J23" s="22" t="s">
        <v>30</v>
      </c>
    </row>
    <row r="24" spans="1:10" ht="15" x14ac:dyDescent="0.25">
      <c r="A24" s="2">
        <v>1</v>
      </c>
      <c r="B24" s="23">
        <f>'Residential Equipment - Gas'!B24+'Residential Audit - Gas'!B24+'Nonresidential Equipment - Gas'!B24+'Nonresidential Custom - Gas'!B24+'Nonresidential Audit - Gas'!B24</f>
        <v>50202.763000000006</v>
      </c>
      <c r="C24" s="23">
        <f>'Residential Equipment - Gas'!C24+'Residential Audit - Gas'!C24+'Nonresidential Equipment - Gas'!C24+'Nonresidential Custom - Gas'!C24+'Nonresidential Audit - Gas'!C24</f>
        <v>661.83148183966853</v>
      </c>
      <c r="D24" s="3">
        <f>'Residential Equipment - Gas'!D24+'Residential Audit - Gas'!D24+'Nonresidential Equipment - Gas'!D24+'Nonresidential Custom - Gas'!D24+'Nonresidential Audit - Gas'!D24</f>
        <v>68634.28</v>
      </c>
      <c r="E24" s="3">
        <f>'Residential Equipment - Gas'!E24+'Residential Audit - Gas'!E24+'Nonresidential Equipment - Gas'!E24+'Nonresidential Custom - Gas'!E24+'Nonresidential Audit - Gas'!E24</f>
        <v>0</v>
      </c>
      <c r="F24" s="3">
        <f>'Residential Equipment - Gas'!F24+'Residential Audit - Gas'!F24+'Nonresidential Equipment - Gas'!F24+'Nonresidential Custom - Gas'!F24+'Nonresidential Audit - Gas'!F24</f>
        <v>0</v>
      </c>
      <c r="G24" s="3">
        <f>'Residential Equipment - Gas'!G24+'Residential Audit - Gas'!G24+'Nonresidential Equipment - Gas'!G24+'Nonresidential Custom - Gas'!G24+'Nonresidential Audit - Gas'!G24</f>
        <v>310566.05000000005</v>
      </c>
      <c r="H24" s="3">
        <f>'Residential Equipment - Gas'!H24+'Residential Audit - Gas'!H24+'Nonresidential Equipment - Gas'!H24+'Nonresidential Custom - Gas'!H24+'Nonresidential Audit - Gas'!H24</f>
        <v>351970.43</v>
      </c>
      <c r="I24" s="3">
        <f>'Residential Equipment - Gas'!I24+'Residential Audit - Gas'!I24+'Nonresidential Equipment - Gas'!I24+'Nonresidential Custom - Gas'!I24+'Nonresidential Audit - Gas'!I24</f>
        <v>71721.919999999998</v>
      </c>
      <c r="J24" s="3">
        <f>'Residential Equipment - Gas'!J24+'Residential Audit - Gas'!J24+'Nonresidential Equipment - Gas'!J24+'Nonresidential Custom - Gas'!J24+'Nonresidential Audit - Gas'!J24</f>
        <v>28440.024750000004</v>
      </c>
    </row>
    <row r="25" spans="1:10" ht="15" x14ac:dyDescent="0.25">
      <c r="A25" s="2">
        <v>2</v>
      </c>
      <c r="B25" s="23">
        <f>'Residential Equipment - Gas'!B25+'Residential Audit - Gas'!B25+'Nonresidential Equipment - Gas'!B25+'Nonresidential Custom - Gas'!B25+'Nonresidential Audit - Gas'!B25</f>
        <v>50202.763000000006</v>
      </c>
      <c r="C25" s="23">
        <f>'Residential Equipment - Gas'!C25+'Residential Audit - Gas'!C25+'Nonresidential Equipment - Gas'!C25+'Nonresidential Custom - Gas'!C25+'Nonresidential Audit - Gas'!C25</f>
        <v>661.83148183966853</v>
      </c>
      <c r="D25" s="3">
        <f>'Residential Equipment - Gas'!D25+'Residential Audit - Gas'!D25+'Nonresidential Equipment - Gas'!D25+'Nonresidential Custom - Gas'!D25+'Nonresidential Audit - Gas'!D25</f>
        <v>68634.28</v>
      </c>
      <c r="E25" s="3">
        <f>'Residential Equipment - Gas'!E25+'Residential Audit - Gas'!E25+'Nonresidential Equipment - Gas'!E25+'Nonresidential Custom - Gas'!E25+'Nonresidential Audit - Gas'!E25</f>
        <v>0</v>
      </c>
      <c r="F25" s="3">
        <f>'Residential Equipment - Gas'!F25+'Residential Audit - Gas'!F25+'Nonresidential Equipment - Gas'!F25+'Nonresidential Custom - Gas'!F25+'Nonresidential Audit - Gas'!F25</f>
        <v>0</v>
      </c>
      <c r="G25" s="3">
        <f>'Residential Equipment - Gas'!G25+'Residential Audit - Gas'!G25+'Nonresidential Equipment - Gas'!G25+'Nonresidential Custom - Gas'!G25+'Nonresidential Audit - Gas'!G25</f>
        <v>323984.68999999994</v>
      </c>
      <c r="H25" s="3">
        <f>'Residential Equipment - Gas'!H25+'Residential Audit - Gas'!H25+'Nonresidential Equipment - Gas'!H25+'Nonresidential Custom - Gas'!H25+'Nonresidential Audit - Gas'!H25</f>
        <v>369560.6</v>
      </c>
      <c r="I25" s="3">
        <f>'Residential Equipment - Gas'!I25+'Residential Audit - Gas'!I25+'Nonresidential Equipment - Gas'!I25+'Nonresidential Custom - Gas'!I25+'Nonresidential Audit - Gas'!I25</f>
        <v>71721.919999999998</v>
      </c>
      <c r="J25" s="3">
        <f>'Residential Equipment - Gas'!J25+'Residential Audit - Gas'!J25+'Nonresidential Equipment - Gas'!J25+'Nonresidential Custom - Gas'!J25+'Nonresidential Audit - Gas'!J25</f>
        <v>29446.422749999998</v>
      </c>
    </row>
    <row r="26" spans="1:10" ht="15" x14ac:dyDescent="0.25">
      <c r="A26" s="2">
        <v>3</v>
      </c>
      <c r="B26" s="23">
        <f>'Residential Equipment - Gas'!B26+'Residential Audit - Gas'!B26+'Nonresidential Equipment - Gas'!B26+'Nonresidential Custom - Gas'!B26+'Nonresidential Audit - Gas'!B26</f>
        <v>50202.763000000006</v>
      </c>
      <c r="C26" s="23">
        <f>'Residential Equipment - Gas'!C26+'Residential Audit - Gas'!C26+'Nonresidential Equipment - Gas'!C26+'Nonresidential Custom - Gas'!C26+'Nonresidential Audit - Gas'!C26</f>
        <v>661.83148183966853</v>
      </c>
      <c r="D26" s="3">
        <f>'Residential Equipment - Gas'!D26+'Residential Audit - Gas'!D26+'Nonresidential Equipment - Gas'!D26+'Nonresidential Custom - Gas'!D26+'Nonresidential Audit - Gas'!D26</f>
        <v>68634.28</v>
      </c>
      <c r="E26" s="3">
        <f>'Residential Equipment - Gas'!E26+'Residential Audit - Gas'!E26+'Nonresidential Equipment - Gas'!E26+'Nonresidential Custom - Gas'!E26+'Nonresidential Audit - Gas'!E26</f>
        <v>0</v>
      </c>
      <c r="F26" s="3">
        <f>'Residential Equipment - Gas'!F26+'Residential Audit - Gas'!F26+'Nonresidential Equipment - Gas'!F26+'Nonresidential Custom - Gas'!F26+'Nonresidential Audit - Gas'!F26</f>
        <v>0</v>
      </c>
      <c r="G26" s="3">
        <f>'Residential Equipment - Gas'!G26+'Residential Audit - Gas'!G26+'Nonresidential Equipment - Gas'!G26+'Nonresidential Custom - Gas'!G26+'Nonresidential Audit - Gas'!G26</f>
        <v>334327.38999999996</v>
      </c>
      <c r="H26" s="3">
        <f>'Residential Equipment - Gas'!H26+'Residential Audit - Gas'!H26+'Nonresidential Equipment - Gas'!H26+'Nonresidential Custom - Gas'!H26+'Nonresidential Audit - Gas'!H26</f>
        <v>392118.25000000006</v>
      </c>
      <c r="I26" s="3">
        <f>'Residential Equipment - Gas'!I26+'Residential Audit - Gas'!I26+'Nonresidential Equipment - Gas'!I26+'Nonresidential Custom - Gas'!I26+'Nonresidential Audit - Gas'!I26</f>
        <v>71721.919999999998</v>
      </c>
      <c r="J26" s="3">
        <f>'Residential Equipment - Gas'!J26+'Residential Audit - Gas'!J26+'Nonresidential Equipment - Gas'!J26+'Nonresidential Custom - Gas'!J26+'Nonresidential Audit - Gas'!J26</f>
        <v>30222.125249999994</v>
      </c>
    </row>
    <row r="27" spans="1:10" ht="15" x14ac:dyDescent="0.25">
      <c r="A27" s="2">
        <v>4</v>
      </c>
      <c r="B27" s="23">
        <f>'Residential Equipment - Gas'!B27+'Residential Audit - Gas'!B27+'Nonresidential Equipment - Gas'!B27+'Nonresidential Custom - Gas'!B27+'Nonresidential Audit - Gas'!B27</f>
        <v>50202.763000000006</v>
      </c>
      <c r="C27" s="23">
        <f>'Residential Equipment - Gas'!C27+'Residential Audit - Gas'!C27+'Nonresidential Equipment - Gas'!C27+'Nonresidential Custom - Gas'!C27+'Nonresidential Audit - Gas'!C27</f>
        <v>661.83148183966853</v>
      </c>
      <c r="D27" s="3">
        <f>'Residential Equipment - Gas'!D27+'Residential Audit - Gas'!D27+'Nonresidential Equipment - Gas'!D27+'Nonresidential Custom - Gas'!D27+'Nonresidential Audit - Gas'!D27</f>
        <v>68634.28</v>
      </c>
      <c r="E27" s="3">
        <f>'Residential Equipment - Gas'!E27+'Residential Audit - Gas'!E27+'Nonresidential Equipment - Gas'!E27+'Nonresidential Custom - Gas'!E27+'Nonresidential Audit - Gas'!E27</f>
        <v>0</v>
      </c>
      <c r="F27" s="3">
        <f>'Residential Equipment - Gas'!F27+'Residential Audit - Gas'!F27+'Nonresidential Equipment - Gas'!F27+'Nonresidential Custom - Gas'!F27+'Nonresidential Audit - Gas'!F27</f>
        <v>0</v>
      </c>
      <c r="G27" s="3">
        <f>'Residential Equipment - Gas'!G27+'Residential Audit - Gas'!G27+'Nonresidential Equipment - Gas'!G27+'Nonresidential Custom - Gas'!G27+'Nonresidential Audit - Gas'!G27</f>
        <v>346319.49</v>
      </c>
      <c r="H27" s="3">
        <f>'Residential Equipment - Gas'!H27+'Residential Audit - Gas'!H27+'Nonresidential Equipment - Gas'!H27+'Nonresidential Custom - Gas'!H27+'Nonresidential Audit - Gas'!H27</f>
        <v>411009.29</v>
      </c>
      <c r="I27" s="3">
        <f>'Residential Equipment - Gas'!I27+'Residential Audit - Gas'!I27+'Nonresidential Equipment - Gas'!I27+'Nonresidential Custom - Gas'!I27+'Nonresidential Audit - Gas'!I27</f>
        <v>71721.919999999998</v>
      </c>
      <c r="J27" s="3">
        <f>'Residential Equipment - Gas'!J27+'Residential Audit - Gas'!J27+'Nonresidential Equipment - Gas'!J27+'Nonresidential Custom - Gas'!J27+'Nonresidential Audit - Gas'!J27</f>
        <v>31121.532750000002</v>
      </c>
    </row>
    <row r="28" spans="1:10" ht="15" x14ac:dyDescent="0.25">
      <c r="A28" s="2">
        <v>5</v>
      </c>
      <c r="B28" s="23">
        <f>'Residential Equipment - Gas'!B28+'Residential Audit - Gas'!B28+'Nonresidential Equipment - Gas'!B28+'Nonresidential Custom - Gas'!B28+'Nonresidential Audit - Gas'!B28</f>
        <v>50202.763000000006</v>
      </c>
      <c r="C28" s="23">
        <f>'Residential Equipment - Gas'!C28+'Residential Audit - Gas'!C28+'Nonresidential Equipment - Gas'!C28+'Nonresidential Custom - Gas'!C28+'Nonresidential Audit - Gas'!C28</f>
        <v>661.83148183966853</v>
      </c>
      <c r="D28" s="3">
        <f>'Residential Equipment - Gas'!D28+'Residential Audit - Gas'!D28+'Nonresidential Equipment - Gas'!D28+'Nonresidential Custom - Gas'!D28+'Nonresidential Audit - Gas'!D28</f>
        <v>68634.28</v>
      </c>
      <c r="E28" s="3">
        <f>'Residential Equipment - Gas'!E28+'Residential Audit - Gas'!E28+'Nonresidential Equipment - Gas'!E28+'Nonresidential Custom - Gas'!E28+'Nonresidential Audit - Gas'!E28</f>
        <v>0</v>
      </c>
      <c r="F28" s="3">
        <f>'Residential Equipment - Gas'!F28+'Residential Audit - Gas'!F28+'Nonresidential Equipment - Gas'!F28+'Nonresidential Custom - Gas'!F28+'Nonresidential Audit - Gas'!F28</f>
        <v>0</v>
      </c>
      <c r="G28" s="3">
        <f>'Residential Equipment - Gas'!G28+'Residential Audit - Gas'!G28+'Nonresidential Equipment - Gas'!G28+'Nonresidential Custom - Gas'!G28+'Nonresidential Audit - Gas'!G28</f>
        <v>366049.32000000007</v>
      </c>
      <c r="H28" s="3">
        <f>'Residential Equipment - Gas'!H28+'Residential Audit - Gas'!H28+'Nonresidential Equipment - Gas'!H28+'Nonresidential Custom - Gas'!H28+'Nonresidential Audit - Gas'!H28</f>
        <v>426687.88999999996</v>
      </c>
      <c r="I28" s="3">
        <f>'Residential Equipment - Gas'!I28+'Residential Audit - Gas'!I28+'Nonresidential Equipment - Gas'!I28+'Nonresidential Custom - Gas'!I28+'Nonresidential Audit - Gas'!I28</f>
        <v>71721.919999999998</v>
      </c>
      <c r="J28" s="3">
        <f>'Residential Equipment - Gas'!J28+'Residential Audit - Gas'!J28+'Nonresidential Equipment - Gas'!J28+'Nonresidential Custom - Gas'!J28+'Nonresidential Audit - Gas'!J28</f>
        <v>32601.269999999997</v>
      </c>
    </row>
    <row r="29" spans="1:10" ht="15" x14ac:dyDescent="0.25">
      <c r="A29" s="2">
        <v>6</v>
      </c>
      <c r="B29" s="23">
        <f>'Residential Equipment - Gas'!B29+'Residential Audit - Gas'!B29+'Nonresidential Equipment - Gas'!B29+'Nonresidential Custom - Gas'!B29+'Nonresidential Audit - Gas'!B29</f>
        <v>50202.763000000006</v>
      </c>
      <c r="C29" s="23">
        <f>'Residential Equipment - Gas'!C29+'Residential Audit - Gas'!C29+'Nonresidential Equipment - Gas'!C29+'Nonresidential Custom - Gas'!C29+'Nonresidential Audit - Gas'!C29</f>
        <v>661.83148183966853</v>
      </c>
      <c r="D29" s="3">
        <f>'Residential Equipment - Gas'!D29+'Residential Audit - Gas'!D29+'Nonresidential Equipment - Gas'!D29+'Nonresidential Custom - Gas'!D29+'Nonresidential Audit - Gas'!D29</f>
        <v>68634.28</v>
      </c>
      <c r="E29" s="3">
        <f>'Residential Equipment - Gas'!E29+'Residential Audit - Gas'!E29+'Nonresidential Equipment - Gas'!E29+'Nonresidential Custom - Gas'!E29+'Nonresidential Audit - Gas'!E29</f>
        <v>0</v>
      </c>
      <c r="F29" s="3">
        <f>'Residential Equipment - Gas'!F29+'Residential Audit - Gas'!F29+'Nonresidential Equipment - Gas'!F29+'Nonresidential Custom - Gas'!F29+'Nonresidential Audit - Gas'!F29</f>
        <v>0</v>
      </c>
      <c r="G29" s="3">
        <f>'Residential Equipment - Gas'!G29+'Residential Audit - Gas'!G29+'Nonresidential Equipment - Gas'!G29+'Nonresidential Custom - Gas'!G29+'Nonresidential Audit - Gas'!G29</f>
        <v>393570.31</v>
      </c>
      <c r="H29" s="3">
        <f>'Residential Equipment - Gas'!H29+'Residential Audit - Gas'!H29+'Nonresidential Equipment - Gas'!H29+'Nonresidential Custom - Gas'!H29+'Nonresidential Audit - Gas'!H29</f>
        <v>439341.45</v>
      </c>
      <c r="I29" s="3">
        <f>'Residential Equipment - Gas'!I29+'Residential Audit - Gas'!I29+'Nonresidential Equipment - Gas'!I29+'Nonresidential Custom - Gas'!I29+'Nonresidential Audit - Gas'!I29</f>
        <v>71721.919999999998</v>
      </c>
      <c r="J29" s="3">
        <f>'Residential Equipment - Gas'!J29+'Residential Audit - Gas'!J29+'Nonresidential Equipment - Gas'!J29+'Nonresidential Custom - Gas'!J29+'Nonresidential Audit - Gas'!J29</f>
        <v>34665.344250000002</v>
      </c>
    </row>
    <row r="30" spans="1:10" ht="15" x14ac:dyDescent="0.25">
      <c r="A30" s="2">
        <v>7</v>
      </c>
      <c r="B30" s="23">
        <f>'Residential Equipment - Gas'!B30+'Residential Audit - Gas'!B30+'Nonresidential Equipment - Gas'!B30+'Nonresidential Custom - Gas'!B30+'Nonresidential Audit - Gas'!B30</f>
        <v>50202.763000000006</v>
      </c>
      <c r="C30" s="23">
        <f>'Residential Equipment - Gas'!C30+'Residential Audit - Gas'!C30+'Nonresidential Equipment - Gas'!C30+'Nonresidential Custom - Gas'!C30+'Nonresidential Audit - Gas'!C30</f>
        <v>661.83148183966853</v>
      </c>
      <c r="D30" s="3">
        <f>'Residential Equipment - Gas'!D30+'Residential Audit - Gas'!D30+'Nonresidential Equipment - Gas'!D30+'Nonresidential Custom - Gas'!D30+'Nonresidential Audit - Gas'!D30</f>
        <v>68634.28</v>
      </c>
      <c r="E30" s="3">
        <f>'Residential Equipment - Gas'!E30+'Residential Audit - Gas'!E30+'Nonresidential Equipment - Gas'!E30+'Nonresidential Custom - Gas'!E30+'Nonresidential Audit - Gas'!E30</f>
        <v>0</v>
      </c>
      <c r="F30" s="3">
        <f>'Residential Equipment - Gas'!F30+'Residential Audit - Gas'!F30+'Nonresidential Equipment - Gas'!F30+'Nonresidential Custom - Gas'!F30+'Nonresidential Audit - Gas'!F30</f>
        <v>0</v>
      </c>
      <c r="G30" s="3">
        <f>'Residential Equipment - Gas'!G30+'Residential Audit - Gas'!G30+'Nonresidential Equipment - Gas'!G30+'Nonresidential Custom - Gas'!G30+'Nonresidential Audit - Gas'!G30</f>
        <v>403705.24999999994</v>
      </c>
      <c r="H30" s="3">
        <f>'Residential Equipment - Gas'!H30+'Residential Audit - Gas'!H30+'Nonresidential Equipment - Gas'!H30+'Nonresidential Custom - Gas'!H30+'Nonresidential Audit - Gas'!H30</f>
        <v>453696.32</v>
      </c>
      <c r="I30" s="3">
        <f>'Residential Equipment - Gas'!I30+'Residential Audit - Gas'!I30+'Nonresidential Equipment - Gas'!I30+'Nonresidential Custom - Gas'!I30+'Nonresidential Audit - Gas'!I30</f>
        <v>71721.919999999998</v>
      </c>
      <c r="J30" s="3">
        <f>'Residential Equipment - Gas'!J30+'Residential Audit - Gas'!J30+'Nonresidential Equipment - Gas'!J30+'Nonresidential Custom - Gas'!J30+'Nonresidential Audit - Gas'!J30</f>
        <v>35425.464749999992</v>
      </c>
    </row>
    <row r="31" spans="1:10" ht="15" x14ac:dyDescent="0.25">
      <c r="A31" s="2">
        <v>8</v>
      </c>
      <c r="B31" s="23">
        <f>'Residential Equipment - Gas'!B31+'Residential Audit - Gas'!B31+'Nonresidential Equipment - Gas'!B31+'Nonresidential Custom - Gas'!B31+'Nonresidential Audit - Gas'!B31</f>
        <v>50202.763000000006</v>
      </c>
      <c r="C31" s="23">
        <f>'Residential Equipment - Gas'!C31+'Residential Audit - Gas'!C31+'Nonresidential Equipment - Gas'!C31+'Nonresidential Custom - Gas'!C31+'Nonresidential Audit - Gas'!C31</f>
        <v>661.83148183966853</v>
      </c>
      <c r="D31" s="3">
        <f>'Residential Equipment - Gas'!D31+'Residential Audit - Gas'!D31+'Nonresidential Equipment - Gas'!D31+'Nonresidential Custom - Gas'!D31+'Nonresidential Audit - Gas'!D31</f>
        <v>68634.28</v>
      </c>
      <c r="E31" s="3">
        <f>'Residential Equipment - Gas'!E31+'Residential Audit - Gas'!E31+'Nonresidential Equipment - Gas'!E31+'Nonresidential Custom - Gas'!E31+'Nonresidential Audit - Gas'!E31</f>
        <v>0</v>
      </c>
      <c r="F31" s="3">
        <f>'Residential Equipment - Gas'!F31+'Residential Audit - Gas'!F31+'Nonresidential Equipment - Gas'!F31+'Nonresidential Custom - Gas'!F31+'Nonresidential Audit - Gas'!F31</f>
        <v>0</v>
      </c>
      <c r="G31" s="3">
        <f>'Residential Equipment - Gas'!G31+'Residential Audit - Gas'!G31+'Nonresidential Equipment - Gas'!G31+'Nonresidential Custom - Gas'!G31+'Nonresidential Audit - Gas'!G31</f>
        <v>412793.54000000004</v>
      </c>
      <c r="H31" s="3">
        <f>'Residential Equipment - Gas'!H31+'Residential Audit - Gas'!H31+'Nonresidential Equipment - Gas'!H31+'Nonresidential Custom - Gas'!H31+'Nonresidential Audit - Gas'!H31</f>
        <v>475842.14</v>
      </c>
      <c r="I31" s="3">
        <f>'Residential Equipment - Gas'!I31+'Residential Audit - Gas'!I31+'Nonresidential Equipment - Gas'!I31+'Nonresidential Custom - Gas'!I31+'Nonresidential Audit - Gas'!I31</f>
        <v>71721.919999999998</v>
      </c>
      <c r="J31" s="3">
        <f>'Residential Equipment - Gas'!J31+'Residential Audit - Gas'!J31+'Nonresidential Equipment - Gas'!J31+'Nonresidential Custom - Gas'!J31+'Nonresidential Audit - Gas'!J31</f>
        <v>36107.086500000005</v>
      </c>
    </row>
    <row r="32" spans="1:10" ht="15" x14ac:dyDescent="0.25">
      <c r="A32" s="2">
        <v>9</v>
      </c>
      <c r="B32" s="23">
        <f>'Residential Equipment - Gas'!B32+'Residential Audit - Gas'!B32+'Nonresidential Equipment - Gas'!B32+'Nonresidential Custom - Gas'!B32+'Nonresidential Audit - Gas'!B32</f>
        <v>50202.763000000006</v>
      </c>
      <c r="C32" s="23">
        <f>'Residential Equipment - Gas'!C32+'Residential Audit - Gas'!C32+'Nonresidential Equipment - Gas'!C32+'Nonresidential Custom - Gas'!C32+'Nonresidential Audit - Gas'!C32</f>
        <v>661.83148183966853</v>
      </c>
      <c r="D32" s="3">
        <f>'Residential Equipment - Gas'!D32+'Residential Audit - Gas'!D32+'Nonresidential Equipment - Gas'!D32+'Nonresidential Custom - Gas'!D32+'Nonresidential Audit - Gas'!D32</f>
        <v>68634.28</v>
      </c>
      <c r="E32" s="3">
        <f>'Residential Equipment - Gas'!E32+'Residential Audit - Gas'!E32+'Nonresidential Equipment - Gas'!E32+'Nonresidential Custom - Gas'!E32+'Nonresidential Audit - Gas'!E32</f>
        <v>0</v>
      </c>
      <c r="F32" s="3">
        <f>'Residential Equipment - Gas'!F32+'Residential Audit - Gas'!F32+'Nonresidential Equipment - Gas'!F32+'Nonresidential Custom - Gas'!F32+'Nonresidential Audit - Gas'!F32</f>
        <v>0</v>
      </c>
      <c r="G32" s="3">
        <f>'Residential Equipment - Gas'!G32+'Residential Audit - Gas'!G32+'Nonresidential Equipment - Gas'!G32+'Nonresidential Custom - Gas'!G32+'Nonresidential Audit - Gas'!G32</f>
        <v>422090.45</v>
      </c>
      <c r="H32" s="3">
        <f>'Residential Equipment - Gas'!H32+'Residential Audit - Gas'!H32+'Nonresidential Equipment - Gas'!H32+'Nonresidential Custom - Gas'!H32+'Nonresidential Audit - Gas'!H32</f>
        <v>505833.49</v>
      </c>
      <c r="I32" s="3">
        <f>'Residential Equipment - Gas'!I32+'Residential Audit - Gas'!I32+'Nonresidential Equipment - Gas'!I32+'Nonresidential Custom - Gas'!I32+'Nonresidential Audit - Gas'!I32</f>
        <v>71721.919999999998</v>
      </c>
      <c r="J32" s="3">
        <f>'Residential Equipment - Gas'!J32+'Residential Audit - Gas'!J32+'Nonresidential Equipment - Gas'!J32+'Nonresidential Custom - Gas'!J32+'Nonresidential Audit - Gas'!J32</f>
        <v>36804.354749999999</v>
      </c>
    </row>
    <row r="33" spans="1:10" ht="15" x14ac:dyDescent="0.25">
      <c r="A33" s="2">
        <v>10</v>
      </c>
      <c r="B33" s="23">
        <f>'Residential Equipment - Gas'!B33+'Residential Audit - Gas'!B33+'Nonresidential Equipment - Gas'!B33+'Nonresidential Custom - Gas'!B33+'Nonresidential Audit - Gas'!B33</f>
        <v>50202.763000000006</v>
      </c>
      <c r="C33" s="23">
        <f>'Residential Equipment - Gas'!C33+'Residential Audit - Gas'!C33+'Nonresidential Equipment - Gas'!C33+'Nonresidential Custom - Gas'!C33+'Nonresidential Audit - Gas'!C33</f>
        <v>661.83148183966853</v>
      </c>
      <c r="D33" s="3">
        <f>'Residential Equipment - Gas'!D33+'Residential Audit - Gas'!D33+'Nonresidential Equipment - Gas'!D33+'Nonresidential Custom - Gas'!D33+'Nonresidential Audit - Gas'!D33</f>
        <v>68634.28</v>
      </c>
      <c r="E33" s="3">
        <f>'Residential Equipment - Gas'!E33+'Residential Audit - Gas'!E33+'Nonresidential Equipment - Gas'!E33+'Nonresidential Custom - Gas'!E33+'Nonresidential Audit - Gas'!E33</f>
        <v>0</v>
      </c>
      <c r="F33" s="3">
        <f>'Residential Equipment - Gas'!F33+'Residential Audit - Gas'!F33+'Nonresidential Equipment - Gas'!F33+'Nonresidential Custom - Gas'!F33+'Nonresidential Audit - Gas'!F33</f>
        <v>0</v>
      </c>
      <c r="G33" s="3">
        <f>'Residential Equipment - Gas'!G33+'Residential Audit - Gas'!G33+'Nonresidential Equipment - Gas'!G33+'Nonresidential Custom - Gas'!G33+'Nonresidential Audit - Gas'!G33</f>
        <v>431582.25999999995</v>
      </c>
      <c r="H33" s="3">
        <f>'Residential Equipment - Gas'!H33+'Residential Audit - Gas'!H33+'Nonresidential Equipment - Gas'!H33+'Nonresidential Custom - Gas'!H33+'Nonresidential Audit - Gas'!H33</f>
        <v>518494.37000000005</v>
      </c>
      <c r="I33" s="3">
        <f>'Residential Equipment - Gas'!I33+'Residential Audit - Gas'!I33+'Nonresidential Equipment - Gas'!I33+'Nonresidential Custom - Gas'!I33+'Nonresidential Audit - Gas'!I33</f>
        <v>71721.919999999998</v>
      </c>
      <c r="J33" s="3">
        <f>'Residential Equipment - Gas'!J33+'Residential Audit - Gas'!J33+'Nonresidential Equipment - Gas'!J33+'Nonresidential Custom - Gas'!J33+'Nonresidential Audit - Gas'!J33</f>
        <v>37516.2405</v>
      </c>
    </row>
    <row r="34" spans="1:10" ht="15" x14ac:dyDescent="0.25">
      <c r="A34" s="2">
        <v>11</v>
      </c>
      <c r="B34" s="23">
        <f>'Residential Equipment - Gas'!B34+'Residential Audit - Gas'!B34+'Nonresidential Equipment - Gas'!B34+'Nonresidential Custom - Gas'!B34+'Nonresidential Audit - Gas'!B34</f>
        <v>48536.607000000004</v>
      </c>
      <c r="C34" s="23">
        <f>'Residential Equipment - Gas'!C34+'Residential Audit - Gas'!C34+'Nonresidential Equipment - Gas'!C34+'Nonresidential Custom - Gas'!C34+'Nonresidential Audit - Gas'!C34</f>
        <v>656.99421871947379</v>
      </c>
      <c r="D34" s="3">
        <f>'Residential Equipment - Gas'!D34+'Residential Audit - Gas'!D34+'Nonresidential Equipment - Gas'!D34+'Nonresidential Custom - Gas'!D34+'Nonresidential Audit - Gas'!D34</f>
        <v>68168.430000000008</v>
      </c>
      <c r="E34" s="3">
        <f>'Residential Equipment - Gas'!E34+'Residential Audit - Gas'!E34+'Nonresidential Equipment - Gas'!E34+'Nonresidential Custom - Gas'!E34+'Nonresidential Audit - Gas'!E34</f>
        <v>0</v>
      </c>
      <c r="F34" s="3">
        <f>'Residential Equipment - Gas'!F34+'Residential Audit - Gas'!F34+'Nonresidential Equipment - Gas'!F34+'Nonresidential Custom - Gas'!F34+'Nonresidential Audit - Gas'!F34</f>
        <v>0</v>
      </c>
      <c r="G34" s="3">
        <f>'Residential Equipment - Gas'!G34+'Residential Audit - Gas'!G34+'Nonresidential Equipment - Gas'!G34+'Nonresidential Custom - Gas'!G34+'Nonresidential Audit - Gas'!G34</f>
        <v>426668.75999999995</v>
      </c>
      <c r="H34" s="3">
        <f>'Residential Equipment - Gas'!H34+'Residential Audit - Gas'!H34+'Nonresidential Equipment - Gas'!H34+'Nonresidential Custom - Gas'!H34+'Nonresidential Audit - Gas'!H34</f>
        <v>512457.29</v>
      </c>
      <c r="I34" s="3">
        <f>'Residential Equipment - Gas'!I34+'Residential Audit - Gas'!I34+'Nonresidential Equipment - Gas'!I34+'Nonresidential Custom - Gas'!I34+'Nonresidential Audit - Gas'!I34</f>
        <v>13995.83</v>
      </c>
      <c r="J34" s="3">
        <f>'Residential Equipment - Gas'!J34+'Residential Audit - Gas'!J34+'Nonresidential Equipment - Gas'!J34+'Nonresidential Custom - Gas'!J34+'Nonresidential Audit - Gas'!J34</f>
        <v>37112.789250000002</v>
      </c>
    </row>
    <row r="35" spans="1:10" ht="15" x14ac:dyDescent="0.25">
      <c r="A35" s="2">
        <v>12</v>
      </c>
      <c r="B35" s="23">
        <f>'Residential Equipment - Gas'!B35+'Residential Audit - Gas'!B35+'Nonresidential Equipment - Gas'!B35+'Nonresidential Custom - Gas'!B35+'Nonresidential Audit - Gas'!B35</f>
        <v>48536.607000000004</v>
      </c>
      <c r="C35" s="23">
        <f>'Residential Equipment - Gas'!C35+'Residential Audit - Gas'!C35+'Nonresidential Equipment - Gas'!C35+'Nonresidential Custom - Gas'!C35+'Nonresidential Audit - Gas'!C35</f>
        <v>656.99421871947379</v>
      </c>
      <c r="D35" s="3">
        <f>'Residential Equipment - Gas'!D35+'Residential Audit - Gas'!D35+'Nonresidential Equipment - Gas'!D35+'Nonresidential Custom - Gas'!D35+'Nonresidential Audit - Gas'!D35</f>
        <v>68168.430000000008</v>
      </c>
      <c r="E35" s="3">
        <f>'Residential Equipment - Gas'!E35+'Residential Audit - Gas'!E35+'Nonresidential Equipment - Gas'!E35+'Nonresidential Custom - Gas'!E35+'Nonresidential Audit - Gas'!E35</f>
        <v>0</v>
      </c>
      <c r="F35" s="3">
        <f>'Residential Equipment - Gas'!F35+'Residential Audit - Gas'!F35+'Nonresidential Equipment - Gas'!F35+'Nonresidential Custom - Gas'!F35+'Nonresidential Audit - Gas'!F35</f>
        <v>0</v>
      </c>
      <c r="G35" s="3">
        <f>'Residential Equipment - Gas'!G35+'Residential Audit - Gas'!G35+'Nonresidential Equipment - Gas'!G35+'Nonresidential Custom - Gas'!G35+'Nonresidential Audit - Gas'!G35</f>
        <v>436249.46999999991</v>
      </c>
      <c r="H35" s="3">
        <f>'Residential Equipment - Gas'!H35+'Residential Audit - Gas'!H35+'Nonresidential Equipment - Gas'!H35+'Nonresidential Custom - Gas'!H35+'Nonresidential Audit - Gas'!H35</f>
        <v>523996.58000000007</v>
      </c>
      <c r="I35" s="3">
        <f>'Residential Equipment - Gas'!I35+'Residential Audit - Gas'!I35+'Nonresidential Equipment - Gas'!I35+'Nonresidential Custom - Gas'!I35+'Nonresidential Audit - Gas'!I35</f>
        <v>13995.83</v>
      </c>
      <c r="J35" s="3">
        <f>'Residential Equipment - Gas'!J35+'Residential Audit - Gas'!J35+'Nonresidential Equipment - Gas'!J35+'Nonresidential Custom - Gas'!J35+'Nonresidential Audit - Gas'!J35</f>
        <v>37831.342499999999</v>
      </c>
    </row>
    <row r="36" spans="1:10" ht="15" x14ac:dyDescent="0.25">
      <c r="A36" s="2">
        <v>13</v>
      </c>
      <c r="B36" s="23">
        <f>'Residential Equipment - Gas'!B36+'Residential Audit - Gas'!B36+'Nonresidential Equipment - Gas'!B36+'Nonresidential Custom - Gas'!B36+'Nonresidential Audit - Gas'!B36</f>
        <v>48521.46</v>
      </c>
      <c r="C36" s="23">
        <f>'Residential Equipment - Gas'!C36+'Residential Audit - Gas'!C36+'Nonresidential Equipment - Gas'!C36+'Nonresidential Custom - Gas'!C36+'Nonresidential Audit - Gas'!C36</f>
        <v>656.95001951813504</v>
      </c>
      <c r="D36" s="3">
        <f>'Residential Equipment - Gas'!D36+'Residential Audit - Gas'!D36+'Nonresidential Equipment - Gas'!D36+'Nonresidential Custom - Gas'!D36+'Nonresidential Audit - Gas'!D36</f>
        <v>68163.840000000011</v>
      </c>
      <c r="E36" s="3">
        <f>'Residential Equipment - Gas'!E36+'Residential Audit - Gas'!E36+'Nonresidential Equipment - Gas'!E36+'Nonresidential Custom - Gas'!E36+'Nonresidential Audit - Gas'!E36</f>
        <v>0</v>
      </c>
      <c r="F36" s="3">
        <f>'Residential Equipment - Gas'!F36+'Residential Audit - Gas'!F36+'Nonresidential Equipment - Gas'!F36+'Nonresidential Custom - Gas'!F36+'Nonresidential Audit - Gas'!F36</f>
        <v>0</v>
      </c>
      <c r="G36" s="3">
        <f>'Residential Equipment - Gas'!G36+'Residential Audit - Gas'!G36+'Nonresidential Equipment - Gas'!G36+'Nonresidential Custom - Gas'!G36+'Nonresidential Audit - Gas'!G36</f>
        <v>445926.01999999996</v>
      </c>
      <c r="H36" s="3">
        <f>'Residential Equipment - Gas'!H36+'Residential Audit - Gas'!H36+'Nonresidential Equipment - Gas'!H36+'Nonresidential Custom - Gas'!H36+'Nonresidential Audit - Gas'!H36</f>
        <v>535619.03</v>
      </c>
      <c r="I36" s="3">
        <f>'Residential Equipment - Gas'!I36+'Residential Audit - Gas'!I36+'Nonresidential Equipment - Gas'!I36+'Nonresidential Custom - Gas'!I36+'Nonresidential Audit - Gas'!I36</f>
        <v>13995.83</v>
      </c>
      <c r="J36" s="3">
        <f>'Residential Equipment - Gas'!J36+'Residential Audit - Gas'!J36+'Nonresidential Equipment - Gas'!J36+'Nonresidential Custom - Gas'!J36+'Nonresidential Audit - Gas'!J36</f>
        <v>38556.739500000003</v>
      </c>
    </row>
    <row r="37" spans="1:10" ht="15" x14ac:dyDescent="0.25">
      <c r="A37" s="2">
        <v>14</v>
      </c>
      <c r="B37" s="23">
        <f>'Residential Equipment - Gas'!B37+'Residential Audit - Gas'!B37+'Nonresidential Equipment - Gas'!B37+'Nonresidential Custom - Gas'!B37+'Nonresidential Audit - Gas'!B37</f>
        <v>48357.175000000003</v>
      </c>
      <c r="C37" s="23">
        <f>'Residential Equipment - Gas'!C37+'Residential Audit - Gas'!C37+'Nonresidential Equipment - Gas'!C37+'Nonresidential Custom - Gas'!C37+'Nonresidential Audit - Gas'!C37</f>
        <v>656.50521314063792</v>
      </c>
      <c r="D37" s="3">
        <f>'Residential Equipment - Gas'!D37+'Residential Audit - Gas'!D37+'Nonresidential Equipment - Gas'!D37+'Nonresidential Custom - Gas'!D37+'Nonresidential Audit - Gas'!D37</f>
        <v>68117.62</v>
      </c>
      <c r="E37" s="3">
        <f>'Residential Equipment - Gas'!E37+'Residential Audit - Gas'!E37+'Nonresidential Equipment - Gas'!E37+'Nonresidential Custom - Gas'!E37+'Nonresidential Audit - Gas'!E37</f>
        <v>0</v>
      </c>
      <c r="F37" s="3">
        <f>'Residential Equipment - Gas'!F37+'Residential Audit - Gas'!F37+'Nonresidential Equipment - Gas'!F37+'Nonresidential Custom - Gas'!F37+'Nonresidential Audit - Gas'!F37</f>
        <v>0</v>
      </c>
      <c r="G37" s="3">
        <f>'Residential Equipment - Gas'!G37+'Residential Audit - Gas'!G37+'Nonresidential Equipment - Gas'!G37+'Nonresidential Custom - Gas'!G37+'Nonresidential Audit - Gas'!G37</f>
        <v>454432.22000000003</v>
      </c>
      <c r="H37" s="3">
        <f>'Residential Equipment - Gas'!H37+'Residential Audit - Gas'!H37+'Nonresidential Equipment - Gas'!H37+'Nonresidential Custom - Gas'!H37+'Nonresidential Audit - Gas'!H37</f>
        <v>545813.63</v>
      </c>
      <c r="I37" s="3">
        <f>'Residential Equipment - Gas'!I37+'Residential Audit - Gas'!I37+'Nonresidential Equipment - Gas'!I37+'Nonresidential Custom - Gas'!I37+'Nonresidential Audit - Gas'!I37</f>
        <v>13995.83</v>
      </c>
      <c r="J37" s="3">
        <f>'Residential Equipment - Gas'!J37+'Residential Audit - Gas'!J37+'Nonresidential Equipment - Gas'!J37+'Nonresidential Custom - Gas'!J37+'Nonresidential Audit - Gas'!J37</f>
        <v>39191.237999999998</v>
      </c>
    </row>
    <row r="38" spans="1:10" ht="15" x14ac:dyDescent="0.25">
      <c r="A38" s="2">
        <v>15</v>
      </c>
      <c r="B38" s="23">
        <f>'Residential Equipment - Gas'!B38+'Residential Audit - Gas'!B38+'Nonresidential Equipment - Gas'!B38+'Nonresidential Custom - Gas'!B38+'Nonresidential Audit - Gas'!B38</f>
        <v>48357.175000000003</v>
      </c>
      <c r="C38" s="23">
        <f>'Residential Equipment - Gas'!C38+'Residential Audit - Gas'!C38+'Nonresidential Equipment - Gas'!C38+'Nonresidential Custom - Gas'!C38+'Nonresidential Audit - Gas'!C38</f>
        <v>656.50521314063792</v>
      </c>
      <c r="D38" s="3">
        <f>'Residential Equipment - Gas'!D38+'Residential Audit - Gas'!D38+'Nonresidential Equipment - Gas'!D38+'Nonresidential Custom - Gas'!D38+'Nonresidential Audit - Gas'!D38</f>
        <v>68117.62</v>
      </c>
      <c r="E38" s="3">
        <f>'Residential Equipment - Gas'!E38+'Residential Audit - Gas'!E38+'Nonresidential Equipment - Gas'!E38+'Nonresidential Custom - Gas'!E38+'Nonresidential Audit - Gas'!E38</f>
        <v>0</v>
      </c>
      <c r="F38" s="3">
        <f>'Residential Equipment - Gas'!F38+'Residential Audit - Gas'!F38+'Nonresidential Equipment - Gas'!F38+'Nonresidential Custom - Gas'!F38+'Nonresidential Audit - Gas'!F38</f>
        <v>0</v>
      </c>
      <c r="G38" s="3">
        <f>'Residential Equipment - Gas'!G38+'Residential Audit - Gas'!G38+'Nonresidential Equipment - Gas'!G38+'Nonresidential Custom - Gas'!G38+'Nonresidential Audit - Gas'!G38</f>
        <v>464644.82</v>
      </c>
      <c r="H38" s="3">
        <f>'Residential Equipment - Gas'!H38+'Residential Audit - Gas'!H38+'Nonresidential Equipment - Gas'!H38+'Nonresidential Custom - Gas'!H38+'Nonresidential Audit - Gas'!H38</f>
        <v>558075.13</v>
      </c>
      <c r="I38" s="3">
        <f>'Residential Equipment - Gas'!I38+'Residential Audit - Gas'!I38+'Nonresidential Equipment - Gas'!I38+'Nonresidential Custom - Gas'!I38+'Nonresidential Audit - Gas'!I38</f>
        <v>13995.83</v>
      </c>
      <c r="J38" s="3">
        <f>'Residential Equipment - Gas'!J38+'Residential Audit - Gas'!J38+'Nonresidential Equipment - Gas'!J38+'Nonresidential Custom - Gas'!J38+'Nonresidential Audit - Gas'!J38</f>
        <v>39957.183000000005</v>
      </c>
    </row>
    <row r="39" spans="1:10" ht="15" x14ac:dyDescent="0.25">
      <c r="A39" s="2">
        <v>16</v>
      </c>
      <c r="B39" s="23">
        <f>'Residential Equipment - Gas'!B39+'Residential Audit - Gas'!B39+'Nonresidential Equipment - Gas'!B39+'Nonresidential Custom - Gas'!B39+'Nonresidential Audit - Gas'!B39</f>
        <v>14414.597000000002</v>
      </c>
      <c r="C39" s="23">
        <f>'Residential Equipment - Gas'!C39+'Residential Audit - Gas'!C39+'Nonresidential Equipment - Gas'!C39+'Nonresidential Custom - Gas'!C39+'Nonresidential Audit - Gas'!C39</f>
        <v>211.93761382012497</v>
      </c>
      <c r="D39" s="3">
        <f>'Residential Equipment - Gas'!D39+'Residential Audit - Gas'!D39+'Nonresidential Equipment - Gas'!D39+'Nonresidential Custom - Gas'!D39+'Nonresidential Audit - Gas'!D39</f>
        <v>22020.6</v>
      </c>
      <c r="E39" s="3">
        <f>'Residential Equipment - Gas'!E39+'Residential Audit - Gas'!E39+'Nonresidential Equipment - Gas'!E39+'Nonresidential Custom - Gas'!E39+'Nonresidential Audit - Gas'!E39</f>
        <v>0</v>
      </c>
      <c r="F39" s="3">
        <f>'Residential Equipment - Gas'!F39+'Residential Audit - Gas'!F39+'Nonresidential Equipment - Gas'!F39+'Nonresidential Custom - Gas'!F39+'Nonresidential Audit - Gas'!F39</f>
        <v>0</v>
      </c>
      <c r="G39" s="3">
        <f>'Residential Equipment - Gas'!G39+'Residential Audit - Gas'!G39+'Nonresidential Equipment - Gas'!G39+'Nonresidential Custom - Gas'!G39+'Nonresidential Audit - Gas'!G39</f>
        <v>141639.48000000001</v>
      </c>
      <c r="H39" s="3">
        <f>'Residential Equipment - Gas'!H39+'Residential Audit - Gas'!H39+'Nonresidential Equipment - Gas'!H39+'Nonresidential Custom - Gas'!H39+'Nonresidential Audit - Gas'!H39</f>
        <v>166562.16999999998</v>
      </c>
      <c r="I39" s="3">
        <f>'Residential Equipment - Gas'!I39+'Residential Audit - Gas'!I39+'Nonresidential Equipment - Gas'!I39+'Nonresidential Custom - Gas'!I39+'Nonresidential Audit - Gas'!I39</f>
        <v>5707.52</v>
      </c>
      <c r="J39" s="3">
        <f>'Residential Equipment - Gas'!J39+'Residential Audit - Gas'!J39+'Nonresidential Equipment - Gas'!J39+'Nonresidential Custom - Gas'!J39+'Nonresidential Audit - Gas'!J39</f>
        <v>12274.505999999999</v>
      </c>
    </row>
    <row r="40" spans="1:10" ht="15" x14ac:dyDescent="0.25">
      <c r="A40" s="2">
        <v>17</v>
      </c>
      <c r="B40" s="23">
        <f>'Residential Equipment - Gas'!B40+'Residential Audit - Gas'!B40+'Nonresidential Equipment - Gas'!B40+'Nonresidential Custom - Gas'!B40+'Nonresidential Audit - Gas'!B40</f>
        <v>14414.597000000002</v>
      </c>
      <c r="C40" s="23">
        <f>'Residential Equipment - Gas'!C40+'Residential Audit - Gas'!C40+'Nonresidential Equipment - Gas'!C40+'Nonresidential Custom - Gas'!C40+'Nonresidential Audit - Gas'!C40</f>
        <v>211.93761382012497</v>
      </c>
      <c r="D40" s="3">
        <f>'Residential Equipment - Gas'!D40+'Residential Audit - Gas'!D40+'Nonresidential Equipment - Gas'!D40+'Nonresidential Custom - Gas'!D40+'Nonresidential Audit - Gas'!D40</f>
        <v>22020.6</v>
      </c>
      <c r="E40" s="3">
        <f>'Residential Equipment - Gas'!E40+'Residential Audit - Gas'!E40+'Nonresidential Equipment - Gas'!E40+'Nonresidential Custom - Gas'!E40+'Nonresidential Audit - Gas'!E40</f>
        <v>0</v>
      </c>
      <c r="F40" s="3">
        <f>'Residential Equipment - Gas'!F40+'Residential Audit - Gas'!F40+'Nonresidential Equipment - Gas'!F40+'Nonresidential Custom - Gas'!F40+'Nonresidential Audit - Gas'!F40</f>
        <v>0</v>
      </c>
      <c r="G40" s="3">
        <f>'Residential Equipment - Gas'!G40+'Residential Audit - Gas'!G40+'Nonresidential Equipment - Gas'!G40+'Nonresidential Custom - Gas'!G40+'Nonresidential Audit - Gas'!G40</f>
        <v>144830.67000000001</v>
      </c>
      <c r="H40" s="3">
        <f>'Residential Equipment - Gas'!H40+'Residential Audit - Gas'!H40+'Nonresidential Equipment - Gas'!H40+'Nonresidential Custom - Gas'!H40+'Nonresidential Audit - Gas'!H40</f>
        <v>170314.40000000002</v>
      </c>
      <c r="I40" s="3">
        <f>'Residential Equipment - Gas'!I40+'Residential Audit - Gas'!I40+'Nonresidential Equipment - Gas'!I40+'Nonresidential Custom - Gas'!I40+'Nonresidential Audit - Gas'!I40</f>
        <v>5707.52</v>
      </c>
      <c r="J40" s="3">
        <f>'Residential Equipment - Gas'!J40+'Residential Audit - Gas'!J40+'Nonresidential Equipment - Gas'!J40+'Nonresidential Custom - Gas'!J40+'Nonresidential Audit - Gas'!J40</f>
        <v>12513.84525</v>
      </c>
    </row>
    <row r="41" spans="1:10" ht="15" x14ac:dyDescent="0.25">
      <c r="A41" s="2">
        <v>18</v>
      </c>
      <c r="B41" s="23">
        <f>'Residential Equipment - Gas'!B41+'Residential Audit - Gas'!B41+'Nonresidential Equipment - Gas'!B41+'Nonresidential Custom - Gas'!B41+'Nonresidential Audit - Gas'!B41</f>
        <v>14414.597000000002</v>
      </c>
      <c r="C41" s="23">
        <f>'Residential Equipment - Gas'!C41+'Residential Audit - Gas'!C41+'Nonresidential Equipment - Gas'!C41+'Nonresidential Custom - Gas'!C41+'Nonresidential Audit - Gas'!C41</f>
        <v>211.93761382012497</v>
      </c>
      <c r="D41" s="3">
        <f>'Residential Equipment - Gas'!D41+'Residential Audit - Gas'!D41+'Nonresidential Equipment - Gas'!D41+'Nonresidential Custom - Gas'!D41+'Nonresidential Audit - Gas'!D41</f>
        <v>22020.6</v>
      </c>
      <c r="E41" s="3">
        <f>'Residential Equipment - Gas'!E41+'Residential Audit - Gas'!E41+'Nonresidential Equipment - Gas'!E41+'Nonresidential Custom - Gas'!E41+'Nonresidential Audit - Gas'!E41</f>
        <v>0</v>
      </c>
      <c r="F41" s="3">
        <f>'Residential Equipment - Gas'!F41+'Residential Audit - Gas'!F41+'Nonresidential Equipment - Gas'!F41+'Nonresidential Custom - Gas'!F41+'Nonresidential Audit - Gas'!F41</f>
        <v>0</v>
      </c>
      <c r="G41" s="3">
        <f>'Residential Equipment - Gas'!G41+'Residential Audit - Gas'!G41+'Nonresidential Equipment - Gas'!G41+'Nonresidential Custom - Gas'!G41+'Nonresidential Audit - Gas'!G41</f>
        <v>148085.43000000002</v>
      </c>
      <c r="H41" s="3">
        <f>'Residential Equipment - Gas'!H41+'Residential Audit - Gas'!H41+'Nonresidential Equipment - Gas'!H41+'Nonresidential Custom - Gas'!H41+'Nonresidential Audit - Gas'!H41</f>
        <v>174142.87</v>
      </c>
      <c r="I41" s="3">
        <f>'Residential Equipment - Gas'!I41+'Residential Audit - Gas'!I41+'Nonresidential Equipment - Gas'!I41+'Nonresidential Custom - Gas'!I41+'Nonresidential Audit - Gas'!I41</f>
        <v>5707.52</v>
      </c>
      <c r="J41" s="3">
        <f>'Residential Equipment - Gas'!J41+'Residential Audit - Gas'!J41+'Nonresidential Equipment - Gas'!J41+'Nonresidential Custom - Gas'!J41+'Nonresidential Audit - Gas'!J41</f>
        <v>12757.95225</v>
      </c>
    </row>
    <row r="42" spans="1:10" ht="15" x14ac:dyDescent="0.25">
      <c r="A42" s="2">
        <v>19</v>
      </c>
      <c r="B42" s="23">
        <f>'Residential Equipment - Gas'!B42+'Residential Audit - Gas'!B42+'Nonresidential Equipment - Gas'!B42+'Nonresidential Custom - Gas'!B42+'Nonresidential Audit - Gas'!B42</f>
        <v>14414.597000000002</v>
      </c>
      <c r="C42" s="23">
        <f>'Residential Equipment - Gas'!C42+'Residential Audit - Gas'!C42+'Nonresidential Equipment - Gas'!C42+'Nonresidential Custom - Gas'!C42+'Nonresidential Audit - Gas'!C42</f>
        <v>211.93761382012497</v>
      </c>
      <c r="D42" s="3">
        <f>'Residential Equipment - Gas'!D42+'Residential Audit - Gas'!D42+'Nonresidential Equipment - Gas'!D42+'Nonresidential Custom - Gas'!D42+'Nonresidential Audit - Gas'!D42</f>
        <v>22020.6</v>
      </c>
      <c r="E42" s="3">
        <f>'Residential Equipment - Gas'!E42+'Residential Audit - Gas'!E42+'Nonresidential Equipment - Gas'!E42+'Nonresidential Custom - Gas'!E42+'Nonresidential Audit - Gas'!E42</f>
        <v>0</v>
      </c>
      <c r="F42" s="3">
        <f>'Residential Equipment - Gas'!F42+'Residential Audit - Gas'!F42+'Nonresidential Equipment - Gas'!F42+'Nonresidential Custom - Gas'!F42+'Nonresidential Audit - Gas'!F42</f>
        <v>0</v>
      </c>
      <c r="G42" s="3">
        <f>'Residential Equipment - Gas'!G42+'Residential Audit - Gas'!G42+'Nonresidential Equipment - Gas'!G42+'Nonresidential Custom - Gas'!G42+'Nonresidential Audit - Gas'!G42</f>
        <v>151416.56</v>
      </c>
      <c r="H42" s="3">
        <f>'Residential Equipment - Gas'!H42+'Residential Audit - Gas'!H42+'Nonresidential Equipment - Gas'!H42+'Nonresidential Custom - Gas'!H42+'Nonresidential Audit - Gas'!H42</f>
        <v>178064.39</v>
      </c>
      <c r="I42" s="3">
        <f>'Residential Equipment - Gas'!I42+'Residential Audit - Gas'!I42+'Nonresidential Equipment - Gas'!I42+'Nonresidential Custom - Gas'!I42+'Nonresidential Audit - Gas'!I42</f>
        <v>5707.52</v>
      </c>
      <c r="J42" s="3">
        <f>'Residential Equipment - Gas'!J42+'Residential Audit - Gas'!J42+'Nonresidential Equipment - Gas'!J42+'Nonresidential Custom - Gas'!J42+'Nonresidential Audit - Gas'!J42</f>
        <v>13007.787</v>
      </c>
    </row>
    <row r="43" spans="1:10" ht="15" x14ac:dyDescent="0.25">
      <c r="A43" s="2">
        <v>20</v>
      </c>
      <c r="B43" s="23">
        <f>'Residential Equipment - Gas'!B43+'Residential Audit - Gas'!B43+'Nonresidential Equipment - Gas'!B43+'Nonresidential Custom - Gas'!B43+'Nonresidential Audit - Gas'!B43</f>
        <v>14414.597000000002</v>
      </c>
      <c r="C43" s="23">
        <f>'Residential Equipment - Gas'!C43+'Residential Audit - Gas'!C43+'Nonresidential Equipment - Gas'!C43+'Nonresidential Custom - Gas'!C43+'Nonresidential Audit - Gas'!C43</f>
        <v>211.93761382012497</v>
      </c>
      <c r="D43" s="3">
        <f>'Residential Equipment - Gas'!D43+'Residential Audit - Gas'!D43+'Nonresidential Equipment - Gas'!D43+'Nonresidential Custom - Gas'!D43+'Nonresidential Audit - Gas'!D43</f>
        <v>22020.6</v>
      </c>
      <c r="E43" s="3">
        <f>'Residential Equipment - Gas'!E43+'Residential Audit - Gas'!E43+'Nonresidential Equipment - Gas'!E43+'Nonresidential Custom - Gas'!E43+'Nonresidential Audit - Gas'!E43</f>
        <v>0</v>
      </c>
      <c r="F43" s="3">
        <f>'Residential Equipment - Gas'!F43+'Residential Audit - Gas'!F43+'Nonresidential Equipment - Gas'!F43+'Nonresidential Custom - Gas'!F43+'Nonresidential Audit - Gas'!F43</f>
        <v>0</v>
      </c>
      <c r="G43" s="3">
        <f>'Residential Equipment - Gas'!G43+'Residential Audit - Gas'!G43+'Nonresidential Equipment - Gas'!G43+'Nonresidential Custom - Gas'!G43+'Nonresidential Audit - Gas'!G43</f>
        <v>154823.53</v>
      </c>
      <c r="H43" s="3">
        <f>'Residential Equipment - Gas'!H43+'Residential Audit - Gas'!H43+'Nonresidential Equipment - Gas'!H43+'Nonresidential Custom - Gas'!H43+'Nonresidential Audit - Gas'!H43</f>
        <v>182075.13999999998</v>
      </c>
      <c r="I43" s="3">
        <f>'Residential Equipment - Gas'!I43+'Residential Audit - Gas'!I43+'Nonresidential Equipment - Gas'!I43+'Nonresidential Custom - Gas'!I43+'Nonresidential Audit - Gas'!I43</f>
        <v>5707.52</v>
      </c>
      <c r="J43" s="3">
        <f>'Residential Equipment - Gas'!J43+'Residential Audit - Gas'!J43+'Nonresidential Equipment - Gas'!J43+'Nonresidential Custom - Gas'!J43+'Nonresidential Audit - Gas'!J43</f>
        <v>13263.309749999999</v>
      </c>
    </row>
    <row r="44" spans="1:10" x14ac:dyDescent="0.3">
      <c r="A44" s="2">
        <v>21</v>
      </c>
      <c r="B44" s="23">
        <f>'Residential Equipment - Gas'!B44+'Residential Audit - Gas'!B44+'Nonresidential Equipment - Gas'!B44+'Nonresidential Custom - Gas'!B44+'Nonresidential Audit - Gas'!B44</f>
        <v>59.801000000000002</v>
      </c>
      <c r="C44" s="23">
        <f>'Residential Equipment - Gas'!C44+'Residential Audit - Gas'!C44+'Nonresidential Equipment - Gas'!C44+'Nonresidential Custom - Gas'!C44+'Nonresidential Audit - Gas'!C44</f>
        <v>0.90003350430675355</v>
      </c>
      <c r="D44" s="3">
        <f>'Residential Equipment - Gas'!D44+'Residential Audit - Gas'!D44+'Nonresidential Equipment - Gas'!D44+'Nonresidential Custom - Gas'!D44+'Nonresidential Audit - Gas'!D44</f>
        <v>93.48</v>
      </c>
      <c r="E44" s="3">
        <f>'Residential Equipment - Gas'!E44+'Residential Audit - Gas'!E44+'Nonresidential Equipment - Gas'!E44+'Nonresidential Custom - Gas'!E44+'Nonresidential Audit - Gas'!E44</f>
        <v>0</v>
      </c>
      <c r="F44" s="3">
        <f>'Residential Equipment - Gas'!F44+'Residential Audit - Gas'!F44+'Nonresidential Equipment - Gas'!F44+'Nonresidential Custom - Gas'!F44+'Nonresidential Audit - Gas'!F44</f>
        <v>0</v>
      </c>
      <c r="G44" s="3">
        <f>'Residential Equipment - Gas'!G44+'Residential Audit - Gas'!G44+'Nonresidential Equipment - Gas'!G44+'Nonresidential Custom - Gas'!G44+'Nonresidential Audit - Gas'!G44</f>
        <v>656.77</v>
      </c>
      <c r="H44" s="3">
        <f>'Residential Equipment - Gas'!H44+'Residential Audit - Gas'!H44+'Nonresidential Equipment - Gas'!H44+'Nonresidential Custom - Gas'!H44+'Nonresidential Audit - Gas'!H44</f>
        <v>766.28</v>
      </c>
      <c r="I44" s="3">
        <f>'Residential Equipment - Gas'!I44+'Residential Audit - Gas'!I44+'Nonresidential Equipment - Gas'!I44+'Nonresidential Custom - Gas'!I44+'Nonresidential Audit - Gas'!I44</f>
        <v>0</v>
      </c>
      <c r="J44" s="3">
        <f>'Residential Equipment - Gas'!J44+'Residential Audit - Gas'!J44+'Nonresidential Equipment - Gas'!J44+'Nonresidential Custom - Gas'!J44+'Nonresidential Audit - Gas'!J44</f>
        <v>56.268749999999997</v>
      </c>
    </row>
    <row r="45" spans="1:10" x14ac:dyDescent="0.3">
      <c r="A45" s="2">
        <v>22</v>
      </c>
      <c r="B45" s="23">
        <f>'Residential Equipment - Gas'!B45+'Residential Audit - Gas'!B45+'Nonresidential Equipment - Gas'!B45+'Nonresidential Custom - Gas'!B45+'Nonresidential Audit - Gas'!B45</f>
        <v>59.801000000000002</v>
      </c>
      <c r="C45" s="23">
        <f>'Residential Equipment - Gas'!C45+'Residential Audit - Gas'!C45+'Nonresidential Equipment - Gas'!C45+'Nonresidential Custom - Gas'!C45+'Nonresidential Audit - Gas'!C45</f>
        <v>0.90003350430675355</v>
      </c>
      <c r="D45" s="3">
        <f>'Residential Equipment - Gas'!D45+'Residential Audit - Gas'!D45+'Nonresidential Equipment - Gas'!D45+'Nonresidential Custom - Gas'!D45+'Nonresidential Audit - Gas'!D45</f>
        <v>93.48</v>
      </c>
      <c r="E45" s="3">
        <f>'Residential Equipment - Gas'!E45+'Residential Audit - Gas'!E45+'Nonresidential Equipment - Gas'!E45+'Nonresidential Custom - Gas'!E45+'Nonresidential Audit - Gas'!E45</f>
        <v>0</v>
      </c>
      <c r="F45" s="3">
        <f>'Residential Equipment - Gas'!F45+'Residential Audit - Gas'!F45+'Nonresidential Equipment - Gas'!F45+'Nonresidential Custom - Gas'!F45+'Nonresidential Audit - Gas'!F45</f>
        <v>0</v>
      </c>
      <c r="G45" s="3">
        <f>'Residential Equipment - Gas'!G45+'Residential Audit - Gas'!G45+'Nonresidential Equipment - Gas'!G45+'Nonresidential Custom - Gas'!G45+'Nonresidential Audit - Gas'!G45</f>
        <v>671.53</v>
      </c>
      <c r="H45" s="3">
        <f>'Residential Equipment - Gas'!H45+'Residential Audit - Gas'!H45+'Nonresidential Equipment - Gas'!H45+'Nonresidential Custom - Gas'!H45+'Nonresidential Audit - Gas'!H45</f>
        <v>783.52</v>
      </c>
      <c r="I45" s="3">
        <f>'Residential Equipment - Gas'!I45+'Residential Audit - Gas'!I45+'Nonresidential Equipment - Gas'!I45+'Nonresidential Custom - Gas'!I45+'Nonresidential Audit - Gas'!I45</f>
        <v>0</v>
      </c>
      <c r="J45" s="3">
        <f>'Residential Equipment - Gas'!J45+'Residential Audit - Gas'!J45+'Nonresidential Equipment - Gas'!J45+'Nonresidential Custom - Gas'!J45+'Nonresidential Audit - Gas'!J45</f>
        <v>57.375749999999996</v>
      </c>
    </row>
    <row r="46" spans="1:10" x14ac:dyDescent="0.3">
      <c r="A46" s="2">
        <v>23</v>
      </c>
      <c r="B46" s="23">
        <f>'Residential Equipment - Gas'!B46+'Residential Audit - Gas'!B46+'Nonresidential Equipment - Gas'!B46+'Nonresidential Custom - Gas'!B46+'Nonresidential Audit - Gas'!B46</f>
        <v>59.801000000000002</v>
      </c>
      <c r="C46" s="23">
        <f>'Residential Equipment - Gas'!C46+'Residential Audit - Gas'!C46+'Nonresidential Equipment - Gas'!C46+'Nonresidential Custom - Gas'!C46+'Nonresidential Audit - Gas'!C46</f>
        <v>0.90003350430675355</v>
      </c>
      <c r="D46" s="3">
        <f>'Residential Equipment - Gas'!D46+'Residential Audit - Gas'!D46+'Nonresidential Equipment - Gas'!D46+'Nonresidential Custom - Gas'!D46+'Nonresidential Audit - Gas'!D46</f>
        <v>93.48</v>
      </c>
      <c r="E46" s="3">
        <f>'Residential Equipment - Gas'!E46+'Residential Audit - Gas'!E46+'Nonresidential Equipment - Gas'!E46+'Nonresidential Custom - Gas'!E46+'Nonresidential Audit - Gas'!E46</f>
        <v>0</v>
      </c>
      <c r="F46" s="3">
        <f>'Residential Equipment - Gas'!F46+'Residential Audit - Gas'!F46+'Nonresidential Equipment - Gas'!F46+'Nonresidential Custom - Gas'!F46+'Nonresidential Audit - Gas'!F46</f>
        <v>0</v>
      </c>
      <c r="G46" s="3">
        <f>'Residential Equipment - Gas'!G46+'Residential Audit - Gas'!G46+'Nonresidential Equipment - Gas'!G46+'Nonresidential Custom - Gas'!G46+'Nonresidential Audit - Gas'!G46</f>
        <v>686.66</v>
      </c>
      <c r="H46" s="3">
        <f>'Residential Equipment - Gas'!H46+'Residential Audit - Gas'!H46+'Nonresidential Equipment - Gas'!H46+'Nonresidential Custom - Gas'!H46+'Nonresidential Audit - Gas'!H46</f>
        <v>801.15</v>
      </c>
      <c r="I46" s="3">
        <f>'Residential Equipment - Gas'!I46+'Residential Audit - Gas'!I46+'Nonresidential Equipment - Gas'!I46+'Nonresidential Custom - Gas'!I46+'Nonresidential Audit - Gas'!I46</f>
        <v>0</v>
      </c>
      <c r="J46" s="3">
        <f>'Residential Equipment - Gas'!J46+'Residential Audit - Gas'!J46+'Nonresidential Equipment - Gas'!J46+'Nonresidential Custom - Gas'!J46+'Nonresidential Audit - Gas'!J46</f>
        <v>58.510499999999993</v>
      </c>
    </row>
    <row r="47" spans="1:10" x14ac:dyDescent="0.3">
      <c r="A47" s="2">
        <v>24</v>
      </c>
      <c r="B47" s="23">
        <f>'Residential Equipment - Gas'!B47+'Residential Audit - Gas'!B47+'Nonresidential Equipment - Gas'!B47+'Nonresidential Custom - Gas'!B47+'Nonresidential Audit - Gas'!B47</f>
        <v>59.801000000000002</v>
      </c>
      <c r="C47" s="23">
        <f>'Residential Equipment - Gas'!C47+'Residential Audit - Gas'!C47+'Nonresidential Equipment - Gas'!C47+'Nonresidential Custom - Gas'!C47+'Nonresidential Audit - Gas'!C47</f>
        <v>0.90003350430675355</v>
      </c>
      <c r="D47" s="3">
        <f>'Residential Equipment - Gas'!D47+'Residential Audit - Gas'!D47+'Nonresidential Equipment - Gas'!D47+'Nonresidential Custom - Gas'!D47+'Nonresidential Audit - Gas'!D47</f>
        <v>93.48</v>
      </c>
      <c r="E47" s="3">
        <f>'Residential Equipment - Gas'!E47+'Residential Audit - Gas'!E47+'Nonresidential Equipment - Gas'!E47+'Nonresidential Custom - Gas'!E47+'Nonresidential Audit - Gas'!E47</f>
        <v>0</v>
      </c>
      <c r="F47" s="3">
        <f>'Residential Equipment - Gas'!F47+'Residential Audit - Gas'!F47+'Nonresidential Equipment - Gas'!F47+'Nonresidential Custom - Gas'!F47+'Nonresidential Audit - Gas'!F47</f>
        <v>0</v>
      </c>
      <c r="G47" s="3">
        <f>'Residential Equipment - Gas'!G47+'Residential Audit - Gas'!G47+'Nonresidential Equipment - Gas'!G47+'Nonresidential Custom - Gas'!G47+'Nonresidential Audit - Gas'!G47</f>
        <v>702.12</v>
      </c>
      <c r="H47" s="3">
        <f>'Residential Equipment - Gas'!H47+'Residential Audit - Gas'!H47+'Nonresidential Equipment - Gas'!H47+'Nonresidential Custom - Gas'!H47+'Nonresidential Audit - Gas'!H47</f>
        <v>819.18</v>
      </c>
      <c r="I47" s="3">
        <f>'Residential Equipment - Gas'!I47+'Residential Audit - Gas'!I47+'Nonresidential Equipment - Gas'!I47+'Nonresidential Custom - Gas'!I47+'Nonresidential Audit - Gas'!I47</f>
        <v>0</v>
      </c>
      <c r="J47" s="3">
        <f>'Residential Equipment - Gas'!J47+'Residential Audit - Gas'!J47+'Nonresidential Equipment - Gas'!J47+'Nonresidential Custom - Gas'!J47+'Nonresidential Audit - Gas'!J47</f>
        <v>59.67</v>
      </c>
    </row>
    <row r="48" spans="1:10" x14ac:dyDescent="0.3">
      <c r="A48" s="2">
        <v>25</v>
      </c>
      <c r="B48" s="23">
        <f>'Residential Equipment - Gas'!B48+'Residential Audit - Gas'!B48+'Nonresidential Equipment - Gas'!B48+'Nonresidential Custom - Gas'!B48+'Nonresidential Audit - Gas'!B48</f>
        <v>59.801000000000002</v>
      </c>
      <c r="C48" s="23">
        <f>'Residential Equipment - Gas'!C48+'Residential Audit - Gas'!C48+'Nonresidential Equipment - Gas'!C48+'Nonresidential Custom - Gas'!C48+'Nonresidential Audit - Gas'!C48</f>
        <v>0.90003350430675355</v>
      </c>
      <c r="D48" s="3">
        <f>'Residential Equipment - Gas'!D48+'Residential Audit - Gas'!D48+'Nonresidential Equipment - Gas'!D48+'Nonresidential Custom - Gas'!D48+'Nonresidential Audit - Gas'!D48</f>
        <v>93.48</v>
      </c>
      <c r="E48" s="3">
        <f>'Residential Equipment - Gas'!E48+'Residential Audit - Gas'!E48+'Nonresidential Equipment - Gas'!E48+'Nonresidential Custom - Gas'!E48+'Nonresidential Audit - Gas'!E48</f>
        <v>0</v>
      </c>
      <c r="F48" s="3">
        <f>'Residential Equipment - Gas'!F48+'Residential Audit - Gas'!F48+'Nonresidential Equipment - Gas'!F48+'Nonresidential Custom - Gas'!F48+'Nonresidential Audit - Gas'!F48</f>
        <v>0</v>
      </c>
      <c r="G48" s="3">
        <f>'Residential Equipment - Gas'!G48+'Residential Audit - Gas'!G48+'Nonresidential Equipment - Gas'!G48+'Nonresidential Custom - Gas'!G48+'Nonresidential Audit - Gas'!G48</f>
        <v>717.9</v>
      </c>
      <c r="H48" s="3">
        <f>'Residential Equipment - Gas'!H48+'Residential Audit - Gas'!H48+'Nonresidential Equipment - Gas'!H48+'Nonresidential Custom - Gas'!H48+'Nonresidential Audit - Gas'!H48</f>
        <v>837.59</v>
      </c>
      <c r="I48" s="3">
        <f>'Residential Equipment - Gas'!I48+'Residential Audit - Gas'!I48+'Nonresidential Equipment - Gas'!I48+'Nonresidential Custom - Gas'!I48+'Nonresidential Audit - Gas'!I48</f>
        <v>0</v>
      </c>
      <c r="J48" s="3">
        <f>'Residential Equipment - Gas'!J48+'Residential Audit - Gas'!J48+'Nonresidential Equipment - Gas'!J48+'Nonresidential Custom - Gas'!J48+'Nonresidential Audit - Gas'!J48</f>
        <v>60.853499999999997</v>
      </c>
    </row>
    <row r="49" spans="1:10" x14ac:dyDescent="0.3">
      <c r="A49" s="2">
        <v>26</v>
      </c>
      <c r="B49" s="23">
        <f>'Residential Equipment - Gas'!B49+'Residential Audit - Gas'!B49+'Nonresidential Equipment - Gas'!B49+'Nonresidential Custom - Gas'!B49+'Nonresidential Audit - Gas'!B49</f>
        <v>0</v>
      </c>
      <c r="C49" s="23">
        <f>'Residential Equipment - Gas'!C49+'Residential Audit - Gas'!C49+'Nonresidential Equipment - Gas'!C49+'Nonresidential Custom - Gas'!C49+'Nonresidential Audit - Gas'!C49</f>
        <v>0</v>
      </c>
      <c r="D49" s="3">
        <f>'Residential Equipment - Gas'!D49+'Residential Audit - Gas'!D49+'Nonresidential Equipment - Gas'!D49+'Nonresidential Custom - Gas'!D49+'Nonresidential Audit - Gas'!D49</f>
        <v>0</v>
      </c>
      <c r="E49" s="3">
        <f>'Residential Equipment - Gas'!E49+'Residential Audit - Gas'!E49+'Nonresidential Equipment - Gas'!E49+'Nonresidential Custom - Gas'!E49+'Nonresidential Audit - Gas'!E49</f>
        <v>0</v>
      </c>
      <c r="F49" s="3">
        <f>'Residential Equipment - Gas'!F49+'Residential Audit - Gas'!F49+'Nonresidential Equipment - Gas'!F49+'Nonresidential Custom - Gas'!F49+'Nonresidential Audit - Gas'!F49</f>
        <v>0</v>
      </c>
      <c r="G49" s="3">
        <f>'Residential Equipment - Gas'!G49+'Residential Audit - Gas'!G49+'Nonresidential Equipment - Gas'!G49+'Nonresidential Custom - Gas'!G49+'Nonresidential Audit - Gas'!G49</f>
        <v>0</v>
      </c>
      <c r="H49" s="3">
        <f>'Residential Equipment - Gas'!H49+'Residential Audit - Gas'!H49+'Nonresidential Equipment - Gas'!H49+'Nonresidential Custom - Gas'!H49+'Nonresidential Audit - Gas'!H49</f>
        <v>0</v>
      </c>
      <c r="I49" s="3">
        <f>'Residential Equipment - Gas'!I49+'Residential Audit - Gas'!I49+'Nonresidential Equipment - Gas'!I49+'Nonresidential Custom - Gas'!I49+'Nonresidential Audit - Gas'!I49</f>
        <v>0</v>
      </c>
      <c r="J49" s="3">
        <f>'Residential Equipment - Gas'!J49+'Residential Audit - Gas'!J49+'Nonresidential Equipment - Gas'!J49+'Nonresidential Custom - Gas'!J49+'Nonresidential Audit - Gas'!J49</f>
        <v>0</v>
      </c>
    </row>
    <row r="50" spans="1:10" x14ac:dyDescent="0.3">
      <c r="A50" s="2">
        <v>27</v>
      </c>
      <c r="B50" s="23">
        <f>'Residential Equipment - Gas'!B50+'Residential Audit - Gas'!B50+'Nonresidential Equipment - Gas'!B50+'Nonresidential Custom - Gas'!B50+'Nonresidential Audit - Gas'!B50</f>
        <v>0</v>
      </c>
      <c r="C50" s="23">
        <f>'Residential Equipment - Gas'!C50+'Residential Audit - Gas'!C50+'Nonresidential Equipment - Gas'!C50+'Nonresidential Custom - Gas'!C50+'Nonresidential Audit - Gas'!C50</f>
        <v>0</v>
      </c>
      <c r="D50" s="3">
        <f>'Residential Equipment - Gas'!D50+'Residential Audit - Gas'!D50+'Nonresidential Equipment - Gas'!D50+'Nonresidential Custom - Gas'!D50+'Nonresidential Audit - Gas'!D50</f>
        <v>0</v>
      </c>
      <c r="E50" s="3">
        <f>'Residential Equipment - Gas'!E50+'Residential Audit - Gas'!E50+'Nonresidential Equipment - Gas'!E50+'Nonresidential Custom - Gas'!E50+'Nonresidential Audit - Gas'!E50</f>
        <v>0</v>
      </c>
      <c r="F50" s="3">
        <f>'Residential Equipment - Gas'!F50+'Residential Audit - Gas'!F50+'Nonresidential Equipment - Gas'!F50+'Nonresidential Custom - Gas'!F50+'Nonresidential Audit - Gas'!F50</f>
        <v>0</v>
      </c>
      <c r="G50" s="3">
        <f>'Residential Equipment - Gas'!G50+'Residential Audit - Gas'!G50+'Nonresidential Equipment - Gas'!G50+'Nonresidential Custom - Gas'!G50+'Nonresidential Audit - Gas'!G50</f>
        <v>0</v>
      </c>
      <c r="H50" s="3">
        <f>'Residential Equipment - Gas'!H50+'Residential Audit - Gas'!H50+'Nonresidential Equipment - Gas'!H50+'Nonresidential Custom - Gas'!H50+'Nonresidential Audit - Gas'!H50</f>
        <v>0</v>
      </c>
      <c r="I50" s="3">
        <f>'Residential Equipment - Gas'!I50+'Residential Audit - Gas'!I50+'Nonresidential Equipment - Gas'!I50+'Nonresidential Custom - Gas'!I50+'Nonresidential Audit - Gas'!I50</f>
        <v>0</v>
      </c>
      <c r="J50" s="3">
        <f>'Residential Equipment - Gas'!J50+'Residential Audit - Gas'!J50+'Nonresidential Equipment - Gas'!J50+'Nonresidential Custom - Gas'!J50+'Nonresidential Audit - Gas'!J50</f>
        <v>0</v>
      </c>
    </row>
    <row r="51" spans="1:10" x14ac:dyDescent="0.3">
      <c r="A51" s="2">
        <v>28</v>
      </c>
      <c r="B51" s="23">
        <f>'Residential Equipment - Gas'!B51+'Residential Audit - Gas'!B51+'Nonresidential Equipment - Gas'!B51+'Nonresidential Custom - Gas'!B51+'Nonresidential Audit - Gas'!B51</f>
        <v>0</v>
      </c>
      <c r="C51" s="23">
        <f>'Residential Equipment - Gas'!C51+'Residential Audit - Gas'!C51+'Nonresidential Equipment - Gas'!C51+'Nonresidential Custom - Gas'!C51+'Nonresidential Audit - Gas'!C51</f>
        <v>0</v>
      </c>
      <c r="D51" s="3">
        <f>'Residential Equipment - Gas'!D51+'Residential Audit - Gas'!D51+'Nonresidential Equipment - Gas'!D51+'Nonresidential Custom - Gas'!D51+'Nonresidential Audit - Gas'!D51</f>
        <v>0</v>
      </c>
      <c r="E51" s="3">
        <f>'Residential Equipment - Gas'!E51+'Residential Audit - Gas'!E51+'Nonresidential Equipment - Gas'!E51+'Nonresidential Custom - Gas'!E51+'Nonresidential Audit - Gas'!E51</f>
        <v>0</v>
      </c>
      <c r="F51" s="3">
        <f>'Residential Equipment - Gas'!F51+'Residential Audit - Gas'!F51+'Nonresidential Equipment - Gas'!F51+'Nonresidential Custom - Gas'!F51+'Nonresidential Audit - Gas'!F51</f>
        <v>0</v>
      </c>
      <c r="G51" s="3">
        <f>'Residential Equipment - Gas'!G51+'Residential Audit - Gas'!G51+'Nonresidential Equipment - Gas'!G51+'Nonresidential Custom - Gas'!G51+'Nonresidential Audit - Gas'!G51</f>
        <v>0</v>
      </c>
      <c r="H51" s="3">
        <f>'Residential Equipment - Gas'!H51+'Residential Audit - Gas'!H51+'Nonresidential Equipment - Gas'!H51+'Nonresidential Custom - Gas'!H51+'Nonresidential Audit - Gas'!H51</f>
        <v>0</v>
      </c>
      <c r="I51" s="3">
        <f>'Residential Equipment - Gas'!I51+'Residential Audit - Gas'!I51+'Nonresidential Equipment - Gas'!I51+'Nonresidential Custom - Gas'!I51+'Nonresidential Audit - Gas'!I51</f>
        <v>0</v>
      </c>
      <c r="J51" s="3">
        <f>'Residential Equipment - Gas'!J51+'Residential Audit - Gas'!J51+'Nonresidential Equipment - Gas'!J51+'Nonresidential Custom - Gas'!J51+'Nonresidential Audit - Gas'!J51</f>
        <v>0</v>
      </c>
    </row>
    <row r="52" spans="1:10" x14ac:dyDescent="0.3">
      <c r="A52" s="2">
        <v>29</v>
      </c>
      <c r="B52" s="23">
        <f>'Residential Equipment - Gas'!B52+'Residential Audit - Gas'!B52+'Nonresidential Equipment - Gas'!B52+'Nonresidential Custom - Gas'!B52+'Nonresidential Audit - Gas'!B52</f>
        <v>0</v>
      </c>
      <c r="C52" s="23">
        <f>'Residential Equipment - Gas'!C52+'Residential Audit - Gas'!C52+'Nonresidential Equipment - Gas'!C52+'Nonresidential Custom - Gas'!C52+'Nonresidential Audit - Gas'!C52</f>
        <v>0</v>
      </c>
      <c r="D52" s="3">
        <f>'Residential Equipment - Gas'!D52+'Residential Audit - Gas'!D52+'Nonresidential Equipment - Gas'!D52+'Nonresidential Custom - Gas'!D52+'Nonresidential Audit - Gas'!D52</f>
        <v>0</v>
      </c>
      <c r="E52" s="3">
        <f>'Residential Equipment - Gas'!E52+'Residential Audit - Gas'!E52+'Nonresidential Equipment - Gas'!E52+'Nonresidential Custom - Gas'!E52+'Nonresidential Audit - Gas'!E52</f>
        <v>0</v>
      </c>
      <c r="F52" s="3">
        <f>'Residential Equipment - Gas'!F52+'Residential Audit - Gas'!F52+'Nonresidential Equipment - Gas'!F52+'Nonresidential Custom - Gas'!F52+'Nonresidential Audit - Gas'!F52</f>
        <v>0</v>
      </c>
      <c r="G52" s="3">
        <f>'Residential Equipment - Gas'!G52+'Residential Audit - Gas'!G52+'Nonresidential Equipment - Gas'!G52+'Nonresidential Custom - Gas'!G52+'Nonresidential Audit - Gas'!G52</f>
        <v>0</v>
      </c>
      <c r="H52" s="3">
        <f>'Residential Equipment - Gas'!H52+'Residential Audit - Gas'!H52+'Nonresidential Equipment - Gas'!H52+'Nonresidential Custom - Gas'!H52+'Nonresidential Audit - Gas'!H52</f>
        <v>0</v>
      </c>
      <c r="I52" s="3">
        <f>'Residential Equipment - Gas'!I52+'Residential Audit - Gas'!I52+'Nonresidential Equipment - Gas'!I52+'Nonresidential Custom - Gas'!I52+'Nonresidential Audit - Gas'!I52</f>
        <v>0</v>
      </c>
      <c r="J52" s="3">
        <f>'Residential Equipment - Gas'!J52+'Residential Audit - Gas'!J52+'Nonresidential Equipment - Gas'!J52+'Nonresidential Custom - Gas'!J52+'Nonresidential Audit - Gas'!J52</f>
        <v>0</v>
      </c>
    </row>
    <row r="53" spans="1:10" x14ac:dyDescent="0.3">
      <c r="A53" s="5">
        <v>30</v>
      </c>
      <c r="B53" s="24">
        <f>'Residential Equipment - Gas'!B53+'Residential Audit - Gas'!B53+'Nonresidential Equipment - Gas'!B53+'Nonresidential Custom - Gas'!B53+'Nonresidential Audit - Gas'!B53</f>
        <v>0</v>
      </c>
      <c r="C53" s="24">
        <f>'Residential Equipment - Gas'!C53+'Residential Audit - Gas'!C53+'Nonresidential Equipment - Gas'!C53+'Nonresidential Custom - Gas'!C53+'Nonresidential Audit - Gas'!C53</f>
        <v>0</v>
      </c>
      <c r="D53" s="9">
        <f>'Residential Equipment - Gas'!D53+'Residential Audit - Gas'!D53+'Nonresidential Equipment - Gas'!D53+'Nonresidential Custom - Gas'!D53+'Nonresidential Audit - Gas'!D53</f>
        <v>0</v>
      </c>
      <c r="E53" s="9">
        <f>'Residential Equipment - Gas'!E53+'Residential Audit - Gas'!E53+'Nonresidential Equipment - Gas'!E53+'Nonresidential Custom - Gas'!E53+'Nonresidential Audit - Gas'!E53</f>
        <v>0</v>
      </c>
      <c r="F53" s="9">
        <f>'Residential Equipment - Gas'!F53+'Residential Audit - Gas'!F53+'Nonresidential Equipment - Gas'!F53+'Nonresidential Custom - Gas'!F53+'Nonresidential Audit - Gas'!F53</f>
        <v>0</v>
      </c>
      <c r="G53" s="9">
        <f>'Residential Equipment - Gas'!G53+'Residential Audit - Gas'!G53+'Nonresidential Equipment - Gas'!G53+'Nonresidential Custom - Gas'!G53+'Nonresidential Audit - Gas'!G53</f>
        <v>0</v>
      </c>
      <c r="H53" s="9">
        <f>'Residential Equipment - Gas'!H53+'Residential Audit - Gas'!H53+'Nonresidential Equipment - Gas'!H53+'Nonresidential Custom - Gas'!H53+'Nonresidential Audit - Gas'!H53</f>
        <v>0</v>
      </c>
      <c r="I53" s="9">
        <f>'Residential Equipment - Gas'!I53+'Residential Audit - Gas'!I53+'Nonresidential Equipment - Gas'!I53+'Nonresidential Custom - Gas'!I53+'Nonresidential Audit - Gas'!I53</f>
        <v>0</v>
      </c>
      <c r="J53" s="9">
        <f>'Residential Equipment - Gas'!J53+'Residential Audit - Gas'!J53+'Nonresidential Equipment - Gas'!J53+'Nonresidential Custom - Gas'!J53+'Nonresidential Audit - Gas'!J53</f>
        <v>0</v>
      </c>
    </row>
    <row r="54" spans="1:10" x14ac:dyDescent="0.3">
      <c r="A54" s="4" t="s">
        <v>31</v>
      </c>
      <c r="B54" s="23">
        <f>B24+NPV($F$18,B25:B53)</f>
        <v>495946.26530380303</v>
      </c>
      <c r="C54" s="23">
        <f t="shared" ref="C54:J54" si="3">C24+NPV($F$18,C25:C53)</f>
        <v>6608.7347805619138</v>
      </c>
      <c r="D54" s="3">
        <f t="shared" si="3"/>
        <v>685487.79467260349</v>
      </c>
      <c r="E54" s="3">
        <f t="shared" si="3"/>
        <v>0</v>
      </c>
      <c r="F54" s="3">
        <f t="shared" si="3"/>
        <v>0</v>
      </c>
      <c r="G54" s="3">
        <f t="shared" si="3"/>
        <v>3872816.3221178195</v>
      </c>
      <c r="H54" s="3">
        <f t="shared" si="3"/>
        <v>4528628.2735161949</v>
      </c>
      <c r="I54" s="3">
        <f t="shared" si="3"/>
        <v>568824.10217305855</v>
      </c>
      <c r="J54" s="3">
        <f t="shared" si="3"/>
        <v>341872.80875928176</v>
      </c>
    </row>
    <row r="55" spans="1:10" x14ac:dyDescent="0.3">
      <c r="A55" s="4" t="s">
        <v>32</v>
      </c>
      <c r="B55" s="23">
        <f>B24+NPV($G$18,B25:B53)</f>
        <v>630480.45750749006</v>
      </c>
      <c r="C55" s="23">
        <f t="shared" ref="C55:J55" si="4">C24+NPV($G$18,C25:C53)</f>
        <v>8431.2934554814074</v>
      </c>
      <c r="D55" s="3">
        <f t="shared" si="4"/>
        <v>874588.86932135385</v>
      </c>
      <c r="E55" s="3">
        <f t="shared" si="4"/>
        <v>0</v>
      </c>
      <c r="F55" s="3">
        <f t="shared" si="4"/>
        <v>0</v>
      </c>
      <c r="G55" s="3">
        <f t="shared" si="4"/>
        <v>5054116.8773150742</v>
      </c>
      <c r="H55" s="3">
        <f t="shared" si="4"/>
        <v>5925973.4625798026</v>
      </c>
      <c r="I55" s="3">
        <f t="shared" si="4"/>
        <v>677664.81290665956</v>
      </c>
      <c r="J55" s="3">
        <f t="shared" si="4"/>
        <v>444652.9309977321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DR 1-2 Attachment B</oddHeader>
    <oddFooter>&amp;L&amp;A&amp;CPage &amp;P of &amp;N&amp;RDR 1-2 Attachment 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36</v>
      </c>
      <c r="B4" s="1"/>
      <c r="C4" s="1"/>
    </row>
    <row r="6" spans="1:10" ht="15" x14ac:dyDescent="0.25">
      <c r="A6" s="2" t="s">
        <v>0</v>
      </c>
      <c r="B6" s="2"/>
      <c r="C6" s="3">
        <v>13242.169999999998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224319.4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68938.83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131200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395811.16503304988</v>
      </c>
      <c r="D13" s="16">
        <f>SUM(D54:G54)</f>
        <v>266638.16740585654</v>
      </c>
      <c r="E13" s="16">
        <f>SUM(D54:G54)</f>
        <v>266638.16740585654</v>
      </c>
      <c r="F13" s="16">
        <f>SUM(D54:G54)+I54+C9</f>
        <v>397838.16740585654</v>
      </c>
      <c r="G13" s="16">
        <f>SUM(D55:G55)+J55</f>
        <v>389893.33911184088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224319.4</v>
      </c>
      <c r="D14" s="17">
        <f>H54+C6+C8</f>
        <v>277853.33503304987</v>
      </c>
      <c r="E14" s="17">
        <f>C6+C8</f>
        <v>82181</v>
      </c>
      <c r="F14" s="17">
        <f>C6+C7</f>
        <v>237561.57</v>
      </c>
      <c r="G14" s="17">
        <f>C6+C7</f>
        <v>237561.57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171491.76503304989</v>
      </c>
      <c r="D15" s="18">
        <f t="shared" ref="D15:G15" si="0">D13-D14</f>
        <v>-11215.167627193325</v>
      </c>
      <c r="E15" s="18">
        <f t="shared" si="0"/>
        <v>184457.16740585654</v>
      </c>
      <c r="F15" s="18">
        <f t="shared" si="0"/>
        <v>160276.59740585653</v>
      </c>
      <c r="G15" s="18">
        <f t="shared" si="0"/>
        <v>152331.76911184087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1.7644981443114145</v>
      </c>
      <c r="D16" s="19">
        <f t="shared" ref="D16:G16" si="1">IFERROR(D13/D14,0)</f>
        <v>0.95963637569489924</v>
      </c>
      <c r="E16" s="19">
        <f t="shared" si="1"/>
        <v>3.2445232767410537</v>
      </c>
      <c r="F16" s="19">
        <f t="shared" si="1"/>
        <v>1.6746739272932762</v>
      </c>
      <c r="G16" s="19">
        <f t="shared" si="1"/>
        <v>1.6412306885825045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93.709895815840255</v>
      </c>
      <c r="D17" s="20">
        <f t="shared" ref="D17:F17" si="2">IFERROR(D14/$B$54,0)</f>
        <v>116.07380849819883</v>
      </c>
      <c r="E17" s="20">
        <f t="shared" si="2"/>
        <v>34.331283643062385</v>
      </c>
      <c r="F17" s="20">
        <f t="shared" si="2"/>
        <v>99.241839870057802</v>
      </c>
      <c r="G17" s="20">
        <f>IFERROR(G14/$B$55,0)</f>
        <v>77.036335429386043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233.09582999999998</v>
      </c>
      <c r="C24" s="7">
        <v>0.20435978713463546</v>
      </c>
      <c r="D24" s="3">
        <v>5965.64</v>
      </c>
      <c r="E24" s="3">
        <v>861.54</v>
      </c>
      <c r="F24" s="3">
        <v>2187.37</v>
      </c>
      <c r="G24" s="3">
        <v>9763.36</v>
      </c>
      <c r="H24" s="3">
        <v>15177.85</v>
      </c>
      <c r="I24" s="3">
        <v>0</v>
      </c>
      <c r="J24" s="3">
        <v>1877.7910000000002</v>
      </c>
    </row>
    <row r="25" spans="1:10" ht="15" x14ac:dyDescent="0.25">
      <c r="A25" s="2">
        <v>2</v>
      </c>
      <c r="B25" s="7">
        <v>233.09582999999998</v>
      </c>
      <c r="C25" s="7">
        <v>0.20435978713463546</v>
      </c>
      <c r="D25" s="3">
        <v>6114.77</v>
      </c>
      <c r="E25" s="3">
        <v>883.08</v>
      </c>
      <c r="F25" s="3">
        <v>2242.0700000000002</v>
      </c>
      <c r="G25" s="3">
        <v>10621.43</v>
      </c>
      <c r="H25" s="3">
        <v>15693.9</v>
      </c>
      <c r="I25" s="3">
        <v>0</v>
      </c>
      <c r="J25" s="3">
        <v>1986.135</v>
      </c>
    </row>
    <row r="26" spans="1:10" ht="15" x14ac:dyDescent="0.25">
      <c r="A26" s="2">
        <v>3</v>
      </c>
      <c r="B26" s="7">
        <v>233.09582999999998</v>
      </c>
      <c r="C26" s="7">
        <v>0.20435978713463546</v>
      </c>
      <c r="D26" s="3">
        <v>6267.66</v>
      </c>
      <c r="E26" s="3">
        <v>905.15</v>
      </c>
      <c r="F26" s="3">
        <v>2298.11</v>
      </c>
      <c r="G26" s="3">
        <v>11149.41</v>
      </c>
      <c r="H26" s="3">
        <v>16227.49</v>
      </c>
      <c r="I26" s="3">
        <v>0</v>
      </c>
      <c r="J26" s="3">
        <v>2062.0330000000004</v>
      </c>
    </row>
    <row r="27" spans="1:10" ht="15" x14ac:dyDescent="0.25">
      <c r="A27" s="2">
        <v>4</v>
      </c>
      <c r="B27" s="7">
        <v>233.09582999999998</v>
      </c>
      <c r="C27" s="7">
        <v>0.20435978713463546</v>
      </c>
      <c r="D27" s="3">
        <v>6424.35</v>
      </c>
      <c r="E27" s="3">
        <v>927.79</v>
      </c>
      <c r="F27" s="3">
        <v>2355.5700000000002</v>
      </c>
      <c r="G27" s="3">
        <v>12626.59</v>
      </c>
      <c r="H27" s="3">
        <v>16779.23</v>
      </c>
      <c r="I27" s="3">
        <v>0</v>
      </c>
      <c r="J27" s="3">
        <v>2233.4300000000003</v>
      </c>
    </row>
    <row r="28" spans="1:10" ht="15" x14ac:dyDescent="0.25">
      <c r="A28" s="2">
        <v>5</v>
      </c>
      <c r="B28" s="7">
        <v>233.09582999999998</v>
      </c>
      <c r="C28" s="7">
        <v>0.20435978713463546</v>
      </c>
      <c r="D28" s="3">
        <v>6584.95</v>
      </c>
      <c r="E28" s="3">
        <v>950.99</v>
      </c>
      <c r="F28" s="3">
        <v>2414.46</v>
      </c>
      <c r="G28" s="3">
        <v>12298.43</v>
      </c>
      <c r="H28" s="3">
        <v>17349.72</v>
      </c>
      <c r="I28" s="3">
        <v>0</v>
      </c>
      <c r="J28" s="3">
        <v>2224.8830000000003</v>
      </c>
    </row>
    <row r="29" spans="1:10" ht="15" x14ac:dyDescent="0.25">
      <c r="A29" s="2">
        <v>6</v>
      </c>
      <c r="B29" s="7">
        <v>233.09582999999998</v>
      </c>
      <c r="C29" s="7">
        <v>0.20435978713463546</v>
      </c>
      <c r="D29" s="3">
        <v>6749.58</v>
      </c>
      <c r="E29" s="3">
        <v>974.76</v>
      </c>
      <c r="F29" s="3">
        <v>2474.81</v>
      </c>
      <c r="G29" s="3">
        <v>16991.349999999999</v>
      </c>
      <c r="H29" s="3">
        <v>17939.61</v>
      </c>
      <c r="I29" s="3">
        <v>0</v>
      </c>
      <c r="J29" s="3">
        <v>2719.05</v>
      </c>
    </row>
    <row r="30" spans="1:10" ht="15" x14ac:dyDescent="0.25">
      <c r="A30" s="2">
        <v>7</v>
      </c>
      <c r="B30" s="7">
        <v>233.09582999999998</v>
      </c>
      <c r="C30" s="7">
        <v>0.20435978713463546</v>
      </c>
      <c r="D30" s="3">
        <v>6918.31</v>
      </c>
      <c r="E30" s="3">
        <v>999.12</v>
      </c>
      <c r="F30" s="3">
        <v>2536.69</v>
      </c>
      <c r="G30" s="3">
        <v>19236.77</v>
      </c>
      <c r="H30" s="3">
        <v>18549.57</v>
      </c>
      <c r="I30" s="3">
        <v>0</v>
      </c>
      <c r="J30" s="3">
        <v>2969.0889999999999</v>
      </c>
    </row>
    <row r="31" spans="1:10" ht="15" x14ac:dyDescent="0.25">
      <c r="A31" s="2">
        <v>8</v>
      </c>
      <c r="B31" s="7">
        <v>233.09582999999998</v>
      </c>
      <c r="C31" s="7">
        <v>0.20435978713463546</v>
      </c>
      <c r="D31" s="3">
        <v>7091.28</v>
      </c>
      <c r="E31" s="3">
        <v>1024.1099999999999</v>
      </c>
      <c r="F31" s="3">
        <v>2600.1</v>
      </c>
      <c r="G31" s="3">
        <v>17464.07</v>
      </c>
      <c r="H31" s="3">
        <v>19180.23</v>
      </c>
      <c r="I31" s="3">
        <v>0</v>
      </c>
      <c r="J31" s="3">
        <v>2817.9560000000001</v>
      </c>
    </row>
    <row r="32" spans="1:10" ht="15" x14ac:dyDescent="0.25">
      <c r="A32" s="2">
        <v>9</v>
      </c>
      <c r="B32" s="7">
        <v>233.09582999999998</v>
      </c>
      <c r="C32" s="7">
        <v>0.20435978713463546</v>
      </c>
      <c r="D32" s="3">
        <v>7268.57</v>
      </c>
      <c r="E32" s="3">
        <v>1049.7</v>
      </c>
      <c r="F32" s="3">
        <v>2665.11</v>
      </c>
      <c r="G32" s="3">
        <v>16900.27</v>
      </c>
      <c r="H32" s="3">
        <v>19832.37</v>
      </c>
      <c r="I32" s="3">
        <v>0</v>
      </c>
      <c r="J32" s="3">
        <v>2788.3650000000002</v>
      </c>
    </row>
    <row r="33" spans="1:10" ht="15" x14ac:dyDescent="0.25">
      <c r="A33" s="2">
        <v>10</v>
      </c>
      <c r="B33" s="7">
        <v>232.90862999999999</v>
      </c>
      <c r="C33" s="7">
        <v>0.20411101108092533</v>
      </c>
      <c r="D33" s="3">
        <v>7415.78</v>
      </c>
      <c r="E33" s="3">
        <v>1070.96</v>
      </c>
      <c r="F33" s="3">
        <v>2719.09</v>
      </c>
      <c r="G33" s="3">
        <v>17458.23</v>
      </c>
      <c r="H33" s="3">
        <v>20484.79</v>
      </c>
      <c r="I33" s="3">
        <v>0</v>
      </c>
      <c r="J33" s="3">
        <v>2866.4059999999999</v>
      </c>
    </row>
    <row r="34" spans="1:10" ht="15" x14ac:dyDescent="0.25">
      <c r="A34" s="2">
        <v>11</v>
      </c>
      <c r="B34" s="7">
        <v>232.90862999999999</v>
      </c>
      <c r="C34" s="7">
        <v>0.20411101108092533</v>
      </c>
      <c r="D34" s="3">
        <v>7601.16</v>
      </c>
      <c r="E34" s="3">
        <v>1097.75</v>
      </c>
      <c r="F34" s="3">
        <v>2787.06</v>
      </c>
      <c r="G34" s="3">
        <v>17294.05</v>
      </c>
      <c r="H34" s="3">
        <v>21181.27</v>
      </c>
      <c r="I34" s="3">
        <v>0</v>
      </c>
      <c r="J34" s="3">
        <v>2878.002</v>
      </c>
    </row>
    <row r="35" spans="1:10" ht="15" x14ac:dyDescent="0.25">
      <c r="A35" s="2">
        <v>12</v>
      </c>
      <c r="B35" s="7">
        <v>223.85966999999999</v>
      </c>
      <c r="C35" s="7">
        <v>0.20303059449126959</v>
      </c>
      <c r="D35" s="3">
        <v>7633.68</v>
      </c>
      <c r="E35" s="3">
        <v>1102.44</v>
      </c>
      <c r="F35" s="3">
        <v>2799</v>
      </c>
      <c r="G35" s="3">
        <v>18824.009999999998</v>
      </c>
      <c r="H35" s="3">
        <v>20982.74</v>
      </c>
      <c r="I35" s="3">
        <v>0</v>
      </c>
      <c r="J35" s="3">
        <v>3035.913</v>
      </c>
    </row>
    <row r="36" spans="1:10" ht="15" x14ac:dyDescent="0.25">
      <c r="A36" s="2">
        <v>13</v>
      </c>
      <c r="B36" s="7">
        <v>223.85966999999999</v>
      </c>
      <c r="C36" s="7">
        <v>0.20303059449126959</v>
      </c>
      <c r="D36" s="3">
        <v>7824.52</v>
      </c>
      <c r="E36" s="3">
        <v>1130</v>
      </c>
      <c r="F36" s="3">
        <v>2868.96</v>
      </c>
      <c r="G36" s="3">
        <v>18641.21</v>
      </c>
      <c r="H36" s="3">
        <v>21696.16</v>
      </c>
      <c r="I36" s="3">
        <v>0</v>
      </c>
      <c r="J36" s="3">
        <v>3046.4690000000001</v>
      </c>
    </row>
    <row r="37" spans="1:10" ht="15" x14ac:dyDescent="0.25">
      <c r="A37" s="2">
        <v>14</v>
      </c>
      <c r="B37" s="7">
        <v>223.85966999999999</v>
      </c>
      <c r="C37" s="7">
        <v>0.20303059449126959</v>
      </c>
      <c r="D37" s="3">
        <v>8020.14</v>
      </c>
      <c r="E37" s="3">
        <v>1158.25</v>
      </c>
      <c r="F37" s="3">
        <v>2940.69</v>
      </c>
      <c r="G37" s="3">
        <v>19855.7</v>
      </c>
      <c r="H37" s="3">
        <v>22433.83</v>
      </c>
      <c r="I37" s="3">
        <v>0</v>
      </c>
      <c r="J37" s="3">
        <v>3197.4780000000001</v>
      </c>
    </row>
    <row r="38" spans="1:10" ht="15" x14ac:dyDescent="0.25">
      <c r="A38" s="2">
        <v>15</v>
      </c>
      <c r="B38" s="7">
        <v>223.85966999999999</v>
      </c>
      <c r="C38" s="7">
        <v>0.20303059449126959</v>
      </c>
      <c r="D38" s="3">
        <v>8220.64</v>
      </c>
      <c r="E38" s="3">
        <v>1187.21</v>
      </c>
      <c r="F38" s="3">
        <v>3014.2</v>
      </c>
      <c r="G38" s="3">
        <v>19172.580000000002</v>
      </c>
      <c r="H38" s="3">
        <v>23196.58</v>
      </c>
      <c r="I38" s="3">
        <v>0</v>
      </c>
      <c r="J38" s="3">
        <v>3159.4630000000002</v>
      </c>
    </row>
    <row r="39" spans="1:10" ht="15" x14ac:dyDescent="0.25">
      <c r="A39" s="2">
        <v>16</v>
      </c>
      <c r="B39" s="7">
        <v>197.97528</v>
      </c>
      <c r="C39" s="7">
        <v>0.19044874557488067</v>
      </c>
      <c r="D39" s="3">
        <v>6509.17</v>
      </c>
      <c r="E39" s="3">
        <v>940.03</v>
      </c>
      <c r="F39" s="3">
        <v>2386.6799999999998</v>
      </c>
      <c r="G39" s="3">
        <v>16752.54</v>
      </c>
      <c r="H39" s="3">
        <v>21015.8</v>
      </c>
      <c r="I39" s="3">
        <v>0</v>
      </c>
      <c r="J39" s="3">
        <v>2658.8420000000001</v>
      </c>
    </row>
    <row r="40" spans="1:10" ht="15" x14ac:dyDescent="0.25">
      <c r="A40" s="2">
        <v>17</v>
      </c>
      <c r="B40" s="7">
        <v>197.97528</v>
      </c>
      <c r="C40" s="7">
        <v>0.19044874557488067</v>
      </c>
      <c r="D40" s="3">
        <v>6671.9</v>
      </c>
      <c r="E40" s="3">
        <v>963.54</v>
      </c>
      <c r="F40" s="3">
        <v>2446.34</v>
      </c>
      <c r="G40" s="3">
        <v>16846.919999999998</v>
      </c>
      <c r="H40" s="3">
        <v>21730.33</v>
      </c>
      <c r="I40" s="3">
        <v>0</v>
      </c>
      <c r="J40" s="3">
        <v>2692.87</v>
      </c>
    </row>
    <row r="41" spans="1:10" ht="15" x14ac:dyDescent="0.25">
      <c r="A41" s="2">
        <v>18</v>
      </c>
      <c r="B41" s="7">
        <v>197.97528</v>
      </c>
      <c r="C41" s="7">
        <v>0.19044874557488067</v>
      </c>
      <c r="D41" s="3">
        <v>6838.7</v>
      </c>
      <c r="E41" s="3">
        <v>987.63</v>
      </c>
      <c r="F41" s="3">
        <v>2507.4899999999998</v>
      </c>
      <c r="G41" s="3">
        <v>17063.16</v>
      </c>
      <c r="H41" s="3">
        <v>22469.16</v>
      </c>
      <c r="I41" s="3">
        <v>0</v>
      </c>
      <c r="J41" s="3">
        <v>2739.6980000000003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2393.7642662716753</v>
      </c>
      <c r="C54" s="7">
        <f t="shared" ref="C54:J54" si="3">C24+NPV($F$18,C25:C53)</f>
        <v>2.1257784338049843</v>
      </c>
      <c r="D54" s="3">
        <f t="shared" si="3"/>
        <v>71741.38682432333</v>
      </c>
      <c r="E54" s="3">
        <f t="shared" si="3"/>
        <v>10360.707823945038</v>
      </c>
      <c r="F54" s="3">
        <f t="shared" si="3"/>
        <v>26304.890000609583</v>
      </c>
      <c r="G54" s="3">
        <f t="shared" si="3"/>
        <v>158231.18275697861</v>
      </c>
      <c r="H54" s="3">
        <f t="shared" si="3"/>
        <v>195672.33503304987</v>
      </c>
      <c r="I54" s="3">
        <f t="shared" ref="I54" si="4">I24+NPV($F$18,I25:I53)</f>
        <v>0</v>
      </c>
      <c r="J54" s="3">
        <f t="shared" si="3"/>
        <v>26663.816740585658</v>
      </c>
    </row>
    <row r="55" spans="1:10" x14ac:dyDescent="0.3">
      <c r="A55" s="4" t="s">
        <v>32</v>
      </c>
      <c r="B55" s="7">
        <f>B24+NPV($G$18,B25:B53)</f>
        <v>3083.7600033266963</v>
      </c>
      <c r="C55" s="7">
        <f t="shared" ref="C55:J55" si="5">C24+NPV($G$18,C25:C53)</f>
        <v>2.7499165330349578</v>
      </c>
      <c r="D55" s="3">
        <f t="shared" si="5"/>
        <v>94216.46515768845</v>
      </c>
      <c r="E55" s="3">
        <f t="shared" si="5"/>
        <v>13606.503713798371</v>
      </c>
      <c r="F55" s="3">
        <f t="shared" si="5"/>
        <v>34545.665750991393</v>
      </c>
      <c r="G55" s="3">
        <f t="shared" si="5"/>
        <v>212079.85547919531</v>
      </c>
      <c r="H55" s="3">
        <f t="shared" si="5"/>
        <v>259880.33515286056</v>
      </c>
      <c r="I55" s="3">
        <f t="shared" ref="I55" si="6">I24+NPV($G$18,I25:I53)</f>
        <v>0</v>
      </c>
      <c r="J55" s="3">
        <f t="shared" si="5"/>
        <v>35444.849010167352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41</v>
      </c>
      <c r="B4" s="1"/>
      <c r="C4" s="1"/>
    </row>
    <row r="6" spans="1:10" ht="15" x14ac:dyDescent="0.25">
      <c r="A6" s="2" t="s">
        <v>0</v>
      </c>
      <c r="B6" s="2"/>
      <c r="C6" s="3">
        <v>522.38999999999987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3938.33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1496.6100000000001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5897.1844819278977</v>
      </c>
      <c r="D13" s="16">
        <f>SUM(D54:G54)</f>
        <v>3571.7749845709923</v>
      </c>
      <c r="E13" s="16">
        <f>SUM(D54:G54)</f>
        <v>3571.7749845709923</v>
      </c>
      <c r="F13" s="16">
        <f>SUM(D54:G54)+I54+C9</f>
        <v>4204.1312082223667</v>
      </c>
      <c r="G13" s="16">
        <f>SUM(D55:G55)+J55</f>
        <v>5276.1250263891498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3938.33</v>
      </c>
      <c r="D14" s="17">
        <f>H54+C6+C8</f>
        <v>5787.2182582765236</v>
      </c>
      <c r="E14" s="17">
        <f>C6+C8</f>
        <v>2019</v>
      </c>
      <c r="F14" s="17">
        <f>C6+C7</f>
        <v>4460.7199999999993</v>
      </c>
      <c r="G14" s="17">
        <f>C6+C7</f>
        <v>4460.7199999999993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1958.8544819278977</v>
      </c>
      <c r="D15" s="18">
        <f t="shared" ref="D15:G15" si="0">D13-D14</f>
        <v>-2215.4432737055313</v>
      </c>
      <c r="E15" s="18">
        <f t="shared" si="0"/>
        <v>1552.7749845709923</v>
      </c>
      <c r="F15" s="18">
        <f t="shared" si="0"/>
        <v>-256.58879177763265</v>
      </c>
      <c r="G15" s="18">
        <f t="shared" si="0"/>
        <v>815.40502638915041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1.4973820075838993</v>
      </c>
      <c r="D16" s="19">
        <f t="shared" ref="D16:G16" si="1">IFERROR(D13/D14,0)</f>
        <v>0.61718339021737423</v>
      </c>
      <c r="E16" s="19">
        <f t="shared" si="1"/>
        <v>1.769081220688951</v>
      </c>
      <c r="F16" s="19">
        <f t="shared" si="1"/>
        <v>0.94247816680319929</v>
      </c>
      <c r="G16" s="19">
        <f t="shared" si="1"/>
        <v>1.1827967293148081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112.41493277328732</v>
      </c>
      <c r="D17" s="20">
        <f t="shared" ref="D17:F17" si="2">IFERROR(D14/$B$54,0)</f>
        <v>165.18924301632833</v>
      </c>
      <c r="E17" s="20">
        <f t="shared" si="2"/>
        <v>57.629947025583711</v>
      </c>
      <c r="F17" s="20">
        <f t="shared" si="2"/>
        <v>127.32593229121433</v>
      </c>
      <c r="G17" s="20">
        <f>IFERROR(G14/$B$55,0)</f>
        <v>97.933213725362265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3.4237700000000002</v>
      </c>
      <c r="C24" s="7">
        <v>6.4286813393932794E-4</v>
      </c>
      <c r="D24" s="3">
        <v>68.849999999999994</v>
      </c>
      <c r="E24" s="3">
        <v>9.9499999999999993</v>
      </c>
      <c r="F24" s="3">
        <v>25.24</v>
      </c>
      <c r="G24" s="3">
        <v>145.36000000000001</v>
      </c>
      <c r="H24" s="3">
        <v>290.77999999999997</v>
      </c>
      <c r="I24" s="3">
        <v>85.48</v>
      </c>
      <c r="J24" s="3">
        <v>24.94</v>
      </c>
    </row>
    <row r="25" spans="1:10" ht="15" x14ac:dyDescent="0.25">
      <c r="A25" s="2">
        <v>2</v>
      </c>
      <c r="B25" s="7">
        <v>3.4237700000000002</v>
      </c>
      <c r="C25" s="7">
        <v>6.4286813393932794E-4</v>
      </c>
      <c r="D25" s="3">
        <v>70.569999999999993</v>
      </c>
      <c r="E25" s="3">
        <v>10.19</v>
      </c>
      <c r="F25" s="3">
        <v>25.86</v>
      </c>
      <c r="G25" s="3">
        <v>157.29</v>
      </c>
      <c r="H25" s="3">
        <v>300.66000000000003</v>
      </c>
      <c r="I25" s="3">
        <v>85.48</v>
      </c>
      <c r="J25" s="3">
        <v>26.390999999999998</v>
      </c>
    </row>
    <row r="26" spans="1:10" ht="15" x14ac:dyDescent="0.25">
      <c r="A26" s="2">
        <v>3</v>
      </c>
      <c r="B26" s="7">
        <v>3.4237700000000002</v>
      </c>
      <c r="C26" s="7">
        <v>6.4286813393932794E-4</v>
      </c>
      <c r="D26" s="3">
        <v>72.33</v>
      </c>
      <c r="E26" s="3">
        <v>10.44</v>
      </c>
      <c r="F26" s="3">
        <v>26.53</v>
      </c>
      <c r="G26" s="3">
        <v>165.76</v>
      </c>
      <c r="H26" s="3">
        <v>310.89</v>
      </c>
      <c r="I26" s="3">
        <v>85.48</v>
      </c>
      <c r="J26" s="3">
        <v>27.506</v>
      </c>
    </row>
    <row r="27" spans="1:10" ht="15" x14ac:dyDescent="0.25">
      <c r="A27" s="2">
        <v>4</v>
      </c>
      <c r="B27" s="7">
        <v>3.4237700000000002</v>
      </c>
      <c r="C27" s="7">
        <v>6.4286813393932794E-4</v>
      </c>
      <c r="D27" s="3">
        <v>74.150000000000006</v>
      </c>
      <c r="E27" s="3">
        <v>10.71</v>
      </c>
      <c r="F27" s="3">
        <v>27.19</v>
      </c>
      <c r="G27" s="3">
        <v>188.08</v>
      </c>
      <c r="H27" s="3">
        <v>321.45</v>
      </c>
      <c r="I27" s="3">
        <v>85.48</v>
      </c>
      <c r="J27" s="3">
        <v>30.013000000000002</v>
      </c>
    </row>
    <row r="28" spans="1:10" ht="15" x14ac:dyDescent="0.25">
      <c r="A28" s="2">
        <v>5</v>
      </c>
      <c r="B28" s="7">
        <v>3.4237700000000002</v>
      </c>
      <c r="C28" s="7">
        <v>6.4286813393932794E-4</v>
      </c>
      <c r="D28" s="3">
        <v>76</v>
      </c>
      <c r="E28" s="3">
        <v>10.98</v>
      </c>
      <c r="F28" s="3">
        <v>27.87</v>
      </c>
      <c r="G28" s="3">
        <v>183.42</v>
      </c>
      <c r="H28" s="3">
        <v>332.39</v>
      </c>
      <c r="I28" s="3">
        <v>85.48</v>
      </c>
      <c r="J28" s="3">
        <v>29.826999999999998</v>
      </c>
    </row>
    <row r="29" spans="1:10" ht="15" x14ac:dyDescent="0.25">
      <c r="A29" s="2">
        <v>6</v>
      </c>
      <c r="B29" s="7">
        <v>3.4237700000000002</v>
      </c>
      <c r="C29" s="7">
        <v>6.4286813393932794E-4</v>
      </c>
      <c r="D29" s="3">
        <v>77.91</v>
      </c>
      <c r="E29" s="3">
        <v>11.25</v>
      </c>
      <c r="F29" s="3">
        <v>28.55</v>
      </c>
      <c r="G29" s="3">
        <v>252.12</v>
      </c>
      <c r="H29" s="3">
        <v>343.68</v>
      </c>
      <c r="I29" s="3">
        <v>85.48</v>
      </c>
      <c r="J29" s="3">
        <v>36.982999999999997</v>
      </c>
    </row>
    <row r="30" spans="1:10" ht="15" x14ac:dyDescent="0.25">
      <c r="A30" s="2">
        <v>7</v>
      </c>
      <c r="B30" s="7">
        <v>3.4237700000000002</v>
      </c>
      <c r="C30" s="7">
        <v>6.4286813393932794E-4</v>
      </c>
      <c r="D30" s="3">
        <v>79.84</v>
      </c>
      <c r="E30" s="3">
        <v>11.54</v>
      </c>
      <c r="F30" s="3">
        <v>29.29</v>
      </c>
      <c r="G30" s="3">
        <v>281.45999999999998</v>
      </c>
      <c r="H30" s="3">
        <v>355.37</v>
      </c>
      <c r="I30" s="3">
        <v>85.48</v>
      </c>
      <c r="J30" s="3">
        <v>40.213000000000001</v>
      </c>
    </row>
    <row r="31" spans="1:10" ht="15" x14ac:dyDescent="0.25">
      <c r="A31" s="2">
        <v>8</v>
      </c>
      <c r="B31" s="7">
        <v>3.4237700000000002</v>
      </c>
      <c r="C31" s="7">
        <v>6.4286813393932794E-4</v>
      </c>
      <c r="D31" s="3">
        <v>81.849999999999994</v>
      </c>
      <c r="E31" s="3">
        <v>11.82</v>
      </c>
      <c r="F31" s="3">
        <v>30</v>
      </c>
      <c r="G31" s="3">
        <v>259.26</v>
      </c>
      <c r="H31" s="3">
        <v>367.46</v>
      </c>
      <c r="I31" s="3">
        <v>85.48</v>
      </c>
      <c r="J31" s="3">
        <v>38.292999999999999</v>
      </c>
    </row>
    <row r="32" spans="1:10" ht="15" x14ac:dyDescent="0.25">
      <c r="A32" s="2">
        <v>9</v>
      </c>
      <c r="B32" s="7">
        <v>3.4237700000000002</v>
      </c>
      <c r="C32" s="7">
        <v>6.4286813393932794E-4</v>
      </c>
      <c r="D32" s="3">
        <v>83.9</v>
      </c>
      <c r="E32" s="3">
        <v>12.11</v>
      </c>
      <c r="F32" s="3">
        <v>30.75</v>
      </c>
      <c r="G32" s="3">
        <v>251.24</v>
      </c>
      <c r="H32" s="3">
        <v>379.96</v>
      </c>
      <c r="I32" s="3">
        <v>85.48</v>
      </c>
      <c r="J32" s="3">
        <v>37.800000000000004</v>
      </c>
    </row>
    <row r="33" spans="1:10" ht="15" x14ac:dyDescent="0.25">
      <c r="A33" s="2">
        <v>10</v>
      </c>
      <c r="B33" s="7">
        <v>3.4237700000000002</v>
      </c>
      <c r="C33" s="7">
        <v>6.4286813393932794E-4</v>
      </c>
      <c r="D33" s="3">
        <v>85.98</v>
      </c>
      <c r="E33" s="3">
        <v>12.41</v>
      </c>
      <c r="F33" s="3">
        <v>31.54</v>
      </c>
      <c r="G33" s="3">
        <v>259.41000000000003</v>
      </c>
      <c r="H33" s="3">
        <v>392.88</v>
      </c>
      <c r="I33" s="3">
        <v>85.48</v>
      </c>
      <c r="J33" s="3">
        <v>38.934000000000005</v>
      </c>
    </row>
    <row r="34" spans="1:10" ht="15" x14ac:dyDescent="0.25">
      <c r="A34" s="2">
        <v>11</v>
      </c>
      <c r="B34" s="7">
        <v>2.8863100000000004</v>
      </c>
      <c r="C34" s="7">
        <v>5.7869714630357969E-4</v>
      </c>
      <c r="D34" s="3">
        <v>79.010000000000005</v>
      </c>
      <c r="E34" s="3">
        <v>11.41</v>
      </c>
      <c r="F34" s="3">
        <v>28.97</v>
      </c>
      <c r="G34" s="3">
        <v>216.46</v>
      </c>
      <c r="H34" s="3">
        <v>341.72</v>
      </c>
      <c r="I34" s="3">
        <v>0</v>
      </c>
      <c r="J34" s="3">
        <v>33.585000000000001</v>
      </c>
    </row>
    <row r="35" spans="1:10" ht="15" x14ac:dyDescent="0.25">
      <c r="A35" s="2">
        <v>12</v>
      </c>
      <c r="B35" s="7">
        <v>2.8863100000000004</v>
      </c>
      <c r="C35" s="7">
        <v>5.7869714630357969E-4</v>
      </c>
      <c r="D35" s="3">
        <v>80.98</v>
      </c>
      <c r="E35" s="3">
        <v>11.7</v>
      </c>
      <c r="F35" s="3">
        <v>29.69</v>
      </c>
      <c r="G35" s="3">
        <v>245.86</v>
      </c>
      <c r="H35" s="3">
        <v>353.35</v>
      </c>
      <c r="I35" s="3">
        <v>0</v>
      </c>
      <c r="J35" s="3">
        <v>36.823</v>
      </c>
    </row>
    <row r="36" spans="1:10" ht="15" x14ac:dyDescent="0.25">
      <c r="A36" s="2">
        <v>13</v>
      </c>
      <c r="B36" s="7">
        <v>2.8863100000000004</v>
      </c>
      <c r="C36" s="7">
        <v>5.7869714630357969E-4</v>
      </c>
      <c r="D36" s="3">
        <v>83</v>
      </c>
      <c r="E36" s="3">
        <v>11.99</v>
      </c>
      <c r="F36" s="3">
        <v>30.44</v>
      </c>
      <c r="G36" s="3">
        <v>241.99</v>
      </c>
      <c r="H36" s="3">
        <v>365.36</v>
      </c>
      <c r="I36" s="3">
        <v>0</v>
      </c>
      <c r="J36" s="3">
        <v>36.742000000000004</v>
      </c>
    </row>
    <row r="37" spans="1:10" ht="15" x14ac:dyDescent="0.25">
      <c r="A37" s="2">
        <v>14</v>
      </c>
      <c r="B37" s="7">
        <v>2.7476900000000004</v>
      </c>
      <c r="C37" s="7">
        <v>5.621463661412096E-4</v>
      </c>
      <c r="D37" s="3">
        <v>82.55</v>
      </c>
      <c r="E37" s="3">
        <v>11.92</v>
      </c>
      <c r="F37" s="3">
        <v>30.26</v>
      </c>
      <c r="G37" s="3">
        <v>244.34</v>
      </c>
      <c r="H37" s="3">
        <v>359.39</v>
      </c>
      <c r="I37" s="3">
        <v>0</v>
      </c>
      <c r="J37" s="3">
        <v>36.907000000000004</v>
      </c>
    </row>
    <row r="38" spans="1:10" ht="15" x14ac:dyDescent="0.25">
      <c r="A38" s="2">
        <v>15</v>
      </c>
      <c r="B38" s="7">
        <v>2.7476900000000004</v>
      </c>
      <c r="C38" s="7">
        <v>5.621463661412096E-4</v>
      </c>
      <c r="D38" s="3">
        <v>84.61</v>
      </c>
      <c r="E38" s="3">
        <v>12.22</v>
      </c>
      <c r="F38" s="3">
        <v>31.02</v>
      </c>
      <c r="G38" s="3">
        <v>238.83</v>
      </c>
      <c r="H38" s="3">
        <v>371.63</v>
      </c>
      <c r="I38" s="3">
        <v>0</v>
      </c>
      <c r="J38" s="3">
        <v>36.667999999999999</v>
      </c>
    </row>
    <row r="39" spans="1:10" ht="15" x14ac:dyDescent="0.25">
      <c r="A39" s="2">
        <v>16</v>
      </c>
      <c r="B39" s="7">
        <v>2.4715700000000003</v>
      </c>
      <c r="C39" s="7">
        <v>1.9520168691879427E-4</v>
      </c>
      <c r="D39" s="3">
        <v>49.09</v>
      </c>
      <c r="E39" s="3">
        <v>7.09</v>
      </c>
      <c r="F39" s="3">
        <v>18.010000000000002</v>
      </c>
      <c r="G39" s="3">
        <v>210.67</v>
      </c>
      <c r="H39" s="3">
        <v>344.48</v>
      </c>
      <c r="I39" s="3">
        <v>0</v>
      </c>
      <c r="J39" s="3">
        <v>28.486000000000004</v>
      </c>
    </row>
    <row r="40" spans="1:10" ht="15" x14ac:dyDescent="0.25">
      <c r="A40" s="2">
        <v>17</v>
      </c>
      <c r="B40" s="7">
        <v>2.4715700000000003</v>
      </c>
      <c r="C40" s="7">
        <v>1.9520168691879427E-4</v>
      </c>
      <c r="D40" s="3">
        <v>50.32</v>
      </c>
      <c r="E40" s="3">
        <v>7.27</v>
      </c>
      <c r="F40" s="3">
        <v>18.46</v>
      </c>
      <c r="G40" s="3">
        <v>212.5</v>
      </c>
      <c r="H40" s="3">
        <v>356.18</v>
      </c>
      <c r="I40" s="3">
        <v>0</v>
      </c>
      <c r="J40" s="3">
        <v>28.855000000000004</v>
      </c>
    </row>
    <row r="41" spans="1:10" ht="15" x14ac:dyDescent="0.25">
      <c r="A41" s="2">
        <v>18</v>
      </c>
      <c r="B41" s="7">
        <v>2.4715700000000003</v>
      </c>
      <c r="C41" s="7">
        <v>1.9520168691879427E-4</v>
      </c>
      <c r="D41" s="3">
        <v>51.59</v>
      </c>
      <c r="E41" s="3">
        <v>7.45</v>
      </c>
      <c r="F41" s="3">
        <v>18.91</v>
      </c>
      <c r="G41" s="3">
        <v>213.28</v>
      </c>
      <c r="H41" s="3">
        <v>368.3</v>
      </c>
      <c r="I41" s="3">
        <v>0</v>
      </c>
      <c r="J41" s="3">
        <v>29.123000000000005</v>
      </c>
    </row>
    <row r="42" spans="1:10" ht="15" x14ac:dyDescent="0.25">
      <c r="A42" s="2">
        <v>19</v>
      </c>
      <c r="B42" s="7">
        <v>2.4715700000000003</v>
      </c>
      <c r="C42" s="7">
        <v>1.9520168691879427E-4</v>
      </c>
      <c r="D42" s="3">
        <v>52.88</v>
      </c>
      <c r="E42" s="3">
        <v>7.64</v>
      </c>
      <c r="F42" s="3">
        <v>19.38</v>
      </c>
      <c r="G42" s="3">
        <v>221.04</v>
      </c>
      <c r="H42" s="3">
        <v>380.82</v>
      </c>
      <c r="I42" s="3">
        <v>0</v>
      </c>
      <c r="J42" s="3">
        <v>30.094000000000001</v>
      </c>
    </row>
    <row r="43" spans="1:10" ht="15" x14ac:dyDescent="0.25">
      <c r="A43" s="2">
        <v>20</v>
      </c>
      <c r="B43" s="7">
        <v>2.4715700000000003</v>
      </c>
      <c r="C43" s="7">
        <v>1.9520168691879427E-4</v>
      </c>
      <c r="D43" s="3">
        <v>54.19</v>
      </c>
      <c r="E43" s="3">
        <v>7.83</v>
      </c>
      <c r="F43" s="3">
        <v>19.87</v>
      </c>
      <c r="G43" s="3">
        <v>225.03</v>
      </c>
      <c r="H43" s="3">
        <v>393.77</v>
      </c>
      <c r="I43" s="3">
        <v>0</v>
      </c>
      <c r="J43" s="3">
        <v>30.692000000000004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35.03386874715855</v>
      </c>
      <c r="C54" s="7">
        <f t="shared" ref="C54:J54" si="3">C24+NPV($F$18,C25:C53)</f>
        <v>6.2639371817126916E-3</v>
      </c>
      <c r="D54" s="3">
        <f t="shared" si="3"/>
        <v>812.90457117536573</v>
      </c>
      <c r="E54" s="3">
        <f t="shared" si="3"/>
        <v>117.40597239917679</v>
      </c>
      <c r="F54" s="3">
        <f t="shared" si="3"/>
        <v>298.04688548740086</v>
      </c>
      <c r="G54" s="3">
        <f t="shared" si="3"/>
        <v>2343.4175555090492</v>
      </c>
      <c r="H54" s="3">
        <f t="shared" si="3"/>
        <v>3768.2182582765226</v>
      </c>
      <c r="I54" s="3">
        <f t="shared" si="3"/>
        <v>632.35622365137397</v>
      </c>
      <c r="J54" s="3">
        <f t="shared" si="3"/>
        <v>357.17749845709909</v>
      </c>
    </row>
    <row r="55" spans="1:10" x14ac:dyDescent="0.3">
      <c r="A55" s="4" t="s">
        <v>32</v>
      </c>
      <c r="B55" s="7">
        <f>B24+NPV($G$18,B25:B53)</f>
        <v>45.548592048754386</v>
      </c>
      <c r="C55" s="7">
        <f t="shared" ref="C55:J55" si="4">C24+NPV($G$18,C25:C53)</f>
        <v>7.942543802517868E-3</v>
      </c>
      <c r="D55" s="3">
        <f t="shared" si="4"/>
        <v>1069.5596453760195</v>
      </c>
      <c r="E55" s="3">
        <f t="shared" si="4"/>
        <v>154.47443708254093</v>
      </c>
      <c r="F55" s="3">
        <f t="shared" si="4"/>
        <v>392.15164620700813</v>
      </c>
      <c r="G55" s="3">
        <f t="shared" si="4"/>
        <v>3180.2915680518395</v>
      </c>
      <c r="H55" s="3">
        <f t="shared" si="4"/>
        <v>5080.9372787027587</v>
      </c>
      <c r="I55" s="3">
        <f t="shared" si="4"/>
        <v>733.99014793625349</v>
      </c>
      <c r="J55" s="3">
        <f t="shared" si="4"/>
        <v>479.64772967174082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="80" zoomScaleNormal="80" zoomScaleSheetLayoutView="70" workbookViewId="0">
      <selection activeCell="C6" sqref="C6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8" width="15.88671875" customWidth="1"/>
    <col min="9" max="9" width="16" customWidth="1"/>
    <col min="10" max="10" width="14.6640625" customWidth="1"/>
    <col min="11" max="11" width="14.44140625" customWidth="1"/>
    <col min="12" max="12" width="13.109375" customWidth="1"/>
  </cols>
  <sheetData>
    <row r="1" spans="1:12" ht="18" x14ac:dyDescent="0.25">
      <c r="A1" s="10" t="s">
        <v>34</v>
      </c>
      <c r="B1" s="1"/>
      <c r="C1" s="1"/>
    </row>
    <row r="2" spans="1:12" ht="18" x14ac:dyDescent="0.25">
      <c r="A2" s="10" t="s">
        <v>35</v>
      </c>
      <c r="B2" s="1"/>
      <c r="C2" s="1"/>
    </row>
    <row r="3" spans="1:12" ht="18" x14ac:dyDescent="0.25">
      <c r="A3" s="10" t="s">
        <v>63</v>
      </c>
      <c r="B3" s="1"/>
      <c r="C3" s="1"/>
    </row>
    <row r="4" spans="1:12" ht="18" x14ac:dyDescent="0.25">
      <c r="A4" s="10" t="s">
        <v>49</v>
      </c>
      <c r="B4" s="1"/>
      <c r="C4" s="1"/>
    </row>
    <row r="6" spans="1:12" ht="15" x14ac:dyDescent="0.25">
      <c r="A6" s="14" t="s">
        <v>0</v>
      </c>
      <c r="B6" s="14"/>
      <c r="C6" s="15">
        <v>7345.2888709738991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15" x14ac:dyDescent="0.25">
      <c r="A7" s="14" t="s">
        <v>61</v>
      </c>
      <c r="B7" s="14"/>
      <c r="C7" s="15">
        <v>2705.3111290260999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5" x14ac:dyDescent="0.25">
      <c r="A8" s="14" t="s">
        <v>1</v>
      </c>
      <c r="B8" s="14"/>
      <c r="C8" s="15">
        <v>0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5" x14ac:dyDescent="0.25">
      <c r="A9" s="14" t="s">
        <v>2</v>
      </c>
      <c r="B9" s="14"/>
      <c r="C9" s="15">
        <v>7190.4000000000005</v>
      </c>
      <c r="D9" s="14"/>
      <c r="E9" s="14"/>
      <c r="F9" s="14"/>
      <c r="G9" s="21"/>
      <c r="H9" s="14"/>
      <c r="I9" s="14"/>
      <c r="J9" s="14"/>
      <c r="K9" s="14"/>
      <c r="L9" s="14"/>
    </row>
    <row r="10" spans="1:12" ht="15" x14ac:dyDescent="0.25">
      <c r="A10" s="14" t="s">
        <v>55</v>
      </c>
      <c r="B10" s="14"/>
      <c r="C10" s="25"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x14ac:dyDescent="0.25">
      <c r="A11" s="14"/>
      <c r="B11" s="14"/>
      <c r="C11" s="21"/>
      <c r="D11" s="21" t="s">
        <v>3</v>
      </c>
      <c r="E11" s="21"/>
      <c r="F11" s="21" t="s">
        <v>4</v>
      </c>
      <c r="G11" s="21"/>
      <c r="H11" s="14"/>
      <c r="I11" s="14"/>
      <c r="J11" s="14"/>
      <c r="K11" s="14"/>
      <c r="L11" s="14"/>
    </row>
    <row r="12" spans="1:12" ht="15" x14ac:dyDescent="0.25">
      <c r="A12" s="26" t="s">
        <v>5</v>
      </c>
      <c r="B12" s="26"/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14"/>
      <c r="I12" s="14"/>
      <c r="J12" s="14"/>
      <c r="K12" s="14"/>
      <c r="L12" s="14"/>
    </row>
    <row r="13" spans="1:12" ht="15" x14ac:dyDescent="0.25">
      <c r="A13" s="14" t="s">
        <v>11</v>
      </c>
      <c r="B13" s="14"/>
      <c r="C13" s="16">
        <f>H53+I53+C9+C10</f>
        <v>8325.9862953618231</v>
      </c>
      <c r="D13" s="16">
        <f>SUM(D53:G53)</f>
        <v>146223.78506073577</v>
      </c>
      <c r="E13" s="16">
        <f>SUM(D53:G53)</f>
        <v>146223.78506073577</v>
      </c>
      <c r="F13" s="16">
        <f>SUM(D53:G53)+I53+C10</f>
        <v>146223.78506073577</v>
      </c>
      <c r="G13" s="16">
        <f>SUM(D54:G54)+J54</f>
        <v>204035.06362893048</v>
      </c>
      <c r="H13" s="14"/>
      <c r="I13" s="14"/>
      <c r="J13" s="14"/>
      <c r="K13" s="14"/>
      <c r="L13" s="14"/>
    </row>
    <row r="14" spans="1:12" ht="15" x14ac:dyDescent="0.25">
      <c r="A14" s="26" t="s">
        <v>12</v>
      </c>
      <c r="B14" s="26"/>
      <c r="C14" s="17">
        <f>C8</f>
        <v>0</v>
      </c>
      <c r="D14" s="17">
        <f>H53+C6+C9+K53+L53</f>
        <v>121958.64678786816</v>
      </c>
      <c r="E14" s="17">
        <f>C6+C9+K53+L53</f>
        <v>120823.06049250634</v>
      </c>
      <c r="F14" s="17">
        <f>C6+C8+K53</f>
        <v>52339.268519800396</v>
      </c>
      <c r="G14" s="17">
        <f>C6+C8+K54</f>
        <v>65424.075771137461</v>
      </c>
      <c r="H14" s="14"/>
      <c r="I14" s="14"/>
      <c r="J14" s="14"/>
      <c r="K14" s="14"/>
      <c r="L14" s="14"/>
    </row>
    <row r="15" spans="1:12" ht="15" x14ac:dyDescent="0.25">
      <c r="A15" s="27" t="s">
        <v>13</v>
      </c>
      <c r="B15" s="27"/>
      <c r="C15" s="18">
        <f>C13-C14</f>
        <v>8325.9862953618231</v>
      </c>
      <c r="D15" s="18">
        <f t="shared" ref="D15:G15" si="0">D13-D14</f>
        <v>24265.138272867611</v>
      </c>
      <c r="E15" s="18">
        <f t="shared" si="0"/>
        <v>25400.724568229431</v>
      </c>
      <c r="F15" s="18">
        <f t="shared" si="0"/>
        <v>93884.516540935379</v>
      </c>
      <c r="G15" s="18">
        <f t="shared" si="0"/>
        <v>138610.98785779302</v>
      </c>
      <c r="H15" s="14"/>
      <c r="I15" s="14"/>
      <c r="J15" s="14"/>
      <c r="K15" s="14"/>
      <c r="L15" s="14"/>
    </row>
    <row r="16" spans="1:12" ht="15" x14ac:dyDescent="0.25">
      <c r="A16" s="14" t="s">
        <v>14</v>
      </c>
      <c r="B16" s="14"/>
      <c r="C16" s="19">
        <f>IF(C14&gt;0,C13/C14,0)</f>
        <v>0</v>
      </c>
      <c r="D16" s="19">
        <f>D13/D14</f>
        <v>1.1989620163224162</v>
      </c>
      <c r="E16" s="19">
        <f>E13/E14</f>
        <v>1.2102307660862872</v>
      </c>
      <c r="F16" s="19">
        <f>F13/F14</f>
        <v>2.7937682202306293</v>
      </c>
      <c r="G16" s="19">
        <f>G13/G14</f>
        <v>3.1186541227219409</v>
      </c>
      <c r="H16" s="14"/>
      <c r="I16" s="14"/>
      <c r="J16" s="14"/>
      <c r="K16" s="14"/>
      <c r="L16" s="14"/>
    </row>
    <row r="17" spans="1:12" ht="15" x14ac:dyDescent="0.25">
      <c r="A17" s="14" t="s">
        <v>54</v>
      </c>
      <c r="B17" s="14"/>
      <c r="C17" s="20">
        <f>C14/C53/1000</f>
        <v>0</v>
      </c>
      <c r="D17" s="20">
        <f>D14/C53/1000</f>
        <v>164.73988527188166</v>
      </c>
      <c r="E17" s="20">
        <f>E14/C53/1000</f>
        <v>163.20595257468122</v>
      </c>
      <c r="F17" s="20">
        <f>F14/C53/1000</f>
        <v>70.699087914312884</v>
      </c>
      <c r="G17" s="20">
        <f>G14/C54/1000</f>
        <v>70.870074006140229</v>
      </c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21" t="s">
        <v>16</v>
      </c>
      <c r="E19" s="21" t="s">
        <v>16</v>
      </c>
      <c r="F19" s="21" t="s">
        <v>16</v>
      </c>
      <c r="G19" s="21"/>
      <c r="H19" s="21"/>
      <c r="I19" s="21"/>
      <c r="J19" s="21"/>
      <c r="K19" s="34" t="s">
        <v>62</v>
      </c>
      <c r="L19" s="35"/>
    </row>
    <row r="20" spans="1:12" ht="15" x14ac:dyDescent="0.25">
      <c r="A20" s="14"/>
      <c r="B20" s="21" t="s">
        <v>17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16</v>
      </c>
      <c r="H20" s="21"/>
      <c r="I20" s="21"/>
      <c r="J20" s="21"/>
      <c r="K20" s="34" t="s">
        <v>50</v>
      </c>
      <c r="L20" s="34" t="s">
        <v>62</v>
      </c>
    </row>
    <row r="21" spans="1:12" ht="15" x14ac:dyDescent="0.25">
      <c r="A21" s="14"/>
      <c r="B21" s="21" t="s">
        <v>21</v>
      </c>
      <c r="C21" s="21" t="s">
        <v>22</v>
      </c>
      <c r="D21" s="21" t="s">
        <v>23</v>
      </c>
      <c r="E21" s="21" t="s">
        <v>23</v>
      </c>
      <c r="F21" s="21" t="s">
        <v>23</v>
      </c>
      <c r="G21" s="21" t="s">
        <v>21</v>
      </c>
      <c r="H21" s="21" t="s">
        <v>24</v>
      </c>
      <c r="I21" s="21" t="s">
        <v>56</v>
      </c>
      <c r="J21" s="21"/>
      <c r="K21" s="36" t="s">
        <v>51</v>
      </c>
      <c r="L21" s="36" t="s">
        <v>50</v>
      </c>
    </row>
    <row r="22" spans="1:12" ht="15" x14ac:dyDescent="0.25">
      <c r="A22" s="13" t="s">
        <v>25</v>
      </c>
      <c r="B22" s="13" t="s">
        <v>26</v>
      </c>
      <c r="C22" s="13" t="s">
        <v>27</v>
      </c>
      <c r="D22" s="22" t="s">
        <v>28</v>
      </c>
      <c r="E22" s="22" t="s">
        <v>28</v>
      </c>
      <c r="F22" s="22" t="s">
        <v>28</v>
      </c>
      <c r="G22" s="22" t="s">
        <v>28</v>
      </c>
      <c r="H22" s="22" t="s">
        <v>29</v>
      </c>
      <c r="I22" s="22" t="s">
        <v>57</v>
      </c>
      <c r="J22" s="22" t="s">
        <v>30</v>
      </c>
      <c r="K22" s="37" t="s">
        <v>52</v>
      </c>
      <c r="L22" s="37" t="s">
        <v>53</v>
      </c>
    </row>
    <row r="23" spans="1:12" ht="15" x14ac:dyDescent="0.25">
      <c r="A23" s="14">
        <v>1</v>
      </c>
      <c r="B23" s="28">
        <v>1.083</v>
      </c>
      <c r="C23" s="28">
        <v>7.7728285640195335E-2</v>
      </c>
      <c r="D23" s="15">
        <v>8635.7900000000009</v>
      </c>
      <c r="E23" s="15">
        <v>1247.1600000000001</v>
      </c>
      <c r="F23" s="15">
        <v>3166.43</v>
      </c>
      <c r="G23" s="15">
        <v>119.45</v>
      </c>
      <c r="H23" s="15">
        <v>97.6</v>
      </c>
      <c r="I23" s="15">
        <v>0</v>
      </c>
      <c r="J23" s="15">
        <v>1316.8830000000003</v>
      </c>
      <c r="K23" s="3">
        <v>0</v>
      </c>
      <c r="L23" s="3">
        <v>0</v>
      </c>
    </row>
    <row r="24" spans="1:12" ht="15" x14ac:dyDescent="0.25">
      <c r="A24" s="14">
        <v>2</v>
      </c>
      <c r="B24" s="28">
        <v>1.083</v>
      </c>
      <c r="C24" s="28">
        <v>7.7728285640195335E-2</v>
      </c>
      <c r="D24" s="15">
        <v>8851.69</v>
      </c>
      <c r="E24" s="15">
        <v>1278.3399999999999</v>
      </c>
      <c r="F24" s="15">
        <v>3245.59</v>
      </c>
      <c r="G24" s="15">
        <v>217.91</v>
      </c>
      <c r="H24" s="15">
        <v>100.92</v>
      </c>
      <c r="I24" s="15">
        <v>0</v>
      </c>
      <c r="J24" s="15">
        <v>1359.3530000000001</v>
      </c>
      <c r="K24" s="3">
        <v>4732.7772967867559</v>
      </c>
      <c r="L24" s="3">
        <v>7190.4000000000005</v>
      </c>
    </row>
    <row r="25" spans="1:12" ht="15" x14ac:dyDescent="0.25">
      <c r="A25" s="14">
        <v>3</v>
      </c>
      <c r="B25" s="28">
        <v>1.083</v>
      </c>
      <c r="C25" s="28">
        <v>7.7728285640195335E-2</v>
      </c>
      <c r="D25" s="15">
        <v>9072.98</v>
      </c>
      <c r="E25" s="15">
        <v>1310.3</v>
      </c>
      <c r="F25" s="15">
        <v>3326.73</v>
      </c>
      <c r="G25" s="15">
        <v>142.87</v>
      </c>
      <c r="H25" s="15">
        <v>104.35</v>
      </c>
      <c r="I25" s="15">
        <v>0</v>
      </c>
      <c r="J25" s="15">
        <v>1385.288</v>
      </c>
      <c r="K25" s="3">
        <v>4827.4328427224909</v>
      </c>
      <c r="L25" s="3">
        <v>7190.4000000000005</v>
      </c>
    </row>
    <row r="26" spans="1:12" ht="15" x14ac:dyDescent="0.25">
      <c r="A26" s="14">
        <v>4</v>
      </c>
      <c r="B26" s="28">
        <v>1.083</v>
      </c>
      <c r="C26" s="28">
        <v>7.7728285640195335E-2</v>
      </c>
      <c r="D26" s="15">
        <v>9299.81</v>
      </c>
      <c r="E26" s="15">
        <v>1343.06</v>
      </c>
      <c r="F26" s="15">
        <v>3409.9</v>
      </c>
      <c r="G26" s="15">
        <v>131.46</v>
      </c>
      <c r="H26" s="15">
        <v>107.9</v>
      </c>
      <c r="I26" s="15">
        <v>0</v>
      </c>
      <c r="J26" s="15">
        <v>1418.4229999999998</v>
      </c>
      <c r="K26" s="3">
        <v>4923.9814995769411</v>
      </c>
      <c r="L26" s="3">
        <v>7190.4000000000005</v>
      </c>
    </row>
    <row r="27" spans="1:12" ht="15" x14ac:dyDescent="0.25">
      <c r="A27" s="14">
        <v>5</v>
      </c>
      <c r="B27" s="28">
        <v>1.083</v>
      </c>
      <c r="C27" s="28">
        <v>7.7728285640195335E-2</v>
      </c>
      <c r="D27" s="15">
        <v>9532.2999999999993</v>
      </c>
      <c r="E27" s="15">
        <v>1376.63</v>
      </c>
      <c r="F27" s="15">
        <v>3495.14</v>
      </c>
      <c r="G27" s="15">
        <v>149.71</v>
      </c>
      <c r="H27" s="15">
        <v>111.57</v>
      </c>
      <c r="I27" s="15">
        <v>0</v>
      </c>
      <c r="J27" s="15">
        <v>1455.3779999999999</v>
      </c>
      <c r="K27" s="3">
        <v>5022.4611295684799</v>
      </c>
      <c r="L27" s="3">
        <v>7190.4000000000005</v>
      </c>
    </row>
    <row r="28" spans="1:12" ht="15" x14ac:dyDescent="0.25">
      <c r="A28" s="14">
        <v>6</v>
      </c>
      <c r="B28" s="28">
        <v>1.083</v>
      </c>
      <c r="C28" s="28">
        <v>7.7728285640195335E-2</v>
      </c>
      <c r="D28" s="15">
        <v>9770.61</v>
      </c>
      <c r="E28" s="15">
        <v>1411.05</v>
      </c>
      <c r="F28" s="15">
        <v>3582.52</v>
      </c>
      <c r="G28" s="15">
        <v>178.28</v>
      </c>
      <c r="H28" s="15">
        <v>115.36</v>
      </c>
      <c r="I28" s="15">
        <v>0</v>
      </c>
      <c r="J28" s="15">
        <v>1494.2460000000001</v>
      </c>
      <c r="K28" s="3">
        <v>5122.9103521598499</v>
      </c>
      <c r="L28" s="3">
        <v>7190.4000000000005</v>
      </c>
    </row>
    <row r="29" spans="1:12" ht="15" x14ac:dyDescent="0.25">
      <c r="A29" s="14">
        <v>7</v>
      </c>
      <c r="B29" s="28">
        <v>1.083</v>
      </c>
      <c r="C29" s="28">
        <v>7.7728285640195335E-2</v>
      </c>
      <c r="D29" s="15">
        <v>10014.870000000001</v>
      </c>
      <c r="E29" s="15">
        <v>1446.32</v>
      </c>
      <c r="F29" s="15">
        <v>3672.09</v>
      </c>
      <c r="G29" s="15">
        <v>719.31</v>
      </c>
      <c r="H29" s="15">
        <v>119.28</v>
      </c>
      <c r="I29" s="15">
        <v>0</v>
      </c>
      <c r="J29" s="15">
        <v>1585.259</v>
      </c>
      <c r="K29" s="3">
        <v>5225.368559203047</v>
      </c>
      <c r="L29" s="3">
        <v>7190.4000000000005</v>
      </c>
    </row>
    <row r="30" spans="1:12" ht="15" x14ac:dyDescent="0.25">
      <c r="A30" s="14">
        <v>8</v>
      </c>
      <c r="B30" s="28">
        <v>1.083</v>
      </c>
      <c r="C30" s="28">
        <v>7.7728285640195335E-2</v>
      </c>
      <c r="D30" s="15">
        <v>10265.24</v>
      </c>
      <c r="E30" s="15">
        <v>1482.48</v>
      </c>
      <c r="F30" s="15">
        <v>3763.89</v>
      </c>
      <c r="G30" s="15">
        <v>266.81</v>
      </c>
      <c r="H30" s="15">
        <v>123.34</v>
      </c>
      <c r="I30" s="15">
        <v>0</v>
      </c>
      <c r="J30" s="15">
        <v>1577.8419999999999</v>
      </c>
      <c r="K30" s="3">
        <v>5329.8759303871084</v>
      </c>
      <c r="L30" s="3">
        <v>7190.4000000000005</v>
      </c>
    </row>
    <row r="31" spans="1:12" ht="15" x14ac:dyDescent="0.25">
      <c r="A31" s="14">
        <v>9</v>
      </c>
      <c r="B31" s="28">
        <v>1.083</v>
      </c>
      <c r="C31" s="28">
        <v>7.7728285640195335E-2</v>
      </c>
      <c r="D31" s="15">
        <v>10521.88</v>
      </c>
      <c r="E31" s="15">
        <v>1519.54</v>
      </c>
      <c r="F31" s="15">
        <v>3857.98</v>
      </c>
      <c r="G31" s="15">
        <v>164.1</v>
      </c>
      <c r="H31" s="15">
        <v>127.53</v>
      </c>
      <c r="I31" s="15">
        <v>0</v>
      </c>
      <c r="J31" s="15">
        <v>1606.35</v>
      </c>
      <c r="K31" s="3">
        <v>5436.4734489948505</v>
      </c>
      <c r="L31" s="3">
        <v>7190.4000000000005</v>
      </c>
    </row>
    <row r="32" spans="1:12" ht="15" x14ac:dyDescent="0.25">
      <c r="A32" s="14">
        <v>10</v>
      </c>
      <c r="B32" s="28">
        <v>1.083</v>
      </c>
      <c r="C32" s="28">
        <v>7.7728285640195335E-2</v>
      </c>
      <c r="D32" s="15">
        <v>10784.92</v>
      </c>
      <c r="E32" s="15">
        <v>1557.53</v>
      </c>
      <c r="F32" s="15">
        <v>3954.43</v>
      </c>
      <c r="G32" s="15">
        <v>245.99</v>
      </c>
      <c r="H32" s="15">
        <v>131.87</v>
      </c>
      <c r="I32" s="15">
        <v>0</v>
      </c>
      <c r="J32" s="15">
        <v>1654.2870000000003</v>
      </c>
      <c r="K32" s="3">
        <v>5545.2029179747478</v>
      </c>
      <c r="L32" s="3">
        <v>7190.4000000000005</v>
      </c>
    </row>
    <row r="33" spans="1:12" ht="15" x14ac:dyDescent="0.25">
      <c r="A33" s="14">
        <v>11</v>
      </c>
      <c r="B33" s="28">
        <v>1.083</v>
      </c>
      <c r="C33" s="28">
        <v>7.7728285640195335E-2</v>
      </c>
      <c r="D33" s="15">
        <v>11054.55</v>
      </c>
      <c r="E33" s="15">
        <v>1596.47</v>
      </c>
      <c r="F33" s="15">
        <v>4053.29</v>
      </c>
      <c r="G33" s="15">
        <v>210.78</v>
      </c>
      <c r="H33" s="15">
        <v>136.35</v>
      </c>
      <c r="I33" s="15">
        <v>0</v>
      </c>
      <c r="J33" s="15">
        <v>1691.5089999999998</v>
      </c>
      <c r="K33" s="3">
        <v>5656.106976334243</v>
      </c>
      <c r="L33" s="3">
        <v>7190.4000000000005</v>
      </c>
    </row>
    <row r="34" spans="1:12" ht="15" x14ac:dyDescent="0.25">
      <c r="A34" s="14">
        <v>12</v>
      </c>
      <c r="B34" s="28">
        <v>1.083</v>
      </c>
      <c r="C34" s="28">
        <v>7.7728285640195335E-2</v>
      </c>
      <c r="D34" s="15">
        <v>11330.91</v>
      </c>
      <c r="E34" s="15">
        <v>1636.38</v>
      </c>
      <c r="F34" s="15">
        <v>4154.63</v>
      </c>
      <c r="G34" s="15">
        <v>419.56</v>
      </c>
      <c r="H34" s="15">
        <v>140.99</v>
      </c>
      <c r="I34" s="15">
        <v>0</v>
      </c>
      <c r="J34" s="15">
        <v>1754.1480000000004</v>
      </c>
      <c r="K34" s="3">
        <v>5769.2291158609278</v>
      </c>
      <c r="L34" s="3">
        <v>7190.4000000000005</v>
      </c>
    </row>
    <row r="35" spans="1:12" ht="15" x14ac:dyDescent="0.25">
      <c r="A35" s="14">
        <v>13</v>
      </c>
      <c r="B35" s="28">
        <v>1.083</v>
      </c>
      <c r="C35" s="28">
        <v>7.7728285640195335E-2</v>
      </c>
      <c r="D35" s="15">
        <v>11614.18</v>
      </c>
      <c r="E35" s="15">
        <v>1677.29</v>
      </c>
      <c r="F35" s="15">
        <v>4258.49</v>
      </c>
      <c r="G35" s="15">
        <v>431.65</v>
      </c>
      <c r="H35" s="15">
        <v>145.78</v>
      </c>
      <c r="I35" s="15">
        <v>0</v>
      </c>
      <c r="J35" s="15">
        <v>1798.1610000000001</v>
      </c>
      <c r="K35" s="3">
        <v>5884.6136981781465</v>
      </c>
      <c r="L35" s="3">
        <v>7190.4000000000005</v>
      </c>
    </row>
    <row r="36" spans="1:12" ht="15" x14ac:dyDescent="0.25">
      <c r="A36" s="14">
        <v>14</v>
      </c>
      <c r="B36" s="28">
        <v>1.083</v>
      </c>
      <c r="C36" s="28">
        <v>7.7728285640195335E-2</v>
      </c>
      <c r="D36" s="15">
        <v>11904.54</v>
      </c>
      <c r="E36" s="15">
        <v>1719.22</v>
      </c>
      <c r="F36" s="15">
        <v>4364.96</v>
      </c>
      <c r="G36" s="15">
        <v>467.74</v>
      </c>
      <c r="H36" s="15">
        <v>150.74</v>
      </c>
      <c r="I36" s="15">
        <v>0</v>
      </c>
      <c r="J36" s="15">
        <v>1845.6460000000004</v>
      </c>
      <c r="K36" s="3">
        <v>6002.3059721417094</v>
      </c>
      <c r="L36" s="3">
        <v>7190.4000000000005</v>
      </c>
    </row>
    <row r="37" spans="1:12" ht="15" x14ac:dyDescent="0.25">
      <c r="A37" s="14">
        <v>15</v>
      </c>
      <c r="B37" s="28">
        <v>1.083</v>
      </c>
      <c r="C37" s="28">
        <v>7.7728285640195335E-2</v>
      </c>
      <c r="D37" s="15">
        <v>12202.15</v>
      </c>
      <c r="E37" s="15">
        <v>1762.21</v>
      </c>
      <c r="F37" s="15">
        <v>4474.08</v>
      </c>
      <c r="G37" s="15">
        <v>319.06</v>
      </c>
      <c r="H37" s="15">
        <v>155.86000000000001</v>
      </c>
      <c r="I37" s="15">
        <v>0</v>
      </c>
      <c r="J37" s="15">
        <v>1875.7500000000005</v>
      </c>
      <c r="K37" s="3">
        <v>6122.3520915845438</v>
      </c>
      <c r="L37" s="3">
        <v>7190.4000000000005</v>
      </c>
    </row>
    <row r="38" spans="1:12" ht="15" x14ac:dyDescent="0.25">
      <c r="A38" s="14">
        <v>16</v>
      </c>
      <c r="B38" s="28">
        <v>0</v>
      </c>
      <c r="C38" s="28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">
        <v>0</v>
      </c>
      <c r="L38" s="3">
        <v>0</v>
      </c>
    </row>
    <row r="39" spans="1:12" ht="15" x14ac:dyDescent="0.25">
      <c r="A39" s="14">
        <v>17</v>
      </c>
      <c r="B39" s="28">
        <v>0</v>
      </c>
      <c r="C39" s="28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">
        <v>0</v>
      </c>
      <c r="L39" s="3">
        <v>0</v>
      </c>
    </row>
    <row r="40" spans="1:12" ht="15" x14ac:dyDescent="0.25">
      <c r="A40" s="14">
        <v>18</v>
      </c>
      <c r="B40" s="28">
        <v>0</v>
      </c>
      <c r="C40" s="28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">
        <v>0</v>
      </c>
      <c r="L40" s="3">
        <v>0</v>
      </c>
    </row>
    <row r="41" spans="1:12" ht="15" x14ac:dyDescent="0.25">
      <c r="A41" s="14">
        <v>19</v>
      </c>
      <c r="B41" s="28">
        <v>0</v>
      </c>
      <c r="C41" s="28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">
        <v>0</v>
      </c>
      <c r="L41" s="3">
        <v>0</v>
      </c>
    </row>
    <row r="42" spans="1:12" ht="15" x14ac:dyDescent="0.25">
      <c r="A42" s="14">
        <v>20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">
        <v>0</v>
      </c>
      <c r="L42" s="3">
        <v>0</v>
      </c>
    </row>
    <row r="43" spans="1:12" ht="15" x14ac:dyDescent="0.25">
      <c r="A43" s="14">
        <v>21</v>
      </c>
      <c r="B43" s="28">
        <v>0</v>
      </c>
      <c r="C43" s="28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">
        <v>0</v>
      </c>
      <c r="L43" s="3">
        <v>0</v>
      </c>
    </row>
    <row r="44" spans="1:12" x14ac:dyDescent="0.3">
      <c r="A44" s="14">
        <v>22</v>
      </c>
      <c r="B44" s="28">
        <v>0</v>
      </c>
      <c r="C44" s="28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">
        <v>0</v>
      </c>
      <c r="L44" s="3">
        <v>0</v>
      </c>
    </row>
    <row r="45" spans="1:12" x14ac:dyDescent="0.3">
      <c r="A45" s="14">
        <v>23</v>
      </c>
      <c r="B45" s="28">
        <v>0</v>
      </c>
      <c r="C45" s="28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">
        <v>0</v>
      </c>
      <c r="L45" s="3">
        <v>0</v>
      </c>
    </row>
    <row r="46" spans="1:12" x14ac:dyDescent="0.3">
      <c r="A46" s="14">
        <v>24</v>
      </c>
      <c r="B46" s="28">
        <v>0</v>
      </c>
      <c r="C46" s="28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">
        <v>0</v>
      </c>
      <c r="L46" s="3">
        <v>0</v>
      </c>
    </row>
    <row r="47" spans="1:12" x14ac:dyDescent="0.3">
      <c r="A47" s="14">
        <v>25</v>
      </c>
      <c r="B47" s="28">
        <v>0</v>
      </c>
      <c r="C47" s="28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3">
        <v>0</v>
      </c>
      <c r="L47" s="3">
        <v>0</v>
      </c>
    </row>
    <row r="48" spans="1:12" x14ac:dyDescent="0.3">
      <c r="A48" s="14">
        <v>26</v>
      </c>
      <c r="B48" s="28">
        <v>0</v>
      </c>
      <c r="C48" s="28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3">
        <v>0</v>
      </c>
      <c r="L48" s="3">
        <v>0</v>
      </c>
    </row>
    <row r="49" spans="1:12" x14ac:dyDescent="0.3">
      <c r="A49" s="14">
        <v>27</v>
      </c>
      <c r="B49" s="28">
        <v>0</v>
      </c>
      <c r="C49" s="28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">
        <v>0</v>
      </c>
      <c r="L49" s="3">
        <v>0</v>
      </c>
    </row>
    <row r="50" spans="1:12" x14ac:dyDescent="0.3">
      <c r="A50" s="14">
        <v>28</v>
      </c>
      <c r="B50" s="28">
        <v>0</v>
      </c>
      <c r="C50" s="28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">
        <v>0</v>
      </c>
      <c r="L50" s="3">
        <v>0</v>
      </c>
    </row>
    <row r="51" spans="1:12" x14ac:dyDescent="0.3">
      <c r="A51" s="14">
        <v>29</v>
      </c>
      <c r="B51" s="28">
        <v>0</v>
      </c>
      <c r="C51" s="28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3">
        <v>0</v>
      </c>
      <c r="L51" s="3">
        <v>0</v>
      </c>
    </row>
    <row r="52" spans="1:12" x14ac:dyDescent="0.3">
      <c r="A52" s="26">
        <v>30</v>
      </c>
      <c r="B52" s="28">
        <v>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9">
        <v>0</v>
      </c>
      <c r="L52" s="9">
        <v>0</v>
      </c>
    </row>
    <row r="53" spans="1:12" x14ac:dyDescent="0.3">
      <c r="A53" s="12" t="s">
        <v>31</v>
      </c>
      <c r="B53" s="31">
        <v>10.314856851696778</v>
      </c>
      <c r="C53" s="31">
        <v>0.74031037830693736</v>
      </c>
      <c r="D53" s="32">
        <v>95167.742154916166</v>
      </c>
      <c r="E53" s="32">
        <v>13743.891689103481</v>
      </c>
      <c r="F53" s="32">
        <v>34894.511260447842</v>
      </c>
      <c r="G53" s="32">
        <v>2417.6399562682809</v>
      </c>
      <c r="H53" s="32">
        <v>1135.586295361823</v>
      </c>
      <c r="I53" s="32">
        <v>0</v>
      </c>
      <c r="J53" s="32">
        <v>14622.378506073577</v>
      </c>
      <c r="K53" s="38">
        <v>44993.979648826498</v>
      </c>
      <c r="L53" s="38">
        <v>61293.39197270594</v>
      </c>
    </row>
    <row r="54" spans="1:12" x14ac:dyDescent="0.3">
      <c r="A54" s="12" t="s">
        <v>32</v>
      </c>
      <c r="B54" s="33">
        <v>12.862461192123012</v>
      </c>
      <c r="C54" s="33">
        <v>0.92315517781834222</v>
      </c>
      <c r="D54" s="15">
        <v>120654.9803937632</v>
      </c>
      <c r="E54" s="15">
        <v>17424.694355132953</v>
      </c>
      <c r="F54" s="15">
        <v>44239.74233339788</v>
      </c>
      <c r="G54" s="15">
        <v>3167.0043985518605</v>
      </c>
      <c r="H54" s="15">
        <v>1448.2888986510445</v>
      </c>
      <c r="I54" s="15">
        <v>0</v>
      </c>
      <c r="J54" s="15">
        <v>18548.642148084593</v>
      </c>
      <c r="K54" s="3">
        <v>58078.786900163563</v>
      </c>
      <c r="L54" s="3">
        <v>78207.79109495967</v>
      </c>
    </row>
  </sheetData>
  <pageMargins left="0.7" right="0.7" top="0.75" bottom="0.75" header="0.3" footer="0.3"/>
  <pageSetup scale="63" orientation="landscape" r:id="rId1"/>
  <headerFooter>
    <oddHeader>&amp;RMidAmerican Energy  Company
South Dakota Energy Efficiency
2015 Through October Report
Program Results
Exhibit D</oddHeader>
    <oddFooter>&amp;L&amp;A&amp;CPage &amp;P of &amp;N&amp;RExhibit 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58</v>
      </c>
      <c r="B4" s="1"/>
      <c r="C4" s="1"/>
    </row>
    <row r="6" spans="1:10" ht="15" x14ac:dyDescent="0.25">
      <c r="A6" s="2" t="s">
        <v>0</v>
      </c>
      <c r="B6" s="2"/>
      <c r="C6" s="3">
        <v>1999.5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3956.5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5632.5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18811.876162376964</v>
      </c>
      <c r="D13" s="16">
        <f>SUM(D54:G54)</f>
        <v>10133.440368991929</v>
      </c>
      <c r="E13" s="16">
        <f>SUM(D54:G54)</f>
        <v>10133.440368991929</v>
      </c>
      <c r="F13" s="16">
        <f>SUM(D54:G54)+I54+C9</f>
        <v>10133.440368991929</v>
      </c>
      <c r="G13" s="16">
        <f>SUM(D55:G55)+J55</f>
        <v>11992.918847690584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3956.5</v>
      </c>
      <c r="D14" s="17">
        <f>H54+C6+C8</f>
        <v>20811.376162376964</v>
      </c>
      <c r="E14" s="17">
        <f>C6+C8</f>
        <v>7632</v>
      </c>
      <c r="F14" s="17">
        <f>C6+C7</f>
        <v>5956</v>
      </c>
      <c r="G14" s="17">
        <f>C6+C7</f>
        <v>5956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14855.376162376964</v>
      </c>
      <c r="D15" s="18">
        <f t="shared" ref="D15:G15" si="0">D13-D14</f>
        <v>-10677.935793385035</v>
      </c>
      <c r="E15" s="18">
        <f t="shared" si="0"/>
        <v>2501.4403689919291</v>
      </c>
      <c r="F15" s="18">
        <f t="shared" si="0"/>
        <v>4177.4403689919291</v>
      </c>
      <c r="G15" s="18">
        <f t="shared" si="0"/>
        <v>6036.9188476905838</v>
      </c>
      <c r="H15" s="2"/>
      <c r="I15" s="2"/>
      <c r="J15" s="2"/>
    </row>
    <row r="16" spans="1:10" ht="15" x14ac:dyDescent="0.25">
      <c r="A16" s="2" t="s">
        <v>14</v>
      </c>
      <c r="B16" s="2"/>
      <c r="C16" s="39">
        <f>IFERROR(C13/C14,0)</f>
        <v>4.7546761436565053</v>
      </c>
      <c r="D16" s="19">
        <f t="shared" ref="D16:G16" si="1">IFERROR(D13/D14,0)</f>
        <v>0.48691832245631478</v>
      </c>
      <c r="E16" s="19">
        <f t="shared" si="1"/>
        <v>1.3277568617651898</v>
      </c>
      <c r="F16" s="19">
        <f t="shared" si="1"/>
        <v>1.701383540797839</v>
      </c>
      <c r="G16" s="19">
        <f t="shared" si="1"/>
        <v>2.0135861060595337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27.466197971793815</v>
      </c>
      <c r="D17" s="20">
        <f t="shared" ref="D17:F17" si="2">IFERROR(D14/$B$54,0)</f>
        <v>144.47349367908919</v>
      </c>
      <c r="E17" s="20">
        <f t="shared" si="2"/>
        <v>52.981681516676453</v>
      </c>
      <c r="F17" s="20">
        <f t="shared" si="2"/>
        <v>41.346815397448239</v>
      </c>
      <c r="G17" s="20">
        <f>IFERROR(G14/$B$55,0)</f>
        <v>38.571983816848935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33.08</v>
      </c>
      <c r="C24" s="7">
        <v>3.9496451289222443E-3</v>
      </c>
      <c r="D24" s="3">
        <v>438.84</v>
      </c>
      <c r="E24" s="3">
        <v>63.37</v>
      </c>
      <c r="F24" s="3">
        <v>160.91</v>
      </c>
      <c r="G24" s="3">
        <v>1452.58</v>
      </c>
      <c r="H24" s="3">
        <v>2841.19</v>
      </c>
      <c r="I24" s="3">
        <v>0</v>
      </c>
      <c r="J24" s="3">
        <v>211.57</v>
      </c>
    </row>
    <row r="25" spans="1:10" ht="15" x14ac:dyDescent="0.25">
      <c r="A25" s="2">
        <v>2</v>
      </c>
      <c r="B25" s="7">
        <v>33.08</v>
      </c>
      <c r="C25" s="7">
        <v>3.9496451289222443E-3</v>
      </c>
      <c r="D25" s="3">
        <v>449.81</v>
      </c>
      <c r="E25" s="3">
        <v>64.959999999999994</v>
      </c>
      <c r="F25" s="3">
        <v>164.93</v>
      </c>
      <c r="G25" s="3">
        <v>1515.59</v>
      </c>
      <c r="H25" s="3">
        <v>2937.79</v>
      </c>
      <c r="I25" s="3">
        <v>0</v>
      </c>
      <c r="J25" s="3">
        <v>219.529</v>
      </c>
    </row>
    <row r="26" spans="1:10" ht="15" x14ac:dyDescent="0.25">
      <c r="A26" s="2">
        <v>3</v>
      </c>
      <c r="B26" s="7">
        <v>33.08</v>
      </c>
      <c r="C26" s="7">
        <v>3.9496451289222443E-3</v>
      </c>
      <c r="D26" s="3">
        <v>461.05</v>
      </c>
      <c r="E26" s="3">
        <v>66.569999999999993</v>
      </c>
      <c r="F26" s="3">
        <v>169.05</v>
      </c>
      <c r="G26" s="3">
        <v>1633.47</v>
      </c>
      <c r="H26" s="3">
        <v>3037.67</v>
      </c>
      <c r="I26" s="3">
        <v>0</v>
      </c>
      <c r="J26" s="3">
        <v>233.01400000000004</v>
      </c>
    </row>
    <row r="27" spans="1:10" ht="15" x14ac:dyDescent="0.25">
      <c r="A27" s="2">
        <v>4</v>
      </c>
      <c r="B27" s="7">
        <v>33.08</v>
      </c>
      <c r="C27" s="7">
        <v>3.9496451289222443E-3</v>
      </c>
      <c r="D27" s="3">
        <v>472.58</v>
      </c>
      <c r="E27" s="3">
        <v>68.25</v>
      </c>
      <c r="F27" s="3">
        <v>173.28</v>
      </c>
      <c r="G27" s="3">
        <v>1844.07</v>
      </c>
      <c r="H27" s="3">
        <v>3140.96</v>
      </c>
      <c r="I27" s="3">
        <v>0</v>
      </c>
      <c r="J27" s="3">
        <v>255.81799999999998</v>
      </c>
    </row>
    <row r="28" spans="1:10" ht="15" x14ac:dyDescent="0.25">
      <c r="A28" s="2">
        <v>5</v>
      </c>
      <c r="B28" s="7">
        <v>33.08</v>
      </c>
      <c r="C28" s="7">
        <v>3.9496451289222443E-3</v>
      </c>
      <c r="D28" s="3">
        <v>484.38</v>
      </c>
      <c r="E28" s="3">
        <v>69.959999999999994</v>
      </c>
      <c r="F28" s="3">
        <v>177.6</v>
      </c>
      <c r="G28" s="3">
        <v>1788.25</v>
      </c>
      <c r="H28" s="3">
        <v>3247.75</v>
      </c>
      <c r="I28" s="3">
        <v>0</v>
      </c>
      <c r="J28" s="3">
        <v>252.01900000000001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144.0497881819353</v>
      </c>
      <c r="C54" s="7">
        <f t="shared" ref="C54:J54" si="3">C24+NPV($F$18,C25:C53)</f>
        <v>1.7199079329354956E-2</v>
      </c>
      <c r="D54" s="3">
        <f t="shared" si="3"/>
        <v>2001.824851724441</v>
      </c>
      <c r="E54" s="3">
        <f t="shared" si="3"/>
        <v>289.0863426494526</v>
      </c>
      <c r="F54" s="3">
        <f t="shared" si="3"/>
        <v>733.99872441726393</v>
      </c>
      <c r="G54" s="3">
        <f t="shared" si="3"/>
        <v>7108.5304502007712</v>
      </c>
      <c r="H54" s="3">
        <f t="shared" si="3"/>
        <v>13179.376162376964</v>
      </c>
      <c r="I54" s="3">
        <f t="shared" si="3"/>
        <v>0</v>
      </c>
      <c r="J54" s="3">
        <f t="shared" si="3"/>
        <v>1013.3440368991928</v>
      </c>
    </row>
    <row r="55" spans="1:10" x14ac:dyDescent="0.3">
      <c r="A55" s="4" t="s">
        <v>32</v>
      </c>
      <c r="B55" s="7">
        <f>B24+NPV($G$18,B25:B53)</f>
        <v>154.41259200669663</v>
      </c>
      <c r="C55" s="7">
        <f t="shared" ref="C55:J55" si="4">C24+NPV($G$18,C25:C53)</f>
        <v>1.8436364627070954E-2</v>
      </c>
      <c r="D55" s="3">
        <f t="shared" si="4"/>
        <v>2149.7152261158267</v>
      </c>
      <c r="E55" s="3">
        <f t="shared" si="4"/>
        <v>310.44432995103637</v>
      </c>
      <c r="F55" s="3">
        <f t="shared" si="4"/>
        <v>788.22442402313686</v>
      </c>
      <c r="G55" s="3">
        <f t="shared" si="4"/>
        <v>7654.2695178105305</v>
      </c>
      <c r="H55" s="3">
        <f t="shared" si="4"/>
        <v>14162.120385107244</v>
      </c>
      <c r="I55" s="3">
        <f t="shared" si="4"/>
        <v>0</v>
      </c>
      <c r="J55" s="3">
        <f t="shared" si="4"/>
        <v>1090.2653497900533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44</v>
      </c>
      <c r="B4" s="1"/>
      <c r="C4" s="1"/>
    </row>
    <row r="6" spans="1:10" ht="15" x14ac:dyDescent="0.25">
      <c r="A6" s="2" t="s">
        <v>0</v>
      </c>
      <c r="B6" s="2"/>
      <c r="C6" s="3">
        <v>4100.8099999999995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42331.14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15453.58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181091.96680598162</v>
      </c>
      <c r="D13" s="16">
        <f>SUM(D54:G54)</f>
        <v>223518.81854328886</v>
      </c>
      <c r="E13" s="16">
        <f>SUM(D54:G54)</f>
        <v>223518.81854328886</v>
      </c>
      <c r="F13" s="16">
        <f>SUM(D54:G54)+I54+C9</f>
        <v>223518.81854328886</v>
      </c>
      <c r="G13" s="16">
        <f>SUM(D55:G55)+J55</f>
        <v>315142.19486440631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42331.14</v>
      </c>
      <c r="D14" s="17">
        <f>H54+C6+C8</f>
        <v>185192.77680598162</v>
      </c>
      <c r="E14" s="17">
        <f>C6+C8</f>
        <v>19554.39</v>
      </c>
      <c r="F14" s="17">
        <f>C6+C7</f>
        <v>46431.95</v>
      </c>
      <c r="G14" s="17">
        <f>C6+C7</f>
        <v>46431.95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138760.82680598163</v>
      </c>
      <c r="D15" s="18">
        <f t="shared" ref="D15:G15" si="0">D13-D14</f>
        <v>38326.041737307241</v>
      </c>
      <c r="E15" s="18">
        <f t="shared" si="0"/>
        <v>203964.42854328884</v>
      </c>
      <c r="F15" s="18">
        <f t="shared" si="0"/>
        <v>177086.86854328885</v>
      </c>
      <c r="G15" s="18">
        <f t="shared" si="0"/>
        <v>268710.2448644063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4.2779846421802397</v>
      </c>
      <c r="D16" s="19">
        <f t="shared" ref="D16:G16" si="1">IFERROR(D13/D14,0)</f>
        <v>1.2069521414296831</v>
      </c>
      <c r="E16" s="19">
        <f t="shared" si="1"/>
        <v>11.430620875582868</v>
      </c>
      <c r="F16" s="19">
        <f t="shared" si="1"/>
        <v>4.8139011724316738</v>
      </c>
      <c r="G16" s="19">
        <f t="shared" si="1"/>
        <v>6.7871841450640416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18.353681927085905</v>
      </c>
      <c r="D17" s="20">
        <f t="shared" ref="D17:F17" si="2">IFERROR(D14/$B$54,0)</f>
        <v>80.294774029019749</v>
      </c>
      <c r="E17" s="20">
        <f t="shared" si="2"/>
        <v>8.4782751973650932</v>
      </c>
      <c r="F17" s="20">
        <f t="shared" si="2"/>
        <v>20.131686544571121</v>
      </c>
      <c r="G17" s="20">
        <f>IFERROR(G14/$B$55,0)</f>
        <v>16.15107027868499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242.54203000000001</v>
      </c>
      <c r="C24" s="7">
        <v>3.6113150451742598E-2</v>
      </c>
      <c r="D24" s="3">
        <v>4061.87</v>
      </c>
      <c r="E24" s="3">
        <v>586.6</v>
      </c>
      <c r="F24" s="3">
        <v>1489.35</v>
      </c>
      <c r="G24" s="3">
        <v>10999.13</v>
      </c>
      <c r="H24" s="3">
        <v>14267.92</v>
      </c>
      <c r="I24" s="3">
        <v>0</v>
      </c>
      <c r="J24" s="3">
        <v>1713.6949999999997</v>
      </c>
    </row>
    <row r="25" spans="1:10" ht="15" x14ac:dyDescent="0.25">
      <c r="A25" s="2">
        <v>2</v>
      </c>
      <c r="B25" s="7">
        <v>242.54203000000001</v>
      </c>
      <c r="C25" s="7">
        <v>3.6113150451742598E-2</v>
      </c>
      <c r="D25" s="3">
        <v>4163.43</v>
      </c>
      <c r="E25" s="3">
        <v>601.27</v>
      </c>
      <c r="F25" s="3">
        <v>1526.57</v>
      </c>
      <c r="G25" s="3">
        <v>11449.99</v>
      </c>
      <c r="H25" s="3">
        <v>14753.04</v>
      </c>
      <c r="I25" s="3">
        <v>0</v>
      </c>
      <c r="J25" s="3">
        <v>1774.1260000000002</v>
      </c>
    </row>
    <row r="26" spans="1:10" ht="15" x14ac:dyDescent="0.25">
      <c r="A26" s="2">
        <v>3</v>
      </c>
      <c r="B26" s="7">
        <v>242.54203000000001</v>
      </c>
      <c r="C26" s="7">
        <v>3.6113150451742598E-2</v>
      </c>
      <c r="D26" s="3">
        <v>4267.5</v>
      </c>
      <c r="E26" s="3">
        <v>616.29</v>
      </c>
      <c r="F26" s="3">
        <v>1564.74</v>
      </c>
      <c r="G26" s="3">
        <v>12308.5</v>
      </c>
      <c r="H26" s="3">
        <v>15254.64</v>
      </c>
      <c r="I26" s="3">
        <v>0</v>
      </c>
      <c r="J26" s="3">
        <v>1875.703</v>
      </c>
    </row>
    <row r="27" spans="1:10" ht="15" x14ac:dyDescent="0.25">
      <c r="A27" s="2">
        <v>4</v>
      </c>
      <c r="B27" s="7">
        <v>242.54203000000001</v>
      </c>
      <c r="C27" s="7">
        <v>3.6113150451742598E-2</v>
      </c>
      <c r="D27" s="3">
        <v>4374.1899999999996</v>
      </c>
      <c r="E27" s="3">
        <v>631.71</v>
      </c>
      <c r="F27" s="3">
        <v>1603.85</v>
      </c>
      <c r="G27" s="3">
        <v>13935.72</v>
      </c>
      <c r="H27" s="3">
        <v>15773.3</v>
      </c>
      <c r="I27" s="3">
        <v>0</v>
      </c>
      <c r="J27" s="3">
        <v>2054.547</v>
      </c>
    </row>
    <row r="28" spans="1:10" ht="15" x14ac:dyDescent="0.25">
      <c r="A28" s="2">
        <v>5</v>
      </c>
      <c r="B28" s="7">
        <v>242.54203000000001</v>
      </c>
      <c r="C28" s="7">
        <v>3.6113150451742598E-2</v>
      </c>
      <c r="D28" s="3">
        <v>4483.54</v>
      </c>
      <c r="E28" s="3">
        <v>647.49</v>
      </c>
      <c r="F28" s="3">
        <v>1643.95</v>
      </c>
      <c r="G28" s="3">
        <v>13501.29</v>
      </c>
      <c r="H28" s="3">
        <v>16309.59</v>
      </c>
      <c r="I28" s="3">
        <v>0</v>
      </c>
      <c r="J28" s="3">
        <v>2027.6270000000002</v>
      </c>
    </row>
    <row r="29" spans="1:10" ht="15" x14ac:dyDescent="0.25">
      <c r="A29" s="2">
        <v>6</v>
      </c>
      <c r="B29" s="7">
        <v>242.54203000000001</v>
      </c>
      <c r="C29" s="7">
        <v>3.6113150451742598E-2</v>
      </c>
      <c r="D29" s="3">
        <v>4595.62</v>
      </c>
      <c r="E29" s="3">
        <v>663.69</v>
      </c>
      <c r="F29" s="3">
        <v>1685.05</v>
      </c>
      <c r="G29" s="3">
        <v>18693.650000000001</v>
      </c>
      <c r="H29" s="3">
        <v>16864.11</v>
      </c>
      <c r="I29" s="3">
        <v>0</v>
      </c>
      <c r="J29" s="3">
        <v>2563.8010000000004</v>
      </c>
    </row>
    <row r="30" spans="1:10" ht="15" x14ac:dyDescent="0.25">
      <c r="A30" s="2">
        <v>7</v>
      </c>
      <c r="B30" s="7">
        <v>242.54203000000001</v>
      </c>
      <c r="C30" s="7">
        <v>3.6113150451742598E-2</v>
      </c>
      <c r="D30" s="3">
        <v>4710.5200000000004</v>
      </c>
      <c r="E30" s="3">
        <v>680.27</v>
      </c>
      <c r="F30" s="3">
        <v>1727.16</v>
      </c>
      <c r="G30" s="3">
        <v>21180.33</v>
      </c>
      <c r="H30" s="3">
        <v>17437.5</v>
      </c>
      <c r="I30" s="3">
        <v>0</v>
      </c>
      <c r="J30" s="3">
        <v>2829.8280000000004</v>
      </c>
    </row>
    <row r="31" spans="1:10" ht="15" x14ac:dyDescent="0.25">
      <c r="A31" s="2">
        <v>8</v>
      </c>
      <c r="B31" s="7">
        <v>242.54203000000001</v>
      </c>
      <c r="C31" s="7">
        <v>3.6113150451742598E-2</v>
      </c>
      <c r="D31" s="3">
        <v>4828.29</v>
      </c>
      <c r="E31" s="3">
        <v>697.3</v>
      </c>
      <c r="F31" s="3">
        <v>1770.35</v>
      </c>
      <c r="G31" s="3">
        <v>19743.75</v>
      </c>
      <c r="H31" s="3">
        <v>18030.37</v>
      </c>
      <c r="I31" s="3">
        <v>0</v>
      </c>
      <c r="J31" s="3">
        <v>2703.9690000000005</v>
      </c>
    </row>
    <row r="32" spans="1:10" ht="15" x14ac:dyDescent="0.25">
      <c r="A32" s="2">
        <v>9</v>
      </c>
      <c r="B32" s="7">
        <v>242.54203000000001</v>
      </c>
      <c r="C32" s="7">
        <v>3.6113150451742598E-2</v>
      </c>
      <c r="D32" s="3">
        <v>4948.97</v>
      </c>
      <c r="E32" s="3">
        <v>714.72</v>
      </c>
      <c r="F32" s="3">
        <v>1814.61</v>
      </c>
      <c r="G32" s="3">
        <v>18145.599999999999</v>
      </c>
      <c r="H32" s="3">
        <v>18643.400000000001</v>
      </c>
      <c r="I32" s="3">
        <v>0</v>
      </c>
      <c r="J32" s="3">
        <v>2562.39</v>
      </c>
    </row>
    <row r="33" spans="1:10" ht="15" x14ac:dyDescent="0.25">
      <c r="A33" s="2">
        <v>10</v>
      </c>
      <c r="B33" s="7">
        <v>242.28772000000004</v>
      </c>
      <c r="C33" s="7">
        <v>3.5790288012851085E-2</v>
      </c>
      <c r="D33" s="3">
        <v>5027.92</v>
      </c>
      <c r="E33" s="3">
        <v>726.11</v>
      </c>
      <c r="F33" s="3">
        <v>1843.57</v>
      </c>
      <c r="G33" s="3">
        <v>18530.349999999999</v>
      </c>
      <c r="H33" s="3">
        <v>19250.810000000001</v>
      </c>
      <c r="I33" s="3">
        <v>0</v>
      </c>
      <c r="J33" s="3">
        <v>2612.7950000000001</v>
      </c>
    </row>
    <row r="34" spans="1:10" ht="15" x14ac:dyDescent="0.25">
      <c r="A34" s="2">
        <v>11</v>
      </c>
      <c r="B34" s="7">
        <v>242.28772000000004</v>
      </c>
      <c r="C34" s="7">
        <v>3.5790288012851085E-2</v>
      </c>
      <c r="D34" s="3">
        <v>5153.6000000000004</v>
      </c>
      <c r="E34" s="3">
        <v>744.29</v>
      </c>
      <c r="F34" s="3">
        <v>1889.64</v>
      </c>
      <c r="G34" s="3">
        <v>18671.25</v>
      </c>
      <c r="H34" s="3">
        <v>19905.34</v>
      </c>
      <c r="I34" s="3">
        <v>0</v>
      </c>
      <c r="J34" s="3">
        <v>2645.8780000000002</v>
      </c>
    </row>
    <row r="35" spans="1:10" ht="15" x14ac:dyDescent="0.25">
      <c r="A35" s="2">
        <v>12</v>
      </c>
      <c r="B35" s="7">
        <v>240.88612000000001</v>
      </c>
      <c r="C35" s="7">
        <v>3.5580010709657502E-2</v>
      </c>
      <c r="D35" s="3">
        <v>5251.81</v>
      </c>
      <c r="E35" s="3">
        <v>758.46</v>
      </c>
      <c r="F35" s="3">
        <v>1925.66</v>
      </c>
      <c r="G35" s="3">
        <v>20090.490000000002</v>
      </c>
      <c r="H35" s="3">
        <v>20451.36</v>
      </c>
      <c r="I35" s="3">
        <v>0</v>
      </c>
      <c r="J35" s="3">
        <v>2802.6420000000003</v>
      </c>
    </row>
    <row r="36" spans="1:10" ht="15" x14ac:dyDescent="0.25">
      <c r="A36" s="2">
        <v>13</v>
      </c>
      <c r="B36" s="7">
        <v>240.88612000000001</v>
      </c>
      <c r="C36" s="7">
        <v>3.5580010709657502E-2</v>
      </c>
      <c r="D36" s="3">
        <v>5383.09</v>
      </c>
      <c r="E36" s="3">
        <v>777.4</v>
      </c>
      <c r="F36" s="3">
        <v>1973.77</v>
      </c>
      <c r="G36" s="3">
        <v>21328.080000000002</v>
      </c>
      <c r="H36" s="3">
        <v>21146.720000000001</v>
      </c>
      <c r="I36" s="3">
        <v>0</v>
      </c>
      <c r="J36" s="3">
        <v>2946.2340000000004</v>
      </c>
    </row>
    <row r="37" spans="1:10" ht="15" x14ac:dyDescent="0.25">
      <c r="A37" s="2">
        <v>14</v>
      </c>
      <c r="B37" s="7">
        <v>240.00484</v>
      </c>
      <c r="C37" s="7">
        <v>3.5447795254635782E-2</v>
      </c>
      <c r="D37" s="3">
        <v>5497.43</v>
      </c>
      <c r="E37" s="3">
        <v>793.92</v>
      </c>
      <c r="F37" s="3">
        <v>2015.71</v>
      </c>
      <c r="G37" s="3">
        <v>22601.51</v>
      </c>
      <c r="H37" s="3">
        <v>21777.79</v>
      </c>
      <c r="I37" s="3">
        <v>0</v>
      </c>
      <c r="J37" s="3">
        <v>3090.857</v>
      </c>
    </row>
    <row r="38" spans="1:10" ht="15" x14ac:dyDescent="0.25">
      <c r="A38" s="2">
        <v>15</v>
      </c>
      <c r="B38" s="7">
        <v>240.00484</v>
      </c>
      <c r="C38" s="7">
        <v>3.5447795254635782E-2</v>
      </c>
      <c r="D38" s="3">
        <v>5634.87</v>
      </c>
      <c r="E38" s="3">
        <v>813.77</v>
      </c>
      <c r="F38" s="3">
        <v>2066.1</v>
      </c>
      <c r="G38" s="3">
        <v>20589.98</v>
      </c>
      <c r="H38" s="3">
        <v>22518.23</v>
      </c>
      <c r="I38" s="3">
        <v>0</v>
      </c>
      <c r="J38" s="3">
        <v>2910.4720000000002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2306.411333059486</v>
      </c>
      <c r="C54" s="7">
        <f t="shared" ref="C54:J54" si="3">C24+NPV($F$18,C25:C53)</f>
        <v>0.34265277058643928</v>
      </c>
      <c r="D54" s="3">
        <f t="shared" si="3"/>
        <v>44568.988596010262</v>
      </c>
      <c r="E54" s="3">
        <f t="shared" si="3"/>
        <v>6436.5168173052116</v>
      </c>
      <c r="F54" s="3">
        <f t="shared" si="3"/>
        <v>16341.823092341518</v>
      </c>
      <c r="G54" s="3">
        <f t="shared" si="3"/>
        <v>156171.49003763185</v>
      </c>
      <c r="H54" s="3">
        <f t="shared" si="3"/>
        <v>165638.38680598163</v>
      </c>
      <c r="I54" s="3">
        <f t="shared" si="3"/>
        <v>0</v>
      </c>
      <c r="J54" s="3">
        <f t="shared" si="3"/>
        <v>22351.881854328887</v>
      </c>
    </row>
    <row r="55" spans="1:10" x14ac:dyDescent="0.3">
      <c r="A55" s="4" t="s">
        <v>32</v>
      </c>
      <c r="B55" s="7">
        <f>B24+NPV($G$18,B25:B53)</f>
        <v>2874.8528239195093</v>
      </c>
      <c r="C55" s="7">
        <f t="shared" ref="C55:J55" si="4">C24+NPV($G$18,C25:C53)</f>
        <v>0.42689847843521656</v>
      </c>
      <c r="D55" s="3">
        <f t="shared" si="4"/>
        <v>56451.38640108073</v>
      </c>
      <c r="E55" s="3">
        <f t="shared" si="4"/>
        <v>8152.5403070295579</v>
      </c>
      <c r="F55" s="3">
        <f t="shared" si="4"/>
        <v>20698.6655269529</v>
      </c>
      <c r="G55" s="3">
        <f t="shared" si="4"/>
        <v>201190.31218712436</v>
      </c>
      <c r="H55" s="3">
        <f t="shared" si="4"/>
        <v>211137.61520238029</v>
      </c>
      <c r="I55" s="3">
        <f t="shared" si="4"/>
        <v>0</v>
      </c>
      <c r="J55" s="3">
        <f t="shared" si="4"/>
        <v>28649.290442218749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59</v>
      </c>
      <c r="B4" s="1"/>
      <c r="C4" s="1"/>
    </row>
    <row r="6" spans="1:10" ht="15" x14ac:dyDescent="0.25">
      <c r="A6" s="2" t="s">
        <v>0</v>
      </c>
      <c r="B6" s="2"/>
      <c r="C6" s="3">
        <v>932.30400000000009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1271.2959999999998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1273.6959999999999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3367.630319442444</v>
      </c>
      <c r="D13" s="16">
        <f>SUM(D54:G54)</f>
        <v>1144.8603457464844</v>
      </c>
      <c r="E13" s="16">
        <f>SUM(D54:G54)</f>
        <v>1144.8603457464844</v>
      </c>
      <c r="F13" s="16">
        <f>SUM(D54:G54)+I54+C9</f>
        <v>2318.8768723430339</v>
      </c>
      <c r="G13" s="16">
        <f>SUM(D55:G55)+J55</f>
        <v>1508.0305000637866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1271.2959999999998</v>
      </c>
      <c r="D14" s="17">
        <f>H54+C6+C8</f>
        <v>3125.9177928458944</v>
      </c>
      <c r="E14" s="17">
        <f>C6+C8</f>
        <v>2206</v>
      </c>
      <c r="F14" s="17">
        <f>C6+C7</f>
        <v>2203.6</v>
      </c>
      <c r="G14" s="17">
        <f>C6+C7</f>
        <v>2203.6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2096.3343194424442</v>
      </c>
      <c r="D15" s="18">
        <f t="shared" ref="D15:G15" si="0">D13-D14</f>
        <v>-1981.05744709941</v>
      </c>
      <c r="E15" s="18">
        <f t="shared" si="0"/>
        <v>-1061.1396542535156</v>
      </c>
      <c r="F15" s="18">
        <f t="shared" si="0"/>
        <v>115.27687234303403</v>
      </c>
      <c r="G15" s="18">
        <f t="shared" si="0"/>
        <v>-695.56949993621333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2.6489742117039969</v>
      </c>
      <c r="D16" s="19">
        <f t="shared" ref="D16:G16" si="1">IFERROR(D13/D14,0)</f>
        <v>0.36624774597932791</v>
      </c>
      <c r="E16" s="19">
        <f t="shared" si="1"/>
        <v>0.51897567803557776</v>
      </c>
      <c r="F16" s="19">
        <f t="shared" si="1"/>
        <v>1.0523129752872726</v>
      </c>
      <c r="G16" s="19">
        <f t="shared" si="1"/>
        <v>0.68434856601188354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103.31696141444299</v>
      </c>
      <c r="D17" s="20">
        <f t="shared" ref="D17:F17" si="2">IFERROR(D14/$B$54,0)</f>
        <v>254.04022980342904</v>
      </c>
      <c r="E17" s="20">
        <f t="shared" si="2"/>
        <v>179.2794257830287</v>
      </c>
      <c r="F17" s="20">
        <f t="shared" si="2"/>
        <v>179.08438017020944</v>
      </c>
      <c r="G17" s="20">
        <f>IFERROR(G14/$B$55,0)</f>
        <v>152.42222153019179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1.5873199999999996</v>
      </c>
      <c r="C24" s="7">
        <v>2.381402460796545E-4</v>
      </c>
      <c r="D24" s="3">
        <v>26.46</v>
      </c>
      <c r="E24" s="3">
        <v>3.83</v>
      </c>
      <c r="F24" s="3">
        <v>9.6999999999999993</v>
      </c>
      <c r="G24" s="3">
        <v>73.89</v>
      </c>
      <c r="H24" s="3">
        <v>102.51</v>
      </c>
      <c r="I24" s="3">
        <v>158.69999999999999</v>
      </c>
      <c r="J24" s="3">
        <v>11.388</v>
      </c>
    </row>
    <row r="25" spans="1:10" ht="15" x14ac:dyDescent="0.25">
      <c r="A25" s="2">
        <v>2</v>
      </c>
      <c r="B25" s="7">
        <v>1.5873199999999996</v>
      </c>
      <c r="C25" s="7">
        <v>2.381402460796545E-4</v>
      </c>
      <c r="D25" s="3">
        <v>27.12</v>
      </c>
      <c r="E25" s="3">
        <v>3.91</v>
      </c>
      <c r="F25" s="3">
        <v>9.93</v>
      </c>
      <c r="G25" s="3">
        <v>76.78</v>
      </c>
      <c r="H25" s="3">
        <v>106</v>
      </c>
      <c r="I25" s="3">
        <v>158.69999999999999</v>
      </c>
      <c r="J25" s="3">
        <v>11.774000000000001</v>
      </c>
    </row>
    <row r="26" spans="1:10" ht="15" x14ac:dyDescent="0.25">
      <c r="A26" s="2">
        <v>3</v>
      </c>
      <c r="B26" s="7">
        <v>1.5873199999999996</v>
      </c>
      <c r="C26" s="7">
        <v>2.381402460796545E-4</v>
      </c>
      <c r="D26" s="3">
        <v>27.8</v>
      </c>
      <c r="E26" s="3">
        <v>4.0199999999999996</v>
      </c>
      <c r="F26" s="3">
        <v>10.19</v>
      </c>
      <c r="G26" s="3">
        <v>82.57</v>
      </c>
      <c r="H26" s="3">
        <v>109.6</v>
      </c>
      <c r="I26" s="3">
        <v>158.69999999999999</v>
      </c>
      <c r="J26" s="3">
        <v>12.457999999999998</v>
      </c>
    </row>
    <row r="27" spans="1:10" ht="15" x14ac:dyDescent="0.25">
      <c r="A27" s="2">
        <v>4</v>
      </c>
      <c r="B27" s="7">
        <v>1.5873199999999996</v>
      </c>
      <c r="C27" s="7">
        <v>2.381402460796545E-4</v>
      </c>
      <c r="D27" s="3">
        <v>28.49</v>
      </c>
      <c r="E27" s="3">
        <v>4.1100000000000003</v>
      </c>
      <c r="F27" s="3">
        <v>10.45</v>
      </c>
      <c r="G27" s="3">
        <v>93.5</v>
      </c>
      <c r="H27" s="3">
        <v>113.33</v>
      </c>
      <c r="I27" s="3">
        <v>158.69999999999999</v>
      </c>
      <c r="J27" s="3">
        <v>13.655000000000001</v>
      </c>
    </row>
    <row r="28" spans="1:10" ht="15" x14ac:dyDescent="0.25">
      <c r="A28" s="2">
        <v>5</v>
      </c>
      <c r="B28" s="7">
        <v>1.5873199999999996</v>
      </c>
      <c r="C28" s="7">
        <v>2.381402460796545E-4</v>
      </c>
      <c r="D28" s="3">
        <v>29.21</v>
      </c>
      <c r="E28" s="3">
        <v>4.22</v>
      </c>
      <c r="F28" s="3">
        <v>10.71</v>
      </c>
      <c r="G28" s="3">
        <v>90.69</v>
      </c>
      <c r="H28" s="3">
        <v>117.17</v>
      </c>
      <c r="I28" s="3">
        <v>158.69999999999999</v>
      </c>
      <c r="J28" s="3">
        <v>13.482999999999999</v>
      </c>
    </row>
    <row r="29" spans="1:10" ht="15" x14ac:dyDescent="0.25">
      <c r="A29" s="2">
        <v>6</v>
      </c>
      <c r="B29" s="7">
        <v>1.5873199999999996</v>
      </c>
      <c r="C29" s="7">
        <v>2.381402460796545E-4</v>
      </c>
      <c r="D29" s="3">
        <v>29.93</v>
      </c>
      <c r="E29" s="3">
        <v>4.32</v>
      </c>
      <c r="F29" s="3">
        <v>10.98</v>
      </c>
      <c r="G29" s="3">
        <v>125</v>
      </c>
      <c r="H29" s="3">
        <v>121.17</v>
      </c>
      <c r="I29" s="3">
        <v>158.69999999999999</v>
      </c>
      <c r="J29" s="3">
        <v>17.023000000000003</v>
      </c>
    </row>
    <row r="30" spans="1:10" ht="15" x14ac:dyDescent="0.25">
      <c r="A30" s="2">
        <v>7</v>
      </c>
      <c r="B30" s="7">
        <v>1.5873199999999996</v>
      </c>
      <c r="C30" s="7">
        <v>2.381402460796545E-4</v>
      </c>
      <c r="D30" s="3">
        <v>30.68</v>
      </c>
      <c r="E30" s="3">
        <v>4.43</v>
      </c>
      <c r="F30" s="3">
        <v>11.26</v>
      </c>
      <c r="G30" s="3">
        <v>142.13</v>
      </c>
      <c r="H30" s="3">
        <v>125.28</v>
      </c>
      <c r="I30" s="3">
        <v>158.69999999999999</v>
      </c>
      <c r="J30" s="3">
        <v>18.850000000000001</v>
      </c>
    </row>
    <row r="31" spans="1:10" ht="15" x14ac:dyDescent="0.25">
      <c r="A31" s="2">
        <v>8</v>
      </c>
      <c r="B31" s="7">
        <v>1.5873199999999996</v>
      </c>
      <c r="C31" s="7">
        <v>2.381402460796545E-4</v>
      </c>
      <c r="D31" s="3">
        <v>31.45</v>
      </c>
      <c r="E31" s="3">
        <v>4.54</v>
      </c>
      <c r="F31" s="3">
        <v>11.53</v>
      </c>
      <c r="G31" s="3">
        <v>132.51</v>
      </c>
      <c r="H31" s="3">
        <v>129.54</v>
      </c>
      <c r="I31" s="3">
        <v>158.69999999999999</v>
      </c>
      <c r="J31" s="3">
        <v>18.003</v>
      </c>
    </row>
    <row r="32" spans="1:10" ht="15" x14ac:dyDescent="0.25">
      <c r="A32" s="2">
        <v>9</v>
      </c>
      <c r="B32" s="7">
        <v>1.5873199999999996</v>
      </c>
      <c r="C32" s="7">
        <v>2.381402460796545E-4</v>
      </c>
      <c r="D32" s="3">
        <v>32.229999999999997</v>
      </c>
      <c r="E32" s="3">
        <v>4.66</v>
      </c>
      <c r="F32" s="3">
        <v>11.82</v>
      </c>
      <c r="G32" s="3">
        <v>121.28</v>
      </c>
      <c r="H32" s="3">
        <v>133.94999999999999</v>
      </c>
      <c r="I32" s="3">
        <v>158.69999999999999</v>
      </c>
      <c r="J32" s="3">
        <v>16.999000000000002</v>
      </c>
    </row>
    <row r="33" spans="1:10" ht="15" x14ac:dyDescent="0.25">
      <c r="A33" s="2">
        <v>10</v>
      </c>
      <c r="B33" s="7">
        <v>1.5873199999999996</v>
      </c>
      <c r="C33" s="7">
        <v>2.381402460796545E-4</v>
      </c>
      <c r="D33" s="3">
        <v>33.049999999999997</v>
      </c>
      <c r="E33" s="3">
        <v>4.7699999999999996</v>
      </c>
      <c r="F33" s="3">
        <v>12.12</v>
      </c>
      <c r="G33" s="3">
        <v>124.09</v>
      </c>
      <c r="H33" s="3">
        <v>138.5</v>
      </c>
      <c r="I33" s="3">
        <v>158.69999999999999</v>
      </c>
      <c r="J33" s="3">
        <v>17.403000000000002</v>
      </c>
    </row>
    <row r="34" spans="1:10" ht="15" x14ac:dyDescent="0.25">
      <c r="A34" s="2">
        <v>11</v>
      </c>
      <c r="B34" s="7">
        <v>0.74929999999999997</v>
      </c>
      <c r="C34" s="7">
        <v>1.1241494241078366E-4</v>
      </c>
      <c r="D34" s="3">
        <v>15.98</v>
      </c>
      <c r="E34" s="3">
        <v>2.31</v>
      </c>
      <c r="F34" s="3">
        <v>5.86</v>
      </c>
      <c r="G34" s="3">
        <v>58.88</v>
      </c>
      <c r="H34" s="3">
        <v>67.599999999999994</v>
      </c>
      <c r="I34" s="3">
        <v>0</v>
      </c>
      <c r="J34" s="3">
        <v>8.3030000000000008</v>
      </c>
    </row>
    <row r="35" spans="1:10" ht="15" x14ac:dyDescent="0.25">
      <c r="A35" s="2">
        <v>12</v>
      </c>
      <c r="B35" s="7">
        <v>0.22369999999999998</v>
      </c>
      <c r="C35" s="7">
        <v>3.3560953713188715E-5</v>
      </c>
      <c r="D35" s="3">
        <v>4.8899999999999997</v>
      </c>
      <c r="E35" s="3">
        <v>0.71</v>
      </c>
      <c r="F35" s="3">
        <v>1.79</v>
      </c>
      <c r="G35" s="3">
        <v>19.100000000000001</v>
      </c>
      <c r="H35" s="3">
        <v>20.87</v>
      </c>
      <c r="I35" s="3">
        <v>0</v>
      </c>
      <c r="J35" s="3">
        <v>2.6490000000000005</v>
      </c>
    </row>
    <row r="36" spans="1:10" ht="15" x14ac:dyDescent="0.25">
      <c r="A36" s="2">
        <v>13</v>
      </c>
      <c r="B36" s="7">
        <v>0.22369999999999998</v>
      </c>
      <c r="C36" s="7">
        <v>3.3560953713188715E-5</v>
      </c>
      <c r="D36" s="3">
        <v>5.01</v>
      </c>
      <c r="E36" s="3">
        <v>0.72</v>
      </c>
      <c r="F36" s="3">
        <v>1.84</v>
      </c>
      <c r="G36" s="3">
        <v>20.28</v>
      </c>
      <c r="H36" s="3">
        <v>21.58</v>
      </c>
      <c r="I36" s="3">
        <v>0</v>
      </c>
      <c r="J36" s="3">
        <v>2.7850000000000001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12.304814065333918</v>
      </c>
      <c r="C54" s="7">
        <f t="shared" ref="C54:J54" si="3">C24+NPV($F$18,C25:C53)</f>
        <v>1.8460495989989507E-3</v>
      </c>
      <c r="D54" s="3">
        <f t="shared" si="3"/>
        <v>228.26877119912567</v>
      </c>
      <c r="E54" s="3">
        <f t="shared" si="3"/>
        <v>32.970117826422346</v>
      </c>
      <c r="F54" s="3">
        <f t="shared" si="3"/>
        <v>83.695646868059924</v>
      </c>
      <c r="G54" s="3">
        <f t="shared" si="3"/>
        <v>799.92580985287645</v>
      </c>
      <c r="H54" s="3">
        <f t="shared" si="3"/>
        <v>919.91779284589438</v>
      </c>
      <c r="I54" s="3">
        <f t="shared" si="3"/>
        <v>1174.0165265965497</v>
      </c>
      <c r="J54" s="3">
        <f t="shared" si="3"/>
        <v>114.48603457464846</v>
      </c>
    </row>
    <row r="55" spans="1:10" x14ac:dyDescent="0.3">
      <c r="A55" s="4" t="s">
        <v>32</v>
      </c>
      <c r="B55" s="7">
        <f>B24+NPV($G$18,B25:B53)</f>
        <v>14.457209571397771</v>
      </c>
      <c r="C55" s="7">
        <f t="shared" ref="C55:J55" si="4">C24+NPV($G$18,C25:C53)</f>
        <v>2.1689662103153758E-3</v>
      </c>
      <c r="D55" s="3">
        <f t="shared" si="4"/>
        <v>270.60507905849585</v>
      </c>
      <c r="E55" s="3">
        <f t="shared" si="4"/>
        <v>39.084240545606249</v>
      </c>
      <c r="F55" s="3">
        <f t="shared" si="4"/>
        <v>99.221726954525167</v>
      </c>
      <c r="G55" s="3">
        <f t="shared" si="4"/>
        <v>962.02577168117864</v>
      </c>
      <c r="H55" s="3">
        <f t="shared" si="4"/>
        <v>1094.0417560915298</v>
      </c>
      <c r="I55" s="3">
        <f t="shared" si="4"/>
        <v>1362.7074927174008</v>
      </c>
      <c r="J55" s="3">
        <f t="shared" si="4"/>
        <v>137.09368182398063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tr">
        <f>'Electric Summary'!$A$3</f>
        <v>2017 Program Results</v>
      </c>
      <c r="B3" s="1"/>
      <c r="C3" s="1"/>
    </row>
    <row r="4" spans="1:10" ht="18" x14ac:dyDescent="0.25">
      <c r="A4" s="10" t="s">
        <v>45</v>
      </c>
      <c r="B4" s="1"/>
      <c r="C4" s="1"/>
    </row>
    <row r="6" spans="1:10" ht="15" x14ac:dyDescent="0.25">
      <c r="A6" s="2" t="s">
        <v>0</v>
      </c>
      <c r="B6" s="2"/>
      <c r="C6" s="3">
        <v>9016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84053.03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7885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62997.86739437066</v>
      </c>
      <c r="D13" s="16">
        <f>SUM(D54:G54)</f>
        <v>82264.998490057769</v>
      </c>
      <c r="E13" s="16">
        <f>SUM(D54:G54)</f>
        <v>82264.998490057769</v>
      </c>
      <c r="F13" s="16">
        <f>SUM(D54:G54)+I54+C9</f>
        <v>82264.998490057769</v>
      </c>
      <c r="G13" s="16">
        <f>SUM(D55:G55)+J55</f>
        <v>124849.7567732874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84053.03</v>
      </c>
      <c r="D14" s="17">
        <f>H54+C6+C8</f>
        <v>72013.867394370667</v>
      </c>
      <c r="E14" s="17">
        <f>C6+C8</f>
        <v>16901</v>
      </c>
      <c r="F14" s="17">
        <f>C6+C7</f>
        <v>93069.03</v>
      </c>
      <c r="G14" s="17">
        <f>C6+C7</f>
        <v>93069.03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-21055.162605629339</v>
      </c>
      <c r="D15" s="18">
        <f t="shared" ref="D15:G15" si="0">D13-D14</f>
        <v>10251.131095687102</v>
      </c>
      <c r="E15" s="18">
        <f t="shared" si="0"/>
        <v>65363.998490057769</v>
      </c>
      <c r="F15" s="18">
        <f t="shared" si="0"/>
        <v>-10804.03150994223</v>
      </c>
      <c r="G15" s="18">
        <f t="shared" si="0"/>
        <v>31780.726773287402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0.74950144443776345</v>
      </c>
      <c r="D16" s="19">
        <f t="shared" ref="D16:G16" si="1">IFERROR(D13/D14,0)</f>
        <v>1.1423494038939566</v>
      </c>
      <c r="E16" s="19">
        <f t="shared" si="1"/>
        <v>4.8674633743599651</v>
      </c>
      <c r="F16" s="19">
        <f t="shared" si="1"/>
        <v>0.88391378410259325</v>
      </c>
      <c r="G16" s="19">
        <f t="shared" si="1"/>
        <v>1.341474782462946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132.7716186122841</v>
      </c>
      <c r="D17" s="20">
        <f t="shared" ref="D17:F17" si="2">IFERROR(D14/$B$54,0)</f>
        <v>113.75434932543163</v>
      </c>
      <c r="E17" s="20">
        <f t="shared" si="2"/>
        <v>26.697111646852157</v>
      </c>
      <c r="F17" s="20">
        <f t="shared" si="2"/>
        <v>147.01344800746895</v>
      </c>
      <c r="G17" s="20">
        <f>IFERROR(G14/$B$55,0)</f>
        <v>108.72478069433912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57</v>
      </c>
      <c r="J23" s="6" t="s">
        <v>30</v>
      </c>
    </row>
    <row r="24" spans="1:10" ht="15" x14ac:dyDescent="0.25">
      <c r="A24" s="2">
        <v>1</v>
      </c>
      <c r="B24" s="7">
        <v>59.20993</v>
      </c>
      <c r="C24" s="7">
        <v>1.9515939481178541E-2</v>
      </c>
      <c r="D24" s="3">
        <v>2168.66</v>
      </c>
      <c r="E24" s="3">
        <v>313.2</v>
      </c>
      <c r="F24" s="3">
        <v>795.16</v>
      </c>
      <c r="G24" s="3">
        <v>2702.49</v>
      </c>
      <c r="H24" s="3">
        <v>3967.7</v>
      </c>
      <c r="I24" s="3">
        <v>0</v>
      </c>
      <c r="J24" s="3">
        <v>597.95099999999991</v>
      </c>
    </row>
    <row r="25" spans="1:10" ht="15" x14ac:dyDescent="0.25">
      <c r="A25" s="2">
        <v>2</v>
      </c>
      <c r="B25" s="7">
        <v>59.20993</v>
      </c>
      <c r="C25" s="7">
        <v>1.9515939481178541E-2</v>
      </c>
      <c r="D25" s="3">
        <v>2222.87</v>
      </c>
      <c r="E25" s="3">
        <v>321.02999999999997</v>
      </c>
      <c r="F25" s="3">
        <v>815.05</v>
      </c>
      <c r="G25" s="3">
        <v>2911.76</v>
      </c>
      <c r="H25" s="3">
        <v>4102.59</v>
      </c>
      <c r="I25" s="3">
        <v>0</v>
      </c>
      <c r="J25" s="3">
        <v>627.07100000000003</v>
      </c>
    </row>
    <row r="26" spans="1:10" ht="15" x14ac:dyDescent="0.25">
      <c r="A26" s="2">
        <v>3</v>
      </c>
      <c r="B26" s="7">
        <v>59.20993</v>
      </c>
      <c r="C26" s="7">
        <v>1.9515939481178541E-2</v>
      </c>
      <c r="D26" s="3">
        <v>2278.46</v>
      </c>
      <c r="E26" s="3">
        <v>329.06</v>
      </c>
      <c r="F26" s="3">
        <v>835.43</v>
      </c>
      <c r="G26" s="3">
        <v>3102.26</v>
      </c>
      <c r="H26" s="3">
        <v>4242.07</v>
      </c>
      <c r="I26" s="3">
        <v>0</v>
      </c>
      <c r="J26" s="3">
        <v>654.52100000000007</v>
      </c>
    </row>
    <row r="27" spans="1:10" ht="15" x14ac:dyDescent="0.25">
      <c r="A27" s="2">
        <v>4</v>
      </c>
      <c r="B27" s="7">
        <v>59.20993</v>
      </c>
      <c r="C27" s="7">
        <v>1.9515939481178541E-2</v>
      </c>
      <c r="D27" s="3">
        <v>2335.4</v>
      </c>
      <c r="E27" s="3">
        <v>337.27</v>
      </c>
      <c r="F27" s="3">
        <v>856.32</v>
      </c>
      <c r="G27" s="3">
        <v>3428.74</v>
      </c>
      <c r="H27" s="3">
        <v>4386.32</v>
      </c>
      <c r="I27" s="3">
        <v>0</v>
      </c>
      <c r="J27" s="3">
        <v>695.77300000000002</v>
      </c>
    </row>
    <row r="28" spans="1:10" ht="15" x14ac:dyDescent="0.25">
      <c r="A28" s="2">
        <v>5</v>
      </c>
      <c r="B28" s="7">
        <v>59.20993</v>
      </c>
      <c r="C28" s="7">
        <v>1.9515939481178541E-2</v>
      </c>
      <c r="D28" s="3">
        <v>2393.8000000000002</v>
      </c>
      <c r="E28" s="3">
        <v>345.7</v>
      </c>
      <c r="F28" s="3">
        <v>877.72</v>
      </c>
      <c r="G28" s="3">
        <v>3439.52</v>
      </c>
      <c r="H28" s="3">
        <v>4535.46</v>
      </c>
      <c r="I28" s="3">
        <v>0</v>
      </c>
      <c r="J28" s="3">
        <v>705.67399999999998</v>
      </c>
    </row>
    <row r="29" spans="1:10" ht="15" x14ac:dyDescent="0.25">
      <c r="A29" s="2">
        <v>6</v>
      </c>
      <c r="B29" s="7">
        <v>59.20993</v>
      </c>
      <c r="C29" s="7">
        <v>1.9515939481178541E-2</v>
      </c>
      <c r="D29" s="3">
        <v>2453.64</v>
      </c>
      <c r="E29" s="3">
        <v>354.35</v>
      </c>
      <c r="F29" s="3">
        <v>899.66</v>
      </c>
      <c r="G29" s="3">
        <v>4615.1899999999996</v>
      </c>
      <c r="H29" s="3">
        <v>4689.67</v>
      </c>
      <c r="I29" s="3">
        <v>0</v>
      </c>
      <c r="J29" s="3">
        <v>832.28400000000011</v>
      </c>
    </row>
    <row r="30" spans="1:10" ht="15" x14ac:dyDescent="0.25">
      <c r="A30" s="2">
        <v>7</v>
      </c>
      <c r="B30" s="7">
        <v>59.20993</v>
      </c>
      <c r="C30" s="7">
        <v>1.9515939481178541E-2</v>
      </c>
      <c r="D30" s="3">
        <v>2514.98</v>
      </c>
      <c r="E30" s="3">
        <v>363.21</v>
      </c>
      <c r="F30" s="3">
        <v>922.15</v>
      </c>
      <c r="G30" s="3">
        <v>5976.61</v>
      </c>
      <c r="H30" s="3">
        <v>4849.1099999999997</v>
      </c>
      <c r="I30" s="3">
        <v>0</v>
      </c>
      <c r="J30" s="3">
        <v>977.69500000000016</v>
      </c>
    </row>
    <row r="31" spans="1:10" ht="15" x14ac:dyDescent="0.25">
      <c r="A31" s="2">
        <v>8</v>
      </c>
      <c r="B31" s="7">
        <v>59.20993</v>
      </c>
      <c r="C31" s="7">
        <v>1.9515939481178541E-2</v>
      </c>
      <c r="D31" s="3">
        <v>2577.85</v>
      </c>
      <c r="E31" s="3">
        <v>372.29</v>
      </c>
      <c r="F31" s="3">
        <v>945.21</v>
      </c>
      <c r="G31" s="3">
        <v>5230.47</v>
      </c>
      <c r="H31" s="3">
        <v>5013.97</v>
      </c>
      <c r="I31" s="3">
        <v>0</v>
      </c>
      <c r="J31" s="3">
        <v>912.58199999999999</v>
      </c>
    </row>
    <row r="32" spans="1:10" ht="15" x14ac:dyDescent="0.25">
      <c r="A32" s="2">
        <v>9</v>
      </c>
      <c r="B32" s="7">
        <v>59.20993</v>
      </c>
      <c r="C32" s="7">
        <v>1.9515939481178541E-2</v>
      </c>
      <c r="D32" s="3">
        <v>2642.3</v>
      </c>
      <c r="E32" s="3">
        <v>381.6</v>
      </c>
      <c r="F32" s="3">
        <v>968.83</v>
      </c>
      <c r="G32" s="3">
        <v>4594.83</v>
      </c>
      <c r="H32" s="3">
        <v>5184.4399999999996</v>
      </c>
      <c r="I32" s="3">
        <v>0</v>
      </c>
      <c r="J32" s="3">
        <v>858.75599999999997</v>
      </c>
    </row>
    <row r="33" spans="1:10" ht="15" x14ac:dyDescent="0.25">
      <c r="A33" s="2">
        <v>10</v>
      </c>
      <c r="B33" s="7">
        <v>59.20993</v>
      </c>
      <c r="C33" s="7">
        <v>1.9515939481178541E-2</v>
      </c>
      <c r="D33" s="3">
        <v>2708.36</v>
      </c>
      <c r="E33" s="3">
        <v>391.12</v>
      </c>
      <c r="F33" s="3">
        <v>993.06</v>
      </c>
      <c r="G33" s="3">
        <v>4670.3900000000003</v>
      </c>
      <c r="H33" s="3">
        <v>5360.71</v>
      </c>
      <c r="I33" s="3">
        <v>0</v>
      </c>
      <c r="J33" s="3">
        <v>876.29300000000012</v>
      </c>
    </row>
    <row r="34" spans="1:10" ht="15" x14ac:dyDescent="0.25">
      <c r="A34" s="2">
        <v>11</v>
      </c>
      <c r="B34" s="7">
        <v>59.20993</v>
      </c>
      <c r="C34" s="7">
        <v>1.9515939481178541E-2</v>
      </c>
      <c r="D34" s="3">
        <v>2776.08</v>
      </c>
      <c r="E34" s="3">
        <v>400.91</v>
      </c>
      <c r="F34" s="3">
        <v>1017.88</v>
      </c>
      <c r="G34" s="3">
        <v>4735.96</v>
      </c>
      <c r="H34" s="3">
        <v>5543</v>
      </c>
      <c r="I34" s="3">
        <v>0</v>
      </c>
      <c r="J34" s="3">
        <v>893.08300000000008</v>
      </c>
    </row>
    <row r="35" spans="1:10" ht="15" x14ac:dyDescent="0.25">
      <c r="A35" s="2">
        <v>12</v>
      </c>
      <c r="B35" s="7">
        <v>40.010530000000003</v>
      </c>
      <c r="C35" s="7">
        <v>6.011858589206125E-3</v>
      </c>
      <c r="D35" s="3">
        <v>876.42</v>
      </c>
      <c r="E35" s="3">
        <v>126.57</v>
      </c>
      <c r="F35" s="3">
        <v>321.35000000000002</v>
      </c>
      <c r="G35" s="3">
        <v>3362.74</v>
      </c>
      <c r="H35" s="3">
        <v>3738.81</v>
      </c>
      <c r="I35" s="3">
        <v>0</v>
      </c>
      <c r="J35" s="3">
        <v>468.70800000000003</v>
      </c>
    </row>
    <row r="36" spans="1:10" ht="15" x14ac:dyDescent="0.25">
      <c r="A36" s="2">
        <v>13</v>
      </c>
      <c r="B36" s="7">
        <v>40.010530000000003</v>
      </c>
      <c r="C36" s="7">
        <v>6.011858589206125E-3</v>
      </c>
      <c r="D36" s="3">
        <v>898.33</v>
      </c>
      <c r="E36" s="3">
        <v>129.74</v>
      </c>
      <c r="F36" s="3">
        <v>329.38</v>
      </c>
      <c r="G36" s="3">
        <v>3552.99</v>
      </c>
      <c r="H36" s="3">
        <v>3865.95</v>
      </c>
      <c r="I36" s="3">
        <v>0</v>
      </c>
      <c r="J36" s="3">
        <v>491.0440000000001</v>
      </c>
    </row>
    <row r="37" spans="1:10" ht="15" x14ac:dyDescent="0.25">
      <c r="A37" s="2">
        <v>14</v>
      </c>
      <c r="B37" s="7">
        <v>40.010530000000003</v>
      </c>
      <c r="C37" s="7">
        <v>6.011858589206125E-3</v>
      </c>
      <c r="D37" s="3">
        <v>920.79</v>
      </c>
      <c r="E37" s="3">
        <v>132.97999999999999</v>
      </c>
      <c r="F37" s="3">
        <v>337.63</v>
      </c>
      <c r="G37" s="3">
        <v>3777.32</v>
      </c>
      <c r="H37" s="3">
        <v>3997.38</v>
      </c>
      <c r="I37" s="3">
        <v>0</v>
      </c>
      <c r="J37" s="3">
        <v>516.87200000000007</v>
      </c>
    </row>
    <row r="38" spans="1:10" ht="15" x14ac:dyDescent="0.25">
      <c r="A38" s="2">
        <v>15</v>
      </c>
      <c r="B38" s="7">
        <v>40.010530000000003</v>
      </c>
      <c r="C38" s="7">
        <v>6.011858589206125E-3</v>
      </c>
      <c r="D38" s="3">
        <v>943.81</v>
      </c>
      <c r="E38" s="3">
        <v>136.30000000000001</v>
      </c>
      <c r="F38" s="3">
        <v>346.06</v>
      </c>
      <c r="G38" s="3">
        <v>3445.76</v>
      </c>
      <c r="H38" s="3">
        <v>4133.3</v>
      </c>
      <c r="I38" s="3">
        <v>0</v>
      </c>
      <c r="J38" s="3">
        <v>487.19300000000004</v>
      </c>
    </row>
    <row r="39" spans="1:10" ht="15" x14ac:dyDescent="0.25">
      <c r="A39" s="2">
        <v>16</v>
      </c>
      <c r="B39" s="7">
        <v>39.839260000000003</v>
      </c>
      <c r="C39" s="7">
        <v>6.9007298012427592E-3</v>
      </c>
      <c r="D39" s="3">
        <v>1110.42</v>
      </c>
      <c r="E39" s="3">
        <v>160.36000000000001</v>
      </c>
      <c r="F39" s="3">
        <v>407.15</v>
      </c>
      <c r="G39" s="3">
        <v>3555.15</v>
      </c>
      <c r="H39" s="3">
        <v>4280.32</v>
      </c>
      <c r="I39" s="3">
        <v>0</v>
      </c>
      <c r="J39" s="3">
        <v>523.30799999999999</v>
      </c>
    </row>
    <row r="40" spans="1:10" ht="15" x14ac:dyDescent="0.25">
      <c r="A40" s="2">
        <v>17</v>
      </c>
      <c r="B40" s="7">
        <v>39.839260000000003</v>
      </c>
      <c r="C40" s="7">
        <v>6.9007298012427592E-3</v>
      </c>
      <c r="D40" s="3">
        <v>1138.19</v>
      </c>
      <c r="E40" s="3">
        <v>164.38</v>
      </c>
      <c r="F40" s="3">
        <v>417.33</v>
      </c>
      <c r="G40" s="3">
        <v>3514.78</v>
      </c>
      <c r="H40" s="3">
        <v>4425.8500000000004</v>
      </c>
      <c r="I40" s="3">
        <v>0</v>
      </c>
      <c r="J40" s="3">
        <v>523.46800000000007</v>
      </c>
    </row>
    <row r="41" spans="1:10" ht="15" x14ac:dyDescent="0.25">
      <c r="A41" s="2">
        <v>18</v>
      </c>
      <c r="B41" s="7">
        <v>39.839260000000003</v>
      </c>
      <c r="C41" s="7">
        <v>6.9007298012427592E-3</v>
      </c>
      <c r="D41" s="3">
        <v>1166.6400000000001</v>
      </c>
      <c r="E41" s="3">
        <v>168.49</v>
      </c>
      <c r="F41" s="3">
        <v>427.76</v>
      </c>
      <c r="G41" s="3">
        <v>3725.67</v>
      </c>
      <c r="H41" s="3">
        <v>4576.33</v>
      </c>
      <c r="I41" s="3">
        <v>0</v>
      </c>
      <c r="J41" s="3">
        <v>548.85600000000011</v>
      </c>
    </row>
    <row r="42" spans="1:10" ht="15" x14ac:dyDescent="0.25">
      <c r="A42" s="2">
        <v>19</v>
      </c>
      <c r="B42" s="7">
        <v>39.839260000000003</v>
      </c>
      <c r="C42" s="7">
        <v>6.9007298012427592E-3</v>
      </c>
      <c r="D42" s="3">
        <v>1195.8</v>
      </c>
      <c r="E42" s="3">
        <v>172.69</v>
      </c>
      <c r="F42" s="3">
        <v>438.46</v>
      </c>
      <c r="G42" s="3">
        <v>3806.69</v>
      </c>
      <c r="H42" s="3">
        <v>4731.93</v>
      </c>
      <c r="I42" s="3">
        <v>0</v>
      </c>
      <c r="J42" s="3">
        <v>561.36400000000003</v>
      </c>
    </row>
    <row r="43" spans="1:10" ht="15" x14ac:dyDescent="0.25">
      <c r="A43" s="2">
        <v>20</v>
      </c>
      <c r="B43" s="7">
        <v>39.839260000000003</v>
      </c>
      <c r="C43" s="7">
        <v>6.9007298012427592E-3</v>
      </c>
      <c r="D43" s="3">
        <v>1225.7</v>
      </c>
      <c r="E43" s="3">
        <v>177.01</v>
      </c>
      <c r="F43" s="3">
        <v>449.42</v>
      </c>
      <c r="G43" s="3">
        <v>3732.69</v>
      </c>
      <c r="H43" s="3">
        <v>4892.82</v>
      </c>
      <c r="I43" s="3">
        <v>0</v>
      </c>
      <c r="J43" s="3">
        <v>558.48199999999997</v>
      </c>
    </row>
    <row r="44" spans="1:10" x14ac:dyDescent="0.3">
      <c r="A44" s="2">
        <v>21</v>
      </c>
      <c r="B44" s="7">
        <v>39.839260000000003</v>
      </c>
      <c r="C44" s="7">
        <v>6.9007298012427592E-3</v>
      </c>
      <c r="D44" s="3">
        <v>1256.3499999999999</v>
      </c>
      <c r="E44" s="3">
        <v>181.44</v>
      </c>
      <c r="F44" s="3">
        <v>460.66</v>
      </c>
      <c r="G44" s="3">
        <v>3847.03</v>
      </c>
      <c r="H44" s="3">
        <v>5059.17</v>
      </c>
      <c r="I44" s="3">
        <v>0</v>
      </c>
      <c r="J44" s="3">
        <v>574.54800000000012</v>
      </c>
    </row>
    <row r="45" spans="1:10" x14ac:dyDescent="0.3">
      <c r="A45" s="2">
        <v>22</v>
      </c>
      <c r="B45" s="7">
        <v>39.839260000000003</v>
      </c>
      <c r="C45" s="7">
        <v>6.9007298012427592E-3</v>
      </c>
      <c r="D45" s="3">
        <v>1287.75</v>
      </c>
      <c r="E45" s="3">
        <v>185.98</v>
      </c>
      <c r="F45" s="3">
        <v>472.17</v>
      </c>
      <c r="G45" s="3">
        <v>4098.67</v>
      </c>
      <c r="H45" s="3">
        <v>5231.18</v>
      </c>
      <c r="I45" s="3">
        <v>0</v>
      </c>
      <c r="J45" s="3">
        <v>604.45699999999999</v>
      </c>
    </row>
    <row r="46" spans="1:10" x14ac:dyDescent="0.3">
      <c r="A46" s="2">
        <v>23</v>
      </c>
      <c r="B46" s="7">
        <v>39.839260000000003</v>
      </c>
      <c r="C46" s="7">
        <v>6.9007298012427592E-3</v>
      </c>
      <c r="D46" s="3">
        <v>1319.95</v>
      </c>
      <c r="E46" s="3">
        <v>190.62</v>
      </c>
      <c r="F46" s="3">
        <v>483.98</v>
      </c>
      <c r="G46" s="3">
        <v>4065.65</v>
      </c>
      <c r="H46" s="3">
        <v>5409.04</v>
      </c>
      <c r="I46" s="3">
        <v>0</v>
      </c>
      <c r="J46" s="3">
        <v>606.0200000000001</v>
      </c>
    </row>
    <row r="47" spans="1:10" x14ac:dyDescent="0.3">
      <c r="A47" s="2">
        <v>24</v>
      </c>
      <c r="B47" s="7">
        <v>39.839260000000003</v>
      </c>
      <c r="C47" s="7">
        <v>6.9007298012427592E-3</v>
      </c>
      <c r="D47" s="3">
        <v>1352.95</v>
      </c>
      <c r="E47" s="3">
        <v>195.39</v>
      </c>
      <c r="F47" s="3">
        <v>496.08</v>
      </c>
      <c r="G47" s="3">
        <v>4207.16</v>
      </c>
      <c r="H47" s="3">
        <v>5592.95</v>
      </c>
      <c r="I47" s="3">
        <v>0</v>
      </c>
      <c r="J47" s="3">
        <v>625.15800000000002</v>
      </c>
    </row>
    <row r="48" spans="1:10" x14ac:dyDescent="0.3">
      <c r="A48" s="2">
        <v>25</v>
      </c>
      <c r="B48" s="7">
        <v>39.839260000000003</v>
      </c>
      <c r="C48" s="7">
        <v>6.9007298012427592E-3</v>
      </c>
      <c r="D48" s="3">
        <v>1386.77</v>
      </c>
      <c r="E48" s="3">
        <v>200.27</v>
      </c>
      <c r="F48" s="3">
        <v>508.47</v>
      </c>
      <c r="G48" s="3">
        <v>4163.9399999999996</v>
      </c>
      <c r="H48" s="3">
        <v>5783.11</v>
      </c>
      <c r="I48" s="3">
        <v>0</v>
      </c>
      <c r="J48" s="3">
        <v>625.94500000000005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633.06473837190504</v>
      </c>
      <c r="C54" s="7">
        <f t="shared" ref="C54:J54" si="3">C24+NPV($F$18,C25:C53)</f>
        <v>0.18117558027203731</v>
      </c>
      <c r="D54" s="3">
        <f t="shared" si="3"/>
        <v>23653.131493007892</v>
      </c>
      <c r="E54" s="3">
        <f t="shared" si="3"/>
        <v>3415.9445339395011</v>
      </c>
      <c r="F54" s="3">
        <f t="shared" si="3"/>
        <v>8672.747700608119</v>
      </c>
      <c r="G54" s="3">
        <f t="shared" si="3"/>
        <v>46523.174762502262</v>
      </c>
      <c r="H54" s="3">
        <f t="shared" si="3"/>
        <v>55112.86739437066</v>
      </c>
      <c r="I54" s="3">
        <f t="shared" si="3"/>
        <v>0</v>
      </c>
      <c r="J54" s="3">
        <f t="shared" si="3"/>
        <v>8226.4998490057769</v>
      </c>
    </row>
    <row r="55" spans="1:10" x14ac:dyDescent="0.3">
      <c r="A55" s="4" t="s">
        <v>32</v>
      </c>
      <c r="B55" s="7">
        <f>B24+NPV($G$18,B25:B53)</f>
        <v>856.00568155338431</v>
      </c>
      <c r="C55" s="7">
        <f t="shared" ref="C55:J55" si="4">C24+NPV($G$18,C25:C53)</f>
        <v>0.23193660506012953</v>
      </c>
      <c r="D55" s="3">
        <f t="shared" si="4"/>
        <v>31296.814168796456</v>
      </c>
      <c r="E55" s="3">
        <f t="shared" si="4"/>
        <v>4519.8256955189509</v>
      </c>
      <c r="F55" s="3">
        <f t="shared" si="4"/>
        <v>11475.407588734766</v>
      </c>
      <c r="G55" s="3">
        <f t="shared" si="4"/>
        <v>66207.731431756562</v>
      </c>
      <c r="H55" s="3">
        <f t="shared" si="4"/>
        <v>78616.295259336621</v>
      </c>
      <c r="I55" s="3">
        <f t="shared" si="4"/>
        <v>0</v>
      </c>
      <c r="J55" s="3">
        <f t="shared" si="4"/>
        <v>11349.977888480673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Program Results
Program Results
1-2 Attachment B</oddHeader>
    <oddFooter>&amp;L&amp;A&amp;CPage &amp;P of &amp;N&amp;RDR 1-2 Attachment 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>tmy,</Reviewed_x0020_By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E7719E-4BAB-4441-91FD-D598AD3C751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41B0BF35-30BF-46B2-B31C-608546DD147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13B400-58F0-40AF-9A25-D5DCBAAF4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5C7A4-FA96-4254-8140-96DCBC420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Electric Summary</vt:lpstr>
      <vt:lpstr>Gas Summary</vt:lpstr>
      <vt:lpstr>Residential Equipment - Elec</vt:lpstr>
      <vt:lpstr>Residential Audit - Elec</vt:lpstr>
      <vt:lpstr>Residential L.M. - Elec</vt:lpstr>
      <vt:lpstr>Residential Recycling - Elec</vt:lpstr>
      <vt:lpstr>Nonresidential Equipment - Elec</vt:lpstr>
      <vt:lpstr>Nonresidential Audit - Elec</vt:lpstr>
      <vt:lpstr>Nonresidential Custom - Elec</vt:lpstr>
      <vt:lpstr>Residential Equipment - Gas</vt:lpstr>
      <vt:lpstr>Residential Audit - Gas</vt:lpstr>
      <vt:lpstr>Nonresidential Equipment - Gas</vt:lpstr>
      <vt:lpstr>Nonresidential Audit - Gas</vt:lpstr>
      <vt:lpstr>Nonresidential Custom - Gas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t52668</dc:creator>
  <cp:lastModifiedBy>Douglas, Tina  (PUC)</cp:lastModifiedBy>
  <cp:lastPrinted>2016-11-30T20:01:27Z</cp:lastPrinted>
  <dcterms:created xsi:type="dcterms:W3CDTF">2011-01-26T15:17:09Z</dcterms:created>
  <dcterms:modified xsi:type="dcterms:W3CDTF">2016-12-07T18:23:12Z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