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1 Testimony/Rate Base and Depreciation - Aimee Rooney &amp; John Spanos/"/>
    </mc:Choice>
  </mc:AlternateContent>
  <xr:revisionPtr revIDLastSave="204" documentId="13_ncr:1_{2B328C0F-2707-4909-986A-AB8E7107E93C}" xr6:coauthVersionLast="47" xr6:coauthVersionMax="47" xr10:uidLastSave="{606BF24B-D3C6-4AF8-8C0B-D47CEB6C65B9}"/>
  <bookViews>
    <workbookView xWindow="7380" yWindow="105" windowWidth="21180" windowHeight="15405" xr2:uid="{00000000-000D-0000-FFFF-FFFF00000000}"/>
  </bookViews>
  <sheets>
    <sheet name="WP F, pg 1" sheetId="3" r:id="rId1"/>
    <sheet name="Deprec Study Rates" sheetId="1" r:id="rId2"/>
    <sheet name="Deprec Acct1" sheetId="2" r:id="rId3"/>
    <sheet name="Deprec Acct2" sheetId="4" r:id="rId4"/>
    <sheet name="Deprec Acct3" sheetId="5" r:id="rId5"/>
  </sheets>
  <definedNames>
    <definedName name="\a">#REF!</definedName>
    <definedName name="\b">#REF!</definedName>
    <definedName name="_a1">#REF!</definedName>
    <definedName name="ab">#REF!</definedName>
    <definedName name="b">#REF!</definedName>
    <definedName name="LINE">#REF!</definedName>
    <definedName name="_xlnm.Print_Area" localSheetId="2">'Deprec Acct1'!$A$1:$M$82</definedName>
    <definedName name="_xlnm.Print_Area" localSheetId="3">'Deprec Acct2'!$A$1:$M$82</definedName>
    <definedName name="_xlnm.Print_Area" localSheetId="4">'Deprec Acct3'!$A$1:$M$82</definedName>
    <definedName name="_xlnm.Print_Area" localSheetId="1">'Deprec Study Rates'!$A$1:$O$79</definedName>
    <definedName name="_xlnm.Print_Area" localSheetId="0">'WP F, pg 1'!$A$1:$H$49</definedName>
    <definedName name="_xlnm.Print_Titles" localSheetId="1">'Deprec Study Rates'!$1:$10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5" i="1" l="1"/>
  <c r="O73" i="1"/>
  <c r="O70" i="1"/>
  <c r="O69" i="1"/>
  <c r="O71" i="1"/>
  <c r="K75" i="1"/>
  <c r="K73" i="1"/>
  <c r="G75" i="1"/>
  <c r="G73" i="1"/>
  <c r="A41" i="3"/>
  <c r="A42" i="3" s="1"/>
  <c r="A43" i="3" s="1"/>
  <c r="A44" i="3" s="1"/>
  <c r="A45" i="3" s="1"/>
  <c r="A46" i="3" s="1"/>
  <c r="A47" i="3" s="1"/>
  <c r="A48" i="3" s="1"/>
  <c r="F47" i="3"/>
  <c r="F46" i="3"/>
  <c r="F45" i="3"/>
  <c r="E35" i="5"/>
  <c r="E49" i="5"/>
  <c r="E35" i="4"/>
  <c r="E77" i="4" s="1"/>
  <c r="E49" i="4"/>
  <c r="E35" i="2"/>
  <c r="G35" i="2" s="1"/>
  <c r="E49" i="2"/>
  <c r="C65" i="5"/>
  <c r="C64" i="5"/>
  <c r="C63" i="5"/>
  <c r="C62" i="5"/>
  <c r="C61" i="5"/>
  <c r="C60" i="5"/>
  <c r="C59" i="5"/>
  <c r="C58" i="5"/>
  <c r="C57" i="5"/>
  <c r="C56" i="5"/>
  <c r="C55" i="5"/>
  <c r="A55" i="5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E54" i="5"/>
  <c r="E55" i="5" s="1"/>
  <c r="C54" i="5"/>
  <c r="A54" i="5"/>
  <c r="I53" i="5"/>
  <c r="E77" i="5"/>
  <c r="E27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6" i="5"/>
  <c r="A44" i="5" s="1"/>
  <c r="C65" i="4"/>
  <c r="C64" i="4"/>
  <c r="C63" i="4"/>
  <c r="C62" i="4"/>
  <c r="C61" i="4"/>
  <c r="C60" i="4"/>
  <c r="C59" i="4"/>
  <c r="C58" i="4"/>
  <c r="C57" i="4"/>
  <c r="C56" i="4"/>
  <c r="C55" i="4"/>
  <c r="E54" i="4"/>
  <c r="E55" i="4" s="1"/>
  <c r="C54" i="4"/>
  <c r="A54" i="4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I53" i="4"/>
  <c r="E27" i="4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6" i="4"/>
  <c r="A44" i="4" s="1"/>
  <c r="F20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C55" i="2"/>
  <c r="C56" i="2"/>
  <c r="C57" i="2"/>
  <c r="C58" i="2"/>
  <c r="C59" i="2"/>
  <c r="C60" i="2"/>
  <c r="C61" i="2"/>
  <c r="C62" i="2"/>
  <c r="C63" i="2"/>
  <c r="C64" i="2"/>
  <c r="C65" i="2"/>
  <c r="C54" i="2"/>
  <c r="A6" i="2"/>
  <c r="A54" i="2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I53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E54" i="2"/>
  <c r="F48" i="3" l="1"/>
  <c r="G17" i="2"/>
  <c r="G18" i="2"/>
  <c r="G23" i="2"/>
  <c r="G15" i="2"/>
  <c r="I15" i="2" s="1"/>
  <c r="G19" i="2"/>
  <c r="G24" i="2"/>
  <c r="G22" i="2"/>
  <c r="G20" i="2"/>
  <c r="I20" i="2" s="1"/>
  <c r="G26" i="2"/>
  <c r="G16" i="2"/>
  <c r="E56" i="5"/>
  <c r="E57" i="5" s="1"/>
  <c r="E58" i="5" s="1"/>
  <c r="E59" i="5" s="1"/>
  <c r="E60" i="5" s="1"/>
  <c r="E61" i="5" s="1"/>
  <c r="E62" i="5" s="1"/>
  <c r="E63" i="5" s="1"/>
  <c r="E64" i="5" s="1"/>
  <c r="E65" i="5" s="1"/>
  <c r="G35" i="5"/>
  <c r="E56" i="4"/>
  <c r="E57" i="4" s="1"/>
  <c r="E58" i="4" s="1"/>
  <c r="E59" i="4" s="1"/>
  <c r="E60" i="4" s="1"/>
  <c r="E61" i="4" s="1"/>
  <c r="E62" i="4" s="1"/>
  <c r="E63" i="4" s="1"/>
  <c r="E64" i="4" s="1"/>
  <c r="E65" i="4" s="1"/>
  <c r="G35" i="4"/>
  <c r="G25" i="2"/>
  <c r="G21" i="2"/>
  <c r="G77" i="2"/>
  <c r="I18" i="2"/>
  <c r="I25" i="2"/>
  <c r="I19" i="2"/>
  <c r="A44" i="2"/>
  <c r="G54" i="2"/>
  <c r="I17" i="2"/>
  <c r="I26" i="2"/>
  <c r="I23" i="2"/>
  <c r="I22" i="2"/>
  <c r="E77" i="2"/>
  <c r="G77" i="5" l="1"/>
  <c r="G26" i="5"/>
  <c r="I26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G16" i="5"/>
  <c r="I16" i="5" s="1"/>
  <c r="G15" i="5"/>
  <c r="E66" i="5"/>
  <c r="E68" i="5" s="1"/>
  <c r="G77" i="4"/>
  <c r="G26" i="4"/>
  <c r="I26" i="4" s="1"/>
  <c r="G25" i="4"/>
  <c r="I25" i="4" s="1"/>
  <c r="G24" i="4"/>
  <c r="I24" i="4" s="1"/>
  <c r="G23" i="4"/>
  <c r="I23" i="4" s="1"/>
  <c r="G22" i="4"/>
  <c r="I22" i="4" s="1"/>
  <c r="G21" i="4"/>
  <c r="I21" i="4" s="1"/>
  <c r="G20" i="4"/>
  <c r="I20" i="4" s="1"/>
  <c r="G19" i="4"/>
  <c r="I19" i="4" s="1"/>
  <c r="G18" i="4"/>
  <c r="I18" i="4" s="1"/>
  <c r="G17" i="4"/>
  <c r="I17" i="4" s="1"/>
  <c r="G16" i="4"/>
  <c r="I16" i="4" s="1"/>
  <c r="G15" i="4"/>
  <c r="E66" i="4"/>
  <c r="E68" i="4" s="1"/>
  <c r="I16" i="2"/>
  <c r="I24" i="2"/>
  <c r="E27" i="2"/>
  <c r="I21" i="2"/>
  <c r="I27" i="2" s="1"/>
  <c r="I29" i="2" s="1"/>
  <c r="E55" i="2"/>
  <c r="G55" i="2"/>
  <c r="I54" i="2"/>
  <c r="G27" i="2"/>
  <c r="G27" i="5" l="1"/>
  <c r="I15" i="5"/>
  <c r="G54" i="5"/>
  <c r="G27" i="4"/>
  <c r="I15" i="4"/>
  <c r="G54" i="4"/>
  <c r="G56" i="2"/>
  <c r="I55" i="2"/>
  <c r="M29" i="2"/>
  <c r="M21" i="2" s="1"/>
  <c r="E56" i="2"/>
  <c r="E57" i="2" s="1"/>
  <c r="E58" i="2" s="1"/>
  <c r="E59" i="2" s="1"/>
  <c r="E60" i="2" s="1"/>
  <c r="E61" i="2" s="1"/>
  <c r="E62" i="2" s="1"/>
  <c r="E63" i="2" s="1"/>
  <c r="E64" i="2" s="1"/>
  <c r="E65" i="2" s="1"/>
  <c r="I54" i="5" l="1"/>
  <c r="G55" i="5"/>
  <c r="I27" i="5"/>
  <c r="I29" i="5" s="1"/>
  <c r="I54" i="4"/>
  <c r="G55" i="4"/>
  <c r="I27" i="4"/>
  <c r="I29" i="4" s="1"/>
  <c r="M19" i="2"/>
  <c r="M25" i="2"/>
  <c r="M24" i="2"/>
  <c r="M16" i="2"/>
  <c r="M20" i="2"/>
  <c r="M18" i="2"/>
  <c r="M23" i="2"/>
  <c r="M26" i="2"/>
  <c r="M17" i="2"/>
  <c r="G57" i="2"/>
  <c r="I56" i="2"/>
  <c r="E66" i="2"/>
  <c r="E68" i="2" s="1"/>
  <c r="M22" i="2"/>
  <c r="M15" i="2"/>
  <c r="G56" i="5" l="1"/>
  <c r="I55" i="5"/>
  <c r="M29" i="5"/>
  <c r="M25" i="5" s="1"/>
  <c r="M29" i="4"/>
  <c r="M16" i="4" s="1"/>
  <c r="G56" i="4"/>
  <c r="I55" i="4"/>
  <c r="M54" i="2"/>
  <c r="M27" i="2"/>
  <c r="I57" i="2"/>
  <c r="G58" i="2"/>
  <c r="M18" i="5" l="1"/>
  <c r="M15" i="5"/>
  <c r="M22" i="5"/>
  <c r="M26" i="4"/>
  <c r="M23" i="4"/>
  <c r="M25" i="4"/>
  <c r="M22" i="4"/>
  <c r="M15" i="4"/>
  <c r="M54" i="4" s="1"/>
  <c r="M19" i="4"/>
  <c r="M16" i="5"/>
  <c r="M17" i="5"/>
  <c r="M19" i="5"/>
  <c r="M26" i="5"/>
  <c r="M23" i="5"/>
  <c r="M20" i="5"/>
  <c r="M54" i="5"/>
  <c r="M21" i="5"/>
  <c r="M24" i="5"/>
  <c r="I56" i="5"/>
  <c r="G57" i="5"/>
  <c r="M17" i="4"/>
  <c r="M20" i="4"/>
  <c r="M21" i="4"/>
  <c r="M18" i="4"/>
  <c r="M24" i="4"/>
  <c r="I56" i="4"/>
  <c r="G57" i="4"/>
  <c r="M55" i="2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G59" i="2"/>
  <c r="I58" i="2"/>
  <c r="M27" i="5" l="1"/>
  <c r="M27" i="4"/>
  <c r="I57" i="5"/>
  <c r="G58" i="5"/>
  <c r="M55" i="5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G58" i="4"/>
  <c r="I57" i="4"/>
  <c r="M55" i="4"/>
  <c r="M56" i="4" s="1"/>
  <c r="M57" i="4" s="1"/>
  <c r="M58" i="4" s="1"/>
  <c r="M59" i="4" s="1"/>
  <c r="M60" i="4" s="1"/>
  <c r="M61" i="4" s="1"/>
  <c r="M62" i="4" s="1"/>
  <c r="M63" i="4" s="1"/>
  <c r="M64" i="4" s="1"/>
  <c r="M65" i="4" s="1"/>
  <c r="I59" i="2"/>
  <c r="G60" i="2"/>
  <c r="M66" i="2"/>
  <c r="M68" i="2" s="1"/>
  <c r="M71" i="2" s="1"/>
  <c r="F35" i="3" s="1"/>
  <c r="I58" i="5" l="1"/>
  <c r="G59" i="5"/>
  <c r="M66" i="5"/>
  <c r="M68" i="5" s="1"/>
  <c r="M71" i="5" s="1"/>
  <c r="F37" i="3" s="1"/>
  <c r="M66" i="4"/>
  <c r="M68" i="4" s="1"/>
  <c r="M71" i="4" s="1"/>
  <c r="F36" i="3" s="1"/>
  <c r="I58" i="4"/>
  <c r="G59" i="4"/>
  <c r="G61" i="2"/>
  <c r="I60" i="2"/>
  <c r="F38" i="3" l="1"/>
  <c r="I59" i="5"/>
  <c r="G60" i="5"/>
  <c r="G60" i="4"/>
  <c r="I59" i="4"/>
  <c r="I61" i="2"/>
  <c r="G62" i="2"/>
  <c r="I60" i="5" l="1"/>
  <c r="G61" i="5"/>
  <c r="I60" i="4"/>
  <c r="G61" i="4"/>
  <c r="G63" i="2"/>
  <c r="I62" i="2"/>
  <c r="G62" i="5" l="1"/>
  <c r="I61" i="5"/>
  <c r="G62" i="4"/>
  <c r="I61" i="4"/>
  <c r="I63" i="2"/>
  <c r="G64" i="2"/>
  <c r="I62" i="5" l="1"/>
  <c r="G63" i="5"/>
  <c r="I62" i="4"/>
  <c r="G63" i="4"/>
  <c r="G65" i="2"/>
  <c r="I64" i="2"/>
  <c r="I63" i="5" l="1"/>
  <c r="G64" i="5"/>
  <c r="G64" i="4"/>
  <c r="I63" i="4"/>
  <c r="I65" i="2"/>
  <c r="I66" i="2" s="1"/>
  <c r="I68" i="2" s="1"/>
  <c r="I71" i="2" s="1"/>
  <c r="F25" i="3" s="1"/>
  <c r="G66" i="2"/>
  <c r="G68" i="2" s="1"/>
  <c r="I64" i="5" l="1"/>
  <c r="G65" i="5"/>
  <c r="I64" i="4"/>
  <c r="G65" i="4"/>
  <c r="I65" i="5" l="1"/>
  <c r="I66" i="5" s="1"/>
  <c r="I68" i="5" s="1"/>
  <c r="I71" i="5" s="1"/>
  <c r="F27" i="3" s="1"/>
  <c r="G66" i="5"/>
  <c r="G68" i="5" s="1"/>
  <c r="I65" i="4"/>
  <c r="I66" i="4" s="1"/>
  <c r="I68" i="4" s="1"/>
  <c r="I71" i="4" s="1"/>
  <c r="F26" i="3" s="1"/>
  <c r="G66" i="4"/>
  <c r="G68" i="4" s="1"/>
  <c r="F28" i="3" l="1"/>
  <c r="M75" i="1"/>
  <c r="M73" i="1"/>
  <c r="M64" i="1"/>
  <c r="I58" i="1"/>
  <c r="K58" i="1" s="1"/>
  <c r="O58" i="1" s="1"/>
  <c r="M39" i="1"/>
  <c r="M22" i="1"/>
  <c r="I47" i="1"/>
  <c r="K47" i="1" s="1"/>
  <c r="I46" i="1"/>
  <c r="K46" i="1" s="1"/>
  <c r="I45" i="1"/>
  <c r="K45" i="1" s="1"/>
  <c r="I22" i="1"/>
  <c r="K20" i="1"/>
  <c r="O20" i="1" s="1"/>
  <c r="K19" i="1"/>
  <c r="O19" i="1" s="1"/>
  <c r="K18" i="1"/>
  <c r="O18" i="1" s="1"/>
  <c r="K17" i="1"/>
  <c r="O17" i="1" s="1"/>
  <c r="K16" i="1"/>
  <c r="O16" i="1" s="1"/>
  <c r="K15" i="1"/>
  <c r="O15" i="1" s="1"/>
  <c r="K14" i="1"/>
  <c r="O14" i="1" s="1"/>
  <c r="K37" i="1"/>
  <c r="O37" i="1" s="1"/>
  <c r="K36" i="1"/>
  <c r="O36" i="1" s="1"/>
  <c r="K35" i="1"/>
  <c r="O35" i="1" s="1"/>
  <c r="K34" i="1"/>
  <c r="O34" i="1" s="1"/>
  <c r="K33" i="1"/>
  <c r="O33" i="1" s="1"/>
  <c r="K32" i="1"/>
  <c r="O32" i="1" s="1"/>
  <c r="K31" i="1"/>
  <c r="O31" i="1" s="1"/>
  <c r="K30" i="1"/>
  <c r="O30" i="1" s="1"/>
  <c r="K29" i="1"/>
  <c r="K28" i="1"/>
  <c r="K27" i="1"/>
  <c r="K26" i="1"/>
  <c r="K25" i="1"/>
  <c r="O25" i="1" s="1"/>
  <c r="I39" i="1"/>
  <c r="K44" i="1"/>
  <c r="K43" i="1"/>
  <c r="O43" i="1" s="1"/>
  <c r="K42" i="1"/>
  <c r="O42" i="1" s="1"/>
  <c r="K55" i="1"/>
  <c r="O55" i="1" s="1"/>
  <c r="K56" i="1"/>
  <c r="O56" i="1" s="1"/>
  <c r="K57" i="1"/>
  <c r="O57" i="1" s="1"/>
  <c r="K59" i="1"/>
  <c r="O59" i="1" s="1"/>
  <c r="K60" i="1"/>
  <c r="O60" i="1" s="1"/>
  <c r="K61" i="1"/>
  <c r="O61" i="1" s="1"/>
  <c r="K62" i="1"/>
  <c r="O62" i="1" s="1"/>
  <c r="I49" i="1"/>
  <c r="K49" i="1" s="1"/>
  <c r="O49" i="1" s="1"/>
  <c r="I50" i="1"/>
  <c r="K50" i="1" s="1"/>
  <c r="O50" i="1" s="1"/>
  <c r="I51" i="1"/>
  <c r="K51" i="1" s="1"/>
  <c r="O51" i="1" s="1"/>
  <c r="I52" i="1"/>
  <c r="K52" i="1" s="1"/>
  <c r="O52" i="1" s="1"/>
  <c r="I53" i="1"/>
  <c r="K53" i="1" s="1"/>
  <c r="O53" i="1" s="1"/>
  <c r="I54" i="1"/>
  <c r="K54" i="1" s="1"/>
  <c r="O54" i="1" s="1"/>
  <c r="I48" i="1"/>
  <c r="K48" i="1" s="1"/>
  <c r="O48" i="1" s="1"/>
  <c r="O28" i="1" l="1"/>
  <c r="M66" i="1"/>
  <c r="O26" i="1"/>
  <c r="O39" i="1" s="1"/>
  <c r="O44" i="1"/>
  <c r="O64" i="1" s="1"/>
  <c r="O22" i="1"/>
  <c r="K22" i="1"/>
  <c r="I64" i="1"/>
  <c r="I66" i="1" s="1"/>
  <c r="K64" i="1"/>
  <c r="K39" i="1"/>
  <c r="K66" i="1" l="1"/>
  <c r="O66" i="1"/>
  <c r="G39" i="1" l="1"/>
  <c r="G64" i="1"/>
  <c r="G22" i="1"/>
  <c r="G66" i="1" l="1"/>
</calcChain>
</file>

<file path=xl/sharedStrings.xml><?xml version="1.0" encoding="utf-8"?>
<sst xmlns="http://schemas.openxmlformats.org/spreadsheetml/2006/main" count="344" uniqueCount="140">
  <si>
    <t>Pro-Forma Adjustment - Depreciation Study Rates</t>
  </si>
  <si>
    <t>Line</t>
  </si>
  <si>
    <t>Description</t>
  </si>
  <si>
    <t>Amount</t>
  </si>
  <si>
    <t>Reference</t>
  </si>
  <si>
    <t>(a)</t>
  </si>
  <si>
    <t>(b)</t>
  </si>
  <si>
    <t>(c)</t>
  </si>
  <si>
    <t>Pro Forma Adjustment:  Depreciation Study Rates</t>
  </si>
  <si>
    <t xml:space="preserve"> </t>
  </si>
  <si>
    <t>Pro Forma Adjustment - Rate Base:</t>
  </si>
  <si>
    <t>Plant in Service -</t>
  </si>
  <si>
    <t xml:space="preserve">  Intangible Plant</t>
  </si>
  <si>
    <t xml:space="preserve">  Production Plant</t>
  </si>
  <si>
    <t xml:space="preserve">  Other Storage Plant</t>
  </si>
  <si>
    <t xml:space="preserve">  Distribution Plant</t>
  </si>
  <si>
    <t xml:space="preserve">  General Plant</t>
  </si>
  <si>
    <t>Pro Forma Adjustment - Plant in Service</t>
  </si>
  <si>
    <t xml:space="preserve"> To Exhibit ASR 1.1, Sch 7</t>
  </si>
  <si>
    <t>Accumulated Depreciation -</t>
  </si>
  <si>
    <t>Exhibit ASR 1.1, WP F, Page 4</t>
  </si>
  <si>
    <t>Exhibit ASR 1.1, WP F, Page 6</t>
  </si>
  <si>
    <t>Exhibit ASR 1.1, WP F, Page 8</t>
  </si>
  <si>
    <t>Pro Forma Adjustment - Acc Depreciation</t>
  </si>
  <si>
    <t>Deductions to Rate Base:</t>
  </si>
  <si>
    <t xml:space="preserve"> Accum. Deferred Income Taxes -</t>
  </si>
  <si>
    <t>Pro Forma Adjustment - Acc Def Inc Tax</t>
  </si>
  <si>
    <t>Pro Forma Adjustment - Income Statement:</t>
  </si>
  <si>
    <t>Depreciation Expense -</t>
  </si>
  <si>
    <t>Exhibit ASR 1.1, WP F, Page 3</t>
  </si>
  <si>
    <t>Exhibit ASR 1.1, WP F, Page 5</t>
  </si>
  <si>
    <t>Exhibit ASR 1.1, WP F, Page 7</t>
  </si>
  <si>
    <t>Pro Forma Adjustment - Depreciation Exp</t>
  </si>
  <si>
    <t>DEPRECIATION</t>
  </si>
  <si>
    <t>RECALCULATED</t>
  </si>
  <si>
    <t>LINE</t>
  </si>
  <si>
    <t>CHARGED TO</t>
  </si>
  <si>
    <t>EXPENSE</t>
  </si>
  <si>
    <t>PROFORMA</t>
  </si>
  <si>
    <t>NO.</t>
  </si>
  <si>
    <t>ACCOUNT</t>
  </si>
  <si>
    <t>DESCRIPTION</t>
  </si>
  <si>
    <t>CLEARING</t>
  </si>
  <si>
    <t>TEST YEAR</t>
  </si>
  <si>
    <t>ADJUSTMENT</t>
  </si>
  <si>
    <t>(d)</t>
  </si>
  <si>
    <t>(e)</t>
  </si>
  <si>
    <t>(f)</t>
  </si>
  <si>
    <t>(g)</t>
  </si>
  <si>
    <t>(c) - (d)</t>
  </si>
  <si>
    <t>DEPRECIABLE GAS PLANT</t>
  </si>
  <si>
    <t>LIQUEFIED NATURAL GAS PLANT</t>
  </si>
  <si>
    <t>STRUCTURES AND IMPROVEMENTS</t>
  </si>
  <si>
    <t>GAS HOLDERS</t>
  </si>
  <si>
    <t>PURIFICATION EQUIPMENT</t>
  </si>
  <si>
    <t>LIQUEFICATION EQUIPMENT</t>
  </si>
  <si>
    <t>VAPORIZING EQUIPMENT</t>
  </si>
  <si>
    <t>COMPRESSOR EQUIPMENT</t>
  </si>
  <si>
    <t>OTHER EQUIPMENT</t>
  </si>
  <si>
    <t>TOTAL LIQUEFIED NATURAL GAS PLANT</t>
  </si>
  <si>
    <t>DISTRIBUTION PLANT</t>
  </si>
  <si>
    <t>LAND RIGHTS</t>
  </si>
  <si>
    <t>STRUCTURES AND IMPROVEMENTS - ANR PIPELINE</t>
  </si>
  <si>
    <t>MAINS</t>
  </si>
  <si>
    <t>MAINS - ANR PIPELINE</t>
  </si>
  <si>
    <t>MEASURING AND REGULATING STATION EQUIPMENT - GENERAL</t>
  </si>
  <si>
    <t>MEASURING AND REGULATING STATION EQUIPMENT - CITY GATE</t>
  </si>
  <si>
    <t>MEASURING AND REGULATING STATION EQUIPMENT - ANR PIPELINE</t>
  </si>
  <si>
    <t>SERVICES</t>
  </si>
  <si>
    <t>METERS</t>
  </si>
  <si>
    <t>METERS - ANR PIPELINE</t>
  </si>
  <si>
    <t>HOUSE REGULATORS</t>
  </si>
  <si>
    <t>INDUSTRIAL MEASURING AND REGULATING STATION EQUIPMENT</t>
  </si>
  <si>
    <t>TOTAL DISTRIBUTION PLANT</t>
  </si>
  <si>
    <t>GENERAL PLANT</t>
  </si>
  <si>
    <t>OFFICE FURNITURE AND EQUIPMENT</t>
  </si>
  <si>
    <t>OFFICE FURNITURE AND EQUIPMENT - COMPUTERS</t>
  </si>
  <si>
    <t>COMPUTER EQUIPMENT - SHARED</t>
  </si>
  <si>
    <t>MOBILE DATA TERMINALS</t>
  </si>
  <si>
    <t>CUSTOMER SERVICE COMPUTER EQUIPMENT</t>
  </si>
  <si>
    <t>TRANSPORTATION EQUIPMENT - AUTOMOBILES</t>
  </si>
  <si>
    <t>TRANSPORTATION EQUIPMENT - LIGHT TRUCKS LESS THAN 8,000 LBS</t>
  </si>
  <si>
    <t>TRANSPORTATION EQUIPMENT - LIGHT TRUCKS LESS THAN 12,000 LBS</t>
  </si>
  <si>
    <t>CUSTOMER SERVICE LIGHT TRUCKS LESS THAN 12,000 LBS</t>
  </si>
  <si>
    <t>TRANSPORTATION EQUIPMENT - HEAVY TRUCKS LESS THAN 18,000 LBS</t>
  </si>
  <si>
    <t>TRANSPORTATION EQUIPMENT - HEAVY TRUCKS MORE THAN 18,000 LBS</t>
  </si>
  <si>
    <t>TRANSPORTATION EQUIPMENT - TRAILERS</t>
  </si>
  <si>
    <t>STORES EQUIPMENT</t>
  </si>
  <si>
    <t>TOOLS, SHOP AND GARAGE EQUIPMENT</t>
  </si>
  <si>
    <t>LABORATORY EQUIPMENT</t>
  </si>
  <si>
    <t>POWER OPERATED EQUIPMENT</t>
  </si>
  <si>
    <t>COMMUNICATION EQUIPMENT</t>
  </si>
  <si>
    <t>COMMUNICATION EQUIPMENT - SHARED</t>
  </si>
  <si>
    <t>COMMUNICATION EQUIPMENT - PHONE</t>
  </si>
  <si>
    <t>MISCELLANEOUS EQUIPMENT</t>
  </si>
  <si>
    <t>TOTAL GENERAL PLANT</t>
  </si>
  <si>
    <t>TOTAL DEPRECIABLE GAS PLANT</t>
  </si>
  <si>
    <t>INTANGIBLE GAS PLANT *</t>
  </si>
  <si>
    <t>301.0</t>
  </si>
  <si>
    <t>ORGANIZATION</t>
  </si>
  <si>
    <t>302.0</t>
  </si>
  <si>
    <t>FRANCHISE AND CONSENTS</t>
  </si>
  <si>
    <t>303.0</t>
  </si>
  <si>
    <t>MISCELLANEOUS INTANGIBLE PLANT</t>
  </si>
  <si>
    <t>TOTAL INTANGIBLE GAS PLANT</t>
  </si>
  <si>
    <t>TOTAL GAS PLANT</t>
  </si>
  <si>
    <t>* INTANGIBLE GAS PLANT NOT STUDIED</t>
  </si>
  <si>
    <t>DEPRECIATION EXPENSE</t>
  </si>
  <si>
    <t>FEDERAL</t>
  </si>
  <si>
    <t>OTHER STORAGE</t>
  </si>
  <si>
    <t>TAX</t>
  </si>
  <si>
    <t xml:space="preserve">DEFERRED </t>
  </si>
  <si>
    <t>MONTH / YEAR</t>
  </si>
  <si>
    <t>PER BOOKS</t>
  </si>
  <si>
    <t>ANNUALIZED</t>
  </si>
  <si>
    <t>DIFFERENCE</t>
  </si>
  <si>
    <t>INCOME TAXES</t>
  </si>
  <si>
    <t>TOTAL</t>
  </si>
  <si>
    <t>TOTAL ADJMNT</t>
  </si>
  <si>
    <t>To Exhibit ASR 1.1, WP F</t>
  </si>
  <si>
    <t>Page 1, Line 36</t>
  </si>
  <si>
    <t>TAX RATE ON</t>
  </si>
  <si>
    <t>ANNUAL</t>
  </si>
  <si>
    <t>MONTHLY</t>
  </si>
  <si>
    <t>TAX VS BOOK</t>
  </si>
  <si>
    <t>DEPR</t>
  </si>
  <si>
    <t>TIMING DIFFERENCE</t>
  </si>
  <si>
    <t>ACCUMULATED DEPRECIATION</t>
  </si>
  <si>
    <t xml:space="preserve">ACCUMULATED </t>
  </si>
  <si>
    <t>DEFERRED TAXES</t>
  </si>
  <si>
    <t>12 MO AVG</t>
  </si>
  <si>
    <t>Page 1, Line 16</t>
  </si>
  <si>
    <t>Page 1, Line 26</t>
  </si>
  <si>
    <t>Page 1, Line 37</t>
  </si>
  <si>
    <t>Page 1, Line 17</t>
  </si>
  <si>
    <t>Page 1, Line 27</t>
  </si>
  <si>
    <t>Page 1, Line 18</t>
  </si>
  <si>
    <t>Page 1, Line 28</t>
  </si>
  <si>
    <t xml:space="preserve"> To Exhibit BMG 1.1, WP BMG 8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</si>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</sst>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General_)"/>
    <numFmt numFmtId="166" formatCode="mmm\-yy_)"/>
    <numFmt numFmtId="167" formatCode="_(* #,##0_);_(* \(#,##0\);_(* &quot;-&quot;??_);_(@_)"/>
    <numFmt numFmtId="168" formatCode="0.000%"/>
    <numFmt numFmtId="169" formatCode="_(&quot;$&quot;* #,##0_);_(&quot;$&quot;* \(#,##0\);_(&quot;$&quot;* &quot;-&quot;??_);_(@_)"/>
  </numFmts>
  <fonts count="15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Helvetica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name val="Century Schoolbook"/>
      <family val="1"/>
    </font>
    <font>
      <sz val="8"/>
      <color indexed="8"/>
      <name val="Arial"/>
      <family val="2"/>
    </font>
    <font>
      <sz val="10"/>
      <name val="Courier"/>
      <family val="3"/>
    </font>
    <font>
      <u/>
      <sz val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164" fontId="0" fillId="0" borderId="0"/>
    <xf numFmtId="43" fontId="3" fillId="0" borderId="0" applyFont="0" applyFill="0" applyBorder="0" applyAlignment="0" applyProtection="0"/>
    <xf numFmtId="0" fontId="2" fillId="0" borderId="0"/>
    <xf numFmtId="2" fontId="1" fillId="0" borderId="0"/>
    <xf numFmtId="0" fontId="4" fillId="0" borderId="0"/>
    <xf numFmtId="0" fontId="9" fillId="0" borderId="0"/>
    <xf numFmtId="165" fontId="11" fillId="0" borderId="0"/>
    <xf numFmtId="44" fontId="2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14" fillId="0" borderId="0"/>
  </cellStyleXfs>
  <cellXfs count="83">
    <xf numFmtId="164" fontId="0" fillId="0" borderId="0" xfId="0"/>
    <xf numFmtId="164" fontId="7" fillId="0" borderId="0" xfId="0" applyFont="1"/>
    <xf numFmtId="2" fontId="7" fillId="0" borderId="0" xfId="0" applyNumberFormat="1" applyFont="1"/>
    <xf numFmtId="2" fontId="6" fillId="0" borderId="0" xfId="0" applyNumberFormat="1" applyFont="1"/>
    <xf numFmtId="164" fontId="6" fillId="0" borderId="0" xfId="0" applyFont="1"/>
    <xf numFmtId="2" fontId="7" fillId="0" borderId="0" xfId="2" applyNumberFormat="1" applyFont="1" applyAlignment="1">
      <alignment horizontal="left"/>
    </xf>
    <xf numFmtId="3" fontId="7" fillId="0" borderId="0" xfId="0" applyNumberFormat="1" applyFont="1"/>
    <xf numFmtId="3" fontId="6" fillId="0" borderId="0" xfId="0" applyNumberFormat="1" applyFont="1"/>
    <xf numFmtId="2" fontId="7" fillId="0" borderId="0" xfId="2" applyNumberFormat="1" applyFont="1"/>
    <xf numFmtId="43" fontId="7" fillId="0" borderId="0" xfId="1" applyFont="1" applyBorder="1" applyAlignment="1"/>
    <xf numFmtId="43" fontId="7" fillId="0" borderId="0" xfId="1" applyFont="1" applyFill="1" applyBorder="1" applyAlignment="1"/>
    <xf numFmtId="43" fontId="7" fillId="0" borderId="0" xfId="1" applyFont="1" applyFill="1" applyBorder="1"/>
    <xf numFmtId="0" fontId="6" fillId="0" borderId="0" xfId="4" applyFont="1" applyAlignment="1">
      <alignment horizontal="center"/>
    </xf>
    <xf numFmtId="2" fontId="7" fillId="0" borderId="0" xfId="0" applyNumberFormat="1" applyFont="1" applyAlignment="1">
      <alignment horizontal="center"/>
    </xf>
    <xf numFmtId="39" fontId="10" fillId="0" borderId="0" xfId="5" applyNumberFormat="1" applyFont="1" applyAlignment="1">
      <alignment horizontal="center"/>
    </xf>
    <xf numFmtId="165" fontId="7" fillId="0" borderId="0" xfId="6" applyFont="1" applyAlignment="1">
      <alignment horizontal="center"/>
    </xf>
    <xf numFmtId="0" fontId="7" fillId="0" borderId="0" xfId="5" applyFont="1" applyAlignment="1">
      <alignment horizontal="center"/>
    </xf>
    <xf numFmtId="165" fontId="7" fillId="0" borderId="0" xfId="6" applyFont="1"/>
    <xf numFmtId="165" fontId="7" fillId="0" borderId="3" xfId="6" applyFont="1" applyBorder="1" applyAlignment="1">
      <alignment horizontal="center"/>
    </xf>
    <xf numFmtId="43" fontId="7" fillId="0" borderId="0" xfId="1" applyFont="1" applyAlignment="1"/>
    <xf numFmtId="43" fontId="6" fillId="0" borderId="0" xfId="1" applyFont="1" applyFill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Fill="1" applyAlignment="1">
      <alignment horizontal="center"/>
    </xf>
    <xf numFmtId="43" fontId="7" fillId="0" borderId="3" xfId="1" applyFont="1" applyBorder="1" applyAlignment="1">
      <alignment horizontal="center"/>
    </xf>
    <xf numFmtId="43" fontId="6" fillId="0" borderId="0" xfId="1" applyFont="1" applyAlignment="1"/>
    <xf numFmtId="43" fontId="7" fillId="0" borderId="0" xfId="1" applyFont="1" applyFill="1" applyAlignment="1"/>
    <xf numFmtId="43" fontId="7" fillId="0" borderId="0" xfId="1" applyFont="1" applyFill="1"/>
    <xf numFmtId="43" fontId="7" fillId="0" borderId="1" xfId="1" applyFont="1" applyFill="1" applyBorder="1"/>
    <xf numFmtId="43" fontId="6" fillId="0" borderId="0" xfId="1" applyFont="1" applyFill="1"/>
    <xf numFmtId="43" fontId="6" fillId="0" borderId="0" xfId="1" applyFont="1" applyFill="1" applyBorder="1"/>
    <xf numFmtId="43" fontId="6" fillId="0" borderId="1" xfId="1" applyFont="1" applyFill="1" applyBorder="1"/>
    <xf numFmtId="43" fontId="6" fillId="0" borderId="2" xfId="1" applyFont="1" applyFill="1" applyBorder="1" applyAlignment="1"/>
    <xf numFmtId="4" fontId="8" fillId="0" borderId="0" xfId="0" applyNumberFormat="1" applyFont="1" applyAlignment="1">
      <alignment horizontal="center"/>
    </xf>
    <xf numFmtId="164" fontId="8" fillId="0" borderId="0" xfId="0" applyFont="1"/>
    <xf numFmtId="165" fontId="5" fillId="0" borderId="0" xfId="6" applyFont="1" applyAlignment="1">
      <alignment horizontal="centerContinuous"/>
    </xf>
    <xf numFmtId="165" fontId="12" fillId="0" borderId="0" xfId="6" applyFont="1" applyAlignment="1">
      <alignment horizontal="centerContinuous"/>
    </xf>
    <xf numFmtId="165" fontId="6" fillId="0" borderId="0" xfId="6" applyFont="1" applyAlignment="1">
      <alignment horizontal="centerContinuous"/>
    </xf>
    <xf numFmtId="165" fontId="7" fillId="0" borderId="0" xfId="6" applyFont="1" applyAlignment="1">
      <alignment horizontal="centerContinuous"/>
    </xf>
    <xf numFmtId="165" fontId="7" fillId="0" borderId="3" xfId="6" applyFont="1" applyBorder="1" applyAlignment="1">
      <alignment horizontal="centerContinuous"/>
    </xf>
    <xf numFmtId="0" fontId="7" fillId="0" borderId="0" xfId="5" applyFont="1"/>
    <xf numFmtId="166" fontId="7" fillId="0" borderId="0" xfId="6" applyNumberFormat="1" applyFont="1"/>
    <xf numFmtId="44" fontId="7" fillId="0" borderId="0" xfId="7" applyFont="1" applyProtection="1"/>
    <xf numFmtId="43" fontId="7" fillId="0" borderId="0" xfId="8" applyNumberFormat="1" applyFont="1" applyProtection="1"/>
    <xf numFmtId="43" fontId="7" fillId="0" borderId="0" xfId="6" applyNumberFormat="1" applyFont="1"/>
    <xf numFmtId="43" fontId="7" fillId="0" borderId="0" xfId="9" applyFont="1" applyProtection="1"/>
    <xf numFmtId="43" fontId="7" fillId="0" borderId="1" xfId="8" applyNumberFormat="1" applyFont="1" applyBorder="1" applyProtection="1"/>
    <xf numFmtId="43" fontId="7" fillId="0" borderId="1" xfId="6" applyNumberFormat="1" applyFont="1" applyBorder="1"/>
    <xf numFmtId="165" fontId="7" fillId="0" borderId="0" xfId="6" applyFont="1" applyAlignment="1">
      <alignment horizontal="right"/>
    </xf>
    <xf numFmtId="44" fontId="7" fillId="0" borderId="0" xfId="6" applyNumberFormat="1" applyFont="1"/>
    <xf numFmtId="7" fontId="7" fillId="0" borderId="0" xfId="6" applyNumberFormat="1" applyFont="1"/>
    <xf numFmtId="39" fontId="7" fillId="0" borderId="0" xfId="6" applyNumberFormat="1" applyFont="1"/>
    <xf numFmtId="44" fontId="7" fillId="0" borderId="2" xfId="6" applyNumberFormat="1" applyFont="1" applyBorder="1"/>
    <xf numFmtId="39" fontId="7" fillId="0" borderId="0" xfId="6" applyNumberFormat="1" applyFont="1" applyAlignment="1">
      <alignment horizontal="left"/>
    </xf>
    <xf numFmtId="0" fontId="7" fillId="0" borderId="0" xfId="11" quotePrefix="1" applyFont="1" applyAlignment="1">
      <alignment horizontal="center"/>
    </xf>
    <xf numFmtId="40" fontId="7" fillId="0" borderId="0" xfId="8" applyFont="1" applyProtection="1"/>
    <xf numFmtId="39" fontId="7" fillId="0" borderId="0" xfId="6" applyNumberFormat="1" applyFont="1" applyAlignment="1">
      <alignment horizontal="center"/>
    </xf>
    <xf numFmtId="39" fontId="7" fillId="0" borderId="3" xfId="6" applyNumberFormat="1" applyFont="1" applyBorder="1" applyAlignment="1">
      <alignment horizontal="center"/>
    </xf>
    <xf numFmtId="165" fontId="7" fillId="0" borderId="0" xfId="6" applyFont="1" applyAlignment="1">
      <alignment horizontal="left"/>
    </xf>
    <xf numFmtId="10" fontId="7" fillId="0" borderId="0" xfId="6" applyNumberFormat="1" applyFont="1"/>
    <xf numFmtId="168" fontId="7" fillId="0" borderId="0" xfId="6" applyNumberFormat="1" applyFont="1"/>
    <xf numFmtId="165" fontId="7" fillId="0" borderId="0" xfId="6" quotePrefix="1" applyFont="1" applyAlignment="1">
      <alignment horizontal="left"/>
    </xf>
    <xf numFmtId="44" fontId="7" fillId="0" borderId="2" xfId="10" applyNumberFormat="1" applyFont="1" applyBorder="1" applyProtection="1"/>
    <xf numFmtId="0" fontId="7" fillId="0" borderId="0" xfId="4" applyFont="1"/>
    <xf numFmtId="0" fontId="6" fillId="0" borderId="3" xfId="4" applyFont="1" applyBorder="1"/>
    <xf numFmtId="0" fontId="6" fillId="0" borderId="3" xfId="4" applyFont="1" applyBorder="1" applyAlignment="1">
      <alignment horizontal="center"/>
    </xf>
    <xf numFmtId="0" fontId="6" fillId="0" borderId="0" xfId="4" applyFont="1"/>
    <xf numFmtId="167" fontId="7" fillId="0" borderId="0" xfId="9" applyNumberFormat="1" applyFont="1" applyBorder="1"/>
    <xf numFmtId="10" fontId="7" fillId="0" borderId="0" xfId="12" applyNumberFormat="1" applyFont="1"/>
    <xf numFmtId="169" fontId="7" fillId="0" borderId="0" xfId="7" applyNumberFormat="1" applyFont="1"/>
    <xf numFmtId="167" fontId="7" fillId="0" borderId="0" xfId="9" applyNumberFormat="1" applyFont="1"/>
    <xf numFmtId="169" fontId="6" fillId="0" borderId="5" xfId="4" applyNumberFormat="1" applyFont="1" applyBorder="1"/>
    <xf numFmtId="0" fontId="6" fillId="0" borderId="0" xfId="13" applyFont="1"/>
    <xf numFmtId="0" fontId="7" fillId="0" borderId="0" xfId="4" applyFont="1" applyAlignment="1">
      <alignment horizontal="center"/>
    </xf>
    <xf numFmtId="165" fontId="7" fillId="0" borderId="3" xfId="6" applyFont="1" applyBorder="1" applyAlignment="1">
      <alignment horizontal="left"/>
    </xf>
    <xf numFmtId="1" fontId="7" fillId="0" borderId="0" xfId="2" applyNumberFormat="1" applyFont="1" applyAlignment="1">
      <alignment horizontal="center"/>
    </xf>
    <xf numFmtId="0" fontId="6" fillId="0" borderId="4" xfId="4" applyFont="1" applyBorder="1" applyAlignment="1">
      <alignment horizontal="center"/>
    </xf>
    <xf numFmtId="0" fontId="5" fillId="0" borderId="0" xfId="4" applyFont="1" applyAlignment="1">
      <alignment horizontal="center"/>
    </xf>
    <xf numFmtId="0" fontId="6" fillId="0" borderId="3" xfId="4" applyFont="1" applyBorder="1" applyAlignment="1">
      <alignment horizontal="center"/>
    </xf>
    <xf numFmtId="0" fontId="7" fillId="0" borderId="3" xfId="4" applyFont="1" applyBorder="1" applyAlignment="1"/>
    <xf numFmtId="43" fontId="7" fillId="0" borderId="0" xfId="1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5" fillId="0" borderId="0" xfId="6" applyFont="1" applyAlignment="1">
      <alignment horizontal="center"/>
    </xf>
  </cellXfs>
  <cellStyles count="14">
    <cellStyle name="Comma" xfId="1" builtinId="3"/>
    <cellStyle name="Comma 2" xfId="9" xr:uid="{65DC2FAA-17F0-4AED-AA77-04350F4762BA}"/>
    <cellStyle name="Comma_CB3DustCollector" xfId="8" xr:uid="{F2C921D8-50AD-4965-BA67-DDC69ABABE3A}"/>
    <cellStyle name="Currency 2" xfId="7" xr:uid="{3CECE6A9-E715-4198-86B4-4296423BA0D0}"/>
    <cellStyle name="Currency_CB3DustCollector" xfId="10" xr:uid="{8BD943D2-ECD4-4F8D-8024-975E6F6F239C}"/>
    <cellStyle name="Normal" xfId="0" builtinId="0"/>
    <cellStyle name="Normal 2" xfId="13" xr:uid="{C93172D9-AC38-465F-A2BE-485E9A40B458}"/>
    <cellStyle name="Normal 4" xfId="3" xr:uid="{98C3BF75-453D-472F-93ED-7231F541599C}"/>
    <cellStyle name="Normal_CB3DustCollector" xfId="6" xr:uid="{9024C14D-58A8-487F-B934-48479C8B376E}"/>
    <cellStyle name="Normal_GasProjSum_SD" xfId="11" xr:uid="{30604394-54C9-4A1D-AAA6-C40697F0B98D}"/>
    <cellStyle name="Normal_pngTable2" xfId="2" xr:uid="{C23ECF5D-5266-4304-8C2B-E0CEA6084B49}"/>
    <cellStyle name="Normal_Project 11094" xfId="5" xr:uid="{A229DABB-212A-44A6-8156-0EAC4109D73D}"/>
    <cellStyle name="Normal_Workpaper F" xfId="4" xr:uid="{BA68819D-2D26-4072-81A4-381140DB9BBC}"/>
    <cellStyle name="Percent 2" xfId="12" xr:uid="{63A8C7E9-52F0-45B4-B5CA-4F2FA3805B3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50F33-BA52-445F-A1FC-ACD563BFFA86}">
  <dimension ref="A1:H48"/>
  <sheetViews>
    <sheetView tabSelected="1" view="pageLayout" zoomScaleNormal="100" workbookViewId="0">
      <selection activeCell="H6" sqref="H6"/>
    </sheetView>
  </sheetViews>
  <sheetFormatPr defaultColWidth="6.21875" defaultRowHeight="11.25" x14ac:dyDescent="0.2"/>
  <cols>
    <col min="1" max="1" width="3.44140625" style="62" customWidth="1"/>
    <col min="2" max="2" width="0.6640625" style="62" customWidth="1"/>
    <col min="3" max="3" width="11.77734375" style="62" customWidth="1"/>
    <col min="4" max="4" width="13.88671875" style="62" customWidth="1"/>
    <col min="5" max="5" width="0.6640625" style="62" customWidth="1"/>
    <col min="6" max="6" width="9.88671875" style="62" customWidth="1"/>
    <col min="7" max="7" width="0.6640625" style="62" customWidth="1"/>
    <col min="8" max="8" width="18.44140625" style="62" customWidth="1"/>
    <col min="9" max="16384" width="6.21875" style="62"/>
  </cols>
  <sheetData>
    <row r="1" spans="1:8" x14ac:dyDescent="0.2">
      <c r="A1" s="76"/>
      <c r="B1" s="76"/>
      <c r="C1" s="76"/>
      <c r="D1" s="76"/>
      <c r="E1" s="76"/>
      <c r="F1" s="76"/>
      <c r="G1" s="76"/>
      <c r="H1" s="76"/>
    </row>
    <row r="2" spans="1:8" x14ac:dyDescent="0.2">
      <c r="A2" s="76"/>
      <c r="B2" s="76"/>
      <c r="C2" s="76"/>
      <c r="D2" s="76"/>
      <c r="E2" s="76"/>
      <c r="F2" s="76"/>
      <c r="G2" s="76"/>
      <c r="H2" s="76"/>
    </row>
    <row r="4" spans="1:8" x14ac:dyDescent="0.2">
      <c r="A4" s="76"/>
      <c r="B4" s="76"/>
      <c r="C4" s="76"/>
      <c r="D4" s="76"/>
      <c r="E4" s="76"/>
      <c r="F4" s="76"/>
      <c r="G4" s="76"/>
      <c r="H4" s="76"/>
    </row>
    <row r="5" spans="1:8" x14ac:dyDescent="0.2">
      <c r="A5" s="76" t="s">
        <v>0</v>
      </c>
      <c r="B5" s="76"/>
      <c r="C5" s="76"/>
      <c r="D5" s="76"/>
      <c r="E5" s="76"/>
      <c r="F5" s="76"/>
      <c r="G5" s="76"/>
      <c r="H5" s="76"/>
    </row>
    <row r="6" spans="1:8" x14ac:dyDescent="0.2">
      <c r="A6" s="65" t="s">
        <v>1</v>
      </c>
    </row>
    <row r="7" spans="1:8" ht="12" thickBot="1" x14ac:dyDescent="0.25">
      <c r="A7" s="63" t="s">
        <v>139</v>
      </c>
      <c r="C7" s="77" t="s">
        <v>2</v>
      </c>
      <c r="D7" s="78"/>
      <c r="F7" s="64" t="s">
        <v>3</v>
      </c>
      <c r="H7" s="64" t="s">
        <v>4</v>
      </c>
    </row>
    <row r="8" spans="1:8" x14ac:dyDescent="0.2">
      <c r="A8" s="65"/>
      <c r="C8" s="75" t="s">
        <v>5</v>
      </c>
      <c r="D8" s="75"/>
      <c r="F8" s="12" t="s">
        <v>6</v>
      </c>
      <c r="H8" s="12" t="s">
        <v>7</v>
      </c>
    </row>
    <row r="9" spans="1:8" x14ac:dyDescent="0.2">
      <c r="A9" s="65"/>
      <c r="C9" s="12"/>
      <c r="F9" s="12"/>
      <c r="H9" s="12"/>
    </row>
    <row r="10" spans="1:8" x14ac:dyDescent="0.2">
      <c r="A10" s="72">
        <v>1</v>
      </c>
      <c r="C10" s="62" t="s">
        <v>8</v>
      </c>
    </row>
    <row r="11" spans="1:8" x14ac:dyDescent="0.2">
      <c r="A11" s="72">
        <f t="shared" ref="A11:A48" si="0">A10+1</f>
        <v>2</v>
      </c>
      <c r="C11" s="62" t="s">
        <v>9</v>
      </c>
      <c r="F11" s="66" t="s">
        <v>9</v>
      </c>
      <c r="H11" s="62" t="s">
        <v>9</v>
      </c>
    </row>
    <row r="12" spans="1:8" x14ac:dyDescent="0.2">
      <c r="A12" s="72">
        <f t="shared" si="0"/>
        <v>3</v>
      </c>
      <c r="C12" s="65" t="s">
        <v>10</v>
      </c>
      <c r="H12" s="62" t="s">
        <v>9</v>
      </c>
    </row>
    <row r="13" spans="1:8" x14ac:dyDescent="0.2">
      <c r="A13" s="72">
        <f t="shared" si="0"/>
        <v>4</v>
      </c>
    </row>
    <row r="14" spans="1:8" x14ac:dyDescent="0.2">
      <c r="A14" s="72">
        <f t="shared" si="0"/>
        <v>5</v>
      </c>
      <c r="C14" s="65" t="s">
        <v>11</v>
      </c>
      <c r="D14" s="67" t="s">
        <v>9</v>
      </c>
    </row>
    <row r="15" spans="1:8" x14ac:dyDescent="0.2">
      <c r="A15" s="72">
        <f t="shared" si="0"/>
        <v>6</v>
      </c>
      <c r="C15" s="62" t="s">
        <v>12</v>
      </c>
      <c r="D15" s="67" t="s">
        <v>9</v>
      </c>
      <c r="F15" s="68">
        <v>0</v>
      </c>
    </row>
    <row r="16" spans="1:8" x14ac:dyDescent="0.2">
      <c r="A16" s="72">
        <f t="shared" si="0"/>
        <v>7</v>
      </c>
      <c r="C16" s="62" t="s">
        <v>13</v>
      </c>
      <c r="F16" s="66">
        <v>0</v>
      </c>
    </row>
    <row r="17" spans="1:8" x14ac:dyDescent="0.2">
      <c r="A17" s="72">
        <f t="shared" si="0"/>
        <v>8</v>
      </c>
      <c r="C17" s="62" t="s">
        <v>14</v>
      </c>
      <c r="F17" s="69">
        <v>0</v>
      </c>
    </row>
    <row r="18" spans="1:8" x14ac:dyDescent="0.2">
      <c r="A18" s="72">
        <f t="shared" si="0"/>
        <v>9</v>
      </c>
      <c r="C18" s="62" t="s">
        <v>15</v>
      </c>
      <c r="F18" s="69">
        <v>0</v>
      </c>
    </row>
    <row r="19" spans="1:8" ht="12" thickBot="1" x14ac:dyDescent="0.25">
      <c r="A19" s="72">
        <f t="shared" si="0"/>
        <v>10</v>
      </c>
      <c r="C19" s="62" t="s">
        <v>16</v>
      </c>
      <c r="F19" s="69">
        <v>0</v>
      </c>
    </row>
    <row r="20" spans="1:8" ht="12" thickBot="1" x14ac:dyDescent="0.25">
      <c r="A20" s="72">
        <f t="shared" si="0"/>
        <v>11</v>
      </c>
      <c r="C20" s="65" t="s">
        <v>17</v>
      </c>
      <c r="F20" s="70">
        <f>SUM(F15:F19)</f>
        <v>0</v>
      </c>
      <c r="H20" s="62" t="s">
        <v>18</v>
      </c>
    </row>
    <row r="21" spans="1:8" x14ac:dyDescent="0.2">
      <c r="A21" s="72">
        <f t="shared" si="0"/>
        <v>12</v>
      </c>
    </row>
    <row r="22" spans="1:8" x14ac:dyDescent="0.2">
      <c r="A22" s="72">
        <f t="shared" si="0"/>
        <v>13</v>
      </c>
      <c r="C22" s="65" t="s">
        <v>19</v>
      </c>
    </row>
    <row r="23" spans="1:8" x14ac:dyDescent="0.2">
      <c r="A23" s="72">
        <f t="shared" si="0"/>
        <v>14</v>
      </c>
      <c r="C23" s="62" t="s">
        <v>12</v>
      </c>
      <c r="D23" s="67" t="s">
        <v>9</v>
      </c>
      <c r="F23" s="68">
        <v>0</v>
      </c>
    </row>
    <row r="24" spans="1:8" x14ac:dyDescent="0.2">
      <c r="A24" s="72">
        <f t="shared" si="0"/>
        <v>15</v>
      </c>
      <c r="C24" s="62" t="s">
        <v>13</v>
      </c>
      <c r="F24" s="69">
        <v>0</v>
      </c>
    </row>
    <row r="25" spans="1:8" x14ac:dyDescent="0.2">
      <c r="A25" s="72">
        <f t="shared" si="0"/>
        <v>16</v>
      </c>
      <c r="C25" s="62" t="s">
        <v>14</v>
      </c>
      <c r="F25" s="66">
        <f>'Deprec Acct1'!I71</f>
        <v>36522.949999999997</v>
      </c>
      <c r="H25" s="62" t="s">
        <v>20</v>
      </c>
    </row>
    <row r="26" spans="1:8" x14ac:dyDescent="0.2">
      <c r="A26" s="72">
        <f t="shared" si="0"/>
        <v>17</v>
      </c>
      <c r="C26" s="62" t="s">
        <v>15</v>
      </c>
      <c r="F26" s="69">
        <f>'Deprec Acct2'!I71</f>
        <v>196461.11</v>
      </c>
      <c r="H26" s="62" t="s">
        <v>21</v>
      </c>
    </row>
    <row r="27" spans="1:8" ht="12" thickBot="1" x14ac:dyDescent="0.25">
      <c r="A27" s="72">
        <f t="shared" si="0"/>
        <v>18</v>
      </c>
      <c r="C27" s="62" t="s">
        <v>16</v>
      </c>
      <c r="F27" s="69">
        <f>'Deprec Acct3'!I71</f>
        <v>-34963.79</v>
      </c>
      <c r="H27" s="62" t="s">
        <v>22</v>
      </c>
    </row>
    <row r="28" spans="1:8" ht="12" thickBot="1" x14ac:dyDescent="0.25">
      <c r="A28" s="72">
        <f t="shared" si="0"/>
        <v>19</v>
      </c>
      <c r="C28" s="65" t="s">
        <v>23</v>
      </c>
      <c r="F28" s="70">
        <f>SUM(F23:F27)</f>
        <v>198020.27</v>
      </c>
      <c r="H28" s="62" t="s">
        <v>18</v>
      </c>
    </row>
    <row r="29" spans="1:8" x14ac:dyDescent="0.2">
      <c r="A29" s="72">
        <f t="shared" si="0"/>
        <v>20</v>
      </c>
    </row>
    <row r="30" spans="1:8" x14ac:dyDescent="0.2">
      <c r="A30" s="72">
        <f t="shared" si="0"/>
        <v>21</v>
      </c>
      <c r="C30" s="65" t="s">
        <v>24</v>
      </c>
    </row>
    <row r="31" spans="1:8" x14ac:dyDescent="0.2">
      <c r="A31" s="72">
        <f t="shared" si="0"/>
        <v>22</v>
      </c>
      <c r="C31" s="65"/>
    </row>
    <row r="32" spans="1:8" x14ac:dyDescent="0.2">
      <c r="A32" s="72">
        <f t="shared" si="0"/>
        <v>23</v>
      </c>
      <c r="C32" s="71" t="s">
        <v>25</v>
      </c>
    </row>
    <row r="33" spans="1:8" x14ac:dyDescent="0.2">
      <c r="A33" s="72">
        <f t="shared" si="0"/>
        <v>24</v>
      </c>
      <c r="C33" s="62" t="s">
        <v>12</v>
      </c>
      <c r="F33" s="68">
        <v>0</v>
      </c>
    </row>
    <row r="34" spans="1:8" x14ac:dyDescent="0.2">
      <c r="A34" s="72">
        <f t="shared" si="0"/>
        <v>25</v>
      </c>
      <c r="C34" s="62" t="s">
        <v>13</v>
      </c>
      <c r="F34" s="69">
        <v>0</v>
      </c>
    </row>
    <row r="35" spans="1:8" x14ac:dyDescent="0.2">
      <c r="A35" s="72">
        <f t="shared" si="0"/>
        <v>26</v>
      </c>
      <c r="C35" s="62" t="s">
        <v>14</v>
      </c>
      <c r="F35" s="66">
        <f>+'Deprec Acct1'!M71</f>
        <v>-7669.8</v>
      </c>
      <c r="H35" s="62" t="s">
        <v>20</v>
      </c>
    </row>
    <row r="36" spans="1:8" x14ac:dyDescent="0.2">
      <c r="A36" s="72">
        <f t="shared" si="0"/>
        <v>27</v>
      </c>
      <c r="C36" s="62" t="s">
        <v>15</v>
      </c>
      <c r="F36" s="66">
        <f>+'Deprec Acct2'!M71</f>
        <v>-41256.86</v>
      </c>
      <c r="H36" s="62" t="s">
        <v>21</v>
      </c>
    </row>
    <row r="37" spans="1:8" ht="12" thickBot="1" x14ac:dyDescent="0.25">
      <c r="A37" s="72">
        <f t="shared" si="0"/>
        <v>28</v>
      </c>
      <c r="C37" s="62" t="s">
        <v>16</v>
      </c>
      <c r="F37" s="66">
        <f>+'Deprec Acct3'!M71</f>
        <v>7342.4</v>
      </c>
      <c r="H37" s="62" t="s">
        <v>22</v>
      </c>
    </row>
    <row r="38" spans="1:8" ht="12" thickBot="1" x14ac:dyDescent="0.25">
      <c r="A38" s="72">
        <f t="shared" si="0"/>
        <v>29</v>
      </c>
      <c r="C38" s="65" t="s">
        <v>26</v>
      </c>
      <c r="F38" s="70">
        <f>SUM(F33:F37)</f>
        <v>-41584.26</v>
      </c>
      <c r="H38" s="62" t="s">
        <v>18</v>
      </c>
    </row>
    <row r="39" spans="1:8" x14ac:dyDescent="0.2">
      <c r="A39" s="72">
        <f t="shared" si="0"/>
        <v>30</v>
      </c>
    </row>
    <row r="40" spans="1:8" x14ac:dyDescent="0.2">
      <c r="A40" s="72">
        <f t="shared" si="0"/>
        <v>31</v>
      </c>
      <c r="C40" s="65" t="s">
        <v>27</v>
      </c>
    </row>
    <row r="41" spans="1:8" x14ac:dyDescent="0.2">
      <c r="A41" s="72">
        <f t="shared" si="0"/>
        <v>32</v>
      </c>
      <c r="C41" s="65"/>
    </row>
    <row r="42" spans="1:8" x14ac:dyDescent="0.2">
      <c r="A42" s="72">
        <f t="shared" si="0"/>
        <v>33</v>
      </c>
      <c r="C42" s="65" t="s">
        <v>28</v>
      </c>
    </row>
    <row r="43" spans="1:8" x14ac:dyDescent="0.2">
      <c r="A43" s="72">
        <f t="shared" si="0"/>
        <v>34</v>
      </c>
      <c r="C43" s="62" t="s">
        <v>12</v>
      </c>
      <c r="F43" s="68">
        <v>0</v>
      </c>
    </row>
    <row r="44" spans="1:8" x14ac:dyDescent="0.2">
      <c r="A44" s="72">
        <f t="shared" si="0"/>
        <v>35</v>
      </c>
      <c r="C44" s="62" t="s">
        <v>13</v>
      </c>
      <c r="F44" s="69">
        <v>0</v>
      </c>
    </row>
    <row r="45" spans="1:8" x14ac:dyDescent="0.2">
      <c r="A45" s="72">
        <f t="shared" si="0"/>
        <v>36</v>
      </c>
      <c r="C45" s="62" t="s">
        <v>14</v>
      </c>
      <c r="F45" s="66">
        <f>+'Deprec Study Rates'!O22</f>
        <v>67426.993072642712</v>
      </c>
      <c r="H45" s="62" t="s">
        <v>29</v>
      </c>
    </row>
    <row r="46" spans="1:8" x14ac:dyDescent="0.2">
      <c r="A46" s="72">
        <f t="shared" si="0"/>
        <v>37</v>
      </c>
      <c r="C46" s="62" t="s">
        <v>15</v>
      </c>
      <c r="F46" s="66">
        <f>+'Deprec Study Rates'!O39</f>
        <v>362697.43033515906</v>
      </c>
      <c r="H46" s="62" t="s">
        <v>30</v>
      </c>
    </row>
    <row r="47" spans="1:8" ht="12" thickBot="1" x14ac:dyDescent="0.25">
      <c r="A47" s="72">
        <f t="shared" si="0"/>
        <v>38</v>
      </c>
      <c r="C47" s="62" t="s">
        <v>16</v>
      </c>
      <c r="F47" s="66">
        <f>+'Deprec Study Rates'!O64</f>
        <v>-64548.539791824187</v>
      </c>
      <c r="H47" s="62" t="s">
        <v>31</v>
      </c>
    </row>
    <row r="48" spans="1:8" ht="12" thickBot="1" x14ac:dyDescent="0.25">
      <c r="A48" s="72">
        <f t="shared" si="0"/>
        <v>39</v>
      </c>
      <c r="C48" s="65" t="s">
        <v>32</v>
      </c>
      <c r="F48" s="70">
        <f>SUM(F43:F47)</f>
        <v>365575.8836159776</v>
      </c>
      <c r="H48" s="62" t="s">
        <v>138</v>
      </c>
    </row>
  </sheetData>
  <mergeCells count="6">
    <mergeCell ref="C8:D8"/>
    <mergeCell ref="A1:H1"/>
    <mergeCell ref="A2:H2"/>
    <mergeCell ref="A5:H5"/>
    <mergeCell ref="A4:H4"/>
    <mergeCell ref="C7:D7"/>
  </mergeCells>
  <pageMargins left="0.75" right="0.75" top="1" bottom="1" header="0.5" footer="0.5"/>
  <pageSetup orientation="portrait" r:id="rId1"/>
  <headerFooter alignWithMargins="0">
    <oddHeader>&amp;C&amp;8Exhibit ASR 1.1, WP F
Business Transformation
Test Year Ending December 31, 2021
Utility: MidAmerican Energy Company
Docket No. NG22-___
Individual Responsible: Aimee S. Rooney</oddHeader>
    <oddFooter>&amp;C&amp;8Exhibit ASR 1.1, WP F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/>
  </sheetPr>
  <dimension ref="A1:O305"/>
  <sheetViews>
    <sheetView view="pageLayout" zoomScaleNormal="106" zoomScaleSheetLayoutView="65" workbookViewId="0">
      <selection sqref="A1:O1"/>
    </sheetView>
  </sheetViews>
  <sheetFormatPr defaultColWidth="8.77734375" defaultRowHeight="11.25" customHeight="1" x14ac:dyDescent="0.2"/>
  <cols>
    <col min="1" max="1" width="3.88671875" style="1" customWidth="1"/>
    <col min="2" max="2" width="1" style="1" customWidth="1"/>
    <col min="3" max="3" width="6.44140625" style="2" bestFit="1" customWidth="1"/>
    <col min="4" max="4" width="1.21875" style="2" customWidth="1"/>
    <col min="5" max="5" width="38.33203125" style="1" customWidth="1"/>
    <col min="6" max="6" width="1.109375" style="1" customWidth="1"/>
    <col min="7" max="7" width="9.77734375" style="25" bestFit="1" customWidth="1"/>
    <col min="8" max="8" width="0.6640625" style="19" customWidth="1"/>
    <col min="9" max="9" width="8.77734375" style="19" bestFit="1" customWidth="1"/>
    <col min="10" max="10" width="0.5546875" style="1" customWidth="1"/>
    <col min="11" max="11" width="9.44140625" style="1" bestFit="1" customWidth="1"/>
    <col min="12" max="12" width="0.6640625" style="1" customWidth="1"/>
    <col min="13" max="13" width="8.77734375" style="1"/>
    <col min="14" max="14" width="0.88671875" style="1" customWidth="1"/>
    <col min="15" max="16384" width="8.77734375" style="1"/>
  </cols>
  <sheetData>
    <row r="1" spans="1:15" ht="11.25" customHeight="1" x14ac:dyDescent="0.2">
      <c r="A1" s="76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1.25" customHeight="1" x14ac:dyDescent="0.2">
      <c r="A2" s="7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4" spans="1:15" ht="11.25" customHeight="1" x14ac:dyDescent="0.2">
      <c r="A4" s="76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1.25" customHeight="1" x14ac:dyDescent="0.2">
      <c r="A5" s="76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1.25" customHeight="1" x14ac:dyDescent="0.2">
      <c r="G6" s="20"/>
      <c r="I6" s="21" t="s">
        <v>33</v>
      </c>
      <c r="K6" s="22" t="s">
        <v>34</v>
      </c>
      <c r="M6" s="22" t="s">
        <v>33</v>
      </c>
    </row>
    <row r="7" spans="1:15" ht="11.25" customHeight="1" x14ac:dyDescent="0.2">
      <c r="A7" s="17" t="s">
        <v>35</v>
      </c>
      <c r="G7" s="22" t="s">
        <v>34</v>
      </c>
      <c r="I7" s="21" t="s">
        <v>36</v>
      </c>
      <c r="K7" s="21" t="s">
        <v>33</v>
      </c>
      <c r="M7" s="21" t="s">
        <v>37</v>
      </c>
      <c r="O7" s="21" t="s">
        <v>38</v>
      </c>
    </row>
    <row r="8" spans="1:15" ht="11.25" customHeight="1" thickBot="1" x14ac:dyDescent="0.25">
      <c r="A8" s="73" t="s">
        <v>39</v>
      </c>
      <c r="B8" s="12"/>
      <c r="C8" s="18" t="s">
        <v>40</v>
      </c>
      <c r="D8" s="13"/>
      <c r="E8" s="18" t="s">
        <v>41</v>
      </c>
      <c r="G8" s="23" t="s">
        <v>33</v>
      </c>
      <c r="I8" s="23" t="s">
        <v>42</v>
      </c>
      <c r="K8" s="23" t="s">
        <v>37</v>
      </c>
      <c r="M8" s="23" t="s">
        <v>43</v>
      </c>
      <c r="O8" s="23" t="s">
        <v>44</v>
      </c>
    </row>
    <row r="9" spans="1:15" s="4" customFormat="1" ht="11.25" customHeight="1" x14ac:dyDescent="0.2">
      <c r="C9" s="14" t="s">
        <v>5</v>
      </c>
      <c r="D9" s="15"/>
      <c r="E9" s="16" t="s">
        <v>6</v>
      </c>
      <c r="F9" s="15"/>
      <c r="G9" s="21" t="s">
        <v>7</v>
      </c>
      <c r="H9" s="24"/>
      <c r="I9" s="21" t="s">
        <v>45</v>
      </c>
      <c r="K9" s="21" t="s">
        <v>46</v>
      </c>
      <c r="M9" s="21" t="s">
        <v>47</v>
      </c>
      <c r="O9" s="21" t="s">
        <v>48</v>
      </c>
    </row>
    <row r="10" spans="1:15" ht="11.25" customHeight="1" x14ac:dyDescent="0.2">
      <c r="K10" s="32" t="s">
        <v>49</v>
      </c>
    </row>
    <row r="11" spans="1:15" ht="11.25" customHeight="1" x14ac:dyDescent="0.2">
      <c r="C11" s="3" t="s">
        <v>50</v>
      </c>
    </row>
    <row r="12" spans="1:15" ht="11.25" customHeight="1" x14ac:dyDescent="0.2">
      <c r="D12" s="3"/>
      <c r="K12" s="11"/>
    </row>
    <row r="13" spans="1:15" ht="11.25" customHeight="1" x14ac:dyDescent="0.2">
      <c r="C13" s="3" t="s">
        <v>51</v>
      </c>
      <c r="D13" s="3"/>
      <c r="I13" s="11"/>
      <c r="K13" s="11"/>
    </row>
    <row r="14" spans="1:15" ht="11.25" customHeight="1" x14ac:dyDescent="0.2">
      <c r="A14" s="74">
        <v>1</v>
      </c>
      <c r="C14" s="5">
        <v>361</v>
      </c>
      <c r="D14" s="1"/>
      <c r="E14" s="6" t="s">
        <v>52</v>
      </c>
      <c r="G14" s="26">
        <v>36940.929876628208</v>
      </c>
      <c r="I14" s="11"/>
      <c r="K14" s="11">
        <f t="shared" ref="K14:K20" si="0">+G14-I14</f>
        <v>36940.929876628208</v>
      </c>
      <c r="M14" s="11">
        <v>22421.373984000002</v>
      </c>
      <c r="O14" s="11">
        <f>+K14-M14</f>
        <v>14519.555892628206</v>
      </c>
    </row>
    <row r="15" spans="1:15" ht="11.25" customHeight="1" x14ac:dyDescent="0.2">
      <c r="A15" s="74">
        <v>2</v>
      </c>
      <c r="C15" s="5">
        <v>362</v>
      </c>
      <c r="D15" s="1"/>
      <c r="E15" s="6" t="s">
        <v>53</v>
      </c>
      <c r="G15" s="26">
        <v>19239.293127060464</v>
      </c>
      <c r="H15" s="9"/>
      <c r="I15" s="11"/>
      <c r="K15" s="11">
        <f t="shared" si="0"/>
        <v>19239.293127060464</v>
      </c>
      <c r="M15" s="11">
        <v>11408.099832</v>
      </c>
      <c r="O15" s="11">
        <f t="shared" ref="O15:O20" si="1">+K15-M15</f>
        <v>7831.1932950604642</v>
      </c>
    </row>
    <row r="16" spans="1:15" ht="11.25" customHeight="1" x14ac:dyDescent="0.2">
      <c r="A16" s="74">
        <v>3</v>
      </c>
      <c r="C16" s="5">
        <v>363</v>
      </c>
      <c r="D16" s="1"/>
      <c r="E16" s="6" t="s">
        <v>54</v>
      </c>
      <c r="G16" s="26">
        <v>18744.720216941721</v>
      </c>
      <c r="H16" s="9"/>
      <c r="I16" s="11"/>
      <c r="K16" s="11">
        <f t="shared" si="0"/>
        <v>18744.720216941721</v>
      </c>
      <c r="M16" s="11">
        <v>8162.2023840000002</v>
      </c>
      <c r="O16" s="11">
        <f t="shared" si="1"/>
        <v>10582.517832941721</v>
      </c>
    </row>
    <row r="17" spans="1:15" ht="11.25" customHeight="1" x14ac:dyDescent="0.2">
      <c r="A17" s="74">
        <v>5</v>
      </c>
      <c r="C17" s="5">
        <v>363.1</v>
      </c>
      <c r="D17" s="1"/>
      <c r="E17" s="6" t="s">
        <v>55</v>
      </c>
      <c r="G17" s="26">
        <v>26445.894665326461</v>
      </c>
      <c r="H17" s="10"/>
      <c r="I17" s="11"/>
      <c r="K17" s="11">
        <f t="shared" si="0"/>
        <v>26445.894665326461</v>
      </c>
      <c r="M17" s="11">
        <v>14317.419312</v>
      </c>
      <c r="O17" s="11">
        <f t="shared" si="1"/>
        <v>12128.475353326461</v>
      </c>
    </row>
    <row r="18" spans="1:15" ht="11.25" customHeight="1" x14ac:dyDescent="0.2">
      <c r="A18" s="74">
        <v>6</v>
      </c>
      <c r="C18" s="5">
        <v>363.2</v>
      </c>
      <c r="D18" s="1"/>
      <c r="E18" s="6" t="s">
        <v>56</v>
      </c>
      <c r="G18" s="26">
        <v>8497.2726916193897</v>
      </c>
      <c r="H18" s="9"/>
      <c r="I18" s="11"/>
      <c r="K18" s="11">
        <f t="shared" si="0"/>
        <v>8497.2726916193897</v>
      </c>
      <c r="M18" s="11">
        <v>5820.9425280000005</v>
      </c>
      <c r="O18" s="11">
        <f t="shared" si="1"/>
        <v>2676.3301636193892</v>
      </c>
    </row>
    <row r="19" spans="1:15" ht="11.25" customHeight="1" x14ac:dyDescent="0.2">
      <c r="A19" s="74">
        <v>7</v>
      </c>
      <c r="C19" s="5">
        <v>363.3</v>
      </c>
      <c r="D19" s="1"/>
      <c r="E19" s="6" t="s">
        <v>57</v>
      </c>
      <c r="G19" s="26">
        <v>14418.436867265367</v>
      </c>
      <c r="H19" s="9"/>
      <c r="I19" s="11"/>
      <c r="K19" s="11">
        <f t="shared" si="0"/>
        <v>14418.436867265367</v>
      </c>
      <c r="M19" s="11">
        <v>7094.1644639999995</v>
      </c>
      <c r="O19" s="11">
        <f t="shared" si="1"/>
        <v>7324.2724032653678</v>
      </c>
    </row>
    <row r="20" spans="1:15" ht="11.25" customHeight="1" x14ac:dyDescent="0.2">
      <c r="A20" s="74">
        <v>8</v>
      </c>
      <c r="C20" s="5">
        <v>363.5</v>
      </c>
      <c r="D20" s="1"/>
      <c r="E20" s="6" t="s">
        <v>58</v>
      </c>
      <c r="G20" s="27">
        <v>59253.947355801109</v>
      </c>
      <c r="H20" s="9"/>
      <c r="I20" s="27"/>
      <c r="K20" s="27">
        <f t="shared" si="0"/>
        <v>59253.947355801109</v>
      </c>
      <c r="M20" s="27">
        <v>46889.299223999995</v>
      </c>
      <c r="O20" s="27">
        <f t="shared" si="1"/>
        <v>12364.648131801114</v>
      </c>
    </row>
    <row r="21" spans="1:15" ht="11.25" customHeight="1" x14ac:dyDescent="0.2">
      <c r="A21" s="74">
        <v>9</v>
      </c>
      <c r="C21" s="5"/>
      <c r="D21" s="6"/>
      <c r="G21" s="26"/>
      <c r="H21" s="9"/>
      <c r="I21" s="11"/>
      <c r="K21" s="11"/>
      <c r="M21" s="11"/>
      <c r="O21" s="11"/>
    </row>
    <row r="22" spans="1:15" ht="11.25" customHeight="1" x14ac:dyDescent="0.2">
      <c r="A22" s="74">
        <v>10</v>
      </c>
      <c r="C22" s="7" t="s">
        <v>59</v>
      </c>
      <c r="D22" s="4"/>
      <c r="G22" s="28">
        <f>SUBTOTAL(9,G14:G20)</f>
        <v>183540.49480064271</v>
      </c>
      <c r="H22" s="9"/>
      <c r="I22" s="28">
        <f>SUBTOTAL(9,I14:I20)</f>
        <v>0</v>
      </c>
      <c r="K22" s="28">
        <f>SUBTOTAL(9,K14:K20)</f>
        <v>183540.49480064271</v>
      </c>
      <c r="M22" s="28">
        <f>SUBTOTAL(9,M14:M20)</f>
        <v>116113.501728</v>
      </c>
      <c r="O22" s="28">
        <f>SUBTOTAL(9,O14:O20)</f>
        <v>67426.993072642712</v>
      </c>
    </row>
    <row r="23" spans="1:15" ht="11.25" customHeight="1" x14ac:dyDescent="0.2">
      <c r="A23" s="74">
        <v>11</v>
      </c>
      <c r="C23" s="7"/>
      <c r="D23" s="4"/>
      <c r="G23" s="28"/>
      <c r="H23" s="9"/>
      <c r="I23" s="11"/>
      <c r="K23" s="11"/>
      <c r="O23" s="11"/>
    </row>
    <row r="24" spans="1:15" ht="11.25" customHeight="1" x14ac:dyDescent="0.2">
      <c r="A24" s="74">
        <v>12</v>
      </c>
      <c r="C24" s="7" t="s">
        <v>60</v>
      </c>
      <c r="D24" s="4"/>
      <c r="G24" s="11"/>
      <c r="H24" s="9"/>
      <c r="I24" s="11"/>
      <c r="K24" s="11"/>
      <c r="O24" s="11"/>
    </row>
    <row r="25" spans="1:15" ht="11.25" customHeight="1" x14ac:dyDescent="0.2">
      <c r="A25" s="74">
        <v>13</v>
      </c>
      <c r="C25" s="5">
        <v>374.1</v>
      </c>
      <c r="D25" s="1"/>
      <c r="E25" s="6" t="s">
        <v>61</v>
      </c>
      <c r="G25" s="11">
        <v>4733.6302457135989</v>
      </c>
      <c r="H25" s="10"/>
      <c r="I25" s="11"/>
      <c r="K25" s="11">
        <f t="shared" ref="K25:K37" si="2">+G25-I25</f>
        <v>4733.6302457135989</v>
      </c>
      <c r="M25" s="11">
        <v>4428.6819909999995</v>
      </c>
      <c r="O25" s="11">
        <f t="shared" ref="O25" si="3">+K25-M25</f>
        <v>304.94825471359945</v>
      </c>
    </row>
    <row r="26" spans="1:15" ht="11.25" customHeight="1" x14ac:dyDescent="0.2">
      <c r="A26" s="74">
        <v>14</v>
      </c>
      <c r="C26" s="5">
        <v>375</v>
      </c>
      <c r="D26" s="1"/>
      <c r="E26" s="6" t="s">
        <v>52</v>
      </c>
      <c r="G26" s="11">
        <v>953.7656546692001</v>
      </c>
      <c r="H26" s="10"/>
      <c r="I26" s="11"/>
      <c r="K26" s="11">
        <f t="shared" si="2"/>
        <v>953.7656546692001</v>
      </c>
      <c r="M26" s="79">
        <v>925.27135499999997</v>
      </c>
      <c r="O26" s="79">
        <f>+K26+K27-M26</f>
        <v>51.509183884600134</v>
      </c>
    </row>
    <row r="27" spans="1:15" ht="11.25" customHeight="1" x14ac:dyDescent="0.2">
      <c r="A27" s="74">
        <v>15</v>
      </c>
      <c r="C27" s="5">
        <v>375.01</v>
      </c>
      <c r="D27" s="1"/>
      <c r="E27" s="6" t="s">
        <v>62</v>
      </c>
      <c r="G27" s="11">
        <v>23.014884215400002</v>
      </c>
      <c r="H27" s="10"/>
      <c r="I27" s="11"/>
      <c r="K27" s="11">
        <f t="shared" si="2"/>
        <v>23.014884215400002</v>
      </c>
      <c r="M27" s="80"/>
      <c r="O27" s="80"/>
    </row>
    <row r="28" spans="1:15" ht="11.25" customHeight="1" x14ac:dyDescent="0.2">
      <c r="A28" s="74">
        <v>16</v>
      </c>
      <c r="C28" s="5">
        <v>376</v>
      </c>
      <c r="D28" s="1"/>
      <c r="E28" s="6" t="s">
        <v>63</v>
      </c>
      <c r="G28" s="11">
        <v>2103309.7685401104</v>
      </c>
      <c r="H28" s="10"/>
      <c r="I28" s="11"/>
      <c r="K28" s="11">
        <f t="shared" si="2"/>
        <v>2103309.7685401104</v>
      </c>
      <c r="M28" s="79">
        <v>1994206.191848</v>
      </c>
      <c r="O28" s="79">
        <f>+K28+K29-M28</f>
        <v>116716.30265020626</v>
      </c>
    </row>
    <row r="29" spans="1:15" ht="11.25" customHeight="1" x14ac:dyDescent="0.2">
      <c r="A29" s="74">
        <v>17</v>
      </c>
      <c r="C29" s="5">
        <v>376.01</v>
      </c>
      <c r="D29" s="1"/>
      <c r="E29" s="6" t="s">
        <v>64</v>
      </c>
      <c r="G29" s="11">
        <v>7612.7259580959999</v>
      </c>
      <c r="H29" s="10"/>
      <c r="I29" s="11"/>
      <c r="K29" s="11">
        <f t="shared" si="2"/>
        <v>7612.7259580959999</v>
      </c>
      <c r="M29" s="80"/>
      <c r="O29" s="80"/>
    </row>
    <row r="30" spans="1:15" ht="11.25" customHeight="1" x14ac:dyDescent="0.2">
      <c r="A30" s="74">
        <v>18</v>
      </c>
      <c r="C30" s="5">
        <v>378</v>
      </c>
      <c r="D30" s="1"/>
      <c r="E30" s="6" t="s">
        <v>65</v>
      </c>
      <c r="G30" s="11">
        <v>104686.202920061</v>
      </c>
      <c r="H30" s="10"/>
      <c r="I30" s="11"/>
      <c r="K30" s="11">
        <f t="shared" si="2"/>
        <v>104686.202920061</v>
      </c>
      <c r="M30" s="11">
        <v>110695.528588</v>
      </c>
      <c r="O30" s="11">
        <f t="shared" ref="O30:O37" si="4">+K30-M30</f>
        <v>-6009.3256679390033</v>
      </c>
    </row>
    <row r="31" spans="1:15" ht="11.25" customHeight="1" x14ac:dyDescent="0.2">
      <c r="A31" s="74">
        <v>19</v>
      </c>
      <c r="C31" s="5">
        <v>379</v>
      </c>
      <c r="D31" s="1"/>
      <c r="E31" s="6" t="s">
        <v>66</v>
      </c>
      <c r="G31" s="11">
        <v>45893.783221488811</v>
      </c>
      <c r="H31" s="10"/>
      <c r="I31" s="11"/>
      <c r="K31" s="11">
        <f t="shared" si="2"/>
        <v>45893.783221488811</v>
      </c>
      <c r="M31" s="11">
        <v>49735.485149000007</v>
      </c>
      <c r="O31" s="11">
        <f t="shared" si="4"/>
        <v>-3841.7019275111961</v>
      </c>
    </row>
    <row r="32" spans="1:15" ht="11.25" customHeight="1" x14ac:dyDescent="0.2">
      <c r="A32" s="74">
        <v>20</v>
      </c>
      <c r="C32" s="5">
        <v>379.01</v>
      </c>
      <c r="D32" s="1"/>
      <c r="E32" s="6" t="s">
        <v>67</v>
      </c>
      <c r="G32" s="11">
        <v>1634.7402184092002</v>
      </c>
      <c r="H32" s="10"/>
      <c r="I32" s="11"/>
      <c r="K32" s="11">
        <f t="shared" si="2"/>
        <v>1634.7402184092002</v>
      </c>
      <c r="M32" s="11">
        <v>0</v>
      </c>
      <c r="O32" s="11">
        <f t="shared" si="4"/>
        <v>1634.7402184092002</v>
      </c>
    </row>
    <row r="33" spans="1:15" ht="11.25" customHeight="1" x14ac:dyDescent="0.2">
      <c r="A33" s="74">
        <v>21</v>
      </c>
      <c r="C33" s="5">
        <v>380</v>
      </c>
      <c r="D33" s="1"/>
      <c r="E33" s="6" t="s">
        <v>68</v>
      </c>
      <c r="G33" s="11">
        <v>2769478.8349520913</v>
      </c>
      <c r="H33" s="10"/>
      <c r="I33" s="11"/>
      <c r="K33" s="11">
        <f t="shared" si="2"/>
        <v>2769478.8349520913</v>
      </c>
      <c r="M33" s="11">
        <v>2541550.91</v>
      </c>
      <c r="O33" s="11">
        <f t="shared" si="4"/>
        <v>227927.92495209118</v>
      </c>
    </row>
    <row r="34" spans="1:15" ht="11.25" customHeight="1" x14ac:dyDescent="0.2">
      <c r="A34" s="74">
        <v>22</v>
      </c>
      <c r="C34" s="5">
        <v>381</v>
      </c>
      <c r="D34" s="1"/>
      <c r="E34" s="6" t="s">
        <v>69</v>
      </c>
      <c r="G34" s="11">
        <v>1050851.5525749833</v>
      </c>
      <c r="H34" s="10"/>
      <c r="I34" s="11"/>
      <c r="K34" s="11">
        <f t="shared" si="2"/>
        <v>1050851.5525749833</v>
      </c>
      <c r="M34" s="11">
        <v>1036841.02731</v>
      </c>
      <c r="O34" s="11">
        <f t="shared" si="4"/>
        <v>14010.525264983298</v>
      </c>
    </row>
    <row r="35" spans="1:15" ht="11.25" customHeight="1" x14ac:dyDescent="0.2">
      <c r="A35" s="74">
        <v>23</v>
      </c>
      <c r="C35" s="5">
        <v>381.01</v>
      </c>
      <c r="D35" s="1"/>
      <c r="E35" s="6" t="s">
        <v>70</v>
      </c>
      <c r="G35" s="11">
        <v>301.43400192049995</v>
      </c>
      <c r="H35" s="10"/>
      <c r="I35" s="11"/>
      <c r="K35" s="11">
        <f t="shared" si="2"/>
        <v>301.43400192049995</v>
      </c>
      <c r="O35" s="11">
        <f t="shared" si="4"/>
        <v>301.43400192049995</v>
      </c>
    </row>
    <row r="36" spans="1:15" ht="11.25" customHeight="1" x14ac:dyDescent="0.2">
      <c r="A36" s="74">
        <v>24</v>
      </c>
      <c r="C36" s="5">
        <v>383</v>
      </c>
      <c r="D36" s="1"/>
      <c r="E36" s="6" t="s">
        <v>71</v>
      </c>
      <c r="G36" s="11">
        <v>87408.720902040295</v>
      </c>
      <c r="H36" s="10"/>
      <c r="I36" s="11"/>
      <c r="K36" s="11">
        <f t="shared" si="2"/>
        <v>87408.720902040295</v>
      </c>
      <c r="M36" s="11">
        <v>81237.479850999996</v>
      </c>
      <c r="O36" s="11">
        <f t="shared" si="4"/>
        <v>6171.2410510402988</v>
      </c>
    </row>
    <row r="37" spans="1:15" ht="11.25" customHeight="1" x14ac:dyDescent="0.2">
      <c r="A37" s="74">
        <v>25</v>
      </c>
      <c r="C37" s="5">
        <v>385</v>
      </c>
      <c r="D37" s="1"/>
      <c r="E37" s="6" t="s">
        <v>72</v>
      </c>
      <c r="G37" s="27">
        <v>9782.0536203603024</v>
      </c>
      <c r="H37" s="10"/>
      <c r="I37" s="27"/>
      <c r="K37" s="27">
        <f t="shared" si="2"/>
        <v>9782.0536203603024</v>
      </c>
      <c r="M37" s="27">
        <v>4352.2212669999999</v>
      </c>
      <c r="O37" s="27">
        <f t="shared" si="4"/>
        <v>5429.8323533603025</v>
      </c>
    </row>
    <row r="38" spans="1:15" ht="11.25" customHeight="1" x14ac:dyDescent="0.2">
      <c r="A38" s="74">
        <v>26</v>
      </c>
      <c r="C38" s="5"/>
      <c r="D38" s="8"/>
      <c r="G38" s="11"/>
      <c r="H38" s="10"/>
      <c r="I38" s="11"/>
      <c r="K38" s="11"/>
      <c r="M38" s="11"/>
      <c r="O38" s="11"/>
    </row>
    <row r="39" spans="1:15" ht="11.25" customHeight="1" x14ac:dyDescent="0.2">
      <c r="A39" s="74">
        <v>27</v>
      </c>
      <c r="C39" s="7" t="s">
        <v>73</v>
      </c>
      <c r="D39" s="4"/>
      <c r="G39" s="29">
        <f>SUBTOTAL(9,G25:G37)</f>
        <v>6186670.2276941584</v>
      </c>
      <c r="H39" s="9"/>
      <c r="I39" s="29">
        <f>SUBTOTAL(9,I25:I37)</f>
        <v>0</v>
      </c>
      <c r="K39" s="29">
        <f>SUBTOTAL(9,K25:K37)</f>
        <v>6186670.2276941584</v>
      </c>
      <c r="M39" s="29">
        <f>SUBTOTAL(9,M25:M37)</f>
        <v>5823972.797359</v>
      </c>
      <c r="O39" s="29">
        <f>SUBTOTAL(9,O25:O37)</f>
        <v>362697.43033515906</v>
      </c>
    </row>
    <row r="40" spans="1:15" ht="11.25" customHeight="1" x14ac:dyDescent="0.2">
      <c r="A40" s="74">
        <v>28</v>
      </c>
      <c r="D40" s="1"/>
      <c r="G40" s="10"/>
      <c r="H40" s="9"/>
      <c r="I40" s="11"/>
      <c r="K40" s="11"/>
      <c r="M40" s="11"/>
      <c r="O40" s="11"/>
    </row>
    <row r="41" spans="1:15" ht="11.25" customHeight="1" x14ac:dyDescent="0.2">
      <c r="A41" s="74">
        <v>29</v>
      </c>
      <c r="C41" s="7" t="s">
        <v>74</v>
      </c>
      <c r="D41" s="4"/>
      <c r="E41" s="4"/>
      <c r="G41" s="29"/>
      <c r="H41" s="9"/>
      <c r="I41" s="11"/>
      <c r="K41" s="11"/>
      <c r="M41" s="11"/>
      <c r="O41" s="11"/>
    </row>
    <row r="42" spans="1:15" ht="11.25" customHeight="1" x14ac:dyDescent="0.2">
      <c r="A42" s="74">
        <v>30</v>
      </c>
      <c r="C42" s="5">
        <v>390</v>
      </c>
      <c r="D42" s="1"/>
      <c r="E42" s="6" t="s">
        <v>52</v>
      </c>
      <c r="G42" s="10">
        <v>146426.26615845901</v>
      </c>
      <c r="H42" s="9"/>
      <c r="I42" s="11"/>
      <c r="K42" s="11">
        <f t="shared" ref="K42:K47" si="5">+G42-I42</f>
        <v>146426.26615845901</v>
      </c>
      <c r="M42" s="11">
        <v>195882.43005000002</v>
      </c>
      <c r="O42" s="11">
        <f t="shared" ref="O42:O43" si="6">+K42-M42</f>
        <v>-49456.163891541015</v>
      </c>
    </row>
    <row r="43" spans="1:15" ht="11.25" customHeight="1" x14ac:dyDescent="0.2">
      <c r="A43" s="74">
        <v>31</v>
      </c>
      <c r="C43" s="5">
        <v>391</v>
      </c>
      <c r="D43" s="1"/>
      <c r="E43" s="6" t="s">
        <v>75</v>
      </c>
      <c r="G43" s="25">
        <v>43986.734874205504</v>
      </c>
      <c r="H43" s="25"/>
      <c r="I43" s="11"/>
      <c r="J43" s="9"/>
      <c r="K43" s="11">
        <f t="shared" si="5"/>
        <v>43986.734874205504</v>
      </c>
      <c r="M43" s="11">
        <v>75847.964794</v>
      </c>
      <c r="O43" s="11">
        <f t="shared" si="6"/>
        <v>-31861.229919794496</v>
      </c>
    </row>
    <row r="44" spans="1:15" ht="11.25" customHeight="1" x14ac:dyDescent="0.2">
      <c r="A44" s="74">
        <v>32</v>
      </c>
      <c r="C44" s="5">
        <v>391.1</v>
      </c>
      <c r="D44" s="1"/>
      <c r="E44" s="6" t="s">
        <v>76</v>
      </c>
      <c r="G44" s="25">
        <v>101645.65839814222</v>
      </c>
      <c r="H44" s="10"/>
      <c r="I44" s="11"/>
      <c r="J44" s="10"/>
      <c r="K44" s="11">
        <f t="shared" si="5"/>
        <v>101645.65839814222</v>
      </c>
      <c r="M44" s="79">
        <v>290924.24696999998</v>
      </c>
      <c r="O44" s="79">
        <f>+K44+K45+K46+K47-M44</f>
        <v>2147.2475619831239</v>
      </c>
    </row>
    <row r="45" spans="1:15" ht="11.25" customHeight="1" x14ac:dyDescent="0.2">
      <c r="A45" s="74">
        <v>33</v>
      </c>
      <c r="C45" s="5">
        <v>391.11</v>
      </c>
      <c r="D45" s="1"/>
      <c r="E45" s="6" t="s">
        <v>77</v>
      </c>
      <c r="G45" s="11">
        <v>181813.6046298233</v>
      </c>
      <c r="H45" s="11"/>
      <c r="I45" s="11">
        <f>0.07881*G45</f>
        <v>14328.730180876375</v>
      </c>
      <c r="K45" s="11">
        <f t="shared" si="5"/>
        <v>167484.87444894691</v>
      </c>
      <c r="M45" s="80"/>
      <c r="O45" s="80"/>
    </row>
    <row r="46" spans="1:15" ht="11.25" customHeight="1" x14ac:dyDescent="0.2">
      <c r="A46" s="74">
        <v>34</v>
      </c>
      <c r="C46" s="5">
        <v>391.13</v>
      </c>
      <c r="D46" s="1"/>
      <c r="E46" s="6" t="s">
        <v>78</v>
      </c>
      <c r="G46" s="11">
        <v>25670.208101995802</v>
      </c>
      <c r="H46" s="10"/>
      <c r="I46" s="11">
        <f>0.07881*G46</f>
        <v>2023.0691005182894</v>
      </c>
      <c r="K46" s="11">
        <f t="shared" si="5"/>
        <v>23647.139001477513</v>
      </c>
      <c r="M46" s="80"/>
      <c r="O46" s="80"/>
    </row>
    <row r="47" spans="1:15" ht="11.25" customHeight="1" x14ac:dyDescent="0.2">
      <c r="A47" s="74">
        <v>35</v>
      </c>
      <c r="C47" s="5">
        <v>391.14</v>
      </c>
      <c r="D47" s="1"/>
      <c r="E47" s="6" t="s">
        <v>79</v>
      </c>
      <c r="G47" s="11">
        <v>318.95991425924996</v>
      </c>
      <c r="H47" s="10"/>
      <c r="I47" s="11">
        <f>0.07881*G47</f>
        <v>25.137230842771491</v>
      </c>
      <c r="K47" s="11">
        <f t="shared" si="5"/>
        <v>293.82268341647847</v>
      </c>
      <c r="M47" s="80"/>
      <c r="O47" s="80"/>
    </row>
    <row r="48" spans="1:15" ht="11.25" customHeight="1" x14ac:dyDescent="0.2">
      <c r="A48" s="74">
        <v>36</v>
      </c>
      <c r="C48" s="5">
        <v>392.1</v>
      </c>
      <c r="D48" s="1"/>
      <c r="E48" s="6" t="s">
        <v>80</v>
      </c>
      <c r="G48" s="11">
        <v>661.80150411629995</v>
      </c>
      <c r="H48" s="10"/>
      <c r="I48" s="11">
        <f>+G48</f>
        <v>661.80150411629995</v>
      </c>
      <c r="K48" s="11">
        <f>+G48-I48</f>
        <v>0</v>
      </c>
      <c r="M48" s="11">
        <v>0</v>
      </c>
      <c r="O48" s="11">
        <f t="shared" ref="O48:O62" si="7">+K48-M48</f>
        <v>0</v>
      </c>
    </row>
    <row r="49" spans="1:15" ht="11.25" customHeight="1" x14ac:dyDescent="0.2">
      <c r="A49" s="74">
        <v>37</v>
      </c>
      <c r="C49" s="5">
        <v>392.2</v>
      </c>
      <c r="D49" s="1"/>
      <c r="E49" s="6" t="s">
        <v>81</v>
      </c>
      <c r="G49" s="11">
        <v>31714.182415450854</v>
      </c>
      <c r="H49" s="10"/>
      <c r="I49" s="11">
        <f t="shared" ref="I49:I54" si="8">+G49</f>
        <v>31714.182415450854</v>
      </c>
      <c r="K49" s="11">
        <f t="shared" ref="K49:K62" si="9">+G49-I49</f>
        <v>0</v>
      </c>
      <c r="M49" s="11">
        <v>0</v>
      </c>
      <c r="O49" s="11">
        <f t="shared" si="7"/>
        <v>0</v>
      </c>
    </row>
    <row r="50" spans="1:15" ht="11.25" customHeight="1" x14ac:dyDescent="0.2">
      <c r="A50" s="74">
        <v>38</v>
      </c>
      <c r="C50" s="5">
        <v>392.3</v>
      </c>
      <c r="D50" s="1"/>
      <c r="E50" s="6" t="s">
        <v>82</v>
      </c>
      <c r="G50" s="11">
        <v>115718.2297283072</v>
      </c>
      <c r="H50" s="10"/>
      <c r="I50" s="11">
        <f t="shared" si="8"/>
        <v>115718.2297283072</v>
      </c>
      <c r="K50" s="11">
        <f t="shared" si="9"/>
        <v>0</v>
      </c>
      <c r="M50" s="11">
        <v>0</v>
      </c>
      <c r="O50" s="11">
        <f t="shared" si="7"/>
        <v>0</v>
      </c>
    </row>
    <row r="51" spans="1:15" ht="11.25" customHeight="1" x14ac:dyDescent="0.2">
      <c r="A51" s="74">
        <v>39</v>
      </c>
      <c r="C51" s="5">
        <v>392.34</v>
      </c>
      <c r="D51" s="1"/>
      <c r="E51" s="6" t="s">
        <v>83</v>
      </c>
      <c r="G51" s="11">
        <v>361.96557418439994</v>
      </c>
      <c r="H51" s="10"/>
      <c r="I51" s="11">
        <f t="shared" si="8"/>
        <v>361.96557418439994</v>
      </c>
      <c r="J51" s="10"/>
      <c r="K51" s="11">
        <f t="shared" si="9"/>
        <v>0</v>
      </c>
      <c r="M51" s="11">
        <v>0</v>
      </c>
      <c r="O51" s="11">
        <f t="shared" si="7"/>
        <v>0</v>
      </c>
    </row>
    <row r="52" spans="1:15" ht="11.25" customHeight="1" x14ac:dyDescent="0.2">
      <c r="A52" s="74">
        <v>40</v>
      </c>
      <c r="C52" s="5">
        <v>392.4</v>
      </c>
      <c r="D52" s="1"/>
      <c r="E52" s="6" t="s">
        <v>84</v>
      </c>
      <c r="G52" s="11">
        <v>32186.085054287996</v>
      </c>
      <c r="H52" s="10"/>
      <c r="I52" s="11">
        <f t="shared" si="8"/>
        <v>32186.085054287996</v>
      </c>
      <c r="J52" s="10"/>
      <c r="K52" s="11">
        <f t="shared" si="9"/>
        <v>0</v>
      </c>
      <c r="M52" s="11">
        <v>0</v>
      </c>
      <c r="O52" s="11">
        <f t="shared" si="7"/>
        <v>0</v>
      </c>
    </row>
    <row r="53" spans="1:15" ht="11.25" customHeight="1" x14ac:dyDescent="0.2">
      <c r="A53" s="74">
        <v>41</v>
      </c>
      <c r="C53" s="5">
        <v>392.7</v>
      </c>
      <c r="D53" s="1"/>
      <c r="E53" s="6" t="s">
        <v>85</v>
      </c>
      <c r="G53" s="11">
        <v>86306.187502125933</v>
      </c>
      <c r="H53" s="10"/>
      <c r="I53" s="11">
        <f t="shared" si="8"/>
        <v>86306.187502125933</v>
      </c>
      <c r="J53" s="10"/>
      <c r="K53" s="11">
        <f t="shared" si="9"/>
        <v>0</v>
      </c>
      <c r="M53" s="11">
        <v>0</v>
      </c>
      <c r="O53" s="11">
        <f t="shared" si="7"/>
        <v>0</v>
      </c>
    </row>
    <row r="54" spans="1:15" ht="11.25" customHeight="1" x14ac:dyDescent="0.2">
      <c r="A54" s="74">
        <v>42</v>
      </c>
      <c r="C54" s="5">
        <v>392.8</v>
      </c>
      <c r="D54" s="1"/>
      <c r="E54" s="6" t="s">
        <v>86</v>
      </c>
      <c r="G54" s="11">
        <v>16957.384213239198</v>
      </c>
      <c r="H54" s="10"/>
      <c r="I54" s="11">
        <f t="shared" si="8"/>
        <v>16957.384213239198</v>
      </c>
      <c r="K54" s="11">
        <f t="shared" si="9"/>
        <v>0</v>
      </c>
      <c r="M54" s="11">
        <v>0</v>
      </c>
      <c r="O54" s="11">
        <f t="shared" si="7"/>
        <v>0</v>
      </c>
    </row>
    <row r="55" spans="1:15" ht="11.25" customHeight="1" x14ac:dyDescent="0.2">
      <c r="A55" s="74">
        <v>43</v>
      </c>
      <c r="C55" s="5">
        <v>393</v>
      </c>
      <c r="D55" s="1"/>
      <c r="E55" s="6" t="s">
        <v>87</v>
      </c>
      <c r="G55" s="11">
        <v>10830.180447811197</v>
      </c>
      <c r="H55" s="10"/>
      <c r="I55" s="11"/>
      <c r="K55" s="11">
        <f t="shared" si="9"/>
        <v>10830.180447811197</v>
      </c>
      <c r="M55" s="11">
        <v>16527.638736000001</v>
      </c>
      <c r="O55" s="11">
        <f t="shared" si="7"/>
        <v>-5697.4582881888036</v>
      </c>
    </row>
    <row r="56" spans="1:15" ht="11.25" customHeight="1" x14ac:dyDescent="0.2">
      <c r="A56" s="74">
        <v>44</v>
      </c>
      <c r="C56" s="5">
        <v>394</v>
      </c>
      <c r="D56" s="1"/>
      <c r="E56" s="6" t="s">
        <v>88</v>
      </c>
      <c r="G56" s="11">
        <v>63286.169849763304</v>
      </c>
      <c r="H56" s="10"/>
      <c r="I56" s="11"/>
      <c r="K56" s="11">
        <f t="shared" si="9"/>
        <v>63286.169849763304</v>
      </c>
      <c r="M56" s="11">
        <v>63665.402010000005</v>
      </c>
      <c r="O56" s="11">
        <f t="shared" si="7"/>
        <v>-379.23216023670102</v>
      </c>
    </row>
    <row r="57" spans="1:15" ht="11.25" customHeight="1" x14ac:dyDescent="0.2">
      <c r="A57" s="74">
        <v>45</v>
      </c>
      <c r="C57" s="5">
        <v>395</v>
      </c>
      <c r="D57" s="1"/>
      <c r="E57" s="6" t="s">
        <v>89</v>
      </c>
      <c r="G57" s="11">
        <v>89.785434403599993</v>
      </c>
      <c r="H57" s="9"/>
      <c r="I57" s="11"/>
      <c r="K57" s="11">
        <f t="shared" si="9"/>
        <v>89.785434403599993</v>
      </c>
      <c r="M57" s="11">
        <v>106.461366</v>
      </c>
      <c r="O57" s="11">
        <f t="shared" si="7"/>
        <v>-16.675931596400005</v>
      </c>
    </row>
    <row r="58" spans="1:15" ht="11.25" customHeight="1" x14ac:dyDescent="0.2">
      <c r="A58" s="74">
        <v>46</v>
      </c>
      <c r="C58" s="5">
        <v>396.9</v>
      </c>
      <c r="D58" s="1"/>
      <c r="E58" s="6" t="s">
        <v>90</v>
      </c>
      <c r="G58" s="11">
        <v>123959.19281728069</v>
      </c>
      <c r="H58" s="9"/>
      <c r="I58" s="11">
        <f t="shared" ref="I58" si="10">+G58</f>
        <v>123959.19281728069</v>
      </c>
      <c r="K58" s="11">
        <f t="shared" si="9"/>
        <v>0</v>
      </c>
      <c r="M58" s="11">
        <v>0</v>
      </c>
      <c r="O58" s="11">
        <f t="shared" si="7"/>
        <v>0</v>
      </c>
    </row>
    <row r="59" spans="1:15" ht="11.25" customHeight="1" x14ac:dyDescent="0.2">
      <c r="A59" s="74">
        <v>47</v>
      </c>
      <c r="C59" s="5">
        <v>397</v>
      </c>
      <c r="D59" s="1"/>
      <c r="E59" s="6" t="s">
        <v>91</v>
      </c>
      <c r="G59" s="11">
        <v>13805.3803294748</v>
      </c>
      <c r="H59" s="9"/>
      <c r="I59" s="11"/>
      <c r="J59" s="11"/>
      <c r="K59" s="11">
        <f t="shared" si="9"/>
        <v>13805.3803294748</v>
      </c>
      <c r="M59" s="11">
        <v>-6930.6349579999996</v>
      </c>
      <c r="O59" s="11">
        <f t="shared" si="7"/>
        <v>20736.015287474798</v>
      </c>
    </row>
    <row r="60" spans="1:15" ht="11.25" customHeight="1" x14ac:dyDescent="0.2">
      <c r="A60" s="74">
        <v>48</v>
      </c>
      <c r="C60" s="5">
        <v>397.01</v>
      </c>
      <c r="D60" s="1"/>
      <c r="E60" s="6" t="s">
        <v>92</v>
      </c>
      <c r="G60" s="11">
        <v>1357.7070003040005</v>
      </c>
      <c r="H60" s="9"/>
      <c r="I60" s="11"/>
      <c r="K60" s="11">
        <f t="shared" si="9"/>
        <v>1357.7070003040005</v>
      </c>
      <c r="M60" s="11"/>
      <c r="O60" s="11">
        <f t="shared" si="7"/>
        <v>1357.7070003040005</v>
      </c>
    </row>
    <row r="61" spans="1:15" ht="11.25" customHeight="1" x14ac:dyDescent="0.2">
      <c r="A61" s="74">
        <v>49</v>
      </c>
      <c r="C61" s="5">
        <v>397.02</v>
      </c>
      <c r="D61" s="1"/>
      <c r="E61" s="6" t="s">
        <v>93</v>
      </c>
      <c r="G61" s="11">
        <v>125.00482226400003</v>
      </c>
      <c r="H61" s="9"/>
      <c r="I61" s="11"/>
      <c r="K61" s="11">
        <f t="shared" si="9"/>
        <v>125.00482226400003</v>
      </c>
      <c r="M61" s="11">
        <v>0</v>
      </c>
      <c r="O61" s="11">
        <f t="shared" si="7"/>
        <v>125.00482226400003</v>
      </c>
    </row>
    <row r="62" spans="1:15" ht="11.25" customHeight="1" x14ac:dyDescent="0.2">
      <c r="A62" s="74">
        <v>50</v>
      </c>
      <c r="C62" s="5">
        <v>398</v>
      </c>
      <c r="D62" s="1"/>
      <c r="E62" s="6" t="s">
        <v>94</v>
      </c>
      <c r="G62" s="27">
        <v>2147.8737535073001</v>
      </c>
      <c r="H62" s="9"/>
      <c r="I62" s="27"/>
      <c r="K62" s="27">
        <f t="shared" si="9"/>
        <v>2147.8737535073001</v>
      </c>
      <c r="M62" s="27">
        <v>3651.6280259999999</v>
      </c>
      <c r="O62" s="27">
        <f t="shared" si="7"/>
        <v>-1503.7542724926998</v>
      </c>
    </row>
    <row r="63" spans="1:15" ht="11.25" customHeight="1" x14ac:dyDescent="0.2">
      <c r="A63" s="74">
        <v>51</v>
      </c>
      <c r="C63" s="5"/>
      <c r="D63" s="1"/>
      <c r="E63" s="8"/>
      <c r="G63" s="11"/>
      <c r="H63" s="9"/>
      <c r="I63" s="9"/>
      <c r="M63" s="11"/>
      <c r="O63" s="11"/>
    </row>
    <row r="64" spans="1:15" ht="11.25" customHeight="1" x14ac:dyDescent="0.2">
      <c r="A64" s="74">
        <v>52</v>
      </c>
      <c r="C64" s="7" t="s">
        <v>95</v>
      </c>
      <c r="D64" s="4"/>
      <c r="G64" s="30">
        <f>SUBTOTAL(9,G42:G62)</f>
        <v>999368.56252340577</v>
      </c>
      <c r="H64" s="9"/>
      <c r="I64" s="30">
        <f>SUBTOTAL(9,I42:I62)</f>
        <v>424241.96532123</v>
      </c>
      <c r="K64" s="30">
        <f>SUBTOTAL(9,K42:K62)</f>
        <v>575126.59720217576</v>
      </c>
      <c r="M64" s="30">
        <f>SUBTOTAL(9,M42:M62)</f>
        <v>639675.13699399994</v>
      </c>
      <c r="O64" s="30">
        <f>SUBTOTAL(9,O42:O62)</f>
        <v>-64548.539791824187</v>
      </c>
    </row>
    <row r="65" spans="1:15" ht="11.25" customHeight="1" x14ac:dyDescent="0.2">
      <c r="A65" s="74">
        <v>53</v>
      </c>
      <c r="D65" s="1"/>
      <c r="G65" s="11"/>
      <c r="H65" s="9"/>
      <c r="I65" s="9"/>
      <c r="M65" s="11"/>
      <c r="O65" s="11"/>
    </row>
    <row r="66" spans="1:15" ht="11.25" customHeight="1" thickBot="1" x14ac:dyDescent="0.25">
      <c r="A66" s="74">
        <v>54</v>
      </c>
      <c r="C66" s="3" t="s">
        <v>96</v>
      </c>
      <c r="D66" s="4"/>
      <c r="F66" s="4"/>
      <c r="G66" s="31">
        <f>SUBTOTAL(9,G14:G64)</f>
        <v>7369579.2850182103</v>
      </c>
      <c r="I66" s="31">
        <f>SUBTOTAL(9,I14:I64)</f>
        <v>424241.96532123</v>
      </c>
      <c r="K66" s="31">
        <f>SUBTOTAL(9,K14:K64)</f>
        <v>6945337.3196969787</v>
      </c>
      <c r="M66" s="31">
        <f>SUBTOTAL(9,M14:M64)</f>
        <v>6579761.4360809997</v>
      </c>
      <c r="O66" s="31">
        <f>SUBTOTAL(9,O14:O64)</f>
        <v>365575.88361597765</v>
      </c>
    </row>
    <row r="67" spans="1:15" ht="11.25" customHeight="1" thickTop="1" x14ac:dyDescent="0.2">
      <c r="A67" s="74">
        <v>55</v>
      </c>
      <c r="F67" s="4"/>
      <c r="M67" s="11"/>
      <c r="O67" s="11"/>
    </row>
    <row r="68" spans="1:15" ht="11.25" customHeight="1" x14ac:dyDescent="0.2">
      <c r="A68" s="74">
        <v>56</v>
      </c>
      <c r="C68" s="3" t="s">
        <v>97</v>
      </c>
      <c r="M68" s="11"/>
      <c r="O68" s="11"/>
    </row>
    <row r="69" spans="1:15" ht="11.25" customHeight="1" x14ac:dyDescent="0.2">
      <c r="A69" s="74">
        <v>57</v>
      </c>
      <c r="C69" s="33" t="s">
        <v>98</v>
      </c>
      <c r="D69" s="33"/>
      <c r="E69" s="33" t="s">
        <v>99</v>
      </c>
      <c r="M69" s="11">
        <v>0</v>
      </c>
      <c r="O69" s="11">
        <f t="shared" ref="O69:O70" si="11">+K69-M69</f>
        <v>0</v>
      </c>
    </row>
    <row r="70" spans="1:15" ht="11.25" customHeight="1" x14ac:dyDescent="0.2">
      <c r="A70" s="74">
        <v>58</v>
      </c>
      <c r="C70" s="33" t="s">
        <v>100</v>
      </c>
      <c r="D70" s="33"/>
      <c r="E70" s="33" t="s">
        <v>101</v>
      </c>
      <c r="M70" s="11">
        <v>0</v>
      </c>
      <c r="O70" s="11">
        <f t="shared" si="11"/>
        <v>0</v>
      </c>
    </row>
    <row r="71" spans="1:15" ht="11.25" customHeight="1" x14ac:dyDescent="0.2">
      <c r="A71" s="74">
        <v>59</v>
      </c>
      <c r="C71" s="33" t="s">
        <v>102</v>
      </c>
      <c r="D71" s="33"/>
      <c r="E71" s="33" t="s">
        <v>103</v>
      </c>
      <c r="G71" s="27">
        <v>413185.45300199994</v>
      </c>
      <c r="K71" s="27">
        <v>413185.45300199994</v>
      </c>
      <c r="M71" s="27">
        <v>413185.45300199994</v>
      </c>
      <c r="O71" s="27">
        <f t="shared" ref="O71" si="12">+K71-M71</f>
        <v>0</v>
      </c>
    </row>
    <row r="72" spans="1:15" ht="11.25" customHeight="1" x14ac:dyDescent="0.2">
      <c r="A72" s="74">
        <v>60</v>
      </c>
      <c r="M72" s="11"/>
      <c r="O72" s="11"/>
    </row>
    <row r="73" spans="1:15" ht="11.25" customHeight="1" x14ac:dyDescent="0.2">
      <c r="A73" s="74">
        <v>61</v>
      </c>
      <c r="C73" s="7" t="s">
        <v>104</v>
      </c>
      <c r="G73" s="30">
        <f>SUM(G69:G72)</f>
        <v>413185.45300199994</v>
      </c>
      <c r="K73" s="30">
        <f>SUM(K69:K72)</f>
        <v>413185.45300199994</v>
      </c>
      <c r="M73" s="30">
        <f>SUM(M69:M72)</f>
        <v>413185.45300199994</v>
      </c>
      <c r="O73" s="30">
        <f>SUM(O69:O72)</f>
        <v>0</v>
      </c>
    </row>
    <row r="74" spans="1:15" ht="11.25" customHeight="1" x14ac:dyDescent="0.2">
      <c r="A74" s="74">
        <v>62</v>
      </c>
      <c r="M74" s="11"/>
      <c r="O74" s="11"/>
    </row>
    <row r="75" spans="1:15" ht="11.25" customHeight="1" thickBot="1" x14ac:dyDescent="0.25">
      <c r="A75" s="74">
        <v>63</v>
      </c>
      <c r="C75" s="7" t="s">
        <v>105</v>
      </c>
      <c r="G75" s="31">
        <f>+G66+G73</f>
        <v>7782764.7380202105</v>
      </c>
      <c r="K75" s="31">
        <f>+K66+K73</f>
        <v>7358522.7726989789</v>
      </c>
      <c r="M75" s="31">
        <f>+M66+M73</f>
        <v>6992946.8890829999</v>
      </c>
      <c r="O75" s="31">
        <f>+O66+O73</f>
        <v>365575.88361597765</v>
      </c>
    </row>
    <row r="76" spans="1:15" ht="11.25" customHeight="1" thickTop="1" x14ac:dyDescent="0.2">
      <c r="M76" s="11"/>
      <c r="O76" s="11"/>
    </row>
    <row r="77" spans="1:15" ht="11.25" customHeight="1" x14ac:dyDescent="0.2">
      <c r="M77" s="11"/>
      <c r="O77" s="11"/>
    </row>
    <row r="78" spans="1:15" ht="11.25" customHeight="1" x14ac:dyDescent="0.2">
      <c r="C78" s="2" t="s">
        <v>106</v>
      </c>
      <c r="M78" s="11"/>
      <c r="O78" s="11"/>
    </row>
    <row r="79" spans="1:15" ht="11.25" customHeight="1" x14ac:dyDescent="0.2">
      <c r="M79" s="11"/>
      <c r="O79" s="11"/>
    </row>
    <row r="80" spans="1:15" ht="11.25" customHeight="1" x14ac:dyDescent="0.2">
      <c r="M80" s="11"/>
      <c r="O80" s="11"/>
    </row>
    <row r="81" spans="13:15" ht="11.25" customHeight="1" x14ac:dyDescent="0.2">
      <c r="M81" s="11"/>
      <c r="O81" s="11"/>
    </row>
    <row r="82" spans="13:15" ht="11.25" customHeight="1" x14ac:dyDescent="0.2">
      <c r="M82" s="11"/>
      <c r="O82" s="11"/>
    </row>
    <row r="83" spans="13:15" ht="11.25" customHeight="1" x14ac:dyDescent="0.2">
      <c r="M83" s="11"/>
      <c r="O83" s="11"/>
    </row>
    <row r="84" spans="13:15" ht="11.25" customHeight="1" x14ac:dyDescent="0.2">
      <c r="M84" s="11"/>
      <c r="O84" s="11"/>
    </row>
    <row r="85" spans="13:15" ht="11.25" customHeight="1" x14ac:dyDescent="0.2">
      <c r="M85" s="11"/>
      <c r="O85" s="11"/>
    </row>
    <row r="86" spans="13:15" ht="11.25" customHeight="1" x14ac:dyDescent="0.2">
      <c r="M86" s="11"/>
      <c r="O86" s="11"/>
    </row>
    <row r="87" spans="13:15" ht="11.25" customHeight="1" x14ac:dyDescent="0.2">
      <c r="M87" s="11"/>
      <c r="O87" s="11"/>
    </row>
    <row r="88" spans="13:15" ht="11.25" customHeight="1" x14ac:dyDescent="0.2">
      <c r="M88" s="11"/>
      <c r="O88" s="11"/>
    </row>
    <row r="89" spans="13:15" ht="11.25" customHeight="1" x14ac:dyDescent="0.2">
      <c r="M89" s="11"/>
      <c r="O89" s="11"/>
    </row>
    <row r="90" spans="13:15" ht="11.25" customHeight="1" x14ac:dyDescent="0.2">
      <c r="M90" s="11"/>
      <c r="O90" s="11"/>
    </row>
    <row r="91" spans="13:15" ht="11.25" customHeight="1" x14ac:dyDescent="0.2">
      <c r="M91" s="11"/>
      <c r="O91" s="11"/>
    </row>
    <row r="92" spans="13:15" ht="11.25" customHeight="1" x14ac:dyDescent="0.2">
      <c r="M92" s="11"/>
      <c r="O92" s="11"/>
    </row>
    <row r="93" spans="13:15" ht="11.25" customHeight="1" x14ac:dyDescent="0.2">
      <c r="M93" s="11"/>
      <c r="O93" s="11"/>
    </row>
    <row r="94" spans="13:15" ht="11.25" customHeight="1" x14ac:dyDescent="0.2">
      <c r="M94" s="11"/>
      <c r="O94" s="11"/>
    </row>
    <row r="95" spans="13:15" ht="11.25" customHeight="1" x14ac:dyDescent="0.2">
      <c r="M95" s="11"/>
      <c r="O95" s="11"/>
    </row>
    <row r="96" spans="13:15" ht="11.25" customHeight="1" x14ac:dyDescent="0.2">
      <c r="M96" s="11"/>
      <c r="O96" s="11"/>
    </row>
    <row r="97" spans="13:15" ht="11.25" customHeight="1" x14ac:dyDescent="0.2">
      <c r="M97" s="11"/>
      <c r="O97" s="11"/>
    </row>
    <row r="98" spans="13:15" ht="11.25" customHeight="1" x14ac:dyDescent="0.2">
      <c r="M98" s="11"/>
      <c r="O98" s="11"/>
    </row>
    <row r="99" spans="13:15" ht="11.25" customHeight="1" x14ac:dyDescent="0.2">
      <c r="M99" s="11"/>
      <c r="O99" s="11"/>
    </row>
    <row r="100" spans="13:15" ht="11.25" customHeight="1" x14ac:dyDescent="0.2">
      <c r="M100" s="11"/>
      <c r="O100" s="11"/>
    </row>
    <row r="101" spans="13:15" ht="11.25" customHeight="1" x14ac:dyDescent="0.2">
      <c r="M101" s="11"/>
      <c r="O101" s="11"/>
    </row>
    <row r="102" spans="13:15" ht="11.25" customHeight="1" x14ac:dyDescent="0.2">
      <c r="M102" s="11"/>
      <c r="O102" s="11"/>
    </row>
    <row r="103" spans="13:15" ht="11.25" customHeight="1" x14ac:dyDescent="0.2">
      <c r="M103" s="11"/>
      <c r="O103" s="11"/>
    </row>
    <row r="104" spans="13:15" ht="11.25" customHeight="1" x14ac:dyDescent="0.2">
      <c r="M104" s="11"/>
      <c r="O104" s="11"/>
    </row>
    <row r="105" spans="13:15" ht="11.25" customHeight="1" x14ac:dyDescent="0.2">
      <c r="M105" s="11"/>
      <c r="O105" s="11"/>
    </row>
    <row r="106" spans="13:15" ht="11.25" customHeight="1" x14ac:dyDescent="0.2">
      <c r="M106" s="11"/>
      <c r="O106" s="11"/>
    </row>
    <row r="107" spans="13:15" ht="11.25" customHeight="1" x14ac:dyDescent="0.2">
      <c r="M107" s="11"/>
      <c r="O107" s="11"/>
    </row>
    <row r="108" spans="13:15" ht="11.25" customHeight="1" x14ac:dyDescent="0.2">
      <c r="M108" s="11"/>
      <c r="O108" s="11"/>
    </row>
    <row r="109" spans="13:15" ht="11.25" customHeight="1" x14ac:dyDescent="0.2">
      <c r="M109" s="11"/>
      <c r="O109" s="11"/>
    </row>
    <row r="110" spans="13:15" ht="11.25" customHeight="1" x14ac:dyDescent="0.2">
      <c r="M110" s="11"/>
      <c r="O110" s="11"/>
    </row>
    <row r="111" spans="13:15" ht="11.25" customHeight="1" x14ac:dyDescent="0.2">
      <c r="M111" s="11"/>
      <c r="O111" s="11"/>
    </row>
    <row r="112" spans="13:15" ht="11.25" customHeight="1" x14ac:dyDescent="0.2">
      <c r="M112" s="11"/>
      <c r="O112" s="11"/>
    </row>
    <row r="113" spans="13:15" ht="11.25" customHeight="1" x14ac:dyDescent="0.2">
      <c r="M113" s="11"/>
      <c r="O113" s="11"/>
    </row>
    <row r="114" spans="13:15" ht="11.25" customHeight="1" x14ac:dyDescent="0.2">
      <c r="M114" s="11"/>
      <c r="O114" s="11"/>
    </row>
    <row r="115" spans="13:15" ht="11.25" customHeight="1" x14ac:dyDescent="0.2">
      <c r="M115" s="11"/>
      <c r="O115" s="11"/>
    </row>
    <row r="116" spans="13:15" ht="11.25" customHeight="1" x14ac:dyDescent="0.2">
      <c r="M116" s="11"/>
      <c r="O116" s="11"/>
    </row>
    <row r="117" spans="13:15" ht="11.25" customHeight="1" x14ac:dyDescent="0.2">
      <c r="M117" s="11"/>
      <c r="O117" s="11"/>
    </row>
    <row r="118" spans="13:15" ht="11.25" customHeight="1" x14ac:dyDescent="0.2">
      <c r="M118" s="11"/>
      <c r="O118" s="11"/>
    </row>
    <row r="119" spans="13:15" ht="11.25" customHeight="1" x14ac:dyDescent="0.2">
      <c r="M119" s="11"/>
      <c r="O119" s="11"/>
    </row>
    <row r="120" spans="13:15" ht="11.25" customHeight="1" x14ac:dyDescent="0.2">
      <c r="M120" s="11"/>
      <c r="O120" s="11"/>
    </row>
    <row r="121" spans="13:15" ht="11.25" customHeight="1" x14ac:dyDescent="0.2">
      <c r="M121" s="11"/>
      <c r="O121" s="11"/>
    </row>
    <row r="122" spans="13:15" ht="11.25" customHeight="1" x14ac:dyDescent="0.2">
      <c r="M122" s="11"/>
      <c r="O122" s="11"/>
    </row>
    <row r="123" spans="13:15" ht="11.25" customHeight="1" x14ac:dyDescent="0.2">
      <c r="M123" s="11"/>
      <c r="O123" s="11"/>
    </row>
    <row r="124" spans="13:15" ht="11.25" customHeight="1" x14ac:dyDescent="0.2">
      <c r="M124" s="11"/>
      <c r="O124" s="11"/>
    </row>
    <row r="125" spans="13:15" ht="11.25" customHeight="1" x14ac:dyDescent="0.2">
      <c r="M125" s="11"/>
      <c r="O125" s="11"/>
    </row>
    <row r="126" spans="13:15" ht="11.25" customHeight="1" x14ac:dyDescent="0.2">
      <c r="M126" s="11"/>
      <c r="O126" s="11"/>
    </row>
    <row r="127" spans="13:15" ht="11.25" customHeight="1" x14ac:dyDescent="0.2">
      <c r="M127" s="11"/>
      <c r="O127" s="11"/>
    </row>
    <row r="128" spans="13:15" ht="11.25" customHeight="1" x14ac:dyDescent="0.2">
      <c r="M128" s="11"/>
      <c r="O128" s="11"/>
    </row>
    <row r="129" spans="13:15" ht="11.25" customHeight="1" x14ac:dyDescent="0.2">
      <c r="M129" s="11"/>
      <c r="O129" s="11"/>
    </row>
    <row r="130" spans="13:15" ht="11.25" customHeight="1" x14ac:dyDescent="0.2">
      <c r="M130" s="11"/>
      <c r="O130" s="11"/>
    </row>
    <row r="131" spans="13:15" ht="11.25" customHeight="1" x14ac:dyDescent="0.2">
      <c r="M131" s="11"/>
      <c r="O131" s="11"/>
    </row>
    <row r="132" spans="13:15" ht="11.25" customHeight="1" x14ac:dyDescent="0.2">
      <c r="M132" s="11"/>
      <c r="O132" s="11"/>
    </row>
    <row r="133" spans="13:15" ht="11.25" customHeight="1" x14ac:dyDescent="0.2">
      <c r="M133" s="11"/>
      <c r="O133" s="11"/>
    </row>
    <row r="134" spans="13:15" ht="11.25" customHeight="1" x14ac:dyDescent="0.2">
      <c r="M134" s="11"/>
      <c r="O134" s="11"/>
    </row>
    <row r="135" spans="13:15" ht="11.25" customHeight="1" x14ac:dyDescent="0.2">
      <c r="M135" s="11"/>
      <c r="O135" s="11"/>
    </row>
    <row r="136" spans="13:15" ht="11.25" customHeight="1" x14ac:dyDescent="0.2">
      <c r="M136" s="11"/>
      <c r="O136" s="11"/>
    </row>
    <row r="137" spans="13:15" ht="11.25" customHeight="1" x14ac:dyDescent="0.2">
      <c r="M137" s="11"/>
      <c r="O137" s="11"/>
    </row>
    <row r="138" spans="13:15" ht="11.25" customHeight="1" x14ac:dyDescent="0.2">
      <c r="M138" s="11"/>
      <c r="O138" s="11"/>
    </row>
    <row r="139" spans="13:15" ht="11.25" customHeight="1" x14ac:dyDescent="0.2">
      <c r="M139" s="11"/>
      <c r="O139" s="11"/>
    </row>
    <row r="140" spans="13:15" ht="11.25" customHeight="1" x14ac:dyDescent="0.2">
      <c r="M140" s="11"/>
      <c r="O140" s="11"/>
    </row>
    <row r="141" spans="13:15" ht="11.25" customHeight="1" x14ac:dyDescent="0.2">
      <c r="M141" s="11"/>
      <c r="O141" s="11"/>
    </row>
    <row r="142" spans="13:15" ht="11.25" customHeight="1" x14ac:dyDescent="0.2">
      <c r="M142" s="11"/>
      <c r="O142" s="11"/>
    </row>
    <row r="143" spans="13:15" ht="11.25" customHeight="1" x14ac:dyDescent="0.2">
      <c r="M143" s="11"/>
      <c r="O143" s="11"/>
    </row>
    <row r="144" spans="13:15" ht="11.25" customHeight="1" x14ac:dyDescent="0.2">
      <c r="M144" s="11"/>
      <c r="O144" s="11"/>
    </row>
    <row r="145" spans="13:15" ht="11.25" customHeight="1" x14ac:dyDescent="0.2">
      <c r="M145" s="11"/>
      <c r="O145" s="11"/>
    </row>
    <row r="146" spans="13:15" ht="11.25" customHeight="1" x14ac:dyDescent="0.2">
      <c r="M146" s="11"/>
      <c r="O146" s="11"/>
    </row>
    <row r="147" spans="13:15" ht="11.25" customHeight="1" x14ac:dyDescent="0.2">
      <c r="M147" s="11"/>
      <c r="O147" s="11"/>
    </row>
    <row r="148" spans="13:15" ht="11.25" customHeight="1" x14ac:dyDescent="0.2">
      <c r="M148" s="11"/>
      <c r="O148" s="11"/>
    </row>
    <row r="149" spans="13:15" ht="11.25" customHeight="1" x14ac:dyDescent="0.2">
      <c r="M149" s="11"/>
      <c r="O149" s="11"/>
    </row>
    <row r="150" spans="13:15" ht="11.25" customHeight="1" x14ac:dyDescent="0.2">
      <c r="M150" s="11"/>
      <c r="O150" s="11"/>
    </row>
    <row r="151" spans="13:15" ht="11.25" customHeight="1" x14ac:dyDescent="0.2">
      <c r="M151" s="11"/>
      <c r="O151" s="11"/>
    </row>
    <row r="152" spans="13:15" ht="11.25" customHeight="1" x14ac:dyDescent="0.2">
      <c r="M152" s="11"/>
      <c r="O152" s="11"/>
    </row>
    <row r="153" spans="13:15" ht="11.25" customHeight="1" x14ac:dyDescent="0.2">
      <c r="M153" s="11"/>
      <c r="O153" s="11"/>
    </row>
    <row r="154" spans="13:15" ht="11.25" customHeight="1" x14ac:dyDescent="0.2">
      <c r="M154" s="11"/>
      <c r="O154" s="11"/>
    </row>
    <row r="155" spans="13:15" ht="11.25" customHeight="1" x14ac:dyDescent="0.2">
      <c r="M155" s="11"/>
      <c r="O155" s="11"/>
    </row>
    <row r="156" spans="13:15" ht="11.25" customHeight="1" x14ac:dyDescent="0.2">
      <c r="M156" s="11"/>
      <c r="O156" s="11"/>
    </row>
    <row r="157" spans="13:15" ht="11.25" customHeight="1" x14ac:dyDescent="0.2">
      <c r="M157" s="11"/>
      <c r="O157" s="11"/>
    </row>
    <row r="158" spans="13:15" ht="11.25" customHeight="1" x14ac:dyDescent="0.2">
      <c r="M158" s="11"/>
      <c r="O158" s="11"/>
    </row>
    <row r="159" spans="13:15" ht="11.25" customHeight="1" x14ac:dyDescent="0.2">
      <c r="M159" s="11"/>
      <c r="O159" s="11"/>
    </row>
    <row r="160" spans="13:15" ht="11.25" customHeight="1" x14ac:dyDescent="0.2">
      <c r="M160" s="11"/>
      <c r="O160" s="11"/>
    </row>
    <row r="161" spans="13:15" ht="11.25" customHeight="1" x14ac:dyDescent="0.2">
      <c r="M161" s="11"/>
      <c r="O161" s="11"/>
    </row>
    <row r="162" spans="13:15" ht="11.25" customHeight="1" x14ac:dyDescent="0.2">
      <c r="M162" s="11"/>
      <c r="O162" s="11"/>
    </row>
    <row r="163" spans="13:15" ht="11.25" customHeight="1" x14ac:dyDescent="0.2">
      <c r="M163" s="11"/>
      <c r="O163" s="11"/>
    </row>
    <row r="164" spans="13:15" ht="11.25" customHeight="1" x14ac:dyDescent="0.2">
      <c r="M164" s="11"/>
      <c r="O164" s="11"/>
    </row>
    <row r="165" spans="13:15" ht="11.25" customHeight="1" x14ac:dyDescent="0.2">
      <c r="M165" s="11"/>
      <c r="O165" s="11"/>
    </row>
    <row r="166" spans="13:15" ht="11.25" customHeight="1" x14ac:dyDescent="0.2">
      <c r="M166" s="11"/>
      <c r="O166" s="11"/>
    </row>
    <row r="167" spans="13:15" ht="11.25" customHeight="1" x14ac:dyDescent="0.2">
      <c r="M167" s="11"/>
      <c r="O167" s="11"/>
    </row>
    <row r="168" spans="13:15" ht="11.25" customHeight="1" x14ac:dyDescent="0.2">
      <c r="M168" s="11"/>
      <c r="O168" s="11"/>
    </row>
    <row r="169" spans="13:15" ht="11.25" customHeight="1" x14ac:dyDescent="0.2">
      <c r="M169" s="11"/>
      <c r="O169" s="11"/>
    </row>
    <row r="170" spans="13:15" ht="11.25" customHeight="1" x14ac:dyDescent="0.2">
      <c r="M170" s="11"/>
      <c r="O170" s="11"/>
    </row>
    <row r="171" spans="13:15" ht="11.25" customHeight="1" x14ac:dyDescent="0.2">
      <c r="M171" s="11"/>
      <c r="O171" s="11"/>
    </row>
    <row r="172" spans="13:15" ht="11.25" customHeight="1" x14ac:dyDescent="0.2">
      <c r="M172" s="11"/>
      <c r="O172" s="11"/>
    </row>
    <row r="173" spans="13:15" ht="11.25" customHeight="1" x14ac:dyDescent="0.2">
      <c r="M173" s="11"/>
      <c r="O173" s="11"/>
    </row>
    <row r="174" spans="13:15" ht="11.25" customHeight="1" x14ac:dyDescent="0.2">
      <c r="M174" s="11"/>
      <c r="O174" s="11"/>
    </row>
    <row r="175" spans="13:15" ht="11.25" customHeight="1" x14ac:dyDescent="0.2">
      <c r="M175" s="11"/>
      <c r="O175" s="11"/>
    </row>
    <row r="176" spans="13:15" ht="11.25" customHeight="1" x14ac:dyDescent="0.2">
      <c r="M176" s="11"/>
      <c r="O176" s="11"/>
    </row>
    <row r="177" spans="13:15" ht="11.25" customHeight="1" x14ac:dyDescent="0.2">
      <c r="M177" s="11"/>
      <c r="O177" s="11"/>
    </row>
    <row r="178" spans="13:15" ht="11.25" customHeight="1" x14ac:dyDescent="0.2">
      <c r="M178" s="11"/>
      <c r="O178" s="11"/>
    </row>
    <row r="179" spans="13:15" ht="11.25" customHeight="1" x14ac:dyDescent="0.2">
      <c r="M179" s="11"/>
      <c r="O179" s="11"/>
    </row>
    <row r="180" spans="13:15" ht="11.25" customHeight="1" x14ac:dyDescent="0.2">
      <c r="M180" s="11"/>
      <c r="O180" s="11"/>
    </row>
    <row r="181" spans="13:15" ht="11.25" customHeight="1" x14ac:dyDescent="0.2">
      <c r="M181" s="11"/>
      <c r="O181" s="11"/>
    </row>
    <row r="182" spans="13:15" ht="11.25" customHeight="1" x14ac:dyDescent="0.2">
      <c r="M182" s="11"/>
      <c r="O182" s="11"/>
    </row>
    <row r="183" spans="13:15" ht="11.25" customHeight="1" x14ac:dyDescent="0.2">
      <c r="M183" s="11"/>
      <c r="O183" s="11"/>
    </row>
    <row r="184" spans="13:15" ht="11.25" customHeight="1" x14ac:dyDescent="0.2">
      <c r="M184" s="11"/>
      <c r="O184" s="11"/>
    </row>
    <row r="185" spans="13:15" ht="11.25" customHeight="1" x14ac:dyDescent="0.2">
      <c r="M185" s="11"/>
      <c r="O185" s="11"/>
    </row>
    <row r="186" spans="13:15" ht="11.25" customHeight="1" x14ac:dyDescent="0.2">
      <c r="M186" s="11"/>
      <c r="O186" s="11"/>
    </row>
    <row r="187" spans="13:15" ht="11.25" customHeight="1" x14ac:dyDescent="0.2">
      <c r="M187" s="11"/>
      <c r="O187" s="11"/>
    </row>
    <row r="188" spans="13:15" ht="11.25" customHeight="1" x14ac:dyDescent="0.2">
      <c r="M188" s="11"/>
      <c r="O188" s="11"/>
    </row>
    <row r="189" spans="13:15" ht="11.25" customHeight="1" x14ac:dyDescent="0.2">
      <c r="M189" s="11"/>
      <c r="O189" s="11"/>
    </row>
    <row r="190" spans="13:15" ht="11.25" customHeight="1" x14ac:dyDescent="0.2">
      <c r="M190" s="11"/>
      <c r="O190" s="11"/>
    </row>
    <row r="191" spans="13:15" ht="11.25" customHeight="1" x14ac:dyDescent="0.2">
      <c r="M191" s="11"/>
      <c r="O191" s="11"/>
    </row>
    <row r="192" spans="13:15" ht="11.25" customHeight="1" x14ac:dyDescent="0.2">
      <c r="M192" s="11"/>
      <c r="O192" s="11"/>
    </row>
    <row r="193" spans="13:15" ht="11.25" customHeight="1" x14ac:dyDescent="0.2">
      <c r="M193" s="11"/>
      <c r="O193" s="11"/>
    </row>
    <row r="194" spans="13:15" ht="11.25" customHeight="1" x14ac:dyDescent="0.2">
      <c r="M194" s="11"/>
      <c r="O194" s="11"/>
    </row>
    <row r="195" spans="13:15" ht="11.25" customHeight="1" x14ac:dyDescent="0.2">
      <c r="M195" s="11"/>
      <c r="O195" s="11"/>
    </row>
    <row r="196" spans="13:15" ht="11.25" customHeight="1" x14ac:dyDescent="0.2">
      <c r="M196" s="11"/>
      <c r="O196" s="11"/>
    </row>
    <row r="197" spans="13:15" ht="11.25" customHeight="1" x14ac:dyDescent="0.2">
      <c r="M197" s="11"/>
      <c r="O197" s="11"/>
    </row>
    <row r="198" spans="13:15" ht="11.25" customHeight="1" x14ac:dyDescent="0.2">
      <c r="M198" s="11"/>
      <c r="O198" s="11"/>
    </row>
    <row r="199" spans="13:15" ht="11.25" customHeight="1" x14ac:dyDescent="0.2">
      <c r="M199" s="11"/>
      <c r="O199" s="11"/>
    </row>
    <row r="200" spans="13:15" ht="11.25" customHeight="1" x14ac:dyDescent="0.2">
      <c r="M200" s="11"/>
      <c r="O200" s="11"/>
    </row>
    <row r="201" spans="13:15" ht="11.25" customHeight="1" x14ac:dyDescent="0.2">
      <c r="M201" s="11"/>
      <c r="O201" s="11"/>
    </row>
    <row r="202" spans="13:15" ht="11.25" customHeight="1" x14ac:dyDescent="0.2">
      <c r="M202" s="11"/>
      <c r="O202" s="11"/>
    </row>
    <row r="203" spans="13:15" ht="11.25" customHeight="1" x14ac:dyDescent="0.2">
      <c r="M203" s="11"/>
      <c r="O203" s="11"/>
    </row>
    <row r="204" spans="13:15" ht="11.25" customHeight="1" x14ac:dyDescent="0.2">
      <c r="M204" s="11"/>
      <c r="O204" s="11"/>
    </row>
    <row r="205" spans="13:15" ht="11.25" customHeight="1" x14ac:dyDescent="0.2">
      <c r="M205" s="11"/>
      <c r="O205" s="11"/>
    </row>
    <row r="206" spans="13:15" ht="11.25" customHeight="1" x14ac:dyDescent="0.2">
      <c r="M206" s="11"/>
      <c r="O206" s="11"/>
    </row>
    <row r="207" spans="13:15" ht="11.25" customHeight="1" x14ac:dyDescent="0.2">
      <c r="M207" s="11"/>
      <c r="O207" s="11"/>
    </row>
    <row r="208" spans="13:15" ht="11.25" customHeight="1" x14ac:dyDescent="0.2">
      <c r="M208" s="11"/>
      <c r="O208" s="11"/>
    </row>
    <row r="209" spans="13:15" ht="11.25" customHeight="1" x14ac:dyDescent="0.2">
      <c r="M209" s="11"/>
      <c r="O209" s="11"/>
    </row>
    <row r="210" spans="13:15" ht="11.25" customHeight="1" x14ac:dyDescent="0.2">
      <c r="M210" s="11"/>
      <c r="O210" s="11"/>
    </row>
    <row r="211" spans="13:15" ht="11.25" customHeight="1" x14ac:dyDescent="0.2">
      <c r="M211" s="11"/>
      <c r="O211" s="11"/>
    </row>
    <row r="212" spans="13:15" ht="11.25" customHeight="1" x14ac:dyDescent="0.2">
      <c r="M212" s="11"/>
      <c r="O212" s="11"/>
    </row>
    <row r="213" spans="13:15" ht="11.25" customHeight="1" x14ac:dyDescent="0.2">
      <c r="M213" s="11"/>
      <c r="O213" s="11"/>
    </row>
    <row r="214" spans="13:15" ht="11.25" customHeight="1" x14ac:dyDescent="0.2">
      <c r="M214" s="11"/>
      <c r="O214" s="11"/>
    </row>
    <row r="215" spans="13:15" ht="11.25" customHeight="1" x14ac:dyDescent="0.2">
      <c r="M215" s="11"/>
      <c r="O215" s="11"/>
    </row>
    <row r="216" spans="13:15" ht="11.25" customHeight="1" x14ac:dyDescent="0.2">
      <c r="M216" s="11"/>
      <c r="O216" s="11"/>
    </row>
    <row r="217" spans="13:15" ht="11.25" customHeight="1" x14ac:dyDescent="0.2">
      <c r="M217" s="11"/>
      <c r="O217" s="11"/>
    </row>
    <row r="218" spans="13:15" ht="11.25" customHeight="1" x14ac:dyDescent="0.2">
      <c r="M218" s="11"/>
      <c r="O218" s="11"/>
    </row>
    <row r="219" spans="13:15" ht="11.25" customHeight="1" x14ac:dyDescent="0.2">
      <c r="M219" s="11"/>
      <c r="O219" s="11"/>
    </row>
    <row r="220" spans="13:15" ht="11.25" customHeight="1" x14ac:dyDescent="0.2">
      <c r="M220" s="11"/>
      <c r="O220" s="11"/>
    </row>
    <row r="221" spans="13:15" ht="11.25" customHeight="1" x14ac:dyDescent="0.2">
      <c r="M221" s="11"/>
      <c r="O221" s="11"/>
    </row>
    <row r="222" spans="13:15" ht="11.25" customHeight="1" x14ac:dyDescent="0.2">
      <c r="M222" s="11"/>
      <c r="O222" s="11"/>
    </row>
    <row r="223" spans="13:15" ht="11.25" customHeight="1" x14ac:dyDescent="0.2">
      <c r="M223" s="11"/>
      <c r="O223" s="11"/>
    </row>
    <row r="224" spans="13:15" ht="11.25" customHeight="1" x14ac:dyDescent="0.2">
      <c r="M224" s="11"/>
      <c r="O224" s="11"/>
    </row>
    <row r="225" spans="13:15" ht="11.25" customHeight="1" x14ac:dyDescent="0.2">
      <c r="M225" s="11"/>
      <c r="O225" s="11"/>
    </row>
    <row r="226" spans="13:15" ht="11.25" customHeight="1" x14ac:dyDescent="0.2">
      <c r="M226" s="11"/>
      <c r="O226" s="11"/>
    </row>
    <row r="227" spans="13:15" ht="11.25" customHeight="1" x14ac:dyDescent="0.2">
      <c r="M227" s="11"/>
      <c r="O227" s="11"/>
    </row>
    <row r="228" spans="13:15" ht="11.25" customHeight="1" x14ac:dyDescent="0.2">
      <c r="M228" s="11"/>
      <c r="O228" s="11"/>
    </row>
    <row r="229" spans="13:15" ht="11.25" customHeight="1" x14ac:dyDescent="0.2">
      <c r="M229" s="11"/>
      <c r="O229" s="11"/>
    </row>
    <row r="230" spans="13:15" ht="11.25" customHeight="1" x14ac:dyDescent="0.2">
      <c r="M230" s="11"/>
      <c r="O230" s="11"/>
    </row>
    <row r="231" spans="13:15" ht="11.25" customHeight="1" x14ac:dyDescent="0.2">
      <c r="M231" s="11"/>
      <c r="O231" s="11"/>
    </row>
    <row r="232" spans="13:15" ht="11.25" customHeight="1" x14ac:dyDescent="0.2">
      <c r="M232" s="11"/>
      <c r="O232" s="11"/>
    </row>
    <row r="233" spans="13:15" ht="11.25" customHeight="1" x14ac:dyDescent="0.2">
      <c r="M233" s="11"/>
      <c r="O233" s="11"/>
    </row>
    <row r="234" spans="13:15" ht="11.25" customHeight="1" x14ac:dyDescent="0.2">
      <c r="M234" s="11"/>
      <c r="O234" s="11"/>
    </row>
    <row r="235" spans="13:15" ht="11.25" customHeight="1" x14ac:dyDescent="0.2">
      <c r="M235" s="11"/>
      <c r="O235" s="11"/>
    </row>
    <row r="236" spans="13:15" ht="11.25" customHeight="1" x14ac:dyDescent="0.2">
      <c r="M236" s="11"/>
      <c r="O236" s="11"/>
    </row>
    <row r="237" spans="13:15" ht="11.25" customHeight="1" x14ac:dyDescent="0.2">
      <c r="M237" s="11"/>
      <c r="O237" s="11"/>
    </row>
    <row r="238" spans="13:15" ht="11.25" customHeight="1" x14ac:dyDescent="0.2">
      <c r="M238" s="11"/>
      <c r="O238" s="11"/>
    </row>
    <row r="239" spans="13:15" ht="11.25" customHeight="1" x14ac:dyDescent="0.2">
      <c r="M239" s="11"/>
      <c r="O239" s="11"/>
    </row>
    <row r="240" spans="13:15" ht="11.25" customHeight="1" x14ac:dyDescent="0.2">
      <c r="M240" s="11"/>
      <c r="O240" s="11"/>
    </row>
    <row r="241" spans="13:15" ht="11.25" customHeight="1" x14ac:dyDescent="0.2">
      <c r="M241" s="11"/>
      <c r="O241" s="11"/>
    </row>
    <row r="242" spans="13:15" ht="11.25" customHeight="1" x14ac:dyDescent="0.2">
      <c r="M242" s="11"/>
      <c r="O242" s="11"/>
    </row>
    <row r="243" spans="13:15" ht="11.25" customHeight="1" x14ac:dyDescent="0.2">
      <c r="M243" s="11"/>
      <c r="O243" s="11"/>
    </row>
    <row r="244" spans="13:15" ht="11.25" customHeight="1" x14ac:dyDescent="0.2">
      <c r="M244" s="11"/>
      <c r="O244" s="11"/>
    </row>
    <row r="245" spans="13:15" ht="11.25" customHeight="1" x14ac:dyDescent="0.2">
      <c r="M245" s="11"/>
      <c r="O245" s="11"/>
    </row>
    <row r="246" spans="13:15" ht="11.25" customHeight="1" x14ac:dyDescent="0.2">
      <c r="M246" s="11"/>
      <c r="O246" s="11"/>
    </row>
    <row r="247" spans="13:15" ht="11.25" customHeight="1" x14ac:dyDescent="0.2">
      <c r="M247" s="11"/>
      <c r="O247" s="11"/>
    </row>
    <row r="248" spans="13:15" ht="11.25" customHeight="1" x14ac:dyDescent="0.2">
      <c r="M248" s="11"/>
      <c r="O248" s="11"/>
    </row>
    <row r="249" spans="13:15" ht="11.25" customHeight="1" x14ac:dyDescent="0.2">
      <c r="M249" s="11"/>
      <c r="O249" s="11"/>
    </row>
    <row r="250" spans="13:15" ht="11.25" customHeight="1" x14ac:dyDescent="0.2">
      <c r="M250" s="11"/>
      <c r="O250" s="11"/>
    </row>
    <row r="251" spans="13:15" ht="11.25" customHeight="1" x14ac:dyDescent="0.2">
      <c r="M251" s="11"/>
      <c r="O251" s="11"/>
    </row>
    <row r="252" spans="13:15" ht="11.25" customHeight="1" x14ac:dyDescent="0.2">
      <c r="M252" s="11"/>
      <c r="O252" s="11"/>
    </row>
    <row r="253" spans="13:15" ht="11.25" customHeight="1" x14ac:dyDescent="0.2">
      <c r="M253" s="11"/>
      <c r="O253" s="11"/>
    </row>
    <row r="254" spans="13:15" ht="11.25" customHeight="1" x14ac:dyDescent="0.2">
      <c r="M254" s="11"/>
      <c r="O254" s="11"/>
    </row>
    <row r="255" spans="13:15" ht="11.25" customHeight="1" x14ac:dyDescent="0.2">
      <c r="M255" s="11"/>
    </row>
    <row r="256" spans="13:15" ht="11.25" customHeight="1" x14ac:dyDescent="0.2">
      <c r="M256" s="11"/>
    </row>
    <row r="257" spans="13:13" ht="11.25" customHeight="1" x14ac:dyDescent="0.2">
      <c r="M257" s="11"/>
    </row>
    <row r="258" spans="13:13" ht="11.25" customHeight="1" x14ac:dyDescent="0.2">
      <c r="M258" s="11"/>
    </row>
    <row r="259" spans="13:13" ht="11.25" customHeight="1" x14ac:dyDescent="0.2">
      <c r="M259" s="11"/>
    </row>
    <row r="260" spans="13:13" ht="11.25" customHeight="1" x14ac:dyDescent="0.2">
      <c r="M260" s="11"/>
    </row>
    <row r="261" spans="13:13" ht="11.25" customHeight="1" x14ac:dyDescent="0.2">
      <c r="M261" s="11"/>
    </row>
    <row r="262" spans="13:13" ht="11.25" customHeight="1" x14ac:dyDescent="0.2">
      <c r="M262" s="11"/>
    </row>
    <row r="263" spans="13:13" ht="11.25" customHeight="1" x14ac:dyDescent="0.2">
      <c r="M263" s="11"/>
    </row>
    <row r="264" spans="13:13" ht="11.25" customHeight="1" x14ac:dyDescent="0.2">
      <c r="M264" s="11"/>
    </row>
    <row r="265" spans="13:13" ht="11.25" customHeight="1" x14ac:dyDescent="0.2">
      <c r="M265" s="11"/>
    </row>
    <row r="266" spans="13:13" ht="11.25" customHeight="1" x14ac:dyDescent="0.2">
      <c r="M266" s="11"/>
    </row>
    <row r="267" spans="13:13" ht="11.25" customHeight="1" x14ac:dyDescent="0.2">
      <c r="M267" s="11"/>
    </row>
    <row r="268" spans="13:13" ht="11.25" customHeight="1" x14ac:dyDescent="0.2">
      <c r="M268" s="11"/>
    </row>
    <row r="269" spans="13:13" ht="11.25" customHeight="1" x14ac:dyDescent="0.2">
      <c r="M269" s="11"/>
    </row>
    <row r="270" spans="13:13" ht="11.25" customHeight="1" x14ac:dyDescent="0.2">
      <c r="M270" s="11"/>
    </row>
    <row r="271" spans="13:13" ht="11.25" customHeight="1" x14ac:dyDescent="0.2">
      <c r="M271" s="11"/>
    </row>
    <row r="272" spans="13:13" ht="11.25" customHeight="1" x14ac:dyDescent="0.2">
      <c r="M272" s="11"/>
    </row>
    <row r="273" spans="13:13" ht="11.25" customHeight="1" x14ac:dyDescent="0.2">
      <c r="M273" s="11"/>
    </row>
    <row r="274" spans="13:13" ht="11.25" customHeight="1" x14ac:dyDescent="0.2">
      <c r="M274" s="11"/>
    </row>
    <row r="275" spans="13:13" ht="11.25" customHeight="1" x14ac:dyDescent="0.2">
      <c r="M275" s="11"/>
    </row>
    <row r="276" spans="13:13" ht="11.25" customHeight="1" x14ac:dyDescent="0.2">
      <c r="M276" s="11"/>
    </row>
    <row r="277" spans="13:13" ht="11.25" customHeight="1" x14ac:dyDescent="0.2">
      <c r="M277" s="11"/>
    </row>
    <row r="278" spans="13:13" ht="11.25" customHeight="1" x14ac:dyDescent="0.2">
      <c r="M278" s="11"/>
    </row>
    <row r="279" spans="13:13" ht="11.25" customHeight="1" x14ac:dyDescent="0.2">
      <c r="M279" s="11"/>
    </row>
    <row r="280" spans="13:13" ht="11.25" customHeight="1" x14ac:dyDescent="0.2">
      <c r="M280" s="11"/>
    </row>
    <row r="281" spans="13:13" ht="11.25" customHeight="1" x14ac:dyDescent="0.2">
      <c r="M281" s="11"/>
    </row>
    <row r="282" spans="13:13" ht="11.25" customHeight="1" x14ac:dyDescent="0.2">
      <c r="M282" s="11"/>
    </row>
    <row r="283" spans="13:13" ht="11.25" customHeight="1" x14ac:dyDescent="0.2">
      <c r="M283" s="11"/>
    </row>
    <row r="284" spans="13:13" ht="11.25" customHeight="1" x14ac:dyDescent="0.2">
      <c r="M284" s="11"/>
    </row>
    <row r="285" spans="13:13" ht="11.25" customHeight="1" x14ac:dyDescent="0.2">
      <c r="M285" s="11"/>
    </row>
    <row r="286" spans="13:13" ht="11.25" customHeight="1" x14ac:dyDescent="0.2">
      <c r="M286" s="11"/>
    </row>
    <row r="287" spans="13:13" ht="11.25" customHeight="1" x14ac:dyDescent="0.2">
      <c r="M287" s="11"/>
    </row>
    <row r="288" spans="13:13" ht="11.25" customHeight="1" x14ac:dyDescent="0.2">
      <c r="M288" s="11"/>
    </row>
    <row r="289" spans="13:13" ht="11.25" customHeight="1" x14ac:dyDescent="0.2">
      <c r="M289" s="11"/>
    </row>
    <row r="290" spans="13:13" ht="11.25" customHeight="1" x14ac:dyDescent="0.2">
      <c r="M290" s="11"/>
    </row>
    <row r="291" spans="13:13" ht="11.25" customHeight="1" x14ac:dyDescent="0.2">
      <c r="M291" s="11"/>
    </row>
    <row r="292" spans="13:13" ht="11.25" customHeight="1" x14ac:dyDescent="0.2">
      <c r="M292" s="11"/>
    </row>
    <row r="293" spans="13:13" ht="11.25" customHeight="1" x14ac:dyDescent="0.2">
      <c r="M293" s="11"/>
    </row>
    <row r="294" spans="13:13" ht="11.25" customHeight="1" x14ac:dyDescent="0.2">
      <c r="M294" s="11"/>
    </row>
    <row r="295" spans="13:13" ht="11.25" customHeight="1" x14ac:dyDescent="0.2">
      <c r="M295" s="11"/>
    </row>
    <row r="296" spans="13:13" ht="11.25" customHeight="1" x14ac:dyDescent="0.2">
      <c r="M296" s="11"/>
    </row>
    <row r="297" spans="13:13" ht="11.25" customHeight="1" x14ac:dyDescent="0.2">
      <c r="M297" s="11"/>
    </row>
    <row r="298" spans="13:13" ht="11.25" customHeight="1" x14ac:dyDescent="0.2">
      <c r="M298" s="11"/>
    </row>
    <row r="299" spans="13:13" ht="11.25" customHeight="1" x14ac:dyDescent="0.2">
      <c r="M299" s="11"/>
    </row>
    <row r="300" spans="13:13" ht="11.25" customHeight="1" x14ac:dyDescent="0.2">
      <c r="M300" s="11"/>
    </row>
    <row r="301" spans="13:13" ht="11.25" customHeight="1" x14ac:dyDescent="0.2">
      <c r="M301" s="11"/>
    </row>
    <row r="302" spans="13:13" ht="11.25" customHeight="1" x14ac:dyDescent="0.2">
      <c r="M302" s="11"/>
    </row>
    <row r="303" spans="13:13" ht="11.25" customHeight="1" x14ac:dyDescent="0.2">
      <c r="M303" s="11"/>
    </row>
    <row r="304" spans="13:13" ht="11.25" customHeight="1" x14ac:dyDescent="0.2">
      <c r="M304" s="11"/>
    </row>
    <row r="305" spans="13:13" ht="11.25" customHeight="1" x14ac:dyDescent="0.2">
      <c r="M305" s="11"/>
    </row>
  </sheetData>
  <sortState xmlns:xlrd2="http://schemas.microsoft.com/office/spreadsheetml/2017/richdata2" ref="C414:G423">
    <sortCondition ref="E42:E48"/>
  </sortState>
  <dataConsolidate/>
  <mergeCells count="10">
    <mergeCell ref="M44:M47"/>
    <mergeCell ref="O44:O47"/>
    <mergeCell ref="A1:O1"/>
    <mergeCell ref="A2:O2"/>
    <mergeCell ref="A5:O5"/>
    <mergeCell ref="A4:O4"/>
    <mergeCell ref="M26:M27"/>
    <mergeCell ref="M28:M29"/>
    <mergeCell ref="O26:O27"/>
    <mergeCell ref="O28:O29"/>
  </mergeCells>
  <phoneticPr fontId="0" type="noConversion"/>
  <printOptions horizontalCentered="1"/>
  <pageMargins left="0.75" right="0.75" top="1" bottom="1" header="0.5" footer="0.5"/>
  <pageSetup scale="74" fitToHeight="0" orientation="portrait" r:id="rId1"/>
  <headerFooter alignWithMargins="0">
    <oddHeader>&amp;C&amp;8Exhibit ASR 1.1, WP F
Business Transformation
Test Year Ending December 31, 2021
Utility: MidAmerican Energy Company
Docket No. NG22-___
Individual Responsible: Aimee S. Rooney</oddHeader>
    <oddFooter>&amp;C&amp;8Exhibit ASR 1.1, WP F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CF60-545B-4D53-8DB1-7E1E25AB8D89}">
  <dimension ref="A1:M82"/>
  <sheetViews>
    <sheetView view="pageLayout" zoomScaleNormal="100" workbookViewId="0">
      <selection activeCell="A50" sqref="A50"/>
    </sheetView>
  </sheetViews>
  <sheetFormatPr defaultColWidth="8" defaultRowHeight="11.25" x14ac:dyDescent="0.2"/>
  <cols>
    <col min="1" max="1" width="3.77734375" style="17" customWidth="1"/>
    <col min="2" max="2" width="0.77734375" style="17" customWidth="1"/>
    <col min="3" max="3" width="12.109375" style="17" customWidth="1"/>
    <col min="4" max="4" width="0.77734375" style="17" customWidth="1"/>
    <col min="5" max="5" width="11.6640625" style="17" customWidth="1"/>
    <col min="6" max="6" width="0.77734375" style="17" customWidth="1"/>
    <col min="7" max="7" width="11.6640625" style="17" customWidth="1"/>
    <col min="8" max="8" width="0.77734375" style="17" customWidth="1"/>
    <col min="9" max="9" width="11.6640625" style="17" customWidth="1"/>
    <col min="10" max="10" width="0.6640625" style="17" customWidth="1"/>
    <col min="11" max="11" width="9.109375" style="17" customWidth="1"/>
    <col min="12" max="12" width="0.88671875" style="17" customWidth="1"/>
    <col min="13" max="13" width="10.77734375" style="17" customWidth="1"/>
    <col min="14" max="16384" width="8" style="17"/>
  </cols>
  <sheetData>
    <row r="1" spans="1:13" x14ac:dyDescent="0.2">
      <c r="A1" s="34"/>
      <c r="B1" s="34"/>
      <c r="C1" s="35"/>
      <c r="D1" s="35"/>
      <c r="E1" s="35"/>
      <c r="F1" s="35"/>
      <c r="G1" s="35"/>
      <c r="H1" s="35"/>
      <c r="I1" s="35"/>
    </row>
    <row r="2" spans="1:13" x14ac:dyDescent="0.2">
      <c r="A2" s="82"/>
      <c r="B2" s="82"/>
      <c r="C2" s="82"/>
      <c r="D2" s="82"/>
      <c r="E2" s="82"/>
      <c r="F2" s="82"/>
      <c r="G2" s="82"/>
      <c r="H2" s="82"/>
      <c r="I2" s="82"/>
    </row>
    <row r="4" spans="1:13" x14ac:dyDescent="0.2">
      <c r="A4" s="34"/>
      <c r="B4" s="34"/>
      <c r="C4" s="35"/>
      <c r="D4" s="35"/>
      <c r="E4" s="35"/>
      <c r="F4" s="35"/>
      <c r="G4" s="35"/>
      <c r="H4" s="35"/>
      <c r="I4" s="35"/>
    </row>
    <row r="5" spans="1:13" x14ac:dyDescent="0.2">
      <c r="A5" s="36"/>
      <c r="B5" s="36"/>
      <c r="C5" s="37"/>
      <c r="D5" s="37"/>
      <c r="E5" s="37"/>
      <c r="F5" s="37"/>
      <c r="G5" s="37"/>
      <c r="H5" s="37"/>
      <c r="I5" s="37"/>
    </row>
    <row r="6" spans="1:13" x14ac:dyDescent="0.2">
      <c r="A6" s="82" t="str">
        <f>'Deprec Study Rates'!A5</f>
        <v>Pro-Forma Adjustment - Depreciation Study Rates</v>
      </c>
      <c r="B6" s="82"/>
      <c r="C6" s="82"/>
      <c r="D6" s="82"/>
      <c r="E6" s="82"/>
      <c r="F6" s="82"/>
      <c r="G6" s="82"/>
      <c r="H6" s="82"/>
      <c r="I6" s="82"/>
    </row>
    <row r="7" spans="1:13" x14ac:dyDescent="0.2">
      <c r="A7" s="36"/>
      <c r="B7" s="36"/>
      <c r="C7" s="37"/>
      <c r="D7" s="37"/>
      <c r="E7" s="37"/>
      <c r="F7" s="37"/>
      <c r="G7" s="37"/>
      <c r="H7" s="37"/>
      <c r="I7" s="37"/>
    </row>
    <row r="8" spans="1:13" x14ac:dyDescent="0.2">
      <c r="A8" s="36" t="s">
        <v>107</v>
      </c>
      <c r="B8" s="36"/>
      <c r="C8" s="37"/>
      <c r="D8" s="37"/>
      <c r="E8" s="37"/>
      <c r="F8" s="37"/>
      <c r="G8" s="37"/>
      <c r="H8" s="37"/>
      <c r="I8" s="37"/>
    </row>
    <row r="9" spans="1:13" x14ac:dyDescent="0.2">
      <c r="A9" s="36" t="s">
        <v>9</v>
      </c>
      <c r="B9" s="36"/>
      <c r="C9" s="37"/>
      <c r="D9" s="37"/>
      <c r="E9" s="37"/>
      <c r="F9" s="37"/>
      <c r="G9" s="37"/>
      <c r="H9" s="37"/>
      <c r="I9" s="37"/>
    </row>
    <row r="10" spans="1:13" x14ac:dyDescent="0.2">
      <c r="K10" s="15" t="s">
        <v>108</v>
      </c>
      <c r="M10" s="15" t="s">
        <v>108</v>
      </c>
    </row>
    <row r="11" spans="1:13" ht="12" thickBot="1" x14ac:dyDescent="0.25">
      <c r="A11" s="17" t="s">
        <v>35</v>
      </c>
      <c r="E11" s="38" t="s">
        <v>109</v>
      </c>
      <c r="F11" s="38"/>
      <c r="G11" s="38"/>
      <c r="H11" s="38"/>
      <c r="I11" s="38"/>
      <c r="K11" s="15" t="s">
        <v>110</v>
      </c>
      <c r="M11" s="15" t="s">
        <v>111</v>
      </c>
    </row>
    <row r="12" spans="1:13" ht="12" thickBot="1" x14ac:dyDescent="0.25">
      <c r="A12" s="18" t="s">
        <v>39</v>
      </c>
      <c r="B12" s="15"/>
      <c r="C12" s="18" t="s">
        <v>112</v>
      </c>
      <c r="D12" s="15"/>
      <c r="E12" s="18" t="s">
        <v>113</v>
      </c>
      <c r="F12" s="15"/>
      <c r="G12" s="18" t="s">
        <v>114</v>
      </c>
      <c r="H12" s="15"/>
      <c r="I12" s="18" t="s">
        <v>115</v>
      </c>
      <c r="K12" s="18" t="s">
        <v>33</v>
      </c>
      <c r="M12" s="18" t="s">
        <v>116</v>
      </c>
    </row>
    <row r="13" spans="1:13" x14ac:dyDescent="0.2">
      <c r="A13" s="15"/>
      <c r="B13" s="15"/>
      <c r="C13" s="14" t="s">
        <v>5</v>
      </c>
      <c r="D13" s="15"/>
      <c r="E13" s="16" t="s">
        <v>6</v>
      </c>
      <c r="F13" s="15"/>
      <c r="G13" s="16" t="s">
        <v>7</v>
      </c>
      <c r="H13" s="39"/>
      <c r="I13" s="16" t="s">
        <v>45</v>
      </c>
      <c r="K13" s="53" t="s">
        <v>46</v>
      </c>
      <c r="M13" s="15" t="s">
        <v>47</v>
      </c>
    </row>
    <row r="14" spans="1:13" x14ac:dyDescent="0.2">
      <c r="A14" s="15"/>
      <c r="B14" s="15"/>
      <c r="C14" s="15"/>
      <c r="D14" s="15"/>
      <c r="E14" s="15"/>
      <c r="F14" s="15"/>
      <c r="G14" s="15"/>
      <c r="H14" s="15"/>
      <c r="I14" s="15"/>
    </row>
    <row r="15" spans="1:13" x14ac:dyDescent="0.2">
      <c r="A15" s="17">
        <v>1</v>
      </c>
      <c r="C15" s="40">
        <v>44211</v>
      </c>
      <c r="D15" s="40"/>
      <c r="E15" s="41">
        <v>0</v>
      </c>
      <c r="F15" s="49"/>
      <c r="G15" s="41">
        <f>+G35</f>
        <v>5618.916089386893</v>
      </c>
      <c r="H15" s="49"/>
      <c r="I15" s="48">
        <f t="shared" ref="I15:I26" si="0">G15-E15</f>
        <v>5618.916089386893</v>
      </c>
      <c r="K15" s="44"/>
      <c r="M15" s="48">
        <f>+ROUND(I15/I$29*M$29,2)</f>
        <v>-1179.97</v>
      </c>
    </row>
    <row r="16" spans="1:13" x14ac:dyDescent="0.2">
      <c r="A16" s="17">
        <f t="shared" ref="A16:A39" si="1">1+A15</f>
        <v>2</v>
      </c>
      <c r="C16" s="40">
        <v>44242</v>
      </c>
      <c r="D16" s="40"/>
      <c r="E16" s="42">
        <v>0</v>
      </c>
      <c r="F16" s="54"/>
      <c r="G16" s="42">
        <f>+$G$35</f>
        <v>5618.916089386893</v>
      </c>
      <c r="H16" s="50"/>
      <c r="I16" s="43">
        <f t="shared" si="0"/>
        <v>5618.916089386893</v>
      </c>
      <c r="M16" s="43">
        <f t="shared" ref="M16:M25" si="2">+ROUND(I16/I$29*M$29,2)</f>
        <v>-1179.97</v>
      </c>
    </row>
    <row r="17" spans="1:13" x14ac:dyDescent="0.2">
      <c r="A17" s="17">
        <f t="shared" si="1"/>
        <v>3</v>
      </c>
      <c r="C17" s="40">
        <v>44273</v>
      </c>
      <c r="D17" s="40"/>
      <c r="E17" s="42">
        <v>0</v>
      </c>
      <c r="F17" s="54"/>
      <c r="G17" s="42">
        <f t="shared" ref="G17:G26" si="3">+$G$35</f>
        <v>5618.916089386893</v>
      </c>
      <c r="H17" s="50"/>
      <c r="I17" s="43">
        <f t="shared" si="0"/>
        <v>5618.916089386893</v>
      </c>
      <c r="M17" s="43">
        <f t="shared" si="2"/>
        <v>-1179.97</v>
      </c>
    </row>
    <row r="18" spans="1:13" x14ac:dyDescent="0.2">
      <c r="A18" s="17">
        <f t="shared" si="1"/>
        <v>4</v>
      </c>
      <c r="C18" s="40">
        <v>44304</v>
      </c>
      <c r="D18" s="40"/>
      <c r="E18" s="42">
        <v>0</v>
      </c>
      <c r="F18" s="54"/>
      <c r="G18" s="42">
        <f t="shared" si="3"/>
        <v>5618.916089386893</v>
      </c>
      <c r="H18" s="50"/>
      <c r="I18" s="43">
        <f t="shared" si="0"/>
        <v>5618.916089386893</v>
      </c>
      <c r="M18" s="43">
        <f t="shared" si="2"/>
        <v>-1179.97</v>
      </c>
    </row>
    <row r="19" spans="1:13" x14ac:dyDescent="0.2">
      <c r="A19" s="17">
        <f t="shared" si="1"/>
        <v>5</v>
      </c>
      <c r="C19" s="40">
        <v>44335</v>
      </c>
      <c r="D19" s="40"/>
      <c r="E19" s="42">
        <v>0</v>
      </c>
      <c r="F19" s="54"/>
      <c r="G19" s="42">
        <f t="shared" si="3"/>
        <v>5618.916089386893</v>
      </c>
      <c r="H19" s="50"/>
      <c r="I19" s="43">
        <f t="shared" si="0"/>
        <v>5618.916089386893</v>
      </c>
      <c r="M19" s="43">
        <f t="shared" si="2"/>
        <v>-1179.97</v>
      </c>
    </row>
    <row r="20" spans="1:13" x14ac:dyDescent="0.2">
      <c r="A20" s="17">
        <f t="shared" si="1"/>
        <v>6</v>
      </c>
      <c r="C20" s="40">
        <v>44366</v>
      </c>
      <c r="D20" s="40"/>
      <c r="E20" s="42">
        <v>0</v>
      </c>
      <c r="F20" s="54"/>
      <c r="G20" s="42">
        <f t="shared" si="3"/>
        <v>5618.916089386893</v>
      </c>
      <c r="H20" s="50"/>
      <c r="I20" s="43">
        <f t="shared" si="0"/>
        <v>5618.916089386893</v>
      </c>
      <c r="M20" s="43">
        <f t="shared" si="2"/>
        <v>-1179.97</v>
      </c>
    </row>
    <row r="21" spans="1:13" x14ac:dyDescent="0.2">
      <c r="A21" s="17">
        <f t="shared" si="1"/>
        <v>7</v>
      </c>
      <c r="C21" s="40">
        <v>44397</v>
      </c>
      <c r="D21" s="40"/>
      <c r="E21" s="42">
        <v>0</v>
      </c>
      <c r="F21" s="54"/>
      <c r="G21" s="42">
        <f t="shared" si="3"/>
        <v>5618.916089386893</v>
      </c>
      <c r="H21" s="50"/>
      <c r="I21" s="43">
        <f t="shared" si="0"/>
        <v>5618.916089386893</v>
      </c>
      <c r="M21" s="43">
        <f t="shared" si="2"/>
        <v>-1179.97</v>
      </c>
    </row>
    <row r="22" spans="1:13" x14ac:dyDescent="0.2">
      <c r="A22" s="17">
        <f t="shared" si="1"/>
        <v>8</v>
      </c>
      <c r="C22" s="40">
        <v>44428</v>
      </c>
      <c r="D22" s="40"/>
      <c r="E22" s="42">
        <v>0</v>
      </c>
      <c r="F22" s="54"/>
      <c r="G22" s="42">
        <f t="shared" si="3"/>
        <v>5618.916089386893</v>
      </c>
      <c r="H22" s="50"/>
      <c r="I22" s="43">
        <f t="shared" si="0"/>
        <v>5618.916089386893</v>
      </c>
      <c r="M22" s="43">
        <f t="shared" si="2"/>
        <v>-1179.97</v>
      </c>
    </row>
    <row r="23" spans="1:13" x14ac:dyDescent="0.2">
      <c r="A23" s="17">
        <f t="shared" si="1"/>
        <v>9</v>
      </c>
      <c r="C23" s="40">
        <v>44459</v>
      </c>
      <c r="D23" s="40"/>
      <c r="E23" s="42">
        <v>0</v>
      </c>
      <c r="F23" s="54"/>
      <c r="G23" s="42">
        <f t="shared" si="3"/>
        <v>5618.916089386893</v>
      </c>
      <c r="H23" s="50"/>
      <c r="I23" s="43">
        <f t="shared" si="0"/>
        <v>5618.916089386893</v>
      </c>
      <c r="M23" s="43">
        <f t="shared" si="2"/>
        <v>-1179.97</v>
      </c>
    </row>
    <row r="24" spans="1:13" x14ac:dyDescent="0.2">
      <c r="A24" s="17">
        <f t="shared" si="1"/>
        <v>10</v>
      </c>
      <c r="C24" s="40">
        <v>44490</v>
      </c>
      <c r="D24" s="40"/>
      <c r="E24" s="42">
        <v>0</v>
      </c>
      <c r="F24" s="54"/>
      <c r="G24" s="42">
        <f t="shared" si="3"/>
        <v>5618.916089386893</v>
      </c>
      <c r="H24" s="50"/>
      <c r="I24" s="43">
        <f t="shared" si="0"/>
        <v>5618.916089386893</v>
      </c>
      <c r="M24" s="43">
        <f t="shared" si="2"/>
        <v>-1179.97</v>
      </c>
    </row>
    <row r="25" spans="1:13" x14ac:dyDescent="0.2">
      <c r="A25" s="17">
        <f t="shared" si="1"/>
        <v>11</v>
      </c>
      <c r="C25" s="40">
        <v>44521</v>
      </c>
      <c r="D25" s="40"/>
      <c r="E25" s="42">
        <v>0</v>
      </c>
      <c r="F25" s="54"/>
      <c r="G25" s="42">
        <f t="shared" si="3"/>
        <v>5618.916089386893</v>
      </c>
      <c r="H25" s="50"/>
      <c r="I25" s="43">
        <f t="shared" si="0"/>
        <v>5618.916089386893</v>
      </c>
      <c r="M25" s="43">
        <f t="shared" si="2"/>
        <v>-1179.97</v>
      </c>
    </row>
    <row r="26" spans="1:13" x14ac:dyDescent="0.2">
      <c r="A26" s="17">
        <f t="shared" si="1"/>
        <v>12</v>
      </c>
      <c r="C26" s="40">
        <v>44552</v>
      </c>
      <c r="D26" s="40"/>
      <c r="E26" s="45">
        <v>0</v>
      </c>
      <c r="F26" s="54"/>
      <c r="G26" s="42">
        <f t="shared" si="3"/>
        <v>5618.916089386893</v>
      </c>
      <c r="H26" s="50"/>
      <c r="I26" s="46">
        <f t="shared" si="0"/>
        <v>5618.916089386893</v>
      </c>
      <c r="M26" s="46">
        <f>+ROUND(I26/I$29*M$29,2)+0.01</f>
        <v>-1179.96</v>
      </c>
    </row>
    <row r="27" spans="1:13" x14ac:dyDescent="0.2">
      <c r="A27" s="17">
        <f t="shared" si="1"/>
        <v>13</v>
      </c>
      <c r="C27" s="47" t="s">
        <v>117</v>
      </c>
      <c r="D27" s="47"/>
      <c r="E27" s="48">
        <f>SUM(E15:E26)</f>
        <v>0</v>
      </c>
      <c r="F27" s="49"/>
      <c r="G27" s="48">
        <f>SUM(G15:G26)</f>
        <v>67426.993072642697</v>
      </c>
      <c r="H27" s="49"/>
      <c r="I27" s="48">
        <f>SUM(I15:I26)</f>
        <v>67426.993072642697</v>
      </c>
      <c r="M27" s="48">
        <f>SUM(M15:M26)</f>
        <v>-14159.629999999997</v>
      </c>
    </row>
    <row r="28" spans="1:13" x14ac:dyDescent="0.2">
      <c r="A28" s="17">
        <f t="shared" si="1"/>
        <v>14</v>
      </c>
      <c r="E28" s="52" t="s">
        <v>9</v>
      </c>
      <c r="F28" s="52"/>
      <c r="G28" s="52" t="s">
        <v>9</v>
      </c>
      <c r="H28" s="52"/>
      <c r="I28" s="52" t="s">
        <v>9</v>
      </c>
    </row>
    <row r="29" spans="1:13" ht="12" thickBot="1" x14ac:dyDescent="0.25">
      <c r="A29" s="17">
        <f t="shared" si="1"/>
        <v>15</v>
      </c>
      <c r="C29" s="47" t="s">
        <v>118</v>
      </c>
      <c r="D29" s="47"/>
      <c r="E29" s="49"/>
      <c r="F29" s="49"/>
      <c r="G29" s="49"/>
      <c r="H29" s="49"/>
      <c r="I29" s="51">
        <f>I27</f>
        <v>67426.993072642697</v>
      </c>
      <c r="K29" s="51">
        <v>0</v>
      </c>
      <c r="M29" s="51">
        <f>ROUND(+(K29-I29)*M35,2)</f>
        <v>-14159.67</v>
      </c>
    </row>
    <row r="30" spans="1:13" ht="12" thickTop="1" x14ac:dyDescent="0.2">
      <c r="A30" s="17">
        <f t="shared" si="1"/>
        <v>16</v>
      </c>
      <c r="E30" s="50"/>
      <c r="F30" s="50"/>
      <c r="G30" s="50"/>
      <c r="H30" s="50"/>
      <c r="I30" s="47" t="s">
        <v>119</v>
      </c>
    </row>
    <row r="31" spans="1:13" x14ac:dyDescent="0.2">
      <c r="A31" s="17">
        <f t="shared" si="1"/>
        <v>17</v>
      </c>
      <c r="I31" s="47" t="s">
        <v>120</v>
      </c>
      <c r="M31" s="15" t="s">
        <v>108</v>
      </c>
    </row>
    <row r="32" spans="1:13" x14ac:dyDescent="0.2">
      <c r="A32" s="17">
        <f t="shared" si="1"/>
        <v>18</v>
      </c>
      <c r="M32" s="15" t="s">
        <v>121</v>
      </c>
    </row>
    <row r="33" spans="1:13" x14ac:dyDescent="0.2">
      <c r="A33" s="17">
        <f t="shared" si="1"/>
        <v>19</v>
      </c>
      <c r="E33" s="55" t="s">
        <v>122</v>
      </c>
      <c r="F33" s="55"/>
      <c r="G33" s="55" t="s">
        <v>123</v>
      </c>
      <c r="M33" s="15" t="s">
        <v>124</v>
      </c>
    </row>
    <row r="34" spans="1:13" ht="12" thickBot="1" x14ac:dyDescent="0.25">
      <c r="A34" s="17">
        <f t="shared" si="1"/>
        <v>20</v>
      </c>
      <c r="E34" s="56" t="s">
        <v>125</v>
      </c>
      <c r="F34" s="55"/>
      <c r="G34" s="56" t="s">
        <v>125</v>
      </c>
      <c r="M34" s="56" t="s">
        <v>126</v>
      </c>
    </row>
    <row r="35" spans="1:13" x14ac:dyDescent="0.2">
      <c r="A35" s="17">
        <f t="shared" si="1"/>
        <v>21</v>
      </c>
      <c r="C35" s="57"/>
      <c r="D35" s="57"/>
      <c r="E35" s="43">
        <f>+'Deprec Study Rates'!O22</f>
        <v>67426.993072642712</v>
      </c>
      <c r="F35" s="58"/>
      <c r="G35" s="43">
        <f>E35/12</f>
        <v>5618.916089386893</v>
      </c>
      <c r="M35" s="59">
        <v>0.21</v>
      </c>
    </row>
    <row r="36" spans="1:13" x14ac:dyDescent="0.2">
      <c r="A36" s="17">
        <f t="shared" si="1"/>
        <v>22</v>
      </c>
      <c r="H36" s="52"/>
      <c r="I36" s="50"/>
    </row>
    <row r="37" spans="1:13" x14ac:dyDescent="0.2">
      <c r="A37" s="17">
        <f t="shared" si="1"/>
        <v>23</v>
      </c>
      <c r="H37" s="58"/>
      <c r="I37" s="50"/>
    </row>
    <row r="38" spans="1:13" x14ac:dyDescent="0.2">
      <c r="A38" s="17">
        <f t="shared" si="1"/>
        <v>24</v>
      </c>
    </row>
    <row r="39" spans="1:13" x14ac:dyDescent="0.2">
      <c r="A39" s="17">
        <f t="shared" si="1"/>
        <v>25</v>
      </c>
      <c r="H39" s="58"/>
      <c r="I39" s="50"/>
    </row>
    <row r="40" spans="1:13" x14ac:dyDescent="0.2">
      <c r="A40" s="34"/>
      <c r="B40" s="34"/>
      <c r="C40" s="35"/>
      <c r="D40" s="35"/>
      <c r="E40" s="35"/>
      <c r="F40" s="35"/>
      <c r="G40" s="35"/>
      <c r="H40" s="35"/>
      <c r="I40" s="35"/>
    </row>
    <row r="41" spans="1:13" x14ac:dyDescent="0.2">
      <c r="A41" s="34"/>
      <c r="B41" s="34"/>
      <c r="C41" s="35"/>
      <c r="D41" s="35"/>
      <c r="E41" s="35"/>
      <c r="F41" s="35"/>
      <c r="G41" s="35"/>
      <c r="H41" s="35"/>
      <c r="I41" s="35"/>
    </row>
    <row r="43" spans="1:13" x14ac:dyDescent="0.2">
      <c r="A43" s="82"/>
      <c r="B43" s="82"/>
      <c r="C43" s="82"/>
      <c r="D43" s="82"/>
      <c r="E43" s="82"/>
      <c r="F43" s="82"/>
      <c r="G43" s="82"/>
      <c r="H43" s="82"/>
      <c r="I43" s="82"/>
    </row>
    <row r="44" spans="1:13" x14ac:dyDescent="0.2">
      <c r="A44" s="82" t="str">
        <f>A6</f>
        <v>Pro-Forma Adjustment - Depreciation Study Rates</v>
      </c>
      <c r="B44" s="82"/>
      <c r="C44" s="82"/>
      <c r="D44" s="82"/>
      <c r="E44" s="82"/>
      <c r="F44" s="82"/>
      <c r="G44" s="82"/>
      <c r="H44" s="82"/>
      <c r="I44" s="82"/>
    </row>
    <row r="45" spans="1:13" x14ac:dyDescent="0.2">
      <c r="A45" s="36"/>
      <c r="B45" s="36"/>
      <c r="C45" s="37"/>
      <c r="D45" s="37"/>
      <c r="E45" s="37"/>
      <c r="F45" s="37"/>
      <c r="G45" s="37"/>
      <c r="H45" s="37"/>
      <c r="I45" s="37"/>
    </row>
    <row r="46" spans="1:13" x14ac:dyDescent="0.2">
      <c r="A46" s="36" t="s">
        <v>127</v>
      </c>
      <c r="B46" s="36"/>
      <c r="C46" s="37"/>
      <c r="D46" s="37"/>
      <c r="E46" s="37"/>
      <c r="F46" s="37"/>
      <c r="G46" s="37"/>
      <c r="H46" s="37"/>
      <c r="I46" s="37"/>
    </row>
    <row r="47" spans="1:13" x14ac:dyDescent="0.2">
      <c r="A47" s="36" t="s">
        <v>9</v>
      </c>
      <c r="B47" s="36"/>
      <c r="C47" s="37"/>
      <c r="D47" s="37"/>
      <c r="E47" s="37"/>
      <c r="F47" s="37"/>
      <c r="G47" s="37"/>
      <c r="H47" s="37"/>
      <c r="I47" s="37"/>
    </row>
    <row r="49" spans="1:13" ht="12" thickBot="1" x14ac:dyDescent="0.25">
      <c r="A49" s="17" t="s">
        <v>35</v>
      </c>
      <c r="E49" s="38" t="str">
        <f>+E11</f>
        <v>OTHER STORAGE</v>
      </c>
      <c r="F49" s="38"/>
      <c r="G49" s="38"/>
      <c r="H49" s="38"/>
      <c r="I49" s="38"/>
      <c r="M49" s="15" t="s">
        <v>128</v>
      </c>
    </row>
    <row r="50" spans="1:13" ht="12" thickBot="1" x14ac:dyDescent="0.25">
      <c r="A50" s="73" t="s">
        <v>39</v>
      </c>
      <c r="B50" s="15"/>
      <c r="C50" s="18" t="s">
        <v>112</v>
      </c>
      <c r="D50" s="15"/>
      <c r="E50" s="18" t="s">
        <v>113</v>
      </c>
      <c r="F50" s="15"/>
      <c r="G50" s="18" t="s">
        <v>114</v>
      </c>
      <c r="H50" s="15"/>
      <c r="I50" s="18" t="s">
        <v>115</v>
      </c>
      <c r="M50" s="18" t="s">
        <v>129</v>
      </c>
    </row>
    <row r="51" spans="1:13" x14ac:dyDescent="0.2">
      <c r="A51" s="15"/>
      <c r="B51" s="15"/>
      <c r="C51" s="14" t="s">
        <v>5</v>
      </c>
      <c r="D51" s="15"/>
      <c r="E51" s="16" t="s">
        <v>6</v>
      </c>
      <c r="F51" s="15"/>
      <c r="G51" s="16" t="s">
        <v>7</v>
      </c>
      <c r="H51" s="39"/>
      <c r="I51" s="16" t="s">
        <v>45</v>
      </c>
      <c r="K51" s="53" t="s">
        <v>46</v>
      </c>
      <c r="M51" s="15" t="s">
        <v>47</v>
      </c>
    </row>
    <row r="52" spans="1:13" x14ac:dyDescent="0.2">
      <c r="A52" s="15"/>
      <c r="B52" s="15"/>
      <c r="C52" s="15"/>
      <c r="D52" s="15"/>
      <c r="E52" s="15"/>
      <c r="F52" s="15"/>
      <c r="G52" s="15"/>
      <c r="H52" s="15"/>
      <c r="I52" s="15"/>
    </row>
    <row r="53" spans="1:13" x14ac:dyDescent="0.2">
      <c r="A53" s="15">
        <v>1</v>
      </c>
      <c r="C53" s="40">
        <v>44180</v>
      </c>
      <c r="D53" s="40"/>
      <c r="E53" s="41">
        <v>0</v>
      </c>
      <c r="F53" s="50"/>
      <c r="G53" s="41">
        <v>0</v>
      </c>
      <c r="H53" s="50"/>
      <c r="I53" s="41">
        <f t="shared" ref="I53:I65" si="4">G53-E53</f>
        <v>0</v>
      </c>
      <c r="M53" s="41">
        <v>0</v>
      </c>
    </row>
    <row r="54" spans="1:13" x14ac:dyDescent="0.2">
      <c r="A54" s="15">
        <f t="shared" ref="A54:A82" si="5">1+A53</f>
        <v>2</v>
      </c>
      <c r="C54" s="40">
        <f>+C15</f>
        <v>44211</v>
      </c>
      <c r="D54" s="40"/>
      <c r="E54" s="44">
        <f>E15</f>
        <v>0</v>
      </c>
      <c r="F54" s="50"/>
      <c r="G54" s="44">
        <f>G15</f>
        <v>5618.916089386893</v>
      </c>
      <c r="H54" s="50"/>
      <c r="I54" s="44">
        <f t="shared" si="4"/>
        <v>5618.916089386893</v>
      </c>
      <c r="M54" s="44">
        <f>+M15</f>
        <v>-1179.97</v>
      </c>
    </row>
    <row r="55" spans="1:13" x14ac:dyDescent="0.2">
      <c r="A55" s="15">
        <f t="shared" si="5"/>
        <v>3</v>
      </c>
      <c r="C55" s="40">
        <f t="shared" ref="C55:C65" si="6">+C16</f>
        <v>44242</v>
      </c>
      <c r="D55" s="40"/>
      <c r="E55" s="43">
        <f t="shared" ref="E55:E65" si="7">E54+E16</f>
        <v>0</v>
      </c>
      <c r="F55" s="50"/>
      <c r="G55" s="43">
        <f t="shared" ref="G55:G65" si="8">G54+G16</f>
        <v>11237.832178773786</v>
      </c>
      <c r="H55" s="50"/>
      <c r="I55" s="43">
        <f t="shared" si="4"/>
        <v>11237.832178773786</v>
      </c>
      <c r="M55" s="43">
        <f t="shared" ref="M55:M65" si="9">+M54+M16</f>
        <v>-2359.94</v>
      </c>
    </row>
    <row r="56" spans="1:13" x14ac:dyDescent="0.2">
      <c r="A56" s="15">
        <f t="shared" si="5"/>
        <v>4</v>
      </c>
      <c r="C56" s="40">
        <f t="shared" si="6"/>
        <v>44273</v>
      </c>
      <c r="D56" s="40"/>
      <c r="E56" s="43">
        <f t="shared" si="7"/>
        <v>0</v>
      </c>
      <c r="F56" s="50"/>
      <c r="G56" s="43">
        <f t="shared" si="8"/>
        <v>16856.748268160678</v>
      </c>
      <c r="H56" s="50"/>
      <c r="I56" s="43">
        <f t="shared" si="4"/>
        <v>16856.748268160678</v>
      </c>
      <c r="M56" s="43">
        <f t="shared" si="9"/>
        <v>-3539.91</v>
      </c>
    </row>
    <row r="57" spans="1:13" x14ac:dyDescent="0.2">
      <c r="A57" s="15">
        <f t="shared" si="5"/>
        <v>5</v>
      </c>
      <c r="C57" s="40">
        <f t="shared" si="6"/>
        <v>44304</v>
      </c>
      <c r="D57" s="40"/>
      <c r="E57" s="43">
        <f t="shared" si="7"/>
        <v>0</v>
      </c>
      <c r="F57" s="50"/>
      <c r="G57" s="43">
        <f t="shared" si="8"/>
        <v>22475.664357547572</v>
      </c>
      <c r="H57" s="50"/>
      <c r="I57" s="43">
        <f t="shared" si="4"/>
        <v>22475.664357547572</v>
      </c>
      <c r="M57" s="43">
        <f t="shared" si="9"/>
        <v>-4719.88</v>
      </c>
    </row>
    <row r="58" spans="1:13" x14ac:dyDescent="0.2">
      <c r="A58" s="15">
        <f t="shared" si="5"/>
        <v>6</v>
      </c>
      <c r="C58" s="40">
        <f t="shared" si="6"/>
        <v>44335</v>
      </c>
      <c r="D58" s="40"/>
      <c r="E58" s="43">
        <f t="shared" si="7"/>
        <v>0</v>
      </c>
      <c r="F58" s="50"/>
      <c r="G58" s="43">
        <f t="shared" si="8"/>
        <v>28094.580446934466</v>
      </c>
      <c r="H58" s="50"/>
      <c r="I58" s="43">
        <f t="shared" si="4"/>
        <v>28094.580446934466</v>
      </c>
      <c r="M58" s="43">
        <f t="shared" si="9"/>
        <v>-5899.85</v>
      </c>
    </row>
    <row r="59" spans="1:13" x14ac:dyDescent="0.2">
      <c r="A59" s="15">
        <f t="shared" si="5"/>
        <v>7</v>
      </c>
      <c r="C59" s="40">
        <f t="shared" si="6"/>
        <v>44366</v>
      </c>
      <c r="D59" s="40"/>
      <c r="E59" s="43">
        <f t="shared" si="7"/>
        <v>0</v>
      </c>
      <c r="F59" s="50"/>
      <c r="G59" s="43">
        <f t="shared" si="8"/>
        <v>33713.496536321356</v>
      </c>
      <c r="H59" s="50"/>
      <c r="I59" s="43">
        <f t="shared" si="4"/>
        <v>33713.496536321356</v>
      </c>
      <c r="M59" s="43">
        <f t="shared" si="9"/>
        <v>-7079.8200000000006</v>
      </c>
    </row>
    <row r="60" spans="1:13" x14ac:dyDescent="0.2">
      <c r="A60" s="15">
        <f t="shared" si="5"/>
        <v>8</v>
      </c>
      <c r="C60" s="40">
        <f t="shared" si="6"/>
        <v>44397</v>
      </c>
      <c r="D60" s="40"/>
      <c r="E60" s="43">
        <f t="shared" si="7"/>
        <v>0</v>
      </c>
      <c r="F60" s="50"/>
      <c r="G60" s="43">
        <f t="shared" si="8"/>
        <v>39332.412625708246</v>
      </c>
      <c r="H60" s="50"/>
      <c r="I60" s="43">
        <f t="shared" si="4"/>
        <v>39332.412625708246</v>
      </c>
      <c r="M60" s="43">
        <f t="shared" si="9"/>
        <v>-8259.7900000000009</v>
      </c>
    </row>
    <row r="61" spans="1:13" x14ac:dyDescent="0.2">
      <c r="A61" s="15">
        <f t="shared" si="5"/>
        <v>9</v>
      </c>
      <c r="C61" s="40">
        <f t="shared" si="6"/>
        <v>44428</v>
      </c>
      <c r="D61" s="40"/>
      <c r="E61" s="43">
        <f t="shared" si="7"/>
        <v>0</v>
      </c>
      <c r="F61" s="50"/>
      <c r="G61" s="43">
        <f t="shared" si="8"/>
        <v>44951.328715095136</v>
      </c>
      <c r="H61" s="50"/>
      <c r="I61" s="43">
        <f t="shared" si="4"/>
        <v>44951.328715095136</v>
      </c>
      <c r="M61" s="43">
        <f t="shared" si="9"/>
        <v>-9439.76</v>
      </c>
    </row>
    <row r="62" spans="1:13" x14ac:dyDescent="0.2">
      <c r="A62" s="15">
        <f t="shared" si="5"/>
        <v>10</v>
      </c>
      <c r="C62" s="40">
        <f t="shared" si="6"/>
        <v>44459</v>
      </c>
      <c r="D62" s="40"/>
      <c r="E62" s="43">
        <f t="shared" si="7"/>
        <v>0</v>
      </c>
      <c r="F62" s="50"/>
      <c r="G62" s="43">
        <f t="shared" si="8"/>
        <v>50570.244804482027</v>
      </c>
      <c r="H62" s="50"/>
      <c r="I62" s="43">
        <f t="shared" si="4"/>
        <v>50570.244804482027</v>
      </c>
      <c r="M62" s="43">
        <f t="shared" si="9"/>
        <v>-10619.73</v>
      </c>
    </row>
    <row r="63" spans="1:13" x14ac:dyDescent="0.2">
      <c r="A63" s="15">
        <f t="shared" si="5"/>
        <v>11</v>
      </c>
      <c r="C63" s="40">
        <f t="shared" si="6"/>
        <v>44490</v>
      </c>
      <c r="D63" s="40"/>
      <c r="E63" s="43">
        <f t="shared" si="7"/>
        <v>0</v>
      </c>
      <c r="F63" s="50"/>
      <c r="G63" s="43">
        <f t="shared" si="8"/>
        <v>56189.160893868917</v>
      </c>
      <c r="H63" s="50"/>
      <c r="I63" s="43">
        <f t="shared" si="4"/>
        <v>56189.160893868917</v>
      </c>
      <c r="M63" s="43">
        <f t="shared" si="9"/>
        <v>-11799.699999999999</v>
      </c>
    </row>
    <row r="64" spans="1:13" x14ac:dyDescent="0.2">
      <c r="A64" s="15">
        <f t="shared" si="5"/>
        <v>12</v>
      </c>
      <c r="C64" s="40">
        <f t="shared" si="6"/>
        <v>44521</v>
      </c>
      <c r="D64" s="40"/>
      <c r="E64" s="43">
        <f t="shared" si="7"/>
        <v>0</v>
      </c>
      <c r="F64" s="50"/>
      <c r="G64" s="43">
        <f t="shared" si="8"/>
        <v>61808.076983255807</v>
      </c>
      <c r="H64" s="50"/>
      <c r="I64" s="43">
        <f t="shared" si="4"/>
        <v>61808.076983255807</v>
      </c>
      <c r="M64" s="43">
        <f t="shared" si="9"/>
        <v>-12979.669999999998</v>
      </c>
    </row>
    <row r="65" spans="1:13" x14ac:dyDescent="0.2">
      <c r="A65" s="15">
        <f t="shared" si="5"/>
        <v>13</v>
      </c>
      <c r="C65" s="40">
        <f t="shared" si="6"/>
        <v>44552</v>
      </c>
      <c r="D65" s="40"/>
      <c r="E65" s="46">
        <f t="shared" si="7"/>
        <v>0</v>
      </c>
      <c r="F65" s="50"/>
      <c r="G65" s="46">
        <f t="shared" si="8"/>
        <v>67426.993072642697</v>
      </c>
      <c r="H65" s="50"/>
      <c r="I65" s="46">
        <f t="shared" si="4"/>
        <v>67426.993072642697</v>
      </c>
      <c r="M65" s="46">
        <f t="shared" si="9"/>
        <v>-14159.629999999997</v>
      </c>
    </row>
    <row r="66" spans="1:13" x14ac:dyDescent="0.2">
      <c r="A66" s="15">
        <f t="shared" si="5"/>
        <v>14</v>
      </c>
      <c r="C66" s="47" t="s">
        <v>117</v>
      </c>
      <c r="D66" s="47"/>
      <c r="E66" s="48">
        <f>SUM(E54:E65)</f>
        <v>0</v>
      </c>
      <c r="F66" s="49"/>
      <c r="G66" s="48">
        <f>SUM(G54:G65)</f>
        <v>438275.45497217763</v>
      </c>
      <c r="H66" s="49"/>
      <c r="I66" s="48">
        <f>SUM(I54:I65)</f>
        <v>438275.45497217763</v>
      </c>
      <c r="M66" s="48">
        <f>SUM(M54:M65)</f>
        <v>-92037.65</v>
      </c>
    </row>
    <row r="67" spans="1:13" x14ac:dyDescent="0.2">
      <c r="A67" s="15">
        <f t="shared" si="5"/>
        <v>15</v>
      </c>
      <c r="E67" s="50"/>
      <c r="F67" s="50"/>
      <c r="G67" s="50"/>
      <c r="H67" s="50"/>
      <c r="I67" s="50"/>
      <c r="M67" s="50"/>
    </row>
    <row r="68" spans="1:13" ht="12" thickBot="1" x14ac:dyDescent="0.25">
      <c r="A68" s="15">
        <f t="shared" si="5"/>
        <v>16</v>
      </c>
      <c r="C68" s="60" t="s">
        <v>130</v>
      </c>
      <c r="D68" s="60"/>
      <c r="E68" s="51">
        <f>ROUND(+E66/12,2)</f>
        <v>0</v>
      </c>
      <c r="F68" s="49"/>
      <c r="G68" s="51">
        <f>ROUND(+G66/12,2)</f>
        <v>36522.949999999997</v>
      </c>
      <c r="H68" s="49"/>
      <c r="I68" s="51">
        <f>ROUND(+I66/12,2)</f>
        <v>36522.949999999997</v>
      </c>
      <c r="M68" s="51">
        <f>ROUND(+M66/12,2)</f>
        <v>-7669.8</v>
      </c>
    </row>
    <row r="69" spans="1:13" ht="12" thickTop="1" x14ac:dyDescent="0.2">
      <c r="A69" s="15">
        <f t="shared" si="5"/>
        <v>17</v>
      </c>
      <c r="E69" s="52" t="s">
        <v>9</v>
      </c>
      <c r="F69" s="52"/>
      <c r="G69" s="52" t="s">
        <v>9</v>
      </c>
      <c r="H69" s="52"/>
      <c r="I69" s="52" t="s">
        <v>9</v>
      </c>
    </row>
    <row r="70" spans="1:13" x14ac:dyDescent="0.2">
      <c r="A70" s="15">
        <f t="shared" si="5"/>
        <v>18</v>
      </c>
      <c r="E70" s="50"/>
      <c r="F70" s="50"/>
      <c r="G70" s="50"/>
      <c r="H70" s="50"/>
      <c r="I70" s="50"/>
    </row>
    <row r="71" spans="1:13" ht="12" thickBot="1" x14ac:dyDescent="0.25">
      <c r="A71" s="15">
        <f t="shared" si="5"/>
        <v>19</v>
      </c>
      <c r="C71" s="47" t="s">
        <v>118</v>
      </c>
      <c r="D71" s="47"/>
      <c r="E71" s="50"/>
      <c r="F71" s="50"/>
      <c r="G71" s="50"/>
      <c r="H71" s="50"/>
      <c r="I71" s="61">
        <f>I68</f>
        <v>36522.949999999997</v>
      </c>
      <c r="M71" s="61">
        <f>+M68</f>
        <v>-7669.8</v>
      </c>
    </row>
    <row r="72" spans="1:13" ht="12" thickTop="1" x14ac:dyDescent="0.2">
      <c r="A72" s="15">
        <f t="shared" si="5"/>
        <v>20</v>
      </c>
      <c r="E72" s="50"/>
      <c r="F72" s="50"/>
      <c r="G72" s="50"/>
      <c r="H72" s="50"/>
      <c r="I72" s="47" t="s">
        <v>119</v>
      </c>
      <c r="M72" s="47" t="s">
        <v>119</v>
      </c>
    </row>
    <row r="73" spans="1:13" x14ac:dyDescent="0.2">
      <c r="A73" s="15">
        <f t="shared" si="5"/>
        <v>21</v>
      </c>
      <c r="I73" s="47" t="s">
        <v>131</v>
      </c>
      <c r="M73" s="47" t="s">
        <v>132</v>
      </c>
    </row>
    <row r="74" spans="1:13" x14ac:dyDescent="0.2">
      <c r="A74" s="15">
        <f t="shared" si="5"/>
        <v>22</v>
      </c>
    </row>
    <row r="75" spans="1:13" x14ac:dyDescent="0.2">
      <c r="A75" s="15">
        <f t="shared" si="5"/>
        <v>23</v>
      </c>
      <c r="E75" s="55" t="s">
        <v>122</v>
      </c>
      <c r="F75" s="55"/>
      <c r="G75" s="55" t="s">
        <v>123</v>
      </c>
    </row>
    <row r="76" spans="1:13" ht="12" thickBot="1" x14ac:dyDescent="0.25">
      <c r="A76" s="15">
        <f t="shared" si="5"/>
        <v>24</v>
      </c>
      <c r="E76" s="56" t="s">
        <v>125</v>
      </c>
      <c r="F76" s="55"/>
      <c r="G76" s="56" t="s">
        <v>125</v>
      </c>
    </row>
    <row r="77" spans="1:13" x14ac:dyDescent="0.2">
      <c r="A77" s="15">
        <f t="shared" si="5"/>
        <v>25</v>
      </c>
      <c r="C77" s="57"/>
      <c r="D77" s="57"/>
      <c r="E77" s="43">
        <f>E35</f>
        <v>67426.993072642712</v>
      </c>
      <c r="F77" s="58"/>
      <c r="G77" s="43">
        <f>G35</f>
        <v>5618.916089386893</v>
      </c>
    </row>
    <row r="78" spans="1:13" x14ac:dyDescent="0.2">
      <c r="A78" s="15">
        <f t="shared" si="5"/>
        <v>26</v>
      </c>
      <c r="E78" s="50"/>
      <c r="F78" s="50"/>
      <c r="G78" s="50"/>
      <c r="H78" s="50"/>
      <c r="I78" s="50"/>
    </row>
    <row r="79" spans="1:13" x14ac:dyDescent="0.2">
      <c r="A79" s="15">
        <f t="shared" si="5"/>
        <v>27</v>
      </c>
      <c r="H79" s="50"/>
      <c r="I79" s="50"/>
    </row>
    <row r="80" spans="1:13" x14ac:dyDescent="0.2">
      <c r="A80" s="15">
        <f t="shared" si="5"/>
        <v>28</v>
      </c>
    </row>
    <row r="81" spans="1:1" x14ac:dyDescent="0.2">
      <c r="A81" s="15">
        <f t="shared" si="5"/>
        <v>29</v>
      </c>
    </row>
    <row r="82" spans="1:1" x14ac:dyDescent="0.2">
      <c r="A82" s="15">
        <f t="shared" si="5"/>
        <v>30</v>
      </c>
    </row>
  </sheetData>
  <mergeCells count="4">
    <mergeCell ref="A43:I43"/>
    <mergeCell ref="A2:I2"/>
    <mergeCell ref="A6:I6"/>
    <mergeCell ref="A44:I44"/>
  </mergeCells>
  <pageMargins left="0.75" right="0.75" top="1" bottom="1" header="0.5" footer="0.5"/>
  <pageSetup scale="99" orientation="portrait" r:id="rId1"/>
  <headerFooter alignWithMargins="0">
    <oddHeader>&amp;C&amp;8Exhibit ASR 1.1, WP F
Business Transformation
Test Year Ending December 31, 2021
Utility: MidAmerican Energy Company
Docket No. NG22-___
Individual Responsible: Aimee S. Rooney</oddHeader>
    <oddFooter>&amp;C&amp;8Exhibit ASR 1.1, WP F
Page &amp;P of &amp;N</oddFooter>
  </headerFooter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DBD57-8B3D-4897-9AEB-A17862774C55}">
  <dimension ref="A1:M82"/>
  <sheetViews>
    <sheetView view="pageLayout" zoomScaleNormal="100" workbookViewId="0">
      <selection activeCell="A50" sqref="A50"/>
    </sheetView>
  </sheetViews>
  <sheetFormatPr defaultColWidth="8" defaultRowHeight="11.25" x14ac:dyDescent="0.2"/>
  <cols>
    <col min="1" max="1" width="3.77734375" style="17" customWidth="1"/>
    <col min="2" max="2" width="0.77734375" style="17" customWidth="1"/>
    <col min="3" max="3" width="12.109375" style="17" customWidth="1"/>
    <col min="4" max="4" width="0.77734375" style="17" customWidth="1"/>
    <col min="5" max="5" width="11.6640625" style="17" customWidth="1"/>
    <col min="6" max="6" width="0.77734375" style="17" customWidth="1"/>
    <col min="7" max="7" width="11.6640625" style="17" customWidth="1"/>
    <col min="8" max="8" width="0.77734375" style="17" customWidth="1"/>
    <col min="9" max="9" width="11.6640625" style="17" customWidth="1"/>
    <col min="10" max="10" width="0.6640625" style="17" customWidth="1"/>
    <col min="11" max="11" width="8.5546875" style="17" customWidth="1"/>
    <col min="12" max="12" width="0.88671875" style="17" customWidth="1"/>
    <col min="13" max="13" width="10.6640625" style="17" customWidth="1"/>
    <col min="14" max="16384" width="8" style="17"/>
  </cols>
  <sheetData>
    <row r="1" spans="1:13" x14ac:dyDescent="0.2">
      <c r="A1" s="34"/>
      <c r="B1" s="34"/>
      <c r="C1" s="35"/>
      <c r="D1" s="35"/>
      <c r="E1" s="35"/>
      <c r="F1" s="35"/>
      <c r="G1" s="35"/>
      <c r="H1" s="35"/>
      <c r="I1" s="35"/>
    </row>
    <row r="2" spans="1:13" x14ac:dyDescent="0.2">
      <c r="A2" s="82"/>
      <c r="B2" s="82"/>
      <c r="C2" s="82"/>
      <c r="D2" s="82"/>
      <c r="E2" s="82"/>
      <c r="F2" s="82"/>
      <c r="G2" s="82"/>
      <c r="H2" s="82"/>
      <c r="I2" s="82"/>
    </row>
    <row r="4" spans="1:13" x14ac:dyDescent="0.2">
      <c r="A4" s="34"/>
      <c r="B4" s="34"/>
      <c r="C4" s="35"/>
      <c r="D4" s="35"/>
      <c r="E4" s="35"/>
      <c r="F4" s="35"/>
      <c r="G4" s="35"/>
      <c r="H4" s="35"/>
      <c r="I4" s="35"/>
    </row>
    <row r="5" spans="1:13" x14ac:dyDescent="0.2">
      <c r="A5" s="36"/>
      <c r="B5" s="36"/>
      <c r="C5" s="37"/>
      <c r="D5" s="37"/>
      <c r="E5" s="37"/>
      <c r="F5" s="37"/>
      <c r="G5" s="37"/>
      <c r="H5" s="37"/>
      <c r="I5" s="37"/>
    </row>
    <row r="6" spans="1:13" x14ac:dyDescent="0.2">
      <c r="A6" s="82" t="str">
        <f>'Deprec Study Rates'!A5</f>
        <v>Pro-Forma Adjustment - Depreciation Study Rates</v>
      </c>
      <c r="B6" s="82"/>
      <c r="C6" s="82"/>
      <c r="D6" s="82"/>
      <c r="E6" s="82"/>
      <c r="F6" s="82"/>
      <c r="G6" s="82"/>
      <c r="H6" s="82"/>
      <c r="I6" s="82"/>
    </row>
    <row r="7" spans="1:13" x14ac:dyDescent="0.2">
      <c r="A7" s="36"/>
      <c r="B7" s="36"/>
      <c r="C7" s="37"/>
      <c r="D7" s="37"/>
      <c r="E7" s="37"/>
      <c r="F7" s="37"/>
      <c r="G7" s="37"/>
      <c r="H7" s="37"/>
      <c r="I7" s="37"/>
    </row>
    <row r="8" spans="1:13" x14ac:dyDescent="0.2">
      <c r="A8" s="36" t="s">
        <v>107</v>
      </c>
      <c r="B8" s="36"/>
      <c r="C8" s="37"/>
      <c r="D8" s="37"/>
      <c r="E8" s="37"/>
      <c r="F8" s="37"/>
      <c r="G8" s="37"/>
      <c r="H8" s="37"/>
      <c r="I8" s="37"/>
    </row>
    <row r="9" spans="1:13" x14ac:dyDescent="0.2">
      <c r="A9" s="36" t="s">
        <v>9</v>
      </c>
      <c r="B9" s="36"/>
      <c r="C9" s="37"/>
      <c r="D9" s="37"/>
      <c r="E9" s="37"/>
      <c r="F9" s="37"/>
      <c r="G9" s="37"/>
      <c r="H9" s="37"/>
      <c r="I9" s="37"/>
    </row>
    <row r="10" spans="1:13" x14ac:dyDescent="0.2">
      <c r="K10" s="15" t="s">
        <v>108</v>
      </c>
      <c r="M10" s="15" t="s">
        <v>108</v>
      </c>
    </row>
    <row r="11" spans="1:13" ht="12" thickBot="1" x14ac:dyDescent="0.25">
      <c r="A11" s="17" t="s">
        <v>35</v>
      </c>
      <c r="E11" s="38" t="s">
        <v>60</v>
      </c>
      <c r="F11" s="38"/>
      <c r="G11" s="38"/>
      <c r="H11" s="38"/>
      <c r="I11" s="38"/>
      <c r="K11" s="15" t="s">
        <v>110</v>
      </c>
      <c r="M11" s="15" t="s">
        <v>111</v>
      </c>
    </row>
    <row r="12" spans="1:13" ht="12" thickBot="1" x14ac:dyDescent="0.25">
      <c r="A12" s="73" t="s">
        <v>39</v>
      </c>
      <c r="B12" s="15"/>
      <c r="C12" s="18" t="s">
        <v>112</v>
      </c>
      <c r="D12" s="15"/>
      <c r="E12" s="18" t="s">
        <v>113</v>
      </c>
      <c r="F12" s="15"/>
      <c r="G12" s="18" t="s">
        <v>114</v>
      </c>
      <c r="H12" s="15"/>
      <c r="I12" s="18" t="s">
        <v>115</v>
      </c>
      <c r="K12" s="18" t="s">
        <v>33</v>
      </c>
      <c r="M12" s="18" t="s">
        <v>116</v>
      </c>
    </row>
    <row r="13" spans="1:13" x14ac:dyDescent="0.2">
      <c r="A13" s="15"/>
      <c r="B13" s="15"/>
      <c r="C13" s="14" t="s">
        <v>5</v>
      </c>
      <c r="D13" s="15"/>
      <c r="E13" s="16" t="s">
        <v>6</v>
      </c>
      <c r="F13" s="15"/>
      <c r="G13" s="16" t="s">
        <v>7</v>
      </c>
      <c r="H13" s="39"/>
      <c r="I13" s="16" t="s">
        <v>45</v>
      </c>
      <c r="K13" s="53" t="s">
        <v>46</v>
      </c>
      <c r="M13" s="15" t="s">
        <v>47</v>
      </c>
    </row>
    <row r="14" spans="1:13" x14ac:dyDescent="0.2">
      <c r="A14" s="15"/>
      <c r="B14" s="15"/>
      <c r="C14" s="15"/>
      <c r="D14" s="15"/>
      <c r="E14" s="15"/>
      <c r="F14" s="15"/>
      <c r="G14" s="15"/>
      <c r="H14" s="15"/>
      <c r="I14" s="15"/>
    </row>
    <row r="15" spans="1:13" x14ac:dyDescent="0.2">
      <c r="A15" s="15">
        <v>1</v>
      </c>
      <c r="C15" s="40">
        <v>44211</v>
      </c>
      <c r="D15" s="40"/>
      <c r="E15" s="41">
        <v>0</v>
      </c>
      <c r="F15" s="49"/>
      <c r="G15" s="41">
        <f>+G35</f>
        <v>30224.785861263255</v>
      </c>
      <c r="H15" s="49"/>
      <c r="I15" s="48">
        <f t="shared" ref="I15:I26" si="0">G15-E15</f>
        <v>30224.785861263255</v>
      </c>
      <c r="K15" s="44"/>
      <c r="M15" s="48">
        <f>+ROUND(I15/I$29*M$29,2)</f>
        <v>-6347.21</v>
      </c>
    </row>
    <row r="16" spans="1:13" x14ac:dyDescent="0.2">
      <c r="A16" s="15">
        <f t="shared" ref="A16:A39" si="1">1+A15</f>
        <v>2</v>
      </c>
      <c r="C16" s="40">
        <v>44242</v>
      </c>
      <c r="D16" s="40"/>
      <c r="E16" s="42">
        <v>0</v>
      </c>
      <c r="F16" s="54"/>
      <c r="G16" s="42">
        <f>+$G$35</f>
        <v>30224.785861263255</v>
      </c>
      <c r="H16" s="50"/>
      <c r="I16" s="43">
        <f t="shared" si="0"/>
        <v>30224.785861263255</v>
      </c>
      <c r="M16" s="43">
        <f t="shared" ref="M16:M25" si="2">+ROUND(I16/I$29*M$29,2)</f>
        <v>-6347.21</v>
      </c>
    </row>
    <row r="17" spans="1:13" x14ac:dyDescent="0.2">
      <c r="A17" s="15">
        <f t="shared" si="1"/>
        <v>3</v>
      </c>
      <c r="C17" s="40">
        <v>44273</v>
      </c>
      <c r="D17" s="40"/>
      <c r="E17" s="42">
        <v>0</v>
      </c>
      <c r="F17" s="54"/>
      <c r="G17" s="42">
        <f t="shared" ref="G17:G26" si="3">+$G$35</f>
        <v>30224.785861263255</v>
      </c>
      <c r="H17" s="50"/>
      <c r="I17" s="43">
        <f t="shared" si="0"/>
        <v>30224.785861263255</v>
      </c>
      <c r="M17" s="43">
        <f t="shared" si="2"/>
        <v>-6347.21</v>
      </c>
    </row>
    <row r="18" spans="1:13" x14ac:dyDescent="0.2">
      <c r="A18" s="15">
        <f t="shared" si="1"/>
        <v>4</v>
      </c>
      <c r="C18" s="40">
        <v>44304</v>
      </c>
      <c r="D18" s="40"/>
      <c r="E18" s="42">
        <v>0</v>
      </c>
      <c r="F18" s="54"/>
      <c r="G18" s="42">
        <f t="shared" si="3"/>
        <v>30224.785861263255</v>
      </c>
      <c r="H18" s="50"/>
      <c r="I18" s="43">
        <f t="shared" si="0"/>
        <v>30224.785861263255</v>
      </c>
      <c r="M18" s="43">
        <f t="shared" si="2"/>
        <v>-6347.21</v>
      </c>
    </row>
    <row r="19" spans="1:13" x14ac:dyDescent="0.2">
      <c r="A19" s="15">
        <f t="shared" si="1"/>
        <v>5</v>
      </c>
      <c r="C19" s="40">
        <v>44335</v>
      </c>
      <c r="D19" s="40"/>
      <c r="E19" s="42">
        <v>0</v>
      </c>
      <c r="F19" s="54"/>
      <c r="G19" s="42">
        <f t="shared" si="3"/>
        <v>30224.785861263255</v>
      </c>
      <c r="H19" s="50"/>
      <c r="I19" s="43">
        <f t="shared" si="0"/>
        <v>30224.785861263255</v>
      </c>
      <c r="M19" s="43">
        <f t="shared" si="2"/>
        <v>-6347.21</v>
      </c>
    </row>
    <row r="20" spans="1:13" x14ac:dyDescent="0.2">
      <c r="A20" s="15">
        <f t="shared" si="1"/>
        <v>6</v>
      </c>
      <c r="C20" s="40">
        <v>44366</v>
      </c>
      <c r="D20" s="40"/>
      <c r="E20" s="42">
        <v>0</v>
      </c>
      <c r="F20" s="54"/>
      <c r="G20" s="42">
        <f t="shared" si="3"/>
        <v>30224.785861263255</v>
      </c>
      <c r="H20" s="50"/>
      <c r="I20" s="43">
        <f t="shared" si="0"/>
        <v>30224.785861263255</v>
      </c>
      <c r="M20" s="43">
        <f t="shared" si="2"/>
        <v>-6347.21</v>
      </c>
    </row>
    <row r="21" spans="1:13" x14ac:dyDescent="0.2">
      <c r="A21" s="15">
        <f t="shared" si="1"/>
        <v>7</v>
      </c>
      <c r="C21" s="40">
        <v>44397</v>
      </c>
      <c r="D21" s="40"/>
      <c r="E21" s="42">
        <v>0</v>
      </c>
      <c r="F21" s="54"/>
      <c r="G21" s="42">
        <f t="shared" si="3"/>
        <v>30224.785861263255</v>
      </c>
      <c r="H21" s="50"/>
      <c r="I21" s="43">
        <f t="shared" si="0"/>
        <v>30224.785861263255</v>
      </c>
      <c r="M21" s="43">
        <f t="shared" si="2"/>
        <v>-6347.21</v>
      </c>
    </row>
    <row r="22" spans="1:13" x14ac:dyDescent="0.2">
      <c r="A22" s="15">
        <f t="shared" si="1"/>
        <v>8</v>
      </c>
      <c r="C22" s="40">
        <v>44428</v>
      </c>
      <c r="D22" s="40"/>
      <c r="E22" s="42">
        <v>0</v>
      </c>
      <c r="F22" s="54"/>
      <c r="G22" s="42">
        <f t="shared" si="3"/>
        <v>30224.785861263255</v>
      </c>
      <c r="H22" s="50"/>
      <c r="I22" s="43">
        <f t="shared" si="0"/>
        <v>30224.785861263255</v>
      </c>
      <c r="M22" s="43">
        <f t="shared" si="2"/>
        <v>-6347.21</v>
      </c>
    </row>
    <row r="23" spans="1:13" x14ac:dyDescent="0.2">
      <c r="A23" s="15">
        <f t="shared" si="1"/>
        <v>9</v>
      </c>
      <c r="C23" s="40">
        <v>44459</v>
      </c>
      <c r="D23" s="40"/>
      <c r="E23" s="42">
        <v>0</v>
      </c>
      <c r="F23" s="54"/>
      <c r="G23" s="42">
        <f t="shared" si="3"/>
        <v>30224.785861263255</v>
      </c>
      <c r="H23" s="50"/>
      <c r="I23" s="43">
        <f t="shared" si="0"/>
        <v>30224.785861263255</v>
      </c>
      <c r="M23" s="43">
        <f t="shared" si="2"/>
        <v>-6347.21</v>
      </c>
    </row>
    <row r="24" spans="1:13" x14ac:dyDescent="0.2">
      <c r="A24" s="15">
        <f t="shared" si="1"/>
        <v>10</v>
      </c>
      <c r="C24" s="40">
        <v>44490</v>
      </c>
      <c r="D24" s="40"/>
      <c r="E24" s="42">
        <v>0</v>
      </c>
      <c r="F24" s="54"/>
      <c r="G24" s="42">
        <f t="shared" si="3"/>
        <v>30224.785861263255</v>
      </c>
      <c r="H24" s="50"/>
      <c r="I24" s="43">
        <f t="shared" si="0"/>
        <v>30224.785861263255</v>
      </c>
      <c r="M24" s="43">
        <f t="shared" si="2"/>
        <v>-6347.21</v>
      </c>
    </row>
    <row r="25" spans="1:13" x14ac:dyDescent="0.2">
      <c r="A25" s="15">
        <f t="shared" si="1"/>
        <v>11</v>
      </c>
      <c r="C25" s="40">
        <v>44521</v>
      </c>
      <c r="D25" s="40"/>
      <c r="E25" s="42">
        <v>0</v>
      </c>
      <c r="F25" s="54"/>
      <c r="G25" s="42">
        <f t="shared" si="3"/>
        <v>30224.785861263255</v>
      </c>
      <c r="H25" s="50"/>
      <c r="I25" s="43">
        <f t="shared" si="0"/>
        <v>30224.785861263255</v>
      </c>
      <c r="M25" s="43">
        <f t="shared" si="2"/>
        <v>-6347.21</v>
      </c>
    </row>
    <row r="26" spans="1:13" x14ac:dyDescent="0.2">
      <c r="A26" s="15">
        <f t="shared" si="1"/>
        <v>12</v>
      </c>
      <c r="C26" s="40">
        <v>44552</v>
      </c>
      <c r="D26" s="40"/>
      <c r="E26" s="45">
        <v>0</v>
      </c>
      <c r="F26" s="54"/>
      <c r="G26" s="42">
        <f t="shared" si="3"/>
        <v>30224.785861263255</v>
      </c>
      <c r="H26" s="50"/>
      <c r="I26" s="46">
        <f t="shared" si="0"/>
        <v>30224.785861263255</v>
      </c>
      <c r="M26" s="46">
        <f>+ROUND(I26/I$29*M$29,2)+0.01</f>
        <v>-6347.2</v>
      </c>
    </row>
    <row r="27" spans="1:13" x14ac:dyDescent="0.2">
      <c r="A27" s="15">
        <f t="shared" si="1"/>
        <v>13</v>
      </c>
      <c r="C27" s="47" t="s">
        <v>117</v>
      </c>
      <c r="D27" s="47"/>
      <c r="E27" s="48">
        <f>SUM(E15:E26)</f>
        <v>0</v>
      </c>
      <c r="F27" s="49"/>
      <c r="G27" s="48">
        <f>SUM(G15:G26)</f>
        <v>362697.43033515918</v>
      </c>
      <c r="H27" s="49"/>
      <c r="I27" s="48">
        <f>SUM(I15:I26)</f>
        <v>362697.43033515918</v>
      </c>
      <c r="M27" s="48">
        <f>SUM(M15:M26)</f>
        <v>-76166.509999999995</v>
      </c>
    </row>
    <row r="28" spans="1:13" x14ac:dyDescent="0.2">
      <c r="A28" s="15">
        <f t="shared" si="1"/>
        <v>14</v>
      </c>
      <c r="E28" s="52" t="s">
        <v>9</v>
      </c>
      <c r="F28" s="52"/>
      <c r="G28" s="52" t="s">
        <v>9</v>
      </c>
      <c r="H28" s="52"/>
      <c r="I28" s="52" t="s">
        <v>9</v>
      </c>
    </row>
    <row r="29" spans="1:13" ht="12" thickBot="1" x14ac:dyDescent="0.25">
      <c r="A29" s="15">
        <f t="shared" si="1"/>
        <v>15</v>
      </c>
      <c r="C29" s="47" t="s">
        <v>118</v>
      </c>
      <c r="D29" s="47"/>
      <c r="E29" s="49"/>
      <c r="F29" s="49"/>
      <c r="G29" s="49"/>
      <c r="H29" s="49"/>
      <c r="I29" s="51">
        <f>I27</f>
        <v>362697.43033515918</v>
      </c>
      <c r="K29" s="51">
        <v>0</v>
      </c>
      <c r="M29" s="51">
        <f>ROUND(+(K29-I29)*M35,2)</f>
        <v>-76166.460000000006</v>
      </c>
    </row>
    <row r="30" spans="1:13" ht="12" thickTop="1" x14ac:dyDescent="0.2">
      <c r="A30" s="15">
        <f t="shared" si="1"/>
        <v>16</v>
      </c>
      <c r="E30" s="50"/>
      <c r="F30" s="50"/>
      <c r="G30" s="50"/>
      <c r="H30" s="50"/>
      <c r="I30" s="47" t="s">
        <v>119</v>
      </c>
    </row>
    <row r="31" spans="1:13" x14ac:dyDescent="0.2">
      <c r="A31" s="15">
        <f t="shared" si="1"/>
        <v>17</v>
      </c>
      <c r="I31" s="47" t="s">
        <v>133</v>
      </c>
      <c r="M31" s="15" t="s">
        <v>108</v>
      </c>
    </row>
    <row r="32" spans="1:13" x14ac:dyDescent="0.2">
      <c r="A32" s="15">
        <f t="shared" si="1"/>
        <v>18</v>
      </c>
      <c r="M32" s="15" t="s">
        <v>121</v>
      </c>
    </row>
    <row r="33" spans="1:13" x14ac:dyDescent="0.2">
      <c r="A33" s="15">
        <f t="shared" si="1"/>
        <v>19</v>
      </c>
      <c r="E33" s="55" t="s">
        <v>122</v>
      </c>
      <c r="F33" s="55"/>
      <c r="G33" s="55" t="s">
        <v>123</v>
      </c>
      <c r="M33" s="15" t="s">
        <v>124</v>
      </c>
    </row>
    <row r="34" spans="1:13" ht="12" thickBot="1" x14ac:dyDescent="0.25">
      <c r="A34" s="15">
        <f t="shared" si="1"/>
        <v>20</v>
      </c>
      <c r="E34" s="56" t="s">
        <v>125</v>
      </c>
      <c r="F34" s="55"/>
      <c r="G34" s="56" t="s">
        <v>125</v>
      </c>
      <c r="M34" s="56" t="s">
        <v>126</v>
      </c>
    </row>
    <row r="35" spans="1:13" x14ac:dyDescent="0.2">
      <c r="A35" s="15">
        <f t="shared" si="1"/>
        <v>21</v>
      </c>
      <c r="C35" s="57"/>
      <c r="D35" s="57"/>
      <c r="E35" s="43">
        <f>+'Deprec Study Rates'!O39</f>
        <v>362697.43033515906</v>
      </c>
      <c r="F35" s="58"/>
      <c r="G35" s="43">
        <f>E35/12</f>
        <v>30224.785861263255</v>
      </c>
      <c r="M35" s="59">
        <v>0.21</v>
      </c>
    </row>
    <row r="36" spans="1:13" x14ac:dyDescent="0.2">
      <c r="A36" s="15">
        <f t="shared" si="1"/>
        <v>22</v>
      </c>
      <c r="H36" s="52"/>
      <c r="I36" s="50"/>
    </row>
    <row r="37" spans="1:13" x14ac:dyDescent="0.2">
      <c r="A37" s="15">
        <f t="shared" si="1"/>
        <v>23</v>
      </c>
      <c r="H37" s="58"/>
      <c r="I37" s="50"/>
    </row>
    <row r="38" spans="1:13" x14ac:dyDescent="0.2">
      <c r="A38" s="15">
        <f t="shared" si="1"/>
        <v>24</v>
      </c>
    </row>
    <row r="39" spans="1:13" x14ac:dyDescent="0.2">
      <c r="A39" s="15">
        <f t="shared" si="1"/>
        <v>25</v>
      </c>
      <c r="H39" s="58"/>
      <c r="I39" s="50"/>
    </row>
    <row r="40" spans="1:13" x14ac:dyDescent="0.2">
      <c r="A40" s="34"/>
      <c r="B40" s="34"/>
      <c r="C40" s="35"/>
      <c r="D40" s="35"/>
      <c r="E40" s="35"/>
      <c r="F40" s="35"/>
      <c r="G40" s="35"/>
      <c r="H40" s="35"/>
      <c r="I40" s="35"/>
    </row>
    <row r="41" spans="1:13" x14ac:dyDescent="0.2">
      <c r="A41" s="34"/>
      <c r="B41" s="34"/>
      <c r="C41" s="35"/>
      <c r="D41" s="35"/>
      <c r="E41" s="35"/>
      <c r="F41" s="35"/>
      <c r="G41" s="35"/>
      <c r="H41" s="35"/>
      <c r="I41" s="35"/>
    </row>
    <row r="43" spans="1:13" x14ac:dyDescent="0.2">
      <c r="A43" s="82"/>
      <c r="B43" s="82"/>
      <c r="C43" s="82"/>
      <c r="D43" s="82"/>
      <c r="E43" s="82"/>
      <c r="F43" s="82"/>
      <c r="G43" s="82"/>
      <c r="H43" s="82"/>
      <c r="I43" s="82"/>
    </row>
    <row r="44" spans="1:13" x14ac:dyDescent="0.2">
      <c r="A44" s="82" t="str">
        <f>A6</f>
        <v>Pro-Forma Adjustment - Depreciation Study Rates</v>
      </c>
      <c r="B44" s="82"/>
      <c r="C44" s="82"/>
      <c r="D44" s="82"/>
      <c r="E44" s="82"/>
      <c r="F44" s="82"/>
      <c r="G44" s="82"/>
      <c r="H44" s="82"/>
      <c r="I44" s="82"/>
    </row>
    <row r="45" spans="1:13" x14ac:dyDescent="0.2">
      <c r="A45" s="36"/>
      <c r="B45" s="36"/>
      <c r="C45" s="37"/>
      <c r="D45" s="37"/>
      <c r="E45" s="37"/>
      <c r="F45" s="37"/>
      <c r="G45" s="37"/>
      <c r="H45" s="37"/>
      <c r="I45" s="37"/>
    </row>
    <row r="46" spans="1:13" x14ac:dyDescent="0.2">
      <c r="A46" s="36" t="s">
        <v>127</v>
      </c>
      <c r="B46" s="36"/>
      <c r="C46" s="37"/>
      <c r="D46" s="37"/>
      <c r="E46" s="37"/>
      <c r="F46" s="37"/>
      <c r="G46" s="37"/>
      <c r="H46" s="37"/>
      <c r="I46" s="37"/>
    </row>
    <row r="47" spans="1:13" x14ac:dyDescent="0.2">
      <c r="A47" s="36" t="s">
        <v>9</v>
      </c>
      <c r="B47" s="36"/>
      <c r="C47" s="37"/>
      <c r="D47" s="37"/>
      <c r="E47" s="37"/>
      <c r="F47" s="37"/>
      <c r="G47" s="37"/>
      <c r="H47" s="37"/>
      <c r="I47" s="37"/>
    </row>
    <row r="49" spans="1:13" ht="12" thickBot="1" x14ac:dyDescent="0.25">
      <c r="A49" s="17" t="s">
        <v>35</v>
      </c>
      <c r="E49" s="38" t="str">
        <f>+E11</f>
        <v>DISTRIBUTION PLANT</v>
      </c>
      <c r="F49" s="38"/>
      <c r="G49" s="38"/>
      <c r="H49" s="38"/>
      <c r="I49" s="38"/>
      <c r="M49" s="15" t="s">
        <v>128</v>
      </c>
    </row>
    <row r="50" spans="1:13" ht="12" thickBot="1" x14ac:dyDescent="0.25">
      <c r="A50" s="73" t="s">
        <v>39</v>
      </c>
      <c r="B50" s="15"/>
      <c r="C50" s="18" t="s">
        <v>112</v>
      </c>
      <c r="D50" s="15"/>
      <c r="E50" s="18" t="s">
        <v>113</v>
      </c>
      <c r="F50" s="15"/>
      <c r="G50" s="18" t="s">
        <v>114</v>
      </c>
      <c r="H50" s="15"/>
      <c r="I50" s="18" t="s">
        <v>115</v>
      </c>
      <c r="M50" s="18" t="s">
        <v>129</v>
      </c>
    </row>
    <row r="51" spans="1:13" x14ac:dyDescent="0.2">
      <c r="A51" s="15"/>
      <c r="B51" s="15"/>
      <c r="C51" s="14" t="s">
        <v>5</v>
      </c>
      <c r="D51" s="15"/>
      <c r="E51" s="16" t="s">
        <v>6</v>
      </c>
      <c r="F51" s="15"/>
      <c r="G51" s="16" t="s">
        <v>7</v>
      </c>
      <c r="H51" s="39"/>
      <c r="I51" s="16" t="s">
        <v>45</v>
      </c>
      <c r="K51" s="53" t="s">
        <v>46</v>
      </c>
      <c r="M51" s="15" t="s">
        <v>47</v>
      </c>
    </row>
    <row r="52" spans="1:13" x14ac:dyDescent="0.2">
      <c r="A52" s="15"/>
      <c r="B52" s="15"/>
      <c r="C52" s="15"/>
      <c r="D52" s="15"/>
      <c r="E52" s="15"/>
      <c r="F52" s="15"/>
      <c r="G52" s="15"/>
      <c r="H52" s="15"/>
      <c r="I52" s="15"/>
    </row>
    <row r="53" spans="1:13" x14ac:dyDescent="0.2">
      <c r="A53" s="17">
        <v>1</v>
      </c>
      <c r="C53" s="40">
        <v>44180</v>
      </c>
      <c r="D53" s="40"/>
      <c r="E53" s="41">
        <v>0</v>
      </c>
      <c r="F53" s="50"/>
      <c r="G53" s="41">
        <v>0</v>
      </c>
      <c r="H53" s="50"/>
      <c r="I53" s="41">
        <f t="shared" ref="I53:I65" si="4">G53-E53</f>
        <v>0</v>
      </c>
      <c r="M53" s="41">
        <v>0</v>
      </c>
    </row>
    <row r="54" spans="1:13" x14ac:dyDescent="0.2">
      <c r="A54" s="17">
        <f t="shared" ref="A54:A82" si="5">1+A53</f>
        <v>2</v>
      </c>
      <c r="C54" s="40">
        <f>+C15</f>
        <v>44211</v>
      </c>
      <c r="D54" s="40"/>
      <c r="E54" s="44">
        <f>E15</f>
        <v>0</v>
      </c>
      <c r="F54" s="50"/>
      <c r="G54" s="44">
        <f>G15</f>
        <v>30224.785861263255</v>
      </c>
      <c r="H54" s="50"/>
      <c r="I54" s="44">
        <f t="shared" si="4"/>
        <v>30224.785861263255</v>
      </c>
      <c r="M54" s="44">
        <f>+M15</f>
        <v>-6347.21</v>
      </c>
    </row>
    <row r="55" spans="1:13" x14ac:dyDescent="0.2">
      <c r="A55" s="17">
        <f t="shared" si="5"/>
        <v>3</v>
      </c>
      <c r="C55" s="40">
        <f t="shared" ref="C55:C65" si="6">+C16</f>
        <v>44242</v>
      </c>
      <c r="D55" s="40"/>
      <c r="E55" s="43">
        <f t="shared" ref="E55:E65" si="7">E54+E16</f>
        <v>0</v>
      </c>
      <c r="F55" s="50"/>
      <c r="G55" s="43">
        <f t="shared" ref="G55:G65" si="8">G54+G16</f>
        <v>60449.571722526511</v>
      </c>
      <c r="H55" s="50"/>
      <c r="I55" s="43">
        <f t="shared" si="4"/>
        <v>60449.571722526511</v>
      </c>
      <c r="M55" s="43">
        <f t="shared" ref="M55:M65" si="9">+M54+M16</f>
        <v>-12694.42</v>
      </c>
    </row>
    <row r="56" spans="1:13" x14ac:dyDescent="0.2">
      <c r="A56" s="17">
        <f t="shared" si="5"/>
        <v>4</v>
      </c>
      <c r="C56" s="40">
        <f t="shared" si="6"/>
        <v>44273</v>
      </c>
      <c r="D56" s="40"/>
      <c r="E56" s="43">
        <f t="shared" si="7"/>
        <v>0</v>
      </c>
      <c r="F56" s="50"/>
      <c r="G56" s="43">
        <f t="shared" si="8"/>
        <v>90674.357583789766</v>
      </c>
      <c r="H56" s="50"/>
      <c r="I56" s="43">
        <f t="shared" si="4"/>
        <v>90674.357583789766</v>
      </c>
      <c r="M56" s="43">
        <f t="shared" si="9"/>
        <v>-19041.63</v>
      </c>
    </row>
    <row r="57" spans="1:13" x14ac:dyDescent="0.2">
      <c r="A57" s="17">
        <f t="shared" si="5"/>
        <v>5</v>
      </c>
      <c r="C57" s="40">
        <f t="shared" si="6"/>
        <v>44304</v>
      </c>
      <c r="D57" s="40"/>
      <c r="E57" s="43">
        <f t="shared" si="7"/>
        <v>0</v>
      </c>
      <c r="F57" s="50"/>
      <c r="G57" s="43">
        <f t="shared" si="8"/>
        <v>120899.14344505302</v>
      </c>
      <c r="H57" s="50"/>
      <c r="I57" s="43">
        <f t="shared" si="4"/>
        <v>120899.14344505302</v>
      </c>
      <c r="M57" s="43">
        <f t="shared" si="9"/>
        <v>-25388.84</v>
      </c>
    </row>
    <row r="58" spans="1:13" x14ac:dyDescent="0.2">
      <c r="A58" s="17">
        <f t="shared" si="5"/>
        <v>6</v>
      </c>
      <c r="C58" s="40">
        <f t="shared" si="6"/>
        <v>44335</v>
      </c>
      <c r="D58" s="40"/>
      <c r="E58" s="43">
        <f t="shared" si="7"/>
        <v>0</v>
      </c>
      <c r="F58" s="50"/>
      <c r="G58" s="43">
        <f t="shared" si="8"/>
        <v>151123.92930631628</v>
      </c>
      <c r="H58" s="50"/>
      <c r="I58" s="43">
        <f t="shared" si="4"/>
        <v>151123.92930631628</v>
      </c>
      <c r="M58" s="43">
        <f t="shared" si="9"/>
        <v>-31736.05</v>
      </c>
    </row>
    <row r="59" spans="1:13" x14ac:dyDescent="0.2">
      <c r="A59" s="17">
        <f t="shared" si="5"/>
        <v>7</v>
      </c>
      <c r="C59" s="40">
        <f t="shared" si="6"/>
        <v>44366</v>
      </c>
      <c r="D59" s="40"/>
      <c r="E59" s="43">
        <f t="shared" si="7"/>
        <v>0</v>
      </c>
      <c r="F59" s="50"/>
      <c r="G59" s="43">
        <f t="shared" si="8"/>
        <v>181348.71516757953</v>
      </c>
      <c r="H59" s="50"/>
      <c r="I59" s="43">
        <f t="shared" si="4"/>
        <v>181348.71516757953</v>
      </c>
      <c r="M59" s="43">
        <f t="shared" si="9"/>
        <v>-38083.26</v>
      </c>
    </row>
    <row r="60" spans="1:13" x14ac:dyDescent="0.2">
      <c r="A60" s="17">
        <f t="shared" si="5"/>
        <v>8</v>
      </c>
      <c r="C60" s="40">
        <f t="shared" si="6"/>
        <v>44397</v>
      </c>
      <c r="D60" s="40"/>
      <c r="E60" s="43">
        <f t="shared" si="7"/>
        <v>0</v>
      </c>
      <c r="F60" s="50"/>
      <c r="G60" s="43">
        <f t="shared" si="8"/>
        <v>211573.50102884279</v>
      </c>
      <c r="H60" s="50"/>
      <c r="I60" s="43">
        <f t="shared" si="4"/>
        <v>211573.50102884279</v>
      </c>
      <c r="M60" s="43">
        <f t="shared" si="9"/>
        <v>-44430.47</v>
      </c>
    </row>
    <row r="61" spans="1:13" x14ac:dyDescent="0.2">
      <c r="A61" s="17">
        <f t="shared" si="5"/>
        <v>9</v>
      </c>
      <c r="C61" s="40">
        <f t="shared" si="6"/>
        <v>44428</v>
      </c>
      <c r="D61" s="40"/>
      <c r="E61" s="43">
        <f t="shared" si="7"/>
        <v>0</v>
      </c>
      <c r="F61" s="50"/>
      <c r="G61" s="43">
        <f t="shared" si="8"/>
        <v>241798.28689010604</v>
      </c>
      <c r="H61" s="50"/>
      <c r="I61" s="43">
        <f t="shared" si="4"/>
        <v>241798.28689010604</v>
      </c>
      <c r="M61" s="43">
        <f t="shared" si="9"/>
        <v>-50777.68</v>
      </c>
    </row>
    <row r="62" spans="1:13" x14ac:dyDescent="0.2">
      <c r="A62" s="17">
        <f t="shared" si="5"/>
        <v>10</v>
      </c>
      <c r="C62" s="40">
        <f t="shared" si="6"/>
        <v>44459</v>
      </c>
      <c r="D62" s="40"/>
      <c r="E62" s="43">
        <f t="shared" si="7"/>
        <v>0</v>
      </c>
      <c r="F62" s="50"/>
      <c r="G62" s="43">
        <f t="shared" si="8"/>
        <v>272023.07275136933</v>
      </c>
      <c r="H62" s="50"/>
      <c r="I62" s="43">
        <f t="shared" si="4"/>
        <v>272023.07275136933</v>
      </c>
      <c r="M62" s="43">
        <f t="shared" si="9"/>
        <v>-57124.89</v>
      </c>
    </row>
    <row r="63" spans="1:13" x14ac:dyDescent="0.2">
      <c r="A63" s="17">
        <f t="shared" si="5"/>
        <v>11</v>
      </c>
      <c r="C63" s="40">
        <f t="shared" si="6"/>
        <v>44490</v>
      </c>
      <c r="D63" s="40"/>
      <c r="E63" s="43">
        <f t="shared" si="7"/>
        <v>0</v>
      </c>
      <c r="F63" s="50"/>
      <c r="G63" s="43">
        <f t="shared" si="8"/>
        <v>302247.85861263261</v>
      </c>
      <c r="H63" s="50"/>
      <c r="I63" s="43">
        <f t="shared" si="4"/>
        <v>302247.85861263261</v>
      </c>
      <c r="M63" s="43">
        <f t="shared" si="9"/>
        <v>-63472.1</v>
      </c>
    </row>
    <row r="64" spans="1:13" x14ac:dyDescent="0.2">
      <c r="A64" s="17">
        <f t="shared" si="5"/>
        <v>12</v>
      </c>
      <c r="C64" s="40">
        <f t="shared" si="6"/>
        <v>44521</v>
      </c>
      <c r="D64" s="40"/>
      <c r="E64" s="43">
        <f t="shared" si="7"/>
        <v>0</v>
      </c>
      <c r="F64" s="50"/>
      <c r="G64" s="43">
        <f t="shared" si="8"/>
        <v>332472.6444738959</v>
      </c>
      <c r="H64" s="50"/>
      <c r="I64" s="43">
        <f t="shared" si="4"/>
        <v>332472.6444738959</v>
      </c>
      <c r="M64" s="43">
        <f t="shared" si="9"/>
        <v>-69819.31</v>
      </c>
    </row>
    <row r="65" spans="1:13" x14ac:dyDescent="0.2">
      <c r="A65" s="17">
        <f t="shared" si="5"/>
        <v>13</v>
      </c>
      <c r="C65" s="40">
        <f t="shared" si="6"/>
        <v>44552</v>
      </c>
      <c r="D65" s="40"/>
      <c r="E65" s="46">
        <f t="shared" si="7"/>
        <v>0</v>
      </c>
      <c r="F65" s="50"/>
      <c r="G65" s="46">
        <f t="shared" si="8"/>
        <v>362697.43033515918</v>
      </c>
      <c r="H65" s="50"/>
      <c r="I65" s="46">
        <f t="shared" si="4"/>
        <v>362697.43033515918</v>
      </c>
      <c r="M65" s="46">
        <f t="shared" si="9"/>
        <v>-76166.509999999995</v>
      </c>
    </row>
    <row r="66" spans="1:13" x14ac:dyDescent="0.2">
      <c r="A66" s="17">
        <f t="shared" si="5"/>
        <v>14</v>
      </c>
      <c r="C66" s="47" t="s">
        <v>117</v>
      </c>
      <c r="D66" s="47"/>
      <c r="E66" s="48">
        <f>SUM(E54:E65)</f>
        <v>0</v>
      </c>
      <c r="F66" s="49"/>
      <c r="G66" s="48">
        <f>SUM(G54:G65)</f>
        <v>2357533.2971785339</v>
      </c>
      <c r="H66" s="49"/>
      <c r="I66" s="48">
        <f>SUM(I54:I65)</f>
        <v>2357533.2971785339</v>
      </c>
      <c r="M66" s="48">
        <f>SUM(M54:M65)</f>
        <v>-495082.37</v>
      </c>
    </row>
    <row r="67" spans="1:13" x14ac:dyDescent="0.2">
      <c r="A67" s="17">
        <f t="shared" si="5"/>
        <v>15</v>
      </c>
      <c r="E67" s="50"/>
      <c r="F67" s="50"/>
      <c r="G67" s="50"/>
      <c r="H67" s="50"/>
      <c r="I67" s="50"/>
      <c r="M67" s="50"/>
    </row>
    <row r="68" spans="1:13" ht="12" thickBot="1" x14ac:dyDescent="0.25">
      <c r="A68" s="17">
        <f t="shared" si="5"/>
        <v>16</v>
      </c>
      <c r="C68" s="60" t="s">
        <v>130</v>
      </c>
      <c r="D68" s="60"/>
      <c r="E68" s="51">
        <f>ROUND(+E66/12,2)</f>
        <v>0</v>
      </c>
      <c r="F68" s="49"/>
      <c r="G68" s="51">
        <f>ROUND(+G66/12,2)</f>
        <v>196461.11</v>
      </c>
      <c r="H68" s="49"/>
      <c r="I68" s="51">
        <f>ROUND(+I66/12,2)</f>
        <v>196461.11</v>
      </c>
      <c r="M68" s="51">
        <f>ROUND(+M66/12,2)</f>
        <v>-41256.86</v>
      </c>
    </row>
    <row r="69" spans="1:13" ht="12" thickTop="1" x14ac:dyDescent="0.2">
      <c r="A69" s="17">
        <f t="shared" si="5"/>
        <v>17</v>
      </c>
      <c r="E69" s="52" t="s">
        <v>9</v>
      </c>
      <c r="F69" s="52"/>
      <c r="G69" s="52" t="s">
        <v>9</v>
      </c>
      <c r="H69" s="52"/>
      <c r="I69" s="52" t="s">
        <v>9</v>
      </c>
    </row>
    <row r="70" spans="1:13" x14ac:dyDescent="0.2">
      <c r="A70" s="17">
        <f t="shared" si="5"/>
        <v>18</v>
      </c>
      <c r="E70" s="50"/>
      <c r="F70" s="50"/>
      <c r="G70" s="50"/>
      <c r="H70" s="50"/>
      <c r="I70" s="50"/>
    </row>
    <row r="71" spans="1:13" ht="12" thickBot="1" x14ac:dyDescent="0.25">
      <c r="A71" s="17">
        <f t="shared" si="5"/>
        <v>19</v>
      </c>
      <c r="C71" s="47" t="s">
        <v>118</v>
      </c>
      <c r="D71" s="47"/>
      <c r="E71" s="50"/>
      <c r="F71" s="50"/>
      <c r="G71" s="50"/>
      <c r="H71" s="50"/>
      <c r="I71" s="61">
        <f>I68</f>
        <v>196461.11</v>
      </c>
      <c r="M71" s="61">
        <f>+M68</f>
        <v>-41256.86</v>
      </c>
    </row>
    <row r="72" spans="1:13" ht="12" thickTop="1" x14ac:dyDescent="0.2">
      <c r="A72" s="17">
        <f t="shared" si="5"/>
        <v>20</v>
      </c>
      <c r="E72" s="50"/>
      <c r="F72" s="50"/>
      <c r="G72" s="50"/>
      <c r="H72" s="50"/>
      <c r="I72" s="47" t="s">
        <v>119</v>
      </c>
      <c r="M72" s="47" t="s">
        <v>119</v>
      </c>
    </row>
    <row r="73" spans="1:13" x14ac:dyDescent="0.2">
      <c r="A73" s="17">
        <f t="shared" si="5"/>
        <v>21</v>
      </c>
      <c r="I73" s="47" t="s">
        <v>134</v>
      </c>
      <c r="M73" s="47" t="s">
        <v>135</v>
      </c>
    </row>
    <row r="74" spans="1:13" x14ac:dyDescent="0.2">
      <c r="A74" s="17">
        <f t="shared" si="5"/>
        <v>22</v>
      </c>
    </row>
    <row r="75" spans="1:13" x14ac:dyDescent="0.2">
      <c r="A75" s="17">
        <f t="shared" si="5"/>
        <v>23</v>
      </c>
      <c r="E75" s="55" t="s">
        <v>122</v>
      </c>
      <c r="F75" s="55"/>
      <c r="G75" s="55" t="s">
        <v>123</v>
      </c>
    </row>
    <row r="76" spans="1:13" ht="12" thickBot="1" x14ac:dyDescent="0.25">
      <c r="A76" s="17">
        <f t="shared" si="5"/>
        <v>24</v>
      </c>
      <c r="E76" s="56" t="s">
        <v>125</v>
      </c>
      <c r="F76" s="55"/>
      <c r="G76" s="56" t="s">
        <v>125</v>
      </c>
    </row>
    <row r="77" spans="1:13" x14ac:dyDescent="0.2">
      <c r="A77" s="17">
        <f t="shared" si="5"/>
        <v>25</v>
      </c>
      <c r="C77" s="57"/>
      <c r="D77" s="57"/>
      <c r="E77" s="43">
        <f>E35</f>
        <v>362697.43033515906</v>
      </c>
      <c r="F77" s="58"/>
      <c r="G77" s="43">
        <f>G35</f>
        <v>30224.785861263255</v>
      </c>
    </row>
    <row r="78" spans="1:13" x14ac:dyDescent="0.2">
      <c r="A78" s="17">
        <f t="shared" si="5"/>
        <v>26</v>
      </c>
      <c r="E78" s="50"/>
      <c r="F78" s="50"/>
      <c r="G78" s="50"/>
      <c r="H78" s="50"/>
      <c r="I78" s="50"/>
    </row>
    <row r="79" spans="1:13" x14ac:dyDescent="0.2">
      <c r="A79" s="17">
        <f t="shared" si="5"/>
        <v>27</v>
      </c>
      <c r="H79" s="50"/>
      <c r="I79" s="50"/>
    </row>
    <row r="80" spans="1:13" x14ac:dyDescent="0.2">
      <c r="A80" s="17">
        <f t="shared" si="5"/>
        <v>28</v>
      </c>
    </row>
    <row r="81" spans="1:1" x14ac:dyDescent="0.2">
      <c r="A81" s="17">
        <f t="shared" si="5"/>
        <v>29</v>
      </c>
    </row>
    <row r="82" spans="1:1" x14ac:dyDescent="0.2">
      <c r="A82" s="17">
        <f t="shared" si="5"/>
        <v>30</v>
      </c>
    </row>
  </sheetData>
  <mergeCells count="4">
    <mergeCell ref="A2:I2"/>
    <mergeCell ref="A6:I6"/>
    <mergeCell ref="A44:I44"/>
    <mergeCell ref="A43:I43"/>
  </mergeCells>
  <pageMargins left="0.75" right="0.75" top="1" bottom="1" header="0.5" footer="0.5"/>
  <pageSetup orientation="portrait" r:id="rId1"/>
  <headerFooter alignWithMargins="0">
    <oddHeader>&amp;C&amp;8Exhibit ASR 1.1, WP F
Business Transformation
Test Year Ending December 31, 2021
Utility: MidAmerican Energy Company
Docket No. NG22-___
Individual Responsible: Aimee S. Rooney</oddHeader>
    <oddFooter>&amp;C&amp;8Exhibit ASR 1.1, WP F
Page &amp;P of &amp;N</oddFooter>
  </headerFooter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753A-F2CD-48CF-8C9C-18583D4E5DBF}">
  <dimension ref="A1:M82"/>
  <sheetViews>
    <sheetView view="pageLayout" zoomScaleNormal="100" workbookViewId="0"/>
  </sheetViews>
  <sheetFormatPr defaultColWidth="8" defaultRowHeight="11.25" x14ac:dyDescent="0.2"/>
  <cols>
    <col min="1" max="1" width="3.77734375" style="17" customWidth="1"/>
    <col min="2" max="2" width="0.77734375" style="17" customWidth="1"/>
    <col min="3" max="3" width="12.109375" style="17" customWidth="1"/>
    <col min="4" max="4" width="0.77734375" style="17" customWidth="1"/>
    <col min="5" max="5" width="11.6640625" style="17" customWidth="1"/>
    <col min="6" max="6" width="0.77734375" style="17" customWidth="1"/>
    <col min="7" max="7" width="11.6640625" style="17" customWidth="1"/>
    <col min="8" max="8" width="0.77734375" style="17" customWidth="1"/>
    <col min="9" max="9" width="11.6640625" style="17" customWidth="1"/>
    <col min="10" max="10" width="0.6640625" style="17" customWidth="1"/>
    <col min="11" max="11" width="9" style="17" customWidth="1"/>
    <col min="12" max="12" width="0.88671875" style="17" customWidth="1"/>
    <col min="13" max="13" width="10.88671875" style="17" customWidth="1"/>
    <col min="14" max="16384" width="8" style="17"/>
  </cols>
  <sheetData>
    <row r="1" spans="1:13" x14ac:dyDescent="0.2">
      <c r="A1" s="34"/>
      <c r="B1" s="34"/>
      <c r="C1" s="35"/>
      <c r="D1" s="35"/>
      <c r="E1" s="35"/>
      <c r="F1" s="35"/>
      <c r="G1" s="35"/>
      <c r="H1" s="35"/>
      <c r="I1" s="35"/>
    </row>
    <row r="2" spans="1:13" x14ac:dyDescent="0.2">
      <c r="A2" s="82"/>
      <c r="B2" s="82"/>
      <c r="C2" s="82"/>
      <c r="D2" s="82"/>
      <c r="E2" s="82"/>
      <c r="F2" s="82"/>
      <c r="G2" s="82"/>
      <c r="H2" s="82"/>
      <c r="I2" s="82"/>
    </row>
    <row r="4" spans="1:13" x14ac:dyDescent="0.2">
      <c r="A4" s="34"/>
      <c r="B4" s="34"/>
      <c r="C4" s="35"/>
      <c r="D4" s="35"/>
      <c r="E4" s="35"/>
      <c r="F4" s="35"/>
      <c r="G4" s="35"/>
      <c r="H4" s="35"/>
      <c r="I4" s="35"/>
    </row>
    <row r="5" spans="1:13" x14ac:dyDescent="0.2">
      <c r="A5" s="36"/>
      <c r="B5" s="36"/>
      <c r="C5" s="37"/>
      <c r="D5" s="37"/>
      <c r="E5" s="37"/>
      <c r="F5" s="37"/>
      <c r="G5" s="37"/>
      <c r="H5" s="37"/>
      <c r="I5" s="37"/>
    </row>
    <row r="6" spans="1:13" x14ac:dyDescent="0.2">
      <c r="A6" s="82" t="str">
        <f>'Deprec Study Rates'!A5</f>
        <v>Pro-Forma Adjustment - Depreciation Study Rates</v>
      </c>
      <c r="B6" s="82"/>
      <c r="C6" s="82"/>
      <c r="D6" s="82"/>
      <c r="E6" s="82"/>
      <c r="F6" s="82"/>
      <c r="G6" s="82"/>
      <c r="H6" s="82"/>
      <c r="I6" s="82"/>
    </row>
    <row r="7" spans="1:13" x14ac:dyDescent="0.2">
      <c r="A7" s="36"/>
      <c r="B7" s="36"/>
      <c r="C7" s="37"/>
      <c r="D7" s="37"/>
      <c r="E7" s="37"/>
      <c r="F7" s="37"/>
      <c r="G7" s="37"/>
      <c r="H7" s="37"/>
      <c r="I7" s="37"/>
    </row>
    <row r="8" spans="1:13" x14ac:dyDescent="0.2">
      <c r="A8" s="36" t="s">
        <v>107</v>
      </c>
      <c r="B8" s="36"/>
      <c r="C8" s="37"/>
      <c r="D8" s="37"/>
      <c r="E8" s="37"/>
      <c r="F8" s="37"/>
      <c r="G8" s="37"/>
      <c r="H8" s="37"/>
      <c r="I8" s="37"/>
    </row>
    <row r="9" spans="1:13" x14ac:dyDescent="0.2">
      <c r="A9" s="36" t="s">
        <v>9</v>
      </c>
      <c r="B9" s="36"/>
      <c r="C9" s="37"/>
      <c r="D9" s="37"/>
      <c r="E9" s="37"/>
      <c r="F9" s="37"/>
      <c r="G9" s="37"/>
      <c r="H9" s="37"/>
      <c r="I9" s="37"/>
    </row>
    <row r="10" spans="1:13" x14ac:dyDescent="0.2">
      <c r="K10" s="15" t="s">
        <v>108</v>
      </c>
      <c r="M10" s="15" t="s">
        <v>108</v>
      </c>
    </row>
    <row r="11" spans="1:13" ht="12" thickBot="1" x14ac:dyDescent="0.25">
      <c r="A11" s="17" t="s">
        <v>35</v>
      </c>
      <c r="E11" s="38" t="s">
        <v>74</v>
      </c>
      <c r="F11" s="38"/>
      <c r="G11" s="38"/>
      <c r="H11" s="38"/>
      <c r="I11" s="38"/>
      <c r="K11" s="15" t="s">
        <v>110</v>
      </c>
      <c r="M11" s="15" t="s">
        <v>111</v>
      </c>
    </row>
    <row r="12" spans="1:13" ht="12" thickBot="1" x14ac:dyDescent="0.25">
      <c r="A12" s="73" t="s">
        <v>39</v>
      </c>
      <c r="B12" s="15"/>
      <c r="C12" s="18" t="s">
        <v>112</v>
      </c>
      <c r="D12" s="15"/>
      <c r="E12" s="18" t="s">
        <v>113</v>
      </c>
      <c r="F12" s="15"/>
      <c r="G12" s="18" t="s">
        <v>114</v>
      </c>
      <c r="H12" s="15"/>
      <c r="I12" s="18" t="s">
        <v>115</v>
      </c>
      <c r="K12" s="18" t="s">
        <v>33</v>
      </c>
      <c r="M12" s="18" t="s">
        <v>116</v>
      </c>
    </row>
    <row r="13" spans="1:13" x14ac:dyDescent="0.2">
      <c r="A13" s="15"/>
      <c r="B13" s="15"/>
      <c r="C13" s="14" t="s">
        <v>5</v>
      </c>
      <c r="D13" s="15"/>
      <c r="E13" s="16" t="s">
        <v>6</v>
      </c>
      <c r="F13" s="15"/>
      <c r="G13" s="16" t="s">
        <v>7</v>
      </c>
      <c r="H13" s="39"/>
      <c r="I13" s="16" t="s">
        <v>45</v>
      </c>
      <c r="K13" s="53" t="s">
        <v>46</v>
      </c>
      <c r="M13" s="15" t="s">
        <v>47</v>
      </c>
    </row>
    <row r="14" spans="1:13" x14ac:dyDescent="0.2">
      <c r="A14" s="15"/>
      <c r="B14" s="15"/>
      <c r="C14" s="15"/>
      <c r="D14" s="15"/>
      <c r="E14" s="15"/>
      <c r="F14" s="15"/>
      <c r="G14" s="15"/>
      <c r="H14" s="15"/>
      <c r="I14" s="15"/>
    </row>
    <row r="15" spans="1:13" x14ac:dyDescent="0.2">
      <c r="A15" s="17">
        <v>1</v>
      </c>
      <c r="C15" s="40">
        <v>44211</v>
      </c>
      <c r="D15" s="40"/>
      <c r="E15" s="41">
        <v>0</v>
      </c>
      <c r="F15" s="49"/>
      <c r="G15" s="41">
        <f>+G35</f>
        <v>-5379.0449826520153</v>
      </c>
      <c r="H15" s="49"/>
      <c r="I15" s="48">
        <f t="shared" ref="I15:I26" si="0">G15-E15</f>
        <v>-5379.0449826520153</v>
      </c>
      <c r="K15" s="44"/>
      <c r="M15" s="48">
        <f>+ROUND(I15/I$29*M$29,2)</f>
        <v>1129.5999999999999</v>
      </c>
    </row>
    <row r="16" spans="1:13" x14ac:dyDescent="0.2">
      <c r="A16" s="17">
        <f t="shared" ref="A16:A39" si="1">1+A15</f>
        <v>2</v>
      </c>
      <c r="C16" s="40">
        <v>44242</v>
      </c>
      <c r="D16" s="40"/>
      <c r="E16" s="42">
        <v>0</v>
      </c>
      <c r="F16" s="54"/>
      <c r="G16" s="42">
        <f>+$G$35</f>
        <v>-5379.0449826520153</v>
      </c>
      <c r="H16" s="50"/>
      <c r="I16" s="43">
        <f t="shared" si="0"/>
        <v>-5379.0449826520153</v>
      </c>
      <c r="M16" s="43">
        <f t="shared" ref="M16:M25" si="2">+ROUND(I16/I$29*M$29,2)</f>
        <v>1129.5999999999999</v>
      </c>
    </row>
    <row r="17" spans="1:13" x14ac:dyDescent="0.2">
      <c r="A17" s="17">
        <f t="shared" si="1"/>
        <v>3</v>
      </c>
      <c r="C17" s="40">
        <v>44273</v>
      </c>
      <c r="D17" s="40"/>
      <c r="E17" s="42">
        <v>0</v>
      </c>
      <c r="F17" s="54"/>
      <c r="G17" s="42">
        <f t="shared" ref="G17:G26" si="3">+$G$35</f>
        <v>-5379.0449826520153</v>
      </c>
      <c r="H17" s="50"/>
      <c r="I17" s="43">
        <f t="shared" si="0"/>
        <v>-5379.0449826520153</v>
      </c>
      <c r="M17" s="43">
        <f t="shared" si="2"/>
        <v>1129.5999999999999</v>
      </c>
    </row>
    <row r="18" spans="1:13" x14ac:dyDescent="0.2">
      <c r="A18" s="17">
        <f t="shared" si="1"/>
        <v>4</v>
      </c>
      <c r="C18" s="40">
        <v>44304</v>
      </c>
      <c r="D18" s="40"/>
      <c r="E18" s="42">
        <v>0</v>
      </c>
      <c r="F18" s="54"/>
      <c r="G18" s="42">
        <f t="shared" si="3"/>
        <v>-5379.0449826520153</v>
      </c>
      <c r="H18" s="50"/>
      <c r="I18" s="43">
        <f t="shared" si="0"/>
        <v>-5379.0449826520153</v>
      </c>
      <c r="M18" s="43">
        <f t="shared" si="2"/>
        <v>1129.5999999999999</v>
      </c>
    </row>
    <row r="19" spans="1:13" x14ac:dyDescent="0.2">
      <c r="A19" s="17">
        <f t="shared" si="1"/>
        <v>5</v>
      </c>
      <c r="C19" s="40">
        <v>44335</v>
      </c>
      <c r="D19" s="40"/>
      <c r="E19" s="42">
        <v>0</v>
      </c>
      <c r="F19" s="54"/>
      <c r="G19" s="42">
        <f t="shared" si="3"/>
        <v>-5379.0449826520153</v>
      </c>
      <c r="H19" s="50"/>
      <c r="I19" s="43">
        <f t="shared" si="0"/>
        <v>-5379.0449826520153</v>
      </c>
      <c r="M19" s="43">
        <f t="shared" si="2"/>
        <v>1129.5999999999999</v>
      </c>
    </row>
    <row r="20" spans="1:13" x14ac:dyDescent="0.2">
      <c r="A20" s="17">
        <f t="shared" si="1"/>
        <v>6</v>
      </c>
      <c r="C20" s="40">
        <v>44366</v>
      </c>
      <c r="D20" s="40"/>
      <c r="E20" s="42">
        <v>0</v>
      </c>
      <c r="F20" s="54"/>
      <c r="G20" s="42">
        <f t="shared" si="3"/>
        <v>-5379.0449826520153</v>
      </c>
      <c r="H20" s="50"/>
      <c r="I20" s="43">
        <f t="shared" si="0"/>
        <v>-5379.0449826520153</v>
      </c>
      <c r="M20" s="43">
        <f t="shared" si="2"/>
        <v>1129.5999999999999</v>
      </c>
    </row>
    <row r="21" spans="1:13" x14ac:dyDescent="0.2">
      <c r="A21" s="17">
        <f t="shared" si="1"/>
        <v>7</v>
      </c>
      <c r="C21" s="40">
        <v>44397</v>
      </c>
      <c r="D21" s="40"/>
      <c r="E21" s="42">
        <v>0</v>
      </c>
      <c r="F21" s="54"/>
      <c r="G21" s="42">
        <f t="shared" si="3"/>
        <v>-5379.0449826520153</v>
      </c>
      <c r="H21" s="50"/>
      <c r="I21" s="43">
        <f t="shared" si="0"/>
        <v>-5379.0449826520153</v>
      </c>
      <c r="M21" s="43">
        <f t="shared" si="2"/>
        <v>1129.5999999999999</v>
      </c>
    </row>
    <row r="22" spans="1:13" x14ac:dyDescent="0.2">
      <c r="A22" s="17">
        <f t="shared" si="1"/>
        <v>8</v>
      </c>
      <c r="C22" s="40">
        <v>44428</v>
      </c>
      <c r="D22" s="40"/>
      <c r="E22" s="42">
        <v>0</v>
      </c>
      <c r="F22" s="54"/>
      <c r="G22" s="42">
        <f t="shared" si="3"/>
        <v>-5379.0449826520153</v>
      </c>
      <c r="H22" s="50"/>
      <c r="I22" s="43">
        <f t="shared" si="0"/>
        <v>-5379.0449826520153</v>
      </c>
      <c r="M22" s="43">
        <f t="shared" si="2"/>
        <v>1129.5999999999999</v>
      </c>
    </row>
    <row r="23" spans="1:13" x14ac:dyDescent="0.2">
      <c r="A23" s="17">
        <f t="shared" si="1"/>
        <v>9</v>
      </c>
      <c r="C23" s="40">
        <v>44459</v>
      </c>
      <c r="D23" s="40"/>
      <c r="E23" s="42">
        <v>0</v>
      </c>
      <c r="F23" s="54"/>
      <c r="G23" s="42">
        <f t="shared" si="3"/>
        <v>-5379.0449826520153</v>
      </c>
      <c r="H23" s="50"/>
      <c r="I23" s="43">
        <f t="shared" si="0"/>
        <v>-5379.0449826520153</v>
      </c>
      <c r="M23" s="43">
        <f t="shared" si="2"/>
        <v>1129.5999999999999</v>
      </c>
    </row>
    <row r="24" spans="1:13" x14ac:dyDescent="0.2">
      <c r="A24" s="17">
        <f t="shared" si="1"/>
        <v>10</v>
      </c>
      <c r="C24" s="40">
        <v>44490</v>
      </c>
      <c r="D24" s="40"/>
      <c r="E24" s="42">
        <v>0</v>
      </c>
      <c r="F24" s="54"/>
      <c r="G24" s="42">
        <f t="shared" si="3"/>
        <v>-5379.0449826520153</v>
      </c>
      <c r="H24" s="50"/>
      <c r="I24" s="43">
        <f t="shared" si="0"/>
        <v>-5379.0449826520153</v>
      </c>
      <c r="M24" s="43">
        <f t="shared" si="2"/>
        <v>1129.5999999999999</v>
      </c>
    </row>
    <row r="25" spans="1:13" x14ac:dyDescent="0.2">
      <c r="A25" s="17">
        <f t="shared" si="1"/>
        <v>11</v>
      </c>
      <c r="C25" s="40">
        <v>44521</v>
      </c>
      <c r="D25" s="40"/>
      <c r="E25" s="42">
        <v>0</v>
      </c>
      <c r="F25" s="54"/>
      <c r="G25" s="42">
        <f t="shared" si="3"/>
        <v>-5379.0449826520153</v>
      </c>
      <c r="H25" s="50"/>
      <c r="I25" s="43">
        <f t="shared" si="0"/>
        <v>-5379.0449826520153</v>
      </c>
      <c r="M25" s="43">
        <f t="shared" si="2"/>
        <v>1129.5999999999999</v>
      </c>
    </row>
    <row r="26" spans="1:13" x14ac:dyDescent="0.2">
      <c r="A26" s="17">
        <f t="shared" si="1"/>
        <v>12</v>
      </c>
      <c r="C26" s="40">
        <v>44552</v>
      </c>
      <c r="D26" s="40"/>
      <c r="E26" s="45">
        <v>0</v>
      </c>
      <c r="F26" s="54"/>
      <c r="G26" s="42">
        <f t="shared" si="3"/>
        <v>-5379.0449826520153</v>
      </c>
      <c r="H26" s="50"/>
      <c r="I26" s="46">
        <f t="shared" si="0"/>
        <v>-5379.0449826520153</v>
      </c>
      <c r="M26" s="46">
        <f>+ROUND(I26/I$29*M$29,2)+0.01</f>
        <v>1129.6099999999999</v>
      </c>
    </row>
    <row r="27" spans="1:13" x14ac:dyDescent="0.2">
      <c r="A27" s="17">
        <f t="shared" si="1"/>
        <v>13</v>
      </c>
      <c r="C27" s="47" t="s">
        <v>117</v>
      </c>
      <c r="D27" s="47"/>
      <c r="E27" s="48">
        <f>SUM(E15:E26)</f>
        <v>0</v>
      </c>
      <c r="F27" s="49"/>
      <c r="G27" s="48">
        <f>SUM(G15:G26)</f>
        <v>-64548.539791824172</v>
      </c>
      <c r="H27" s="49"/>
      <c r="I27" s="48">
        <f>SUM(I15:I26)</f>
        <v>-64548.539791824172</v>
      </c>
      <c r="M27" s="48">
        <f>SUM(M15:M26)</f>
        <v>13555.210000000003</v>
      </c>
    </row>
    <row r="28" spans="1:13" x14ac:dyDescent="0.2">
      <c r="A28" s="17">
        <f t="shared" si="1"/>
        <v>14</v>
      </c>
      <c r="E28" s="52" t="s">
        <v>9</v>
      </c>
      <c r="F28" s="52"/>
      <c r="G28" s="52" t="s">
        <v>9</v>
      </c>
      <c r="H28" s="52"/>
      <c r="I28" s="52" t="s">
        <v>9</v>
      </c>
    </row>
    <row r="29" spans="1:13" ht="12" thickBot="1" x14ac:dyDescent="0.25">
      <c r="A29" s="17">
        <f t="shared" si="1"/>
        <v>15</v>
      </c>
      <c r="C29" s="47" t="s">
        <v>118</v>
      </c>
      <c r="D29" s="47"/>
      <c r="E29" s="49"/>
      <c r="F29" s="49"/>
      <c r="G29" s="49"/>
      <c r="H29" s="49"/>
      <c r="I29" s="51">
        <f>I27</f>
        <v>-64548.539791824172</v>
      </c>
      <c r="K29" s="51">
        <v>0</v>
      </c>
      <c r="M29" s="51">
        <f>ROUND(+(K29-I29)*M35,2)</f>
        <v>13555.19</v>
      </c>
    </row>
    <row r="30" spans="1:13" ht="12" thickTop="1" x14ac:dyDescent="0.2">
      <c r="A30" s="17">
        <f t="shared" si="1"/>
        <v>16</v>
      </c>
      <c r="E30" s="50"/>
      <c r="F30" s="50"/>
      <c r="G30" s="50"/>
      <c r="H30" s="50"/>
      <c r="I30" s="47" t="s">
        <v>119</v>
      </c>
    </row>
    <row r="31" spans="1:13" x14ac:dyDescent="0.2">
      <c r="A31" s="17">
        <f t="shared" si="1"/>
        <v>17</v>
      </c>
      <c r="I31" s="47" t="s">
        <v>133</v>
      </c>
      <c r="M31" s="15" t="s">
        <v>108</v>
      </c>
    </row>
    <row r="32" spans="1:13" x14ac:dyDescent="0.2">
      <c r="A32" s="17">
        <f t="shared" si="1"/>
        <v>18</v>
      </c>
      <c r="M32" s="15" t="s">
        <v>121</v>
      </c>
    </row>
    <row r="33" spans="1:13" x14ac:dyDescent="0.2">
      <c r="A33" s="17">
        <f t="shared" si="1"/>
        <v>19</v>
      </c>
      <c r="E33" s="55" t="s">
        <v>122</v>
      </c>
      <c r="F33" s="55"/>
      <c r="G33" s="55" t="s">
        <v>123</v>
      </c>
      <c r="M33" s="15" t="s">
        <v>124</v>
      </c>
    </row>
    <row r="34" spans="1:13" ht="12" thickBot="1" x14ac:dyDescent="0.25">
      <c r="A34" s="17">
        <f t="shared" si="1"/>
        <v>20</v>
      </c>
      <c r="E34" s="56" t="s">
        <v>125</v>
      </c>
      <c r="F34" s="55"/>
      <c r="G34" s="56" t="s">
        <v>125</v>
      </c>
      <c r="M34" s="56" t="s">
        <v>126</v>
      </c>
    </row>
    <row r="35" spans="1:13" x14ac:dyDescent="0.2">
      <c r="A35" s="17">
        <f t="shared" si="1"/>
        <v>21</v>
      </c>
      <c r="C35" s="57"/>
      <c r="D35" s="57"/>
      <c r="E35" s="43">
        <f>+'Deprec Study Rates'!O64</f>
        <v>-64548.539791824187</v>
      </c>
      <c r="F35" s="58"/>
      <c r="G35" s="43">
        <f>E35/12</f>
        <v>-5379.0449826520153</v>
      </c>
      <c r="M35" s="59">
        <v>0.21</v>
      </c>
    </row>
    <row r="36" spans="1:13" x14ac:dyDescent="0.2">
      <c r="A36" s="17">
        <f t="shared" si="1"/>
        <v>22</v>
      </c>
      <c r="H36" s="52"/>
      <c r="I36" s="50"/>
    </row>
    <row r="37" spans="1:13" x14ac:dyDescent="0.2">
      <c r="A37" s="17">
        <f t="shared" si="1"/>
        <v>23</v>
      </c>
      <c r="H37" s="58"/>
      <c r="I37" s="50"/>
    </row>
    <row r="38" spans="1:13" x14ac:dyDescent="0.2">
      <c r="A38" s="17">
        <f t="shared" si="1"/>
        <v>24</v>
      </c>
    </row>
    <row r="39" spans="1:13" x14ac:dyDescent="0.2">
      <c r="A39" s="17">
        <f t="shared" si="1"/>
        <v>25</v>
      </c>
      <c r="H39" s="58"/>
      <c r="I39" s="50"/>
    </row>
    <row r="40" spans="1:13" x14ac:dyDescent="0.2">
      <c r="A40" s="34"/>
      <c r="B40" s="34"/>
      <c r="C40" s="35"/>
      <c r="D40" s="35"/>
      <c r="E40" s="35"/>
      <c r="F40" s="35"/>
      <c r="G40" s="35"/>
      <c r="H40" s="35"/>
      <c r="I40" s="35"/>
    </row>
    <row r="41" spans="1:13" x14ac:dyDescent="0.2">
      <c r="A41" s="34"/>
      <c r="B41" s="34"/>
      <c r="C41" s="35"/>
      <c r="D41" s="35"/>
      <c r="E41" s="35"/>
      <c r="F41" s="35"/>
      <c r="G41" s="35"/>
      <c r="H41" s="35"/>
      <c r="I41" s="35"/>
    </row>
    <row r="43" spans="1:13" x14ac:dyDescent="0.2">
      <c r="A43" s="82"/>
      <c r="B43" s="82"/>
      <c r="C43" s="82"/>
      <c r="D43" s="82"/>
      <c r="E43" s="82"/>
      <c r="F43" s="82"/>
      <c r="G43" s="82"/>
      <c r="H43" s="82"/>
      <c r="I43" s="82"/>
    </row>
    <row r="44" spans="1:13" x14ac:dyDescent="0.2">
      <c r="A44" s="82" t="str">
        <f>A6</f>
        <v>Pro-Forma Adjustment - Depreciation Study Rates</v>
      </c>
      <c r="B44" s="82"/>
      <c r="C44" s="82"/>
      <c r="D44" s="82"/>
      <c r="E44" s="82"/>
      <c r="F44" s="82"/>
      <c r="G44" s="82"/>
      <c r="H44" s="82"/>
      <c r="I44" s="82"/>
    </row>
    <row r="45" spans="1:13" x14ac:dyDescent="0.2">
      <c r="A45" s="36"/>
      <c r="B45" s="36"/>
      <c r="C45" s="37"/>
      <c r="D45" s="37"/>
      <c r="E45" s="37"/>
      <c r="F45" s="37"/>
      <c r="G45" s="37"/>
      <c r="H45" s="37"/>
      <c r="I45" s="37"/>
    </row>
    <row r="46" spans="1:13" x14ac:dyDescent="0.2">
      <c r="A46" s="36" t="s">
        <v>127</v>
      </c>
      <c r="B46" s="36"/>
      <c r="C46" s="37"/>
      <c r="D46" s="37"/>
      <c r="E46" s="37"/>
      <c r="F46" s="37"/>
      <c r="G46" s="37"/>
      <c r="H46" s="37"/>
      <c r="I46" s="37"/>
    </row>
    <row r="47" spans="1:13" x14ac:dyDescent="0.2">
      <c r="A47" s="36" t="s">
        <v>9</v>
      </c>
      <c r="B47" s="36"/>
      <c r="C47" s="37"/>
      <c r="D47" s="37"/>
      <c r="E47" s="37"/>
      <c r="F47" s="37"/>
      <c r="G47" s="37"/>
      <c r="H47" s="37"/>
      <c r="I47" s="37"/>
    </row>
    <row r="49" spans="1:13" ht="12" thickBot="1" x14ac:dyDescent="0.25">
      <c r="A49" s="17" t="s">
        <v>35</v>
      </c>
      <c r="E49" s="38" t="str">
        <f>+E11</f>
        <v>GENERAL PLANT</v>
      </c>
      <c r="F49" s="38"/>
      <c r="G49" s="38"/>
      <c r="H49" s="38"/>
      <c r="I49" s="38"/>
      <c r="M49" s="15" t="s">
        <v>128</v>
      </c>
    </row>
    <row r="50" spans="1:13" ht="12" thickBot="1" x14ac:dyDescent="0.25">
      <c r="A50" s="73" t="s">
        <v>39</v>
      </c>
      <c r="B50" s="15"/>
      <c r="C50" s="18" t="s">
        <v>112</v>
      </c>
      <c r="D50" s="15"/>
      <c r="E50" s="18" t="s">
        <v>113</v>
      </c>
      <c r="F50" s="15"/>
      <c r="G50" s="18" t="s">
        <v>114</v>
      </c>
      <c r="H50" s="15"/>
      <c r="I50" s="18" t="s">
        <v>115</v>
      </c>
      <c r="M50" s="18" t="s">
        <v>129</v>
      </c>
    </row>
    <row r="51" spans="1:13" x14ac:dyDescent="0.2">
      <c r="A51" s="15"/>
      <c r="B51" s="15"/>
      <c r="C51" s="14" t="s">
        <v>5</v>
      </c>
      <c r="D51" s="15"/>
      <c r="E51" s="16" t="s">
        <v>6</v>
      </c>
      <c r="F51" s="15"/>
      <c r="G51" s="16" t="s">
        <v>7</v>
      </c>
      <c r="H51" s="39"/>
      <c r="I51" s="16" t="s">
        <v>45</v>
      </c>
      <c r="K51" s="53" t="s">
        <v>46</v>
      </c>
      <c r="M51" s="15" t="s">
        <v>47</v>
      </c>
    </row>
    <row r="52" spans="1:13" x14ac:dyDescent="0.2">
      <c r="A52" s="15"/>
      <c r="B52" s="15"/>
      <c r="C52" s="15"/>
      <c r="D52" s="15"/>
      <c r="E52" s="15"/>
      <c r="F52" s="15"/>
      <c r="G52" s="15"/>
      <c r="H52" s="15"/>
      <c r="I52" s="15"/>
    </row>
    <row r="53" spans="1:13" x14ac:dyDescent="0.2">
      <c r="A53" s="17">
        <v>1</v>
      </c>
      <c r="C53" s="40">
        <v>44180</v>
      </c>
      <c r="D53" s="40"/>
      <c r="E53" s="41">
        <v>0</v>
      </c>
      <c r="F53" s="50"/>
      <c r="G53" s="41">
        <v>0</v>
      </c>
      <c r="H53" s="50"/>
      <c r="I53" s="41">
        <f t="shared" ref="I53:I65" si="4">G53-E53</f>
        <v>0</v>
      </c>
      <c r="M53" s="41">
        <v>0</v>
      </c>
    </row>
    <row r="54" spans="1:13" x14ac:dyDescent="0.2">
      <c r="A54" s="17">
        <f t="shared" ref="A54:A82" si="5">1+A53</f>
        <v>2</v>
      </c>
      <c r="C54" s="40">
        <f>+C15</f>
        <v>44211</v>
      </c>
      <c r="D54" s="40"/>
      <c r="E54" s="44">
        <f>E15</f>
        <v>0</v>
      </c>
      <c r="F54" s="50"/>
      <c r="G54" s="44">
        <f>G15</f>
        <v>-5379.0449826520153</v>
      </c>
      <c r="H54" s="50"/>
      <c r="I54" s="44">
        <f t="shared" si="4"/>
        <v>-5379.0449826520153</v>
      </c>
      <c r="M54" s="44">
        <f>+M15</f>
        <v>1129.5999999999999</v>
      </c>
    </row>
    <row r="55" spans="1:13" x14ac:dyDescent="0.2">
      <c r="A55" s="17">
        <f t="shared" si="5"/>
        <v>3</v>
      </c>
      <c r="C55" s="40">
        <f t="shared" ref="C55:C65" si="6">+C16</f>
        <v>44242</v>
      </c>
      <c r="D55" s="40"/>
      <c r="E55" s="43">
        <f t="shared" ref="E55:E65" si="7">E54+E16</f>
        <v>0</v>
      </c>
      <c r="F55" s="50"/>
      <c r="G55" s="43">
        <f t="shared" ref="G55:G65" si="8">G54+G16</f>
        <v>-10758.089965304031</v>
      </c>
      <c r="H55" s="50"/>
      <c r="I55" s="43">
        <f t="shared" si="4"/>
        <v>-10758.089965304031</v>
      </c>
      <c r="M55" s="43">
        <f t="shared" ref="M55:M65" si="9">+M54+M16</f>
        <v>2259.1999999999998</v>
      </c>
    </row>
    <row r="56" spans="1:13" x14ac:dyDescent="0.2">
      <c r="A56" s="17">
        <f t="shared" si="5"/>
        <v>4</v>
      </c>
      <c r="C56" s="40">
        <f t="shared" si="6"/>
        <v>44273</v>
      </c>
      <c r="D56" s="40"/>
      <c r="E56" s="43">
        <f t="shared" si="7"/>
        <v>0</v>
      </c>
      <c r="F56" s="50"/>
      <c r="G56" s="43">
        <f t="shared" si="8"/>
        <v>-16137.134947956045</v>
      </c>
      <c r="H56" s="50"/>
      <c r="I56" s="43">
        <f t="shared" si="4"/>
        <v>-16137.134947956045</v>
      </c>
      <c r="M56" s="43">
        <f t="shared" si="9"/>
        <v>3388.7999999999997</v>
      </c>
    </row>
    <row r="57" spans="1:13" x14ac:dyDescent="0.2">
      <c r="A57" s="17">
        <f t="shared" si="5"/>
        <v>5</v>
      </c>
      <c r="C57" s="40">
        <f t="shared" si="6"/>
        <v>44304</v>
      </c>
      <c r="D57" s="40"/>
      <c r="E57" s="43">
        <f t="shared" si="7"/>
        <v>0</v>
      </c>
      <c r="F57" s="50"/>
      <c r="G57" s="43">
        <f t="shared" si="8"/>
        <v>-21516.179930608061</v>
      </c>
      <c r="H57" s="50"/>
      <c r="I57" s="43">
        <f t="shared" si="4"/>
        <v>-21516.179930608061</v>
      </c>
      <c r="M57" s="43">
        <f t="shared" si="9"/>
        <v>4518.3999999999996</v>
      </c>
    </row>
    <row r="58" spans="1:13" x14ac:dyDescent="0.2">
      <c r="A58" s="17">
        <f t="shared" si="5"/>
        <v>6</v>
      </c>
      <c r="C58" s="40">
        <f t="shared" si="6"/>
        <v>44335</v>
      </c>
      <c r="D58" s="40"/>
      <c r="E58" s="43">
        <f t="shared" si="7"/>
        <v>0</v>
      </c>
      <c r="F58" s="50"/>
      <c r="G58" s="43">
        <f t="shared" si="8"/>
        <v>-26895.224913260077</v>
      </c>
      <c r="H58" s="50"/>
      <c r="I58" s="43">
        <f t="shared" si="4"/>
        <v>-26895.224913260077</v>
      </c>
      <c r="M58" s="43">
        <f t="shared" si="9"/>
        <v>5648</v>
      </c>
    </row>
    <row r="59" spans="1:13" x14ac:dyDescent="0.2">
      <c r="A59" s="17">
        <f t="shared" si="5"/>
        <v>7</v>
      </c>
      <c r="C59" s="40">
        <f t="shared" si="6"/>
        <v>44366</v>
      </c>
      <c r="D59" s="40"/>
      <c r="E59" s="43">
        <f t="shared" si="7"/>
        <v>0</v>
      </c>
      <c r="F59" s="50"/>
      <c r="G59" s="43">
        <f t="shared" si="8"/>
        <v>-32274.269895912093</v>
      </c>
      <c r="H59" s="50"/>
      <c r="I59" s="43">
        <f t="shared" si="4"/>
        <v>-32274.269895912093</v>
      </c>
      <c r="M59" s="43">
        <f t="shared" si="9"/>
        <v>6777.6</v>
      </c>
    </row>
    <row r="60" spans="1:13" x14ac:dyDescent="0.2">
      <c r="A60" s="17">
        <f t="shared" si="5"/>
        <v>8</v>
      </c>
      <c r="C60" s="40">
        <f t="shared" si="6"/>
        <v>44397</v>
      </c>
      <c r="D60" s="40"/>
      <c r="E60" s="43">
        <f t="shared" si="7"/>
        <v>0</v>
      </c>
      <c r="F60" s="50"/>
      <c r="G60" s="43">
        <f t="shared" si="8"/>
        <v>-37653.31487856411</v>
      </c>
      <c r="H60" s="50"/>
      <c r="I60" s="43">
        <f t="shared" si="4"/>
        <v>-37653.31487856411</v>
      </c>
      <c r="M60" s="43">
        <f t="shared" si="9"/>
        <v>7907.2000000000007</v>
      </c>
    </row>
    <row r="61" spans="1:13" x14ac:dyDescent="0.2">
      <c r="A61" s="17">
        <f t="shared" si="5"/>
        <v>9</v>
      </c>
      <c r="C61" s="40">
        <f t="shared" si="6"/>
        <v>44428</v>
      </c>
      <c r="D61" s="40"/>
      <c r="E61" s="43">
        <f t="shared" si="7"/>
        <v>0</v>
      </c>
      <c r="F61" s="50"/>
      <c r="G61" s="43">
        <f t="shared" si="8"/>
        <v>-43032.359861216122</v>
      </c>
      <c r="H61" s="50"/>
      <c r="I61" s="43">
        <f t="shared" si="4"/>
        <v>-43032.359861216122</v>
      </c>
      <c r="M61" s="43">
        <f t="shared" si="9"/>
        <v>9036.8000000000011</v>
      </c>
    </row>
    <row r="62" spans="1:13" x14ac:dyDescent="0.2">
      <c r="A62" s="17">
        <f t="shared" si="5"/>
        <v>10</v>
      </c>
      <c r="C62" s="40">
        <f t="shared" si="6"/>
        <v>44459</v>
      </c>
      <c r="D62" s="40"/>
      <c r="E62" s="43">
        <f t="shared" si="7"/>
        <v>0</v>
      </c>
      <c r="F62" s="50"/>
      <c r="G62" s="43">
        <f t="shared" si="8"/>
        <v>-48411.404843868135</v>
      </c>
      <c r="H62" s="50"/>
      <c r="I62" s="43">
        <f t="shared" si="4"/>
        <v>-48411.404843868135</v>
      </c>
      <c r="M62" s="43">
        <f t="shared" si="9"/>
        <v>10166.400000000001</v>
      </c>
    </row>
    <row r="63" spans="1:13" x14ac:dyDescent="0.2">
      <c r="A63" s="17">
        <f t="shared" si="5"/>
        <v>11</v>
      </c>
      <c r="C63" s="40">
        <f t="shared" si="6"/>
        <v>44490</v>
      </c>
      <c r="D63" s="40"/>
      <c r="E63" s="43">
        <f t="shared" si="7"/>
        <v>0</v>
      </c>
      <c r="F63" s="50"/>
      <c r="G63" s="43">
        <f t="shared" si="8"/>
        <v>-53790.449826520147</v>
      </c>
      <c r="H63" s="50"/>
      <c r="I63" s="43">
        <f t="shared" si="4"/>
        <v>-53790.449826520147</v>
      </c>
      <c r="M63" s="43">
        <f t="shared" si="9"/>
        <v>11296.000000000002</v>
      </c>
    </row>
    <row r="64" spans="1:13" x14ac:dyDescent="0.2">
      <c r="A64" s="17">
        <f t="shared" si="5"/>
        <v>12</v>
      </c>
      <c r="C64" s="40">
        <f t="shared" si="6"/>
        <v>44521</v>
      </c>
      <c r="D64" s="40"/>
      <c r="E64" s="43">
        <f t="shared" si="7"/>
        <v>0</v>
      </c>
      <c r="F64" s="50"/>
      <c r="G64" s="43">
        <f t="shared" si="8"/>
        <v>-59169.49480917216</v>
      </c>
      <c r="H64" s="50"/>
      <c r="I64" s="43">
        <f t="shared" si="4"/>
        <v>-59169.49480917216</v>
      </c>
      <c r="M64" s="43">
        <f t="shared" si="9"/>
        <v>12425.600000000002</v>
      </c>
    </row>
    <row r="65" spans="1:13" x14ac:dyDescent="0.2">
      <c r="A65" s="17">
        <f t="shared" si="5"/>
        <v>13</v>
      </c>
      <c r="C65" s="40">
        <f t="shared" si="6"/>
        <v>44552</v>
      </c>
      <c r="D65" s="40"/>
      <c r="E65" s="46">
        <f t="shared" si="7"/>
        <v>0</v>
      </c>
      <c r="F65" s="50"/>
      <c r="G65" s="46">
        <f t="shared" si="8"/>
        <v>-64548.539791824172</v>
      </c>
      <c r="H65" s="50"/>
      <c r="I65" s="46">
        <f t="shared" si="4"/>
        <v>-64548.539791824172</v>
      </c>
      <c r="M65" s="46">
        <f t="shared" si="9"/>
        <v>13555.210000000003</v>
      </c>
    </row>
    <row r="66" spans="1:13" x14ac:dyDescent="0.2">
      <c r="A66" s="17">
        <f t="shared" si="5"/>
        <v>14</v>
      </c>
      <c r="C66" s="47" t="s">
        <v>117</v>
      </c>
      <c r="D66" s="47"/>
      <c r="E66" s="48">
        <f>SUM(E54:E65)</f>
        <v>0</v>
      </c>
      <c r="F66" s="49"/>
      <c r="G66" s="48">
        <f>SUM(G54:G65)</f>
        <v>-419565.50864685723</v>
      </c>
      <c r="H66" s="49"/>
      <c r="I66" s="48">
        <f>SUM(I54:I65)</f>
        <v>-419565.50864685723</v>
      </c>
      <c r="M66" s="48">
        <f>SUM(M54:M65)</f>
        <v>88108.810000000012</v>
      </c>
    </row>
    <row r="67" spans="1:13" x14ac:dyDescent="0.2">
      <c r="A67" s="17">
        <f t="shared" si="5"/>
        <v>15</v>
      </c>
      <c r="E67" s="50"/>
      <c r="F67" s="50"/>
      <c r="G67" s="50"/>
      <c r="H67" s="50"/>
      <c r="I67" s="50"/>
      <c r="M67" s="50"/>
    </row>
    <row r="68" spans="1:13" ht="12" thickBot="1" x14ac:dyDescent="0.25">
      <c r="A68" s="17">
        <f t="shared" si="5"/>
        <v>16</v>
      </c>
      <c r="C68" s="60" t="s">
        <v>130</v>
      </c>
      <c r="D68" s="60"/>
      <c r="E68" s="51">
        <f>ROUND(+E66/12,2)</f>
        <v>0</v>
      </c>
      <c r="F68" s="49"/>
      <c r="G68" s="51">
        <f>ROUND(+G66/12,2)</f>
        <v>-34963.79</v>
      </c>
      <c r="H68" s="49"/>
      <c r="I68" s="51">
        <f>ROUND(+I66/12,2)</f>
        <v>-34963.79</v>
      </c>
      <c r="M68" s="51">
        <f>ROUND(+M66/12,2)</f>
        <v>7342.4</v>
      </c>
    </row>
    <row r="69" spans="1:13" ht="12" thickTop="1" x14ac:dyDescent="0.2">
      <c r="A69" s="17">
        <f t="shared" si="5"/>
        <v>17</v>
      </c>
      <c r="E69" s="52" t="s">
        <v>9</v>
      </c>
      <c r="F69" s="52"/>
      <c r="G69" s="52" t="s">
        <v>9</v>
      </c>
      <c r="H69" s="52"/>
      <c r="I69" s="52" t="s">
        <v>9</v>
      </c>
    </row>
    <row r="70" spans="1:13" x14ac:dyDescent="0.2">
      <c r="A70" s="17">
        <f t="shared" si="5"/>
        <v>18</v>
      </c>
      <c r="E70" s="50"/>
      <c r="F70" s="50"/>
      <c r="G70" s="50"/>
      <c r="H70" s="50"/>
      <c r="I70" s="50"/>
    </row>
    <row r="71" spans="1:13" ht="12" thickBot="1" x14ac:dyDescent="0.25">
      <c r="A71" s="17">
        <f t="shared" si="5"/>
        <v>19</v>
      </c>
      <c r="C71" s="47" t="s">
        <v>118</v>
      </c>
      <c r="D71" s="47"/>
      <c r="E71" s="50"/>
      <c r="F71" s="50"/>
      <c r="G71" s="50"/>
      <c r="H71" s="50"/>
      <c r="I71" s="61">
        <f>I68</f>
        <v>-34963.79</v>
      </c>
      <c r="M71" s="61">
        <f>+M68</f>
        <v>7342.4</v>
      </c>
    </row>
    <row r="72" spans="1:13" ht="12" thickTop="1" x14ac:dyDescent="0.2">
      <c r="A72" s="17">
        <f t="shared" si="5"/>
        <v>20</v>
      </c>
      <c r="E72" s="50"/>
      <c r="F72" s="50"/>
      <c r="G72" s="50"/>
      <c r="H72" s="50"/>
      <c r="I72" s="47" t="s">
        <v>119</v>
      </c>
      <c r="M72" s="47" t="s">
        <v>119</v>
      </c>
    </row>
    <row r="73" spans="1:13" x14ac:dyDescent="0.2">
      <c r="A73" s="17">
        <f t="shared" si="5"/>
        <v>21</v>
      </c>
      <c r="I73" s="47" t="s">
        <v>136</v>
      </c>
      <c r="M73" s="47" t="s">
        <v>137</v>
      </c>
    </row>
    <row r="74" spans="1:13" x14ac:dyDescent="0.2">
      <c r="A74" s="17">
        <f t="shared" si="5"/>
        <v>22</v>
      </c>
    </row>
    <row r="75" spans="1:13" x14ac:dyDescent="0.2">
      <c r="A75" s="17">
        <f t="shared" si="5"/>
        <v>23</v>
      </c>
      <c r="E75" s="55" t="s">
        <v>122</v>
      </c>
      <c r="F75" s="55"/>
      <c r="G75" s="55" t="s">
        <v>123</v>
      </c>
    </row>
    <row r="76" spans="1:13" ht="12" thickBot="1" x14ac:dyDescent="0.25">
      <c r="A76" s="17">
        <f t="shared" si="5"/>
        <v>24</v>
      </c>
      <c r="E76" s="56" t="s">
        <v>125</v>
      </c>
      <c r="F76" s="55"/>
      <c r="G76" s="56" t="s">
        <v>125</v>
      </c>
    </row>
    <row r="77" spans="1:13" x14ac:dyDescent="0.2">
      <c r="A77" s="17">
        <f t="shared" si="5"/>
        <v>25</v>
      </c>
      <c r="C77" s="57"/>
      <c r="D77" s="57"/>
      <c r="E77" s="43">
        <f>E35</f>
        <v>-64548.539791824187</v>
      </c>
      <c r="F77" s="58"/>
      <c r="G77" s="43">
        <f>G35</f>
        <v>-5379.0449826520153</v>
      </c>
    </row>
    <row r="78" spans="1:13" x14ac:dyDescent="0.2">
      <c r="A78" s="17">
        <f t="shared" si="5"/>
        <v>26</v>
      </c>
      <c r="E78" s="50"/>
      <c r="F78" s="50"/>
      <c r="G78" s="50"/>
      <c r="H78" s="50"/>
      <c r="I78" s="50"/>
    </row>
    <row r="79" spans="1:13" x14ac:dyDescent="0.2">
      <c r="A79" s="17">
        <f t="shared" si="5"/>
        <v>27</v>
      </c>
      <c r="H79" s="50"/>
      <c r="I79" s="50"/>
    </row>
    <row r="80" spans="1:13" x14ac:dyDescent="0.2">
      <c r="A80" s="17">
        <f t="shared" si="5"/>
        <v>28</v>
      </c>
    </row>
    <row r="81" spans="1:1" x14ac:dyDescent="0.2">
      <c r="A81" s="17">
        <f t="shared" si="5"/>
        <v>29</v>
      </c>
    </row>
    <row r="82" spans="1:1" x14ac:dyDescent="0.2">
      <c r="A82" s="17">
        <f t="shared" si="5"/>
        <v>30</v>
      </c>
    </row>
  </sheetData>
  <mergeCells count="4">
    <mergeCell ref="A2:I2"/>
    <mergeCell ref="A6:I6"/>
    <mergeCell ref="A44:I44"/>
    <mergeCell ref="A43:I43"/>
  </mergeCells>
  <pageMargins left="0.75" right="0.75" top="1" bottom="1" header="0.5" footer="0.5"/>
  <pageSetup scale="99" orientation="portrait" r:id="rId1"/>
  <headerFooter alignWithMargins="0">
    <oddHeader>&amp;C&amp;8Exhibit ASR 1.1, WP F
Business Transformation
Test Year Ending December 31, 2021
Utility: MidAmerican Energy Company
Docket No. NG22-___
Individual Responsible: Aimee S. Rooney</oddHeader>
    <oddFooter>&amp;C&amp;8Exhibit ASR 1.1, WP F
Page &amp;P of &amp;N</oddFooter>
  </headerFooter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A954B5-60DC-40D9-9BC1-9E3226CE2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F55E8F-E454-413C-AF7D-88A28F154319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ec465538-51ad-4a49-97bb-3af484439683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a6bdf0c3-ccba-4ad4-a261-da85c323314a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1A142C-9615-4981-82E5-D663C47924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WP F, pg 1</vt:lpstr>
      <vt:lpstr>Deprec Study Rates</vt:lpstr>
      <vt:lpstr>Deprec Acct1</vt:lpstr>
      <vt:lpstr>Deprec Acct2</vt:lpstr>
      <vt:lpstr>Deprec Acct3</vt:lpstr>
      <vt:lpstr>'Deprec Acct1'!Print_Area</vt:lpstr>
      <vt:lpstr>'Deprec Acct2'!Print_Area</vt:lpstr>
      <vt:lpstr>'Deprec Acct3'!Print_Area</vt:lpstr>
      <vt:lpstr>'Deprec Study Rates'!Print_Area</vt:lpstr>
      <vt:lpstr>'WP F, pg 1'!Print_Area</vt:lpstr>
      <vt:lpstr>'Deprec Study Rates'!Print_Titles</vt:lpstr>
    </vt:vector>
  </TitlesOfParts>
  <Manager/>
  <Company>Dell Computer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J. Spanos</dc:creator>
  <cp:keywords/>
  <dc:description/>
  <cp:lastModifiedBy>White, Renee (MidAmerican)</cp:lastModifiedBy>
  <cp:revision/>
  <cp:lastPrinted>2022-05-12T12:02:34Z</cp:lastPrinted>
  <dcterms:created xsi:type="dcterms:W3CDTF">2002-11-15T14:48:58Z</dcterms:created>
  <dcterms:modified xsi:type="dcterms:W3CDTF">2022-05-12T12:03:22Z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