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kenergy.sharepoint.com/sites/SouthDakotaNaturalGasRateCase2022/Shared Documents/General/1 Testimony/Rate Base and Depreciation - Aimee Rooney &amp; John Spanos/"/>
    </mc:Choice>
  </mc:AlternateContent>
  <xr:revisionPtr revIDLastSave="496" documentId="13_ncr:1_{689F134F-6799-437C-97D3-CF5D3DC5D5B9}" xr6:coauthVersionLast="47" xr6:coauthVersionMax="47" xr10:uidLastSave="{3F95545B-091F-4608-81F2-D8B172111FDD}"/>
  <bookViews>
    <workbookView xWindow="390" yWindow="390" windowWidth="22020" windowHeight="15405" tabRatio="809" xr2:uid="{00000000-000D-0000-FFFF-FFFF00000000}"/>
  </bookViews>
  <sheets>
    <sheet name="WP B, pg 1" sheetId="1" r:id="rId1"/>
    <sheet name="WP B, pg 2 &amp; 3" sheetId="2" r:id="rId2"/>
    <sheet name="G9B1Y Input" sheetId="3" r:id="rId3"/>
    <sheet name="G9B1Y TotalWO" sheetId="4" r:id="rId4"/>
    <sheet name="G9B1Y Acct1" sheetId="5" r:id="rId5"/>
    <sheet name="G9B1Y Acct2" sheetId="7" r:id="rId6"/>
    <sheet name="G9B1Y Support" sheetId="6" r:id="rId7"/>
  </sheets>
  <externalReferences>
    <externalReference r:id="rId8"/>
  </externalReferences>
  <definedNames>
    <definedName name="\a">#REF!</definedName>
    <definedName name="\b">#REF!</definedName>
    <definedName name="_a1">#REF!</definedName>
    <definedName name="_Key1" localSheetId="3" hidden="1">[1]Acct1!$A$13:$A$44</definedName>
    <definedName name="_Order1" localSheetId="3" hidden="1">255</definedName>
    <definedName name="_Regression_Int" localSheetId="3" hidden="1">1</definedName>
    <definedName name="_Sort" localSheetId="3" hidden="1">[1]Acct1!$A$13:$A$44</definedName>
    <definedName name="ab">#REF!</definedName>
    <definedName name="b">#REF!</definedName>
    <definedName name="LINE">#REF!</definedName>
    <definedName name="_xlnm.Print_Area" localSheetId="4">'G9B1Y Acct1'!$A$1:$M$121</definedName>
    <definedName name="_xlnm.Print_Area" localSheetId="5">'G9B1Y Acct2'!$A$1:$M$121</definedName>
    <definedName name="_xlnm.Print_Area" localSheetId="2">'G9B1Y Input'!$A$1:$O$41</definedName>
    <definedName name="_xlnm.Print_Area" localSheetId="6">'G9B1Y Support'!$A$1:$J$162</definedName>
    <definedName name="_xlnm.Print_Area" localSheetId="3">'G9B1Y TotalWO'!$A$1:$I$38</definedName>
    <definedName name="_xlnm.Print_Area" localSheetId="0">'WP B, pg 1'!$A$1:$H$35</definedName>
    <definedName name="_xlnm.Print_Area" localSheetId="1">'WP B, pg 2 &amp; 3'!$A$1:$T$50</definedName>
  </definedNames>
  <calcPr calcId="191028" iterateDelta="9.999999999999445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3" l="1"/>
  <c r="E73" i="7"/>
  <c r="G73" i="7" s="1"/>
  <c r="E11" i="7"/>
  <c r="E88" i="7" s="1"/>
  <c r="A94" i="7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93" i="7"/>
  <c r="I92" i="7"/>
  <c r="M73" i="7"/>
  <c r="K73" i="7"/>
  <c r="A54" i="7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20" i="7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17" i="7"/>
  <c r="A18" i="7" s="1"/>
  <c r="A19" i="7" s="1"/>
  <c r="A16" i="7"/>
  <c r="A8" i="7"/>
  <c r="A6" i="7"/>
  <c r="A5" i="7"/>
  <c r="A82" i="7" s="1"/>
  <c r="J14" i="3"/>
  <c r="D18" i="3"/>
  <c r="D19" i="3" s="1"/>
  <c r="D20" i="3" s="1"/>
  <c r="D21" i="3" s="1"/>
  <c r="D22" i="3" s="1"/>
  <c r="D23" i="3" s="1"/>
  <c r="D24" i="3" s="1"/>
  <c r="D25" i="3" s="1"/>
  <c r="D26" i="3" s="1"/>
  <c r="D138" i="6"/>
  <c r="A129" i="6"/>
  <c r="A43" i="7" l="1"/>
  <c r="G116" i="7"/>
  <c r="E116" i="7"/>
  <c r="E49" i="7"/>
  <c r="C73" i="7" s="1"/>
  <c r="C116" i="7" s="1"/>
  <c r="A83" i="7"/>
  <c r="A44" i="7"/>
  <c r="M73" i="5"/>
  <c r="K73" i="5"/>
  <c r="A130" i="6" l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6" i="6"/>
  <c r="A121" i="6" s="1"/>
  <c r="A5" i="6"/>
  <c r="A120" i="6" s="1"/>
  <c r="A93" i="5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I92" i="5"/>
  <c r="A54" i="5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16" i="5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E11" i="5"/>
  <c r="A8" i="5"/>
  <c r="A6" i="5"/>
  <c r="A5" i="5"/>
  <c r="E25" i="4"/>
  <c r="E24" i="4"/>
  <c r="E23" i="4"/>
  <c r="E22" i="4"/>
  <c r="E21" i="4"/>
  <c r="E20" i="4"/>
  <c r="E19" i="4"/>
  <c r="E18" i="4"/>
  <c r="E17" i="4"/>
  <c r="G16" i="4"/>
  <c r="E16" i="4"/>
  <c r="C16" i="4"/>
  <c r="A16" i="4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G15" i="4"/>
  <c r="E15" i="4"/>
  <c r="C15" i="4"/>
  <c r="A6" i="4"/>
  <c r="A5" i="4"/>
  <c r="E26" i="4"/>
  <c r="B16" i="3"/>
  <c r="C17" i="4" s="1"/>
  <c r="E73" i="5"/>
  <c r="E16" i="5" l="1"/>
  <c r="E16" i="7"/>
  <c r="E17" i="5"/>
  <c r="E17" i="7"/>
  <c r="E55" i="7" s="1"/>
  <c r="G16" i="5"/>
  <c r="G16" i="7"/>
  <c r="C15" i="5"/>
  <c r="C92" i="5" s="1"/>
  <c r="C15" i="7"/>
  <c r="C92" i="7" s="1"/>
  <c r="E18" i="5"/>
  <c r="E18" i="7"/>
  <c r="E15" i="5"/>
  <c r="I15" i="5" s="1"/>
  <c r="E15" i="7"/>
  <c r="E53" i="7" s="1"/>
  <c r="E93" i="7" s="1"/>
  <c r="G15" i="5"/>
  <c r="G15" i="7"/>
  <c r="C16" i="5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16" i="7"/>
  <c r="E22" i="5"/>
  <c r="E22" i="7"/>
  <c r="E19" i="5"/>
  <c r="E19" i="7"/>
  <c r="E23" i="5"/>
  <c r="E23" i="7"/>
  <c r="E21" i="5"/>
  <c r="E21" i="7"/>
  <c r="E25" i="5"/>
  <c r="E25" i="7"/>
  <c r="E26" i="5"/>
  <c r="E26" i="7"/>
  <c r="E20" i="5"/>
  <c r="E20" i="7"/>
  <c r="E24" i="5"/>
  <c r="E24" i="7"/>
  <c r="A57" i="6"/>
  <c r="A59" i="6"/>
  <c r="C93" i="5"/>
  <c r="C94" i="5" s="1"/>
  <c r="C95" i="5" s="1"/>
  <c r="C96" i="5" s="1"/>
  <c r="C97" i="5" s="1"/>
  <c r="C98" i="5" s="1"/>
  <c r="C99" i="5" s="1"/>
  <c r="C100" i="5" s="1"/>
  <c r="C101" i="5" s="1"/>
  <c r="C102" i="5" s="1"/>
  <c r="C103" i="5" s="1"/>
  <c r="C104" i="5" s="1"/>
  <c r="C53" i="5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E27" i="4"/>
  <c r="I15" i="4"/>
  <c r="G18" i="4"/>
  <c r="G18" i="7" s="1"/>
  <c r="G56" i="7" s="1"/>
  <c r="G20" i="4"/>
  <c r="G20" i="7" s="1"/>
  <c r="G58" i="7" s="1"/>
  <c r="G22" i="4"/>
  <c r="G22" i="7" s="1"/>
  <c r="G60" i="7" s="1"/>
  <c r="G24" i="4"/>
  <c r="G24" i="7" s="1"/>
  <c r="G62" i="7" s="1"/>
  <c r="G26" i="4"/>
  <c r="G26" i="7" s="1"/>
  <c r="G64" i="7" s="1"/>
  <c r="A82" i="5"/>
  <c r="A43" i="5"/>
  <c r="A83" i="5"/>
  <c r="A44" i="5"/>
  <c r="E88" i="5"/>
  <c r="E49" i="5"/>
  <c r="C73" i="5" s="1"/>
  <c r="C116" i="5" s="1"/>
  <c r="E116" i="5"/>
  <c r="G73" i="5"/>
  <c r="G116" i="5" s="1"/>
  <c r="B17" i="3"/>
  <c r="I16" i="4"/>
  <c r="G17" i="4"/>
  <c r="G17" i="7" s="1"/>
  <c r="G19" i="4"/>
  <c r="G19" i="7" s="1"/>
  <c r="G57" i="7" s="1"/>
  <c r="G21" i="4"/>
  <c r="G21" i="7" s="1"/>
  <c r="G59" i="7" s="1"/>
  <c r="G23" i="4"/>
  <c r="G23" i="7" s="1"/>
  <c r="G61" i="7" s="1"/>
  <c r="G25" i="4"/>
  <c r="G25" i="7" s="1"/>
  <c r="G63" i="7" s="1"/>
  <c r="G27" i="4"/>
  <c r="G27" i="7" s="1"/>
  <c r="A56" i="6"/>
  <c r="A60" i="6"/>
  <c r="A61" i="6"/>
  <c r="I16" i="5" l="1"/>
  <c r="C17" i="7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53" i="7"/>
  <c r="C54" i="7" s="1"/>
  <c r="C55" i="7" s="1"/>
  <c r="C56" i="7" s="1"/>
  <c r="C57" i="7" s="1"/>
  <c r="C58" i="7" s="1"/>
  <c r="C59" i="7" s="1"/>
  <c r="C60" i="7" s="1"/>
  <c r="C61" i="7" s="1"/>
  <c r="C62" i="7" s="1"/>
  <c r="C63" i="7" s="1"/>
  <c r="C64" i="7" s="1"/>
  <c r="C93" i="7"/>
  <c r="C94" i="7" s="1"/>
  <c r="C95" i="7" s="1"/>
  <c r="C96" i="7" s="1"/>
  <c r="C97" i="7" s="1"/>
  <c r="C98" i="7" s="1"/>
  <c r="C99" i="7" s="1"/>
  <c r="C100" i="7" s="1"/>
  <c r="C101" i="7" s="1"/>
  <c r="C102" i="7" s="1"/>
  <c r="C103" i="7" s="1"/>
  <c r="C104" i="7" s="1"/>
  <c r="I17" i="7"/>
  <c r="G55" i="7"/>
  <c r="I55" i="7" s="1"/>
  <c r="I16" i="7"/>
  <c r="E54" i="7"/>
  <c r="I15" i="7"/>
  <c r="G54" i="7"/>
  <c r="G28" i="7"/>
  <c r="G30" i="7" s="1"/>
  <c r="G53" i="7"/>
  <c r="I18" i="7"/>
  <c r="E56" i="7"/>
  <c r="I56" i="7" s="1"/>
  <c r="E27" i="5"/>
  <c r="E28" i="5" s="1"/>
  <c r="E30" i="5" s="1"/>
  <c r="E27" i="7"/>
  <c r="I27" i="7" s="1"/>
  <c r="I20" i="7"/>
  <c r="E58" i="7"/>
  <c r="I58" i="7" s="1"/>
  <c r="I25" i="7"/>
  <c r="E63" i="7"/>
  <c r="I63" i="7" s="1"/>
  <c r="I23" i="7"/>
  <c r="E61" i="7"/>
  <c r="I61" i="7" s="1"/>
  <c r="I22" i="7"/>
  <c r="E60" i="7"/>
  <c r="I60" i="7" s="1"/>
  <c r="E62" i="7"/>
  <c r="I62" i="7" s="1"/>
  <c r="I24" i="7"/>
  <c r="I26" i="7"/>
  <c r="E64" i="7"/>
  <c r="I64" i="7" s="1"/>
  <c r="I21" i="7"/>
  <c r="E59" i="7"/>
  <c r="I59" i="7" s="1"/>
  <c r="I19" i="7"/>
  <c r="E28" i="7"/>
  <c r="E30" i="7" s="1"/>
  <c r="E57" i="7"/>
  <c r="E58" i="5"/>
  <c r="E62" i="5"/>
  <c r="E54" i="5"/>
  <c r="E60" i="5"/>
  <c r="E56" i="5"/>
  <c r="G28" i="4"/>
  <c r="G30" i="4" s="1"/>
  <c r="E28" i="4"/>
  <c r="E30" i="4" s="1"/>
  <c r="G25" i="5"/>
  <c r="I25" i="4"/>
  <c r="G23" i="5"/>
  <c r="I23" i="4"/>
  <c r="G21" i="5"/>
  <c r="I21" i="4"/>
  <c r="G19" i="5"/>
  <c r="I19" i="4"/>
  <c r="G17" i="5"/>
  <c r="I17" i="4"/>
  <c r="C18" i="4"/>
  <c r="B18" i="3"/>
  <c r="B128" i="6" s="1"/>
  <c r="G26" i="5"/>
  <c r="I26" i="4"/>
  <c r="I22" i="4"/>
  <c r="G22" i="5"/>
  <c r="I18" i="4"/>
  <c r="G18" i="5"/>
  <c r="E61" i="5"/>
  <c r="E57" i="5"/>
  <c r="G54" i="5"/>
  <c r="E53" i="5"/>
  <c r="G27" i="5"/>
  <c r="I27" i="5" s="1"/>
  <c r="I27" i="4"/>
  <c r="G24" i="5"/>
  <c r="I24" i="4"/>
  <c r="G20" i="5"/>
  <c r="I20" i="4"/>
  <c r="E63" i="5"/>
  <c r="E59" i="5"/>
  <c r="E55" i="5"/>
  <c r="G53" i="5"/>
  <c r="E64" i="5"/>
  <c r="I54" i="5" l="1"/>
  <c r="I54" i="7"/>
  <c r="I53" i="7"/>
  <c r="G93" i="7"/>
  <c r="G65" i="7"/>
  <c r="E94" i="7"/>
  <c r="E95" i="7" s="1"/>
  <c r="E96" i="7" s="1"/>
  <c r="E97" i="7" s="1"/>
  <c r="E65" i="7"/>
  <c r="I57" i="7"/>
  <c r="I28" i="7"/>
  <c r="I30" i="7" s="1"/>
  <c r="I33" i="7" s="1"/>
  <c r="I28" i="4"/>
  <c r="I30" i="4" s="1"/>
  <c r="I33" i="4" s="1"/>
  <c r="G93" i="5"/>
  <c r="I53" i="5"/>
  <c r="I20" i="5"/>
  <c r="G58" i="5"/>
  <c r="I58" i="5" s="1"/>
  <c r="G62" i="5"/>
  <c r="I62" i="5" s="1"/>
  <c r="I24" i="5"/>
  <c r="E93" i="5"/>
  <c r="E65" i="5"/>
  <c r="I18" i="5"/>
  <c r="G56" i="5"/>
  <c r="I56" i="5" s="1"/>
  <c r="G60" i="5"/>
  <c r="I60" i="5" s="1"/>
  <c r="I22" i="5"/>
  <c r="C19" i="4"/>
  <c r="B19" i="3"/>
  <c r="G64" i="5"/>
  <c r="I64" i="5" s="1"/>
  <c r="I26" i="5"/>
  <c r="G55" i="5"/>
  <c r="I55" i="5" s="1"/>
  <c r="I17" i="5"/>
  <c r="G28" i="5"/>
  <c r="G30" i="5" s="1"/>
  <c r="G57" i="5"/>
  <c r="I57" i="5" s="1"/>
  <c r="I19" i="5"/>
  <c r="G59" i="5"/>
  <c r="I59" i="5" s="1"/>
  <c r="I21" i="5"/>
  <c r="G61" i="5"/>
  <c r="I61" i="5" s="1"/>
  <c r="I23" i="5"/>
  <c r="G63" i="5"/>
  <c r="I63" i="5" s="1"/>
  <c r="I25" i="5"/>
  <c r="I65" i="7" l="1"/>
  <c r="I67" i="7" s="1"/>
  <c r="M67" i="7" s="1"/>
  <c r="M53" i="7" s="1"/>
  <c r="M54" i="7" s="1"/>
  <c r="M55" i="7" s="1"/>
  <c r="M56" i="7" s="1"/>
  <c r="M57" i="7" s="1"/>
  <c r="M58" i="7" s="1"/>
  <c r="M59" i="7" s="1"/>
  <c r="M60" i="7" s="1"/>
  <c r="M61" i="7" s="1"/>
  <c r="M62" i="7" s="1"/>
  <c r="M63" i="7" s="1"/>
  <c r="M64" i="7" s="1"/>
  <c r="G94" i="7"/>
  <c r="I93" i="7"/>
  <c r="E98" i="7"/>
  <c r="E99" i="7" s="1"/>
  <c r="E100" i="7" s="1"/>
  <c r="E101" i="7" s="1"/>
  <c r="E102" i="7" s="1"/>
  <c r="E103" i="7" s="1"/>
  <c r="E104" i="7" s="1"/>
  <c r="E94" i="5"/>
  <c r="E95" i="5" s="1"/>
  <c r="E96" i="5" s="1"/>
  <c r="E97" i="5" s="1"/>
  <c r="E98" i="5" s="1"/>
  <c r="E99" i="5" s="1"/>
  <c r="E100" i="5" s="1"/>
  <c r="E101" i="5" s="1"/>
  <c r="E102" i="5" s="1"/>
  <c r="E103" i="5" s="1"/>
  <c r="E104" i="5" s="1"/>
  <c r="G94" i="5"/>
  <c r="I93" i="5"/>
  <c r="I28" i="5"/>
  <c r="I30" i="5" s="1"/>
  <c r="I33" i="5" s="1"/>
  <c r="N12" i="2" s="1"/>
  <c r="B129" i="6"/>
  <c r="C20" i="4"/>
  <c r="B20" i="3"/>
  <c r="I65" i="5"/>
  <c r="I67" i="5" s="1"/>
  <c r="G65" i="5"/>
  <c r="E105" i="7" l="1"/>
  <c r="E107" i="7" s="1"/>
  <c r="R34" i="2"/>
  <c r="I94" i="7"/>
  <c r="G95" i="7"/>
  <c r="M65" i="7"/>
  <c r="M93" i="7"/>
  <c r="M94" i="7" s="1"/>
  <c r="M95" i="7" s="1"/>
  <c r="M96" i="7" s="1"/>
  <c r="M97" i="7" s="1"/>
  <c r="M98" i="7" s="1"/>
  <c r="M99" i="7" s="1"/>
  <c r="M100" i="7" s="1"/>
  <c r="M101" i="7" s="1"/>
  <c r="M102" i="7" s="1"/>
  <c r="M103" i="7" s="1"/>
  <c r="M104" i="7" s="1"/>
  <c r="M105" i="7" s="1"/>
  <c r="M107" i="7" s="1"/>
  <c r="M110" i="7" s="1"/>
  <c r="M67" i="5"/>
  <c r="M53" i="5" s="1"/>
  <c r="G95" i="5"/>
  <c r="I94" i="5"/>
  <c r="B130" i="6"/>
  <c r="C21" i="4"/>
  <c r="B21" i="3"/>
  <c r="E105" i="5"/>
  <c r="E107" i="5" s="1"/>
  <c r="I95" i="7" l="1"/>
  <c r="G96" i="7"/>
  <c r="M54" i="5"/>
  <c r="M55" i="5" s="1"/>
  <c r="M56" i="5" s="1"/>
  <c r="M57" i="5" s="1"/>
  <c r="M58" i="5" s="1"/>
  <c r="M59" i="5" s="1"/>
  <c r="M60" i="5" s="1"/>
  <c r="M93" i="5"/>
  <c r="B131" i="6"/>
  <c r="C22" i="4"/>
  <c r="B22" i="3"/>
  <c r="G96" i="5"/>
  <c r="I95" i="5"/>
  <c r="I96" i="7" l="1"/>
  <c r="G97" i="7"/>
  <c r="M61" i="5"/>
  <c r="M62" i="5" s="1"/>
  <c r="M63" i="5" s="1"/>
  <c r="M64" i="5" s="1"/>
  <c r="M65" i="5" s="1"/>
  <c r="M94" i="5"/>
  <c r="M95" i="5" s="1"/>
  <c r="M96" i="5" s="1"/>
  <c r="M97" i="5" s="1"/>
  <c r="M98" i="5" s="1"/>
  <c r="M99" i="5" s="1"/>
  <c r="M100" i="5" s="1"/>
  <c r="G97" i="5"/>
  <c r="I96" i="5"/>
  <c r="B132" i="6"/>
  <c r="C23" i="4"/>
  <c r="B23" i="3"/>
  <c r="M101" i="5" l="1"/>
  <c r="M102" i="5" s="1"/>
  <c r="M103" i="5" s="1"/>
  <c r="M104" i="5" s="1"/>
  <c r="M105" i="5" s="1"/>
  <c r="M107" i="5" s="1"/>
  <c r="M110" i="5" s="1"/>
  <c r="I97" i="7"/>
  <c r="G98" i="7"/>
  <c r="B133" i="6"/>
  <c r="C24" i="4"/>
  <c r="B24" i="3"/>
  <c r="G98" i="5"/>
  <c r="I97" i="5"/>
  <c r="I98" i="7" l="1"/>
  <c r="G99" i="7"/>
  <c r="T34" i="2"/>
  <c r="T36" i="2" s="1"/>
  <c r="F31" i="1" s="1"/>
  <c r="G99" i="5"/>
  <c r="I98" i="5"/>
  <c r="B134" i="6"/>
  <c r="C25" i="4"/>
  <c r="B25" i="3"/>
  <c r="G100" i="7" l="1"/>
  <c r="I99" i="7"/>
  <c r="B135" i="6"/>
  <c r="B26" i="3"/>
  <c r="C26" i="4"/>
  <c r="G100" i="5"/>
  <c r="I99" i="5"/>
  <c r="I100" i="7" l="1"/>
  <c r="G101" i="7"/>
  <c r="G101" i="5"/>
  <c r="I100" i="5"/>
  <c r="B136" i="6"/>
  <c r="C27" i="4"/>
  <c r="G102" i="7" l="1"/>
  <c r="I101" i="7"/>
  <c r="G102" i="5"/>
  <c r="I101" i="5"/>
  <c r="I102" i="7" l="1"/>
  <c r="G103" i="7"/>
  <c r="G103" i="5"/>
  <c r="I102" i="5"/>
  <c r="G104" i="7" l="1"/>
  <c r="I104" i="7" s="1"/>
  <c r="I103" i="7"/>
  <c r="G104" i="5"/>
  <c r="I103" i="5"/>
  <c r="G105" i="7" l="1"/>
  <c r="G107" i="7" s="1"/>
  <c r="I105" i="7"/>
  <c r="I107" i="7" s="1"/>
  <c r="I110" i="7" s="1"/>
  <c r="I104" i="5"/>
  <c r="I105" i="5" s="1"/>
  <c r="I107" i="5" s="1"/>
  <c r="I110" i="5" s="1"/>
  <c r="N34" i="2" s="1"/>
  <c r="G105" i="5"/>
  <c r="G107" i="5" s="1"/>
  <c r="R36" i="2" l="1"/>
  <c r="N36" i="2"/>
  <c r="L36" i="2"/>
  <c r="J36" i="2"/>
  <c r="H36" i="2"/>
  <c r="F36" i="2"/>
  <c r="N14" i="2"/>
  <c r="L14" i="2"/>
  <c r="J14" i="2"/>
  <c r="H14" i="2"/>
  <c r="F14" i="2"/>
  <c r="A28" i="2" l="1"/>
  <c r="A5" i="2"/>
  <c r="P12" i="2"/>
  <c r="P14" i="2" s="1"/>
  <c r="B34" i="2"/>
  <c r="D34" i="2"/>
  <c r="P34" i="2"/>
  <c r="P36" i="2" s="1"/>
  <c r="B36" i="2"/>
  <c r="D36" i="2"/>
  <c r="B37" i="2"/>
  <c r="D37" i="2"/>
  <c r="B38" i="2"/>
  <c r="D38" i="2"/>
  <c r="B39" i="2"/>
  <c r="B40" i="2"/>
  <c r="B41" i="2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F15" i="1"/>
  <c r="F16" i="1"/>
  <c r="F17" i="1"/>
  <c r="F18" i="1"/>
  <c r="F19" i="1"/>
  <c r="F23" i="1"/>
  <c r="F24" i="1"/>
  <c r="F25" i="1"/>
  <c r="F26" i="1"/>
  <c r="F27" i="1"/>
  <c r="F34" i="1"/>
  <c r="A30" i="1" l="1"/>
  <c r="A31" i="1" s="1"/>
  <c r="A32" i="1" s="1"/>
  <c r="A33" i="1" s="1"/>
  <c r="A34" i="1" s="1"/>
  <c r="F28" i="1"/>
  <c r="F20" i="1"/>
</calcChain>
</file>

<file path=xl/sharedStrings.xml><?xml version="1.0" encoding="utf-8"?>
<sst xmlns="http://schemas.openxmlformats.org/spreadsheetml/2006/main" count="391" uniqueCount="128">
  <si>
    <t>Pro-Forma Adjustment - Project In-Service During Test Year</t>
  </si>
  <si>
    <t>Line</t>
  </si>
  <si>
    <t>Description</t>
  </si>
  <si>
    <t>Amount</t>
  </si>
  <si>
    <t>Reference</t>
  </si>
  <si>
    <t>(a)</t>
  </si>
  <si>
    <t>(b)</t>
  </si>
  <si>
    <t>(c)</t>
  </si>
  <si>
    <t>Pro Forma Adjustment:  Projects In-Service During Test Year</t>
  </si>
  <si>
    <t xml:space="preserve"> </t>
  </si>
  <si>
    <t>Pro Forma Adjustment - Rate Base:</t>
  </si>
  <si>
    <t>Plant in Service -</t>
  </si>
  <si>
    <t xml:space="preserve">  Intangible Plant</t>
  </si>
  <si>
    <t>Exhibit ASR 1.1, WP B, Page 2</t>
  </si>
  <si>
    <t xml:space="preserve">  Production Plant</t>
  </si>
  <si>
    <t xml:space="preserve">  Other Storage Plant</t>
  </si>
  <si>
    <t xml:space="preserve">  Distribution Plant</t>
  </si>
  <si>
    <t xml:space="preserve">  General Plant</t>
  </si>
  <si>
    <t>Pro Forma Adjustment - Plant in Service</t>
  </si>
  <si>
    <t>To MidAmerican Exhibit ASR 1.1, Sch 3</t>
  </si>
  <si>
    <t>Accumulated Depreciation -</t>
  </si>
  <si>
    <t>Exhibit ASR 1.1, WP B, Page 3</t>
  </si>
  <si>
    <t>Pro Forma Adjustment - Acc Depreciation</t>
  </si>
  <si>
    <t>Deductions to Rate Base</t>
  </si>
  <si>
    <t xml:space="preserve">  Accum. Deferred Income Taxes</t>
  </si>
  <si>
    <t>Pro Forma Adjustment - Income Statement:</t>
  </si>
  <si>
    <t>Depreciation Expense</t>
  </si>
  <si>
    <t>Plant</t>
  </si>
  <si>
    <t>Intangible</t>
  </si>
  <si>
    <t>Production</t>
  </si>
  <si>
    <t>Other Storage</t>
  </si>
  <si>
    <t>Distribution</t>
  </si>
  <si>
    <t>General</t>
  </si>
  <si>
    <t>Project</t>
  </si>
  <si>
    <t>Year</t>
  </si>
  <si>
    <t>301-303</t>
  </si>
  <si>
    <t>325-347</t>
  </si>
  <si>
    <t>350-364</t>
  </si>
  <si>
    <t>374-387</t>
  </si>
  <si>
    <t>389-398</t>
  </si>
  <si>
    <t>Total</t>
  </si>
  <si>
    <t>(d)</t>
  </si>
  <si>
    <t>(e)</t>
  </si>
  <si>
    <t>(f)</t>
  </si>
  <si>
    <t>(g)</t>
  </si>
  <si>
    <t>(h)</t>
  </si>
  <si>
    <t>6 Backhoe Replacements and Trailers</t>
  </si>
  <si>
    <t>TOTAL</t>
  </si>
  <si>
    <t>Federal</t>
  </si>
  <si>
    <t>Accumulated</t>
  </si>
  <si>
    <t>Accumulated Depreciation</t>
  </si>
  <si>
    <t>Depreciation</t>
  </si>
  <si>
    <t>Deferred</t>
  </si>
  <si>
    <t>Expense</t>
  </si>
  <si>
    <t>Income Taxes</t>
  </si>
  <si>
    <t>(i)</t>
  </si>
  <si>
    <t>(j)</t>
  </si>
  <si>
    <t>Pro Forma Adjustment - Project In Service During Test Year</t>
  </si>
  <si>
    <t>Project:</t>
  </si>
  <si>
    <t>G9B1Y</t>
  </si>
  <si>
    <t>6 Backhoe Replacement and Trailers</t>
  </si>
  <si>
    <t>Gas Utility %</t>
  </si>
  <si>
    <t>So Dak %</t>
  </si>
  <si>
    <t>Federal Tax</t>
  </si>
  <si>
    <t>Property Account Distribution</t>
  </si>
  <si>
    <t>Income</t>
  </si>
  <si>
    <t>Month / Year:</t>
  </si>
  <si>
    <t>Booked Amount</t>
  </si>
  <si>
    <t>Account</t>
  </si>
  <si>
    <t>Per Cent</t>
  </si>
  <si>
    <t>Rate</t>
  </si>
  <si>
    <t>Tax Rate</t>
  </si>
  <si>
    <t>2.392.80</t>
  </si>
  <si>
    <t>2.396.90</t>
  </si>
  <si>
    <t>0.000.00</t>
  </si>
  <si>
    <t>In-Service Date:</t>
  </si>
  <si>
    <t>Project Amount:</t>
  </si>
  <si>
    <t>Sources:</t>
  </si>
  <si>
    <t>Column (b):</t>
  </si>
  <si>
    <t xml:space="preserve">     Line  - 13 - Exhibit ASR 1.1, WP B Page 14</t>
  </si>
  <si>
    <t xml:space="preserve">     Line 15 - Exhibit ASR 1.1, WP B Page 13</t>
  </si>
  <si>
    <t xml:space="preserve">     Line 16 - Exhibit ASR 1.1, WP B Page 13</t>
  </si>
  <si>
    <t>Column (c): Exhibit ASR 1.1, WP B, Page 13</t>
  </si>
  <si>
    <t>Column (d): Exhibit ASR 1.1, WP B, Page 13</t>
  </si>
  <si>
    <t>Column (e): Exhibit ASR 1.1, WP B, Page 13</t>
  </si>
  <si>
    <t>Column (f): MACRS half-year convention tax depreciation rate for year one recovery on General Plant Property</t>
  </si>
  <si>
    <t xml:space="preserve">                  No change in tax depreciation for this proforma as 2021 amount was computed on Dec 2021 total addition</t>
  </si>
  <si>
    <t>Column (g): Federal only income tax rate - no state rate since South Dakota has no state income taxes</t>
  </si>
  <si>
    <t>PLANT IN SERVICE</t>
  </si>
  <si>
    <t>LINE</t>
  </si>
  <si>
    <t>WORK ORDER TOTAL</t>
  </si>
  <si>
    <t>NO.</t>
  </si>
  <si>
    <t>MONTH / YEAR</t>
  </si>
  <si>
    <t>PER BOOKS</t>
  </si>
  <si>
    <t>ANNUALIZED</t>
  </si>
  <si>
    <t>DIFFERENCE</t>
  </si>
  <si>
    <t>12 MO AVERAGE</t>
  </si>
  <si>
    <t>TOTAL ADJMNT</t>
  </si>
  <si>
    <t>To Exhibit ASR 1.1, WP B</t>
  </si>
  <si>
    <t>Page 2, Line 1, Column (f)</t>
  </si>
  <si>
    <t>DEPRECIATION EXPENSE</t>
  </si>
  <si>
    <t>FEDERAL</t>
  </si>
  <si>
    <t>TAX</t>
  </si>
  <si>
    <t xml:space="preserve">DEFERRED </t>
  </si>
  <si>
    <t>DEPRECIATION</t>
  </si>
  <si>
    <t>INCOME TAXES</t>
  </si>
  <si>
    <t>Page 3, Line 2, Column (i)</t>
  </si>
  <si>
    <t>YEAR 1</t>
  </si>
  <si>
    <t>TAX RATE ON</t>
  </si>
  <si>
    <t>ANNUAL</t>
  </si>
  <si>
    <t>MONTHLY</t>
  </si>
  <si>
    <t>TAX RATE</t>
  </si>
  <si>
    <t>TAX VS BOOK</t>
  </si>
  <si>
    <t>DEPR -%-</t>
  </si>
  <si>
    <t xml:space="preserve">GAS DIST </t>
  </si>
  <si>
    <t>TIMING DIFFERENCE</t>
  </si>
  <si>
    <t>MACRS 20</t>
  </si>
  <si>
    <t>ACCUMULATED DEPRECIATION</t>
  </si>
  <si>
    <t xml:space="preserve">ACCUMULATED </t>
  </si>
  <si>
    <t>DEFERRED TAXES</t>
  </si>
  <si>
    <t>12 MO AVG</t>
  </si>
  <si>
    <t>Page 3, Line 2, Column (f)</t>
  </si>
  <si>
    <t>Page 3, Line 2, Column (j)</t>
  </si>
  <si>
    <t>Page 3, Line 1, Column (i)</t>
  </si>
  <si>
    <t>Month/Year</t>
  </si>
  <si>
    <t>Page 4,  Column (b)</t>
  </si>
  <si>
    <t>No.</t>
  </si>
  <si>
    <t>To MidAmerican Exhibit BMG 1.1, WP BMG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</si>
</sst>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mmm\ d\,\ yyyy"/>
    <numFmt numFmtId="167" formatCode="0.000%"/>
    <numFmt numFmtId="168" formatCode="General_)"/>
    <numFmt numFmtId="169" formatCode="mmm\-yy_)"/>
    <numFmt numFmtId="170" formatCode="0.0%"/>
  </numFmts>
  <fonts count="12" x14ac:knownFonts="1">
    <font>
      <sz val="10"/>
      <color theme="1"/>
      <name val="Arial"/>
      <family val="2"/>
    </font>
    <font>
      <sz val="8"/>
      <name val="Helvetica"/>
    </font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8"/>
      <name val="Century Schoolbook"/>
      <family val="1"/>
    </font>
    <font>
      <sz val="8"/>
      <color indexed="8"/>
      <name val="Arial"/>
      <family val="2"/>
    </font>
    <font>
      <sz val="8"/>
      <name val="Helvetica"/>
      <family val="2"/>
    </font>
    <font>
      <sz val="10"/>
      <name val="Courier"/>
      <family val="3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0" fontId="3" fillId="0" borderId="0" applyFont="0" applyFill="0" applyBorder="0" applyAlignment="0" applyProtection="0"/>
    <xf numFmtId="0" fontId="3" fillId="0" borderId="0"/>
    <xf numFmtId="0" fontId="1" fillId="0" borderId="0"/>
    <xf numFmtId="0" fontId="2" fillId="0" borderId="0"/>
    <xf numFmtId="0" fontId="7" fillId="0" borderId="0"/>
    <xf numFmtId="0" fontId="7" fillId="0" borderId="0"/>
    <xf numFmtId="168" fontId="10" fillId="0" borderId="0"/>
    <xf numFmtId="40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7" fillId="0" borderId="0"/>
  </cellStyleXfs>
  <cellXfs count="130">
    <xf numFmtId="0" fontId="0" fillId="0" borderId="0" xfId="0"/>
    <xf numFmtId="0" fontId="5" fillId="0" borderId="0" xfId="4" applyFont="1"/>
    <xf numFmtId="0" fontId="4" fillId="0" borderId="2" xfId="4" applyFont="1" applyBorder="1"/>
    <xf numFmtId="0" fontId="4" fillId="0" borderId="2" xfId="4" applyFont="1" applyBorder="1" applyAlignment="1">
      <alignment horizontal="center"/>
    </xf>
    <xf numFmtId="165" fontId="5" fillId="0" borderId="0" xfId="1" applyNumberFormat="1" applyFont="1" applyBorder="1"/>
    <xf numFmtId="0" fontId="4" fillId="0" borderId="0" xfId="4" applyFont="1"/>
    <xf numFmtId="10" fontId="5" fillId="0" borderId="0" xfId="3" applyNumberFormat="1" applyFont="1"/>
    <xf numFmtId="164" fontId="5" fillId="0" borderId="0" xfId="2" applyNumberFormat="1" applyFont="1"/>
    <xf numFmtId="165" fontId="5" fillId="0" borderId="0" xfId="1" applyNumberFormat="1" applyFont="1"/>
    <xf numFmtId="164" fontId="4" fillId="0" borderId="1" xfId="4" applyNumberFormat="1" applyFont="1" applyBorder="1"/>
    <xf numFmtId="164" fontId="4" fillId="0" borderId="1" xfId="2" applyNumberFormat="1" applyFont="1" applyBorder="1"/>
    <xf numFmtId="0" fontId="5" fillId="0" borderId="0" xfId="7" applyFont="1"/>
    <xf numFmtId="0" fontId="5" fillId="0" borderId="2" xfId="7" applyFont="1" applyBorder="1" applyAlignment="1">
      <alignment horizontal="centerContinuous"/>
    </xf>
    <xf numFmtId="0" fontId="4" fillId="0" borderId="0" xfId="7" applyFont="1" applyAlignment="1">
      <alignment horizontal="center"/>
    </xf>
    <xf numFmtId="0" fontId="4" fillId="0" borderId="2" xfId="7" applyFont="1" applyBorder="1" applyAlignment="1">
      <alignment horizontal="center"/>
    </xf>
    <xf numFmtId="0" fontId="4" fillId="0" borderId="2" xfId="7" quotePrefix="1" applyFont="1" applyBorder="1" applyAlignment="1">
      <alignment horizontal="center"/>
    </xf>
    <xf numFmtId="0" fontId="5" fillId="0" borderId="0" xfId="7" quotePrefix="1" applyFont="1"/>
    <xf numFmtId="0" fontId="5" fillId="0" borderId="0" xfId="7" quotePrefix="1" applyFont="1" applyAlignment="1">
      <alignment horizontal="center"/>
    </xf>
    <xf numFmtId="44" fontId="5" fillId="0" borderId="0" xfId="2" applyFont="1"/>
    <xf numFmtId="41" fontId="5" fillId="0" borderId="0" xfId="7" applyNumberFormat="1" applyFont="1"/>
    <xf numFmtId="0" fontId="4" fillId="0" borderId="0" xfId="7" applyFont="1"/>
    <xf numFmtId="0" fontId="5" fillId="0" borderId="0" xfId="7" applyFont="1" applyAlignment="1">
      <alignment horizontal="center"/>
    </xf>
    <xf numFmtId="44" fontId="5" fillId="0" borderId="3" xfId="2" applyFont="1" applyBorder="1"/>
    <xf numFmtId="43" fontId="5" fillId="0" borderId="0" xfId="1" applyFont="1" applyBorder="1"/>
    <xf numFmtId="0" fontId="4" fillId="0" borderId="4" xfId="7" applyFont="1" applyBorder="1" applyAlignment="1">
      <alignment horizontal="center"/>
    </xf>
    <xf numFmtId="49" fontId="5" fillId="0" borderId="0" xfId="7" quotePrefix="1" applyNumberFormat="1" applyFont="1" applyAlignment="1">
      <alignment horizontal="center"/>
    </xf>
    <xf numFmtId="44" fontId="5" fillId="0" borderId="0" xfId="2" applyFont="1" applyBorder="1"/>
    <xf numFmtId="0" fontId="4" fillId="0" borderId="0" xfId="7" quotePrefix="1" applyFont="1"/>
    <xf numFmtId="43" fontId="5" fillId="0" borderId="0" xfId="7" applyNumberFormat="1" applyFont="1"/>
    <xf numFmtId="0" fontId="4" fillId="0" borderId="0" xfId="7" applyFont="1" applyAlignment="1">
      <alignment horizontal="centerContinuous"/>
    </xf>
    <xf numFmtId="0" fontId="4" fillId="0" borderId="2" xfId="7" applyFont="1" applyBorder="1" applyAlignment="1">
      <alignment horizontal="centerContinuous"/>
    </xf>
    <xf numFmtId="0" fontId="4" fillId="0" borderId="0" xfId="4" applyFont="1" applyAlignment="1">
      <alignment horizontal="center"/>
    </xf>
    <xf numFmtId="0" fontId="4" fillId="0" borderId="0" xfId="7" quotePrefix="1" applyFont="1" applyAlignment="1">
      <alignment horizontal="center"/>
    </xf>
    <xf numFmtId="0" fontId="5" fillId="0" borderId="0" xfId="0" applyFont="1"/>
    <xf numFmtId="0" fontId="5" fillId="0" borderId="0" xfId="9" applyFont="1"/>
    <xf numFmtId="0" fontId="4" fillId="0" borderId="0" xfId="9" applyFont="1"/>
    <xf numFmtId="0" fontId="5" fillId="0" borderId="5" xfId="9" applyFont="1" applyBorder="1" applyAlignment="1">
      <alignment horizontal="centerContinuous"/>
    </xf>
    <xf numFmtId="0" fontId="5" fillId="0" borderId="0" xfId="9" applyFont="1" applyAlignment="1">
      <alignment horizontal="center"/>
    </xf>
    <xf numFmtId="0" fontId="5" fillId="0" borderId="5" xfId="9" applyFont="1" applyBorder="1" applyAlignment="1">
      <alignment horizontal="center"/>
    </xf>
    <xf numFmtId="0" fontId="5" fillId="2" borderId="0" xfId="9" applyFont="1" applyFill="1"/>
    <xf numFmtId="39" fontId="8" fillId="0" borderId="0" xfId="9" applyNumberFormat="1" applyFont="1" applyAlignment="1">
      <alignment horizontal="center"/>
    </xf>
    <xf numFmtId="17" fontId="5" fillId="0" borderId="0" xfId="9" applyNumberFormat="1" applyFont="1"/>
    <xf numFmtId="17" fontId="5" fillId="0" borderId="0" xfId="9" applyNumberFormat="1" applyFont="1" applyAlignment="1">
      <alignment horizontal="right"/>
    </xf>
    <xf numFmtId="9" fontId="5" fillId="0" borderId="0" xfId="3" applyFont="1"/>
    <xf numFmtId="167" fontId="5" fillId="0" borderId="0" xfId="3" applyNumberFormat="1" applyFont="1"/>
    <xf numFmtId="43" fontId="5" fillId="0" borderId="0" xfId="9" applyNumberFormat="1" applyFont="1"/>
    <xf numFmtId="0" fontId="9" fillId="0" borderId="0" xfId="10" applyFont="1"/>
    <xf numFmtId="168" fontId="6" fillId="0" borderId="0" xfId="11" applyFont="1" applyAlignment="1">
      <alignment horizontal="centerContinuous"/>
    </xf>
    <xf numFmtId="168" fontId="11" fillId="0" borderId="0" xfId="11" applyFont="1" applyAlignment="1">
      <alignment horizontal="centerContinuous"/>
    </xf>
    <xf numFmtId="168" fontId="5" fillId="0" borderId="0" xfId="11" applyFont="1" applyAlignment="1">
      <alignment horizontal="centerContinuous"/>
    </xf>
    <xf numFmtId="168" fontId="5" fillId="0" borderId="0" xfId="11" applyFont="1"/>
    <xf numFmtId="168" fontId="4" fillId="0" borderId="0" xfId="11" applyFont="1" applyAlignment="1">
      <alignment horizontal="centerContinuous"/>
    </xf>
    <xf numFmtId="168" fontId="4" fillId="0" borderId="2" xfId="11" applyFont="1" applyBorder="1" applyAlignment="1">
      <alignment horizontal="centerContinuous"/>
    </xf>
    <xf numFmtId="168" fontId="5" fillId="0" borderId="2" xfId="11" applyFont="1" applyBorder="1" applyAlignment="1">
      <alignment horizontal="centerContinuous"/>
    </xf>
    <xf numFmtId="168" fontId="5" fillId="0" borderId="2" xfId="11" applyFont="1" applyBorder="1" applyAlignment="1">
      <alignment horizontal="center"/>
    </xf>
    <xf numFmtId="168" fontId="11" fillId="0" borderId="0" xfId="11" applyFont="1" applyAlignment="1">
      <alignment horizontal="center"/>
    </xf>
    <xf numFmtId="168" fontId="5" fillId="0" borderId="0" xfId="11" applyFont="1" applyAlignment="1">
      <alignment horizontal="center"/>
    </xf>
    <xf numFmtId="169" fontId="5" fillId="0" borderId="0" xfId="11" applyNumberFormat="1" applyFont="1"/>
    <xf numFmtId="44" fontId="5" fillId="0" borderId="0" xfId="2" applyFont="1" applyProtection="1"/>
    <xf numFmtId="39" fontId="5" fillId="0" borderId="0" xfId="11" applyNumberFormat="1" applyFont="1"/>
    <xf numFmtId="43" fontId="5" fillId="0" borderId="0" xfId="1" applyFont="1" applyProtection="1"/>
    <xf numFmtId="43" fontId="5" fillId="0" borderId="0" xfId="11" applyNumberFormat="1" applyFont="1"/>
    <xf numFmtId="43" fontId="5" fillId="0" borderId="5" xfId="1" applyFont="1" applyBorder="1" applyProtection="1"/>
    <xf numFmtId="43" fontId="5" fillId="0" borderId="5" xfId="11" applyNumberFormat="1" applyFont="1" applyBorder="1"/>
    <xf numFmtId="168" fontId="5" fillId="0" borderId="0" xfId="11" applyFont="1" applyAlignment="1">
      <alignment horizontal="right"/>
    </xf>
    <xf numFmtId="44" fontId="5" fillId="0" borderId="0" xfId="11" applyNumberFormat="1" applyFont="1"/>
    <xf numFmtId="7" fontId="5" fillId="0" borderId="0" xfId="11" applyNumberFormat="1" applyFont="1"/>
    <xf numFmtId="168" fontId="5" fillId="0" borderId="0" xfId="11" quotePrefix="1" applyFont="1" applyAlignment="1">
      <alignment horizontal="right"/>
    </xf>
    <xf numFmtId="44" fontId="5" fillId="0" borderId="7" xfId="11" applyNumberFormat="1" applyFont="1" applyBorder="1"/>
    <xf numFmtId="39" fontId="5" fillId="0" borderId="0" xfId="11" applyNumberFormat="1" applyFont="1" applyAlignment="1">
      <alignment horizontal="left"/>
    </xf>
    <xf numFmtId="0" fontId="4" fillId="0" borderId="0" xfId="11" applyNumberFormat="1" applyFont="1" applyAlignment="1">
      <alignment horizontal="center"/>
    </xf>
    <xf numFmtId="43" fontId="5" fillId="0" borderId="0" xfId="12" applyNumberFormat="1" applyFont="1" applyProtection="1"/>
    <xf numFmtId="43" fontId="5" fillId="0" borderId="0" xfId="13" applyNumberFormat="1" applyFont="1" applyProtection="1"/>
    <xf numFmtId="43" fontId="5" fillId="0" borderId="5" xfId="13" applyNumberFormat="1" applyFont="1" applyBorder="1" applyProtection="1"/>
    <xf numFmtId="43" fontId="5" fillId="0" borderId="5" xfId="12" applyNumberFormat="1" applyFont="1" applyBorder="1" applyProtection="1"/>
    <xf numFmtId="40" fontId="5" fillId="0" borderId="0" xfId="12" applyFont="1" applyProtection="1"/>
    <xf numFmtId="39" fontId="5" fillId="0" borderId="0" xfId="11" applyNumberFormat="1" applyFont="1" applyAlignment="1">
      <alignment horizontal="center"/>
    </xf>
    <xf numFmtId="39" fontId="5" fillId="0" borderId="2" xfId="11" applyNumberFormat="1" applyFont="1" applyBorder="1" applyAlignment="1">
      <alignment horizontal="center"/>
    </xf>
    <xf numFmtId="168" fontId="5" fillId="0" borderId="0" xfId="11" applyFont="1" applyAlignment="1">
      <alignment horizontal="left"/>
    </xf>
    <xf numFmtId="10" fontId="5" fillId="0" borderId="0" xfId="11" applyNumberFormat="1" applyFont="1"/>
    <xf numFmtId="168" fontId="5" fillId="0" borderId="0" xfId="11" quotePrefix="1" applyFont="1" applyAlignment="1">
      <alignment horizontal="left"/>
    </xf>
    <xf numFmtId="44" fontId="5" fillId="0" borderId="7" xfId="13" applyNumberFormat="1" applyFont="1" applyBorder="1" applyProtection="1"/>
    <xf numFmtId="10" fontId="5" fillId="0" borderId="0" xfId="11" applyNumberFormat="1" applyFont="1" applyAlignment="1">
      <alignment horizontal="right"/>
    </xf>
    <xf numFmtId="0" fontId="5" fillId="0" borderId="0" xfId="8" applyFont="1"/>
    <xf numFmtId="17" fontId="5" fillId="0" borderId="0" xfId="8" applyNumberFormat="1" applyFont="1"/>
    <xf numFmtId="4" fontId="5" fillId="0" borderId="0" xfId="8" applyNumberFormat="1" applyFont="1"/>
    <xf numFmtId="0" fontId="5" fillId="0" borderId="5" xfId="8" applyFont="1" applyBorder="1"/>
    <xf numFmtId="0" fontId="5" fillId="0" borderId="5" xfId="8" applyFont="1" applyBorder="1" applyAlignment="1">
      <alignment horizontal="center"/>
    </xf>
    <xf numFmtId="0" fontId="4" fillId="0" borderId="0" xfId="8" applyFont="1" applyAlignment="1">
      <alignment horizontal="center"/>
    </xf>
    <xf numFmtId="4" fontId="5" fillId="0" borderId="8" xfId="8" applyNumberFormat="1" applyFont="1" applyBorder="1"/>
    <xf numFmtId="4" fontId="5" fillId="0" borderId="7" xfId="8" applyNumberFormat="1" applyFont="1" applyBorder="1"/>
    <xf numFmtId="44" fontId="5" fillId="0" borderId="0" xfId="7" applyNumberFormat="1" applyFont="1"/>
    <xf numFmtId="165" fontId="5" fillId="0" borderId="0" xfId="1" applyNumberFormat="1" applyFont="1" applyProtection="1"/>
    <xf numFmtId="43" fontId="5" fillId="0" borderId="0" xfId="1" applyFont="1"/>
    <xf numFmtId="167" fontId="5" fillId="0" borderId="0" xfId="11" applyNumberFormat="1" applyFont="1"/>
    <xf numFmtId="170" fontId="5" fillId="0" borderId="0" xfId="11" applyNumberFormat="1" applyFont="1"/>
    <xf numFmtId="0" fontId="5" fillId="0" borderId="0" xfId="14" applyFont="1"/>
    <xf numFmtId="168" fontId="6" fillId="0" borderId="0" xfId="11" applyFont="1"/>
    <xf numFmtId="0" fontId="4" fillId="0" borderId="0" xfId="7" applyFont="1" applyAlignment="1">
      <alignment horizontal="left"/>
    </xf>
    <xf numFmtId="0" fontId="4" fillId="0" borderId="0" xfId="7" applyFont="1" applyBorder="1" applyAlignment="1">
      <alignment horizontal="left"/>
    </xf>
    <xf numFmtId="0" fontId="4" fillId="0" borderId="2" xfId="7" applyFont="1" applyBorder="1" applyAlignment="1">
      <alignment horizontal="left"/>
    </xf>
    <xf numFmtId="0" fontId="5" fillId="0" borderId="0" xfId="8" applyFont="1" applyBorder="1" applyAlignment="1">
      <alignment horizontal="left"/>
    </xf>
    <xf numFmtId="0" fontId="5" fillId="0" borderId="5" xfId="8" applyFont="1" applyBorder="1" applyAlignment="1">
      <alignment horizontal="left"/>
    </xf>
    <xf numFmtId="168" fontId="5" fillId="0" borderId="2" xfId="11" applyFont="1" applyBorder="1" applyAlignment="1">
      <alignment horizontal="left"/>
    </xf>
    <xf numFmtId="0" fontId="5" fillId="0" borderId="5" xfId="9" applyFont="1" applyBorder="1"/>
    <xf numFmtId="0" fontId="4" fillId="0" borderId="0" xfId="9" applyFont="1" applyAlignment="1">
      <alignment horizontal="right"/>
    </xf>
    <xf numFmtId="0" fontId="4" fillId="0" borderId="6" xfId="4" applyFont="1" applyBorder="1" applyAlignment="1">
      <alignment horizontal="center"/>
    </xf>
    <xf numFmtId="0" fontId="4" fillId="0" borderId="2" xfId="4" applyFont="1" applyBorder="1" applyAlignment="1">
      <alignment horizontal="center"/>
    </xf>
    <xf numFmtId="0" fontId="5" fillId="0" borderId="2" xfId="4" applyFont="1" applyBorder="1" applyAlignment="1"/>
    <xf numFmtId="0" fontId="6" fillId="0" borderId="0" xfId="4" applyFont="1" applyAlignment="1">
      <alignment horizontal="center"/>
    </xf>
    <xf numFmtId="0" fontId="6" fillId="0" borderId="0" xfId="7" applyFont="1" applyAlignment="1">
      <alignment horizontal="center"/>
    </xf>
    <xf numFmtId="0" fontId="5" fillId="0" borderId="0" xfId="9" applyFont="1" applyAlignment="1"/>
    <xf numFmtId="0" fontId="6" fillId="0" borderId="0" xfId="9" applyFont="1" applyAlignment="1">
      <alignment horizontal="center"/>
    </xf>
    <xf numFmtId="0" fontId="4" fillId="0" borderId="0" xfId="9" applyFont="1" applyAlignment="1">
      <alignment horizontal="right"/>
    </xf>
    <xf numFmtId="0" fontId="5" fillId="0" borderId="0" xfId="9" applyFont="1" applyAlignment="1">
      <alignment horizontal="right"/>
    </xf>
    <xf numFmtId="168" fontId="6" fillId="0" borderId="0" xfId="11" applyFont="1" applyAlignment="1">
      <alignment horizontal="center"/>
    </xf>
    <xf numFmtId="168" fontId="4" fillId="0" borderId="0" xfId="11" applyFont="1" applyAlignment="1">
      <alignment horizontal="center"/>
    </xf>
    <xf numFmtId="0" fontId="4" fillId="0" borderId="0" xfId="11" applyNumberFormat="1" applyFont="1" applyAlignment="1">
      <alignment horizontal="center"/>
    </xf>
    <xf numFmtId="0" fontId="6" fillId="0" borderId="0" xfId="8" applyFont="1" applyAlignment="1">
      <alignment horizontal="center"/>
    </xf>
    <xf numFmtId="0" fontId="4" fillId="0" borderId="0" xfId="8" applyFont="1" applyAlignment="1">
      <alignment horizontal="center"/>
    </xf>
    <xf numFmtId="166" fontId="4" fillId="0" borderId="0" xfId="9" applyNumberFormat="1" applyFont="1" applyAlignment="1"/>
    <xf numFmtId="0" fontId="4" fillId="0" borderId="0" xfId="9" quotePrefix="1" applyFont="1" applyAlignment="1">
      <alignment horizontal="right"/>
    </xf>
    <xf numFmtId="0" fontId="4" fillId="0" borderId="0" xfId="9" applyFont="1" applyAlignment="1"/>
    <xf numFmtId="10" fontId="4" fillId="0" borderId="0" xfId="3" applyNumberFormat="1" applyFont="1"/>
    <xf numFmtId="39" fontId="5" fillId="0" borderId="5" xfId="9" applyNumberFormat="1" applyFont="1" applyBorder="1" applyAlignment="1">
      <alignment horizontal="right"/>
    </xf>
    <xf numFmtId="39" fontId="5" fillId="0" borderId="0" xfId="9" applyNumberFormat="1" applyFont="1" applyAlignment="1">
      <alignment horizontal="center"/>
    </xf>
    <xf numFmtId="39" fontId="5" fillId="0" borderId="0" xfId="9" applyNumberFormat="1" applyFont="1" applyAlignment="1">
      <alignment horizontal="right"/>
    </xf>
    <xf numFmtId="170" fontId="5" fillId="0" borderId="0" xfId="3" applyNumberFormat="1" applyFont="1"/>
    <xf numFmtId="17" fontId="4" fillId="0" borderId="0" xfId="9" applyNumberFormat="1" applyFont="1"/>
    <xf numFmtId="164" fontId="4" fillId="0" borderId="0" xfId="2" applyNumberFormat="1" applyFont="1"/>
  </cellXfs>
  <cellStyles count="15">
    <cellStyle name="Comma" xfId="1" builtinId="3"/>
    <cellStyle name="Comma 2" xfId="5" xr:uid="{00000000-0005-0000-0000-000001000000}"/>
    <cellStyle name="Comma_CB3DustCollector" xfId="12" xr:uid="{00000000-0005-0000-0000-000002000000}"/>
    <cellStyle name="Currency" xfId="2" builtinId="4"/>
    <cellStyle name="Currency_CB3DustCollector" xfId="13" xr:uid="{00000000-0005-0000-0000-000004000000}"/>
    <cellStyle name="Normal" xfId="0" builtinId="0"/>
    <cellStyle name="Normal 2" xfId="6" xr:uid="{00000000-0005-0000-0000-000006000000}"/>
    <cellStyle name="Normal 3" xfId="8" xr:uid="{00000000-0005-0000-0000-000007000000}"/>
    <cellStyle name="Normal_CB3DustCollector" xfId="11" xr:uid="{00000000-0005-0000-0000-000008000000}"/>
    <cellStyle name="Normal_GasProjSum_SD" xfId="7" xr:uid="{00000000-0005-0000-0000-000009000000}"/>
    <cellStyle name="Normal_Project 11045 - Work Management System - Workpaper B" xfId="10" xr:uid="{00000000-0005-0000-0000-00000A000000}"/>
    <cellStyle name="Normal_Project 11094" xfId="9" xr:uid="{00000000-0005-0000-0000-00000B000000}"/>
    <cellStyle name="Normal_Project 15574 - DSM Peak Shaving - Workpaper E" xfId="14" xr:uid="{00000000-0005-0000-0000-00000C000000}"/>
    <cellStyle name="Normal_Workpaper F" xfId="4" xr:uid="{00000000-0005-0000-0000-00000D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138546</xdr:colOff>
      <xdr:row>82</xdr:row>
      <xdr:rowOff>60613</xdr:rowOff>
    </xdr:from>
    <xdr:to>
      <xdr:col>9</xdr:col>
      <xdr:colOff>337704</xdr:colOff>
      <xdr:row>99</xdr:row>
      <xdr:rowOff>18327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76CB759-1D2E-4395-8BAF-F60F92775D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546" y="12131386"/>
          <a:ext cx="4797135" cy="246019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7</xdr:row>
      <xdr:rowOff>121227</xdr:rowOff>
    </xdr:from>
    <xdr:to>
      <xdr:col>9</xdr:col>
      <xdr:colOff>570031</xdr:colOff>
      <xdr:row>52</xdr:row>
      <xdr:rowOff>43296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BE9DB4-01E6-476A-BC33-F13C1E7C1F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1151659"/>
          <a:ext cx="5072758" cy="6546273"/>
        </a:xfrm>
        <a:prstGeom prst="rect">
          <a:avLst/>
        </a:prstGeom>
      </xdr:spPr>
    </xdr:pic>
    <xdr:clientData/>
  </xdr:twoCellAnchor>
  <xdr:twoCellAnchor editAs="oneCell">
    <xdr:from>
      <xdr:col>0</xdr:col>
      <xdr:colOff>86592</xdr:colOff>
      <xdr:row>61</xdr:row>
      <xdr:rowOff>16931</xdr:rowOff>
    </xdr:from>
    <xdr:to>
      <xdr:col>9</xdr:col>
      <xdr:colOff>303069</xdr:colOff>
      <xdr:row>69</xdr:row>
      <xdr:rowOff>1554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B7C5F94-E3EC-4B2D-AF3D-D2E020B2E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6592" y="8996408"/>
          <a:ext cx="4814454" cy="1162260"/>
        </a:xfrm>
        <a:prstGeom prst="rect">
          <a:avLst/>
        </a:prstGeom>
      </xdr:spPr>
    </xdr:pic>
    <xdr:clientData/>
  </xdr:twoCellAnchor>
  <xdr:twoCellAnchor editAs="oneCell">
    <xdr:from>
      <xdr:col>0</xdr:col>
      <xdr:colOff>251113</xdr:colOff>
      <xdr:row>68</xdr:row>
      <xdr:rowOff>106344</xdr:rowOff>
    </xdr:from>
    <xdr:to>
      <xdr:col>9</xdr:col>
      <xdr:colOff>251114</xdr:colOff>
      <xdr:row>82</xdr:row>
      <xdr:rowOff>97929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BCCEE045-43AD-4FC5-BAE6-D495F6B1B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1113" y="10116253"/>
          <a:ext cx="4597978" cy="2052449"/>
        </a:xfrm>
        <a:prstGeom prst="rect">
          <a:avLst/>
        </a:prstGeom>
      </xdr:spPr>
    </xdr:pic>
    <xdr:clientData/>
  </xdr:twoCellAnchor>
  <xdr:twoCellAnchor editAs="oneCell">
    <xdr:from>
      <xdr:col>0</xdr:col>
      <xdr:colOff>86591</xdr:colOff>
      <xdr:row>96</xdr:row>
      <xdr:rowOff>86593</xdr:rowOff>
    </xdr:from>
    <xdr:to>
      <xdr:col>9</xdr:col>
      <xdr:colOff>370701</xdr:colOff>
      <xdr:row>113</xdr:row>
      <xdr:rowOff>34638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AD9A5711-F0C4-4850-AA99-10B8CE403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6591" y="14218229"/>
          <a:ext cx="4882087" cy="24505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q12_2000\CB3DustCollec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otalWO"/>
      <sheetName val="Acct1"/>
      <sheetName val="Acct2"/>
      <sheetName val="Acct3"/>
      <sheetName val="Acct4"/>
      <sheetName val="Acct5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showWhiteSpace="0" zoomScaleNormal="100" workbookViewId="0">
      <selection activeCell="M25" sqref="M25"/>
    </sheetView>
  </sheetViews>
  <sheetFormatPr defaultColWidth="8" defaultRowHeight="11.25" x14ac:dyDescent="0.2"/>
  <cols>
    <col min="1" max="1" width="4.42578125" style="1" customWidth="1"/>
    <col min="2" max="2" width="0.85546875" style="1" customWidth="1"/>
    <col min="3" max="3" width="15.140625" style="1" customWidth="1"/>
    <col min="4" max="4" width="17.85546875" style="1" customWidth="1"/>
    <col min="5" max="5" width="0.85546875" style="1" customWidth="1"/>
    <col min="6" max="6" width="12.7109375" style="1" customWidth="1"/>
    <col min="7" max="7" width="0.85546875" style="1" customWidth="1"/>
    <col min="8" max="8" width="23.7109375" style="1" customWidth="1"/>
    <col min="9" max="16384" width="8" style="1"/>
  </cols>
  <sheetData>
    <row r="1" spans="1:8" x14ac:dyDescent="0.2">
      <c r="A1" s="109"/>
      <c r="B1" s="109"/>
      <c r="C1" s="109"/>
      <c r="D1" s="109"/>
      <c r="E1" s="109"/>
      <c r="F1" s="109"/>
      <c r="G1" s="109"/>
      <c r="H1" s="109"/>
    </row>
    <row r="2" spans="1:8" x14ac:dyDescent="0.2">
      <c r="A2" s="109"/>
      <c r="B2" s="109"/>
      <c r="C2" s="109"/>
      <c r="D2" s="109"/>
      <c r="E2" s="109"/>
      <c r="F2" s="109"/>
      <c r="G2" s="109"/>
      <c r="H2" s="109"/>
    </row>
    <row r="4" spans="1:8" x14ac:dyDescent="0.2">
      <c r="A4" s="109"/>
      <c r="B4" s="109"/>
      <c r="C4" s="109"/>
      <c r="D4" s="109"/>
      <c r="E4" s="109"/>
      <c r="F4" s="109"/>
      <c r="G4" s="109"/>
      <c r="H4" s="109"/>
    </row>
    <row r="5" spans="1:8" x14ac:dyDescent="0.2">
      <c r="A5" s="109" t="s">
        <v>0</v>
      </c>
      <c r="B5" s="109"/>
      <c r="C5" s="109"/>
      <c r="D5" s="109"/>
      <c r="E5" s="109"/>
      <c r="F5" s="109"/>
      <c r="G5" s="109"/>
      <c r="H5" s="109"/>
    </row>
    <row r="6" spans="1:8" x14ac:dyDescent="0.2">
      <c r="A6" s="5" t="s">
        <v>1</v>
      </c>
    </row>
    <row r="7" spans="1:8" ht="12" thickBot="1" x14ac:dyDescent="0.25">
      <c r="A7" s="2" t="s">
        <v>126</v>
      </c>
      <c r="C7" s="107" t="s">
        <v>2</v>
      </c>
      <c r="D7" s="108"/>
      <c r="F7" s="3" t="s">
        <v>3</v>
      </c>
      <c r="H7" s="3" t="s">
        <v>4</v>
      </c>
    </row>
    <row r="8" spans="1:8" x14ac:dyDescent="0.2">
      <c r="A8" s="5"/>
      <c r="C8" s="106" t="s">
        <v>5</v>
      </c>
      <c r="D8" s="106"/>
      <c r="F8" s="31" t="s">
        <v>6</v>
      </c>
      <c r="H8" s="31" t="s">
        <v>7</v>
      </c>
    </row>
    <row r="9" spans="1:8" x14ac:dyDescent="0.2">
      <c r="A9" s="5"/>
      <c r="C9" s="31"/>
      <c r="F9" s="31"/>
      <c r="H9" s="31"/>
    </row>
    <row r="10" spans="1:8" x14ac:dyDescent="0.2">
      <c r="A10" s="1">
        <v>1</v>
      </c>
      <c r="C10" s="1" t="s">
        <v>8</v>
      </c>
    </row>
    <row r="11" spans="1:8" x14ac:dyDescent="0.2">
      <c r="A11" s="1">
        <f t="shared" ref="A11:A34" si="0">A10+1</f>
        <v>2</v>
      </c>
      <c r="C11" s="1" t="s">
        <v>9</v>
      </c>
      <c r="F11" s="4" t="s">
        <v>9</v>
      </c>
      <c r="H11" s="1" t="s">
        <v>9</v>
      </c>
    </row>
    <row r="12" spans="1:8" x14ac:dyDescent="0.2">
      <c r="A12" s="1">
        <f t="shared" si="0"/>
        <v>3</v>
      </c>
      <c r="C12" s="5" t="s">
        <v>10</v>
      </c>
      <c r="H12" s="1" t="s">
        <v>9</v>
      </c>
    </row>
    <row r="13" spans="1:8" x14ac:dyDescent="0.2">
      <c r="A13" s="1">
        <f t="shared" si="0"/>
        <v>4</v>
      </c>
    </row>
    <row r="14" spans="1:8" x14ac:dyDescent="0.2">
      <c r="A14" s="1">
        <f t="shared" si="0"/>
        <v>5</v>
      </c>
      <c r="C14" s="5" t="s">
        <v>11</v>
      </c>
      <c r="D14" s="6" t="s">
        <v>9</v>
      </c>
    </row>
    <row r="15" spans="1:8" x14ac:dyDescent="0.2">
      <c r="A15" s="1">
        <f t="shared" si="0"/>
        <v>6</v>
      </c>
      <c r="C15" s="1" t="s">
        <v>12</v>
      </c>
      <c r="D15" s="6" t="s">
        <v>9</v>
      </c>
      <c r="F15" s="7">
        <f>'WP B, pg 2 &amp; 3'!F14</f>
        <v>0</v>
      </c>
      <c r="H15" s="1" t="s">
        <v>13</v>
      </c>
    </row>
    <row r="16" spans="1:8" x14ac:dyDescent="0.2">
      <c r="A16" s="1">
        <f t="shared" si="0"/>
        <v>7</v>
      </c>
      <c r="C16" s="1" t="s">
        <v>14</v>
      </c>
      <c r="F16" s="4">
        <f>SUM('WP B, pg 2 &amp; 3'!H14)</f>
        <v>0</v>
      </c>
      <c r="H16" s="1" t="s">
        <v>13</v>
      </c>
    </row>
    <row r="17" spans="1:8" x14ac:dyDescent="0.2">
      <c r="A17" s="1">
        <f t="shared" si="0"/>
        <v>8</v>
      </c>
      <c r="C17" s="1" t="s">
        <v>15</v>
      </c>
      <c r="F17" s="8">
        <f>SUM('WP B, pg 2 &amp; 3'!J14)</f>
        <v>0</v>
      </c>
      <c r="H17" s="1" t="s">
        <v>13</v>
      </c>
    </row>
    <row r="18" spans="1:8" x14ac:dyDescent="0.2">
      <c r="A18" s="1">
        <f t="shared" si="0"/>
        <v>9</v>
      </c>
      <c r="C18" s="1" t="s">
        <v>16</v>
      </c>
      <c r="F18" s="8">
        <f>SUM('WP B, pg 2 &amp; 3'!L14)</f>
        <v>0</v>
      </c>
      <c r="H18" s="1" t="s">
        <v>13</v>
      </c>
    </row>
    <row r="19" spans="1:8" ht="12" thickBot="1" x14ac:dyDescent="0.25">
      <c r="A19" s="1">
        <f t="shared" si="0"/>
        <v>10</v>
      </c>
      <c r="C19" s="1" t="s">
        <v>17</v>
      </c>
      <c r="F19" s="8">
        <f>SUM('WP B, pg 2 &amp; 3'!N14)</f>
        <v>63512.880000000005</v>
      </c>
      <c r="H19" s="1" t="s">
        <v>13</v>
      </c>
    </row>
    <row r="20" spans="1:8" ht="12" thickBot="1" x14ac:dyDescent="0.25">
      <c r="A20" s="1">
        <f t="shared" si="0"/>
        <v>11</v>
      </c>
      <c r="C20" s="5" t="s">
        <v>18</v>
      </c>
      <c r="F20" s="9">
        <f>SUM(F15:F19)</f>
        <v>63512.880000000005</v>
      </c>
    </row>
    <row r="21" spans="1:8" x14ac:dyDescent="0.2">
      <c r="A21" s="1">
        <f t="shared" si="0"/>
        <v>12</v>
      </c>
      <c r="F21" s="1" t="s">
        <v>19</v>
      </c>
    </row>
    <row r="22" spans="1:8" x14ac:dyDescent="0.2">
      <c r="A22" s="1">
        <f t="shared" si="0"/>
        <v>13</v>
      </c>
      <c r="C22" s="5" t="s">
        <v>20</v>
      </c>
    </row>
    <row r="23" spans="1:8" x14ac:dyDescent="0.2">
      <c r="A23" s="1">
        <f t="shared" si="0"/>
        <v>14</v>
      </c>
      <c r="C23" s="1" t="s">
        <v>12</v>
      </c>
      <c r="D23" s="6" t="s">
        <v>9</v>
      </c>
      <c r="F23" s="7">
        <f>SUM('WP B, pg 2 &amp; 3'!F36)</f>
        <v>0</v>
      </c>
      <c r="H23" s="1" t="s">
        <v>21</v>
      </c>
    </row>
    <row r="24" spans="1:8" x14ac:dyDescent="0.2">
      <c r="A24" s="1">
        <f t="shared" si="0"/>
        <v>15</v>
      </c>
      <c r="C24" s="1" t="s">
        <v>14</v>
      </c>
      <c r="F24" s="4">
        <f>SUM('WP B, pg 2 &amp; 3'!H36)</f>
        <v>0</v>
      </c>
      <c r="H24" s="1" t="s">
        <v>21</v>
      </c>
    </row>
    <row r="25" spans="1:8" x14ac:dyDescent="0.2">
      <c r="A25" s="1">
        <f t="shared" si="0"/>
        <v>16</v>
      </c>
      <c r="C25" s="1" t="s">
        <v>15</v>
      </c>
      <c r="F25" s="8">
        <f>SUM('WP B, pg 2 &amp; 3'!J36)</f>
        <v>0</v>
      </c>
      <c r="H25" s="1" t="s">
        <v>21</v>
      </c>
    </row>
    <row r="26" spans="1:8" x14ac:dyDescent="0.2">
      <c r="A26" s="1">
        <f t="shared" si="0"/>
        <v>17</v>
      </c>
      <c r="C26" s="1" t="s">
        <v>16</v>
      </c>
      <c r="F26" s="8">
        <f>SUM('WP B, pg 2 &amp; 3'!L36)</f>
        <v>0</v>
      </c>
      <c r="H26" s="1" t="s">
        <v>21</v>
      </c>
    </row>
    <row r="27" spans="1:8" ht="12" thickBot="1" x14ac:dyDescent="0.25">
      <c r="A27" s="1">
        <f t="shared" si="0"/>
        <v>18</v>
      </c>
      <c r="C27" s="1" t="s">
        <v>17</v>
      </c>
      <c r="F27" s="8">
        <f>SUM('WP B, pg 2 &amp; 3'!N36)</f>
        <v>6254.49</v>
      </c>
      <c r="H27" s="1" t="s">
        <v>21</v>
      </c>
    </row>
    <row r="28" spans="1:8" ht="12" thickBot="1" x14ac:dyDescent="0.25">
      <c r="A28" s="1">
        <f t="shared" si="0"/>
        <v>19</v>
      </c>
      <c r="C28" s="5" t="s">
        <v>22</v>
      </c>
      <c r="F28" s="9">
        <f>SUM(F23:F27)</f>
        <v>6254.49</v>
      </c>
    </row>
    <row r="29" spans="1:8" x14ac:dyDescent="0.2">
      <c r="A29" s="1">
        <f t="shared" si="0"/>
        <v>20</v>
      </c>
      <c r="F29" s="1" t="s">
        <v>19</v>
      </c>
    </row>
    <row r="30" spans="1:8" ht="12" thickBot="1" x14ac:dyDescent="0.25">
      <c r="A30" s="1">
        <f t="shared" si="0"/>
        <v>21</v>
      </c>
      <c r="C30" s="5" t="s">
        <v>23</v>
      </c>
    </row>
    <row r="31" spans="1:8" ht="12" thickBot="1" x14ac:dyDescent="0.25">
      <c r="A31" s="1">
        <f t="shared" si="0"/>
        <v>22</v>
      </c>
      <c r="C31" s="33" t="s">
        <v>24</v>
      </c>
      <c r="F31" s="9">
        <f>+'WP B, pg 2 &amp; 3'!T36</f>
        <v>-810.55000000000007</v>
      </c>
      <c r="H31" s="1" t="s">
        <v>21</v>
      </c>
    </row>
    <row r="32" spans="1:8" x14ac:dyDescent="0.2">
      <c r="A32" s="1">
        <f t="shared" si="0"/>
        <v>23</v>
      </c>
      <c r="F32" s="1" t="s">
        <v>19</v>
      </c>
    </row>
    <row r="33" spans="1:8" ht="12" thickBot="1" x14ac:dyDescent="0.25">
      <c r="A33" s="1">
        <f t="shared" si="0"/>
        <v>24</v>
      </c>
      <c r="C33" s="5" t="s">
        <v>25</v>
      </c>
    </row>
    <row r="34" spans="1:8" ht="12" thickBot="1" x14ac:dyDescent="0.25">
      <c r="A34" s="1">
        <f t="shared" si="0"/>
        <v>25</v>
      </c>
      <c r="C34" s="5" t="s">
        <v>26</v>
      </c>
      <c r="F34" s="10">
        <f>SUM('WP B, pg 2 &amp; 3'!R36)</f>
        <v>7125.7699999999968</v>
      </c>
      <c r="H34" s="1" t="s">
        <v>21</v>
      </c>
    </row>
    <row r="35" spans="1:8" x14ac:dyDescent="0.2">
      <c r="F35" s="1" t="s">
        <v>127</v>
      </c>
    </row>
  </sheetData>
  <mergeCells count="6">
    <mergeCell ref="C8:D8"/>
    <mergeCell ref="C7:D7"/>
    <mergeCell ref="A1:H1"/>
    <mergeCell ref="A2:H2"/>
    <mergeCell ref="A5:H5"/>
    <mergeCell ref="A4:H4"/>
  </mergeCells>
  <pageMargins left="0.75" right="0.75" top="1" bottom="1" header="0.5" footer="0.5"/>
  <pageSetup orientation="portrait" r:id="rId1"/>
  <headerFooter alignWithMargins="0">
    <oddHeader>&amp;C&amp;"Times New Roman,Regular"Exhibit ASR 1.1, WP B
Project In-Service During Test Year
Test Year Ending December 31, 2021
Utility: MidAmerican Energy Company
Docket No. NG22-___
Individual Responsible: Aimee S. Rooney</oddHeader>
    <oddFooter>&amp;C&amp;8Exhibit ASR 1.1, WP B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0"/>
  <sheetViews>
    <sheetView zoomScaleNormal="100" zoomScalePageLayoutView="120" workbookViewId="0">
      <selection activeCell="A25" sqref="A25:R25"/>
    </sheetView>
  </sheetViews>
  <sheetFormatPr defaultColWidth="8" defaultRowHeight="11.25" x14ac:dyDescent="0.2"/>
  <cols>
    <col min="1" max="1" width="3.42578125" style="11" customWidth="1"/>
    <col min="2" max="2" width="24.42578125" style="11" customWidth="1"/>
    <col min="3" max="3" width="0.85546875" style="11" customWidth="1"/>
    <col min="4" max="4" width="5" style="11" bestFit="1" customWidth="1"/>
    <col min="5" max="5" width="0.85546875" style="11" customWidth="1"/>
    <col min="6" max="6" width="10.140625" style="11" customWidth="1"/>
    <col min="7" max="7" width="0.85546875" style="11" customWidth="1"/>
    <col min="8" max="8" width="11" style="11" customWidth="1"/>
    <col min="9" max="9" width="0.85546875" style="11" customWidth="1"/>
    <col min="10" max="10" width="10.85546875" style="11" customWidth="1"/>
    <col min="11" max="11" width="0.85546875" style="11" customWidth="1"/>
    <col min="12" max="12" width="11.7109375" style="11" customWidth="1"/>
    <col min="13" max="13" width="0.85546875" style="11" customWidth="1"/>
    <col min="14" max="14" width="9.85546875" style="11" bestFit="1" customWidth="1"/>
    <col min="15" max="15" width="0.85546875" style="11" customWidth="1"/>
    <col min="16" max="16" width="9.85546875" style="11" bestFit="1" customWidth="1"/>
    <col min="17" max="17" width="0.85546875" style="11" customWidth="1"/>
    <col min="18" max="18" width="12.5703125" style="11" bestFit="1" customWidth="1"/>
    <col min="19" max="19" width="1.7109375" style="11" customWidth="1"/>
    <col min="20" max="20" width="11.7109375" style="11" customWidth="1"/>
    <col min="21" max="16384" width="8" style="11"/>
  </cols>
  <sheetData>
    <row r="1" spans="1:18" ht="12.75" customHeight="1" x14ac:dyDescent="0.2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8" ht="12.75" customHeight="1" x14ac:dyDescent="0.2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2.75" customHeight="1" x14ac:dyDescent="0.2"/>
    <row r="4" spans="1:18" ht="12.75" customHeight="1" x14ac:dyDescent="0.2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</row>
    <row r="5" spans="1:18" x14ac:dyDescent="0.2">
      <c r="A5" s="110" t="str">
        <f>'WP B, pg 1'!A5:H5</f>
        <v>Pro-Forma Adjustment - Project In-Service During Test Year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</row>
    <row r="6" spans="1:18" x14ac:dyDescent="0.2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8" ht="12" thickBot="1" x14ac:dyDescent="0.25">
      <c r="F7" s="30" t="s">
        <v>27</v>
      </c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8" x14ac:dyDescent="0.2">
      <c r="A8" s="99" t="s">
        <v>1</v>
      </c>
      <c r="F8" s="13" t="s">
        <v>28</v>
      </c>
      <c r="H8" s="13" t="s">
        <v>29</v>
      </c>
      <c r="J8" s="13" t="s">
        <v>30</v>
      </c>
      <c r="L8" s="13" t="s">
        <v>31</v>
      </c>
      <c r="N8" s="13" t="s">
        <v>32</v>
      </c>
    </row>
    <row r="9" spans="1:18" ht="12" thickBot="1" x14ac:dyDescent="0.25">
      <c r="A9" s="100" t="s">
        <v>126</v>
      </c>
      <c r="B9" s="14" t="s">
        <v>33</v>
      </c>
      <c r="C9" s="14"/>
      <c r="D9" s="14" t="s">
        <v>34</v>
      </c>
      <c r="F9" s="15" t="s">
        <v>35</v>
      </c>
      <c r="H9" s="15" t="s">
        <v>36</v>
      </c>
      <c r="J9" s="15" t="s">
        <v>37</v>
      </c>
      <c r="L9" s="15" t="s">
        <v>38</v>
      </c>
      <c r="N9" s="15" t="s">
        <v>39</v>
      </c>
      <c r="P9" s="14" t="s">
        <v>40</v>
      </c>
    </row>
    <row r="10" spans="1:18" x14ac:dyDescent="0.2">
      <c r="B10" s="13" t="s">
        <v>5</v>
      </c>
      <c r="C10" s="13"/>
      <c r="D10" s="13" t="s">
        <v>6</v>
      </c>
      <c r="F10" s="32" t="s">
        <v>7</v>
      </c>
      <c r="H10" s="32" t="s">
        <v>41</v>
      </c>
      <c r="J10" s="32" t="s">
        <v>42</v>
      </c>
      <c r="L10" s="32" t="s">
        <v>43</v>
      </c>
      <c r="N10" s="32" t="s">
        <v>44</v>
      </c>
      <c r="P10" s="13" t="s">
        <v>45</v>
      </c>
    </row>
    <row r="11" spans="1:18" x14ac:dyDescent="0.2">
      <c r="B11" s="13"/>
      <c r="C11" s="13"/>
      <c r="D11" s="13"/>
      <c r="F11" s="32"/>
      <c r="H11" s="32"/>
      <c r="J11" s="32"/>
      <c r="L11" s="32"/>
      <c r="N11" s="32"/>
      <c r="P11" s="13"/>
    </row>
    <row r="12" spans="1:18" x14ac:dyDescent="0.2">
      <c r="A12" s="21">
        <v>1</v>
      </c>
      <c r="B12" s="11" t="s">
        <v>46</v>
      </c>
      <c r="C12" s="16"/>
      <c r="D12" s="17">
        <v>2021</v>
      </c>
      <c r="F12" s="18">
        <v>0</v>
      </c>
      <c r="G12" s="19"/>
      <c r="H12" s="18">
        <v>0</v>
      </c>
      <c r="I12" s="19" t="s">
        <v>9</v>
      </c>
      <c r="J12" s="18">
        <v>0</v>
      </c>
      <c r="K12" s="19"/>
      <c r="L12" s="18">
        <v>0</v>
      </c>
      <c r="M12" s="19"/>
      <c r="N12" s="18">
        <f>'G9B1Y Acct1'!I33+'G9B1Y Acct2'!I33</f>
        <v>63512.880000000005</v>
      </c>
      <c r="O12" s="19"/>
      <c r="P12" s="18">
        <f>SUM(F12:N12)</f>
        <v>63512.880000000005</v>
      </c>
    </row>
    <row r="13" spans="1:18" x14ac:dyDescent="0.2">
      <c r="A13" s="21"/>
      <c r="C13" s="16"/>
      <c r="D13" s="17"/>
      <c r="F13" s="18"/>
      <c r="G13" s="19"/>
      <c r="H13" s="18"/>
      <c r="I13" s="19"/>
      <c r="J13" s="18"/>
      <c r="K13" s="19"/>
      <c r="L13" s="18"/>
      <c r="M13" s="19"/>
      <c r="N13" s="18"/>
      <c r="O13" s="19"/>
      <c r="P13" s="18"/>
    </row>
    <row r="14" spans="1:18" ht="12" thickBot="1" x14ac:dyDescent="0.25">
      <c r="A14" s="21"/>
      <c r="B14" s="20" t="s">
        <v>47</v>
      </c>
      <c r="D14" s="21" t="s">
        <v>9</v>
      </c>
      <c r="F14" s="22">
        <f>SUM(F12:F13)</f>
        <v>0</v>
      </c>
      <c r="G14" s="19"/>
      <c r="H14" s="22">
        <f>SUM(H12:H13)</f>
        <v>0</v>
      </c>
      <c r="I14" s="19"/>
      <c r="J14" s="22">
        <f>SUM(J12:J13)</f>
        <v>0</v>
      </c>
      <c r="K14" s="19"/>
      <c r="L14" s="22">
        <f>SUM(L12:L13)</f>
        <v>0</v>
      </c>
      <c r="M14" s="19"/>
      <c r="N14" s="22">
        <f>SUM(N12:N13)</f>
        <v>63512.880000000005</v>
      </c>
      <c r="O14" s="19"/>
      <c r="P14" s="22">
        <f>SUM(P12:P13)</f>
        <v>63512.880000000005</v>
      </c>
    </row>
    <row r="15" spans="1:18" ht="12" thickTop="1" x14ac:dyDescent="0.2">
      <c r="B15" s="11" t="s">
        <v>9</v>
      </c>
      <c r="D15" s="21" t="s">
        <v>9</v>
      </c>
      <c r="F15" s="23"/>
      <c r="G15" s="19"/>
      <c r="H15" s="23"/>
      <c r="I15" s="19"/>
      <c r="J15" s="23"/>
      <c r="K15" s="19"/>
      <c r="L15" s="23"/>
      <c r="M15" s="19"/>
      <c r="N15" s="23"/>
      <c r="O15" s="19"/>
      <c r="P15" s="23" t="s">
        <v>9</v>
      </c>
    </row>
    <row r="16" spans="1:18" x14ac:dyDescent="0.2">
      <c r="B16" s="11" t="s">
        <v>9</v>
      </c>
      <c r="D16" s="21" t="s">
        <v>9</v>
      </c>
      <c r="F16" s="23"/>
      <c r="G16" s="19"/>
      <c r="H16" s="23"/>
      <c r="I16" s="19"/>
      <c r="J16" s="23"/>
      <c r="K16" s="19"/>
      <c r="L16" s="23"/>
      <c r="M16" s="19"/>
      <c r="N16" s="23"/>
      <c r="O16" s="19"/>
      <c r="P16" s="23" t="s">
        <v>9</v>
      </c>
    </row>
    <row r="17" spans="1:20" x14ac:dyDescent="0.2">
      <c r="B17" s="11" t="s">
        <v>9</v>
      </c>
      <c r="D17" s="21" t="s">
        <v>9</v>
      </c>
      <c r="F17" s="23"/>
      <c r="G17" s="19"/>
      <c r="H17" s="23"/>
      <c r="I17" s="19"/>
      <c r="J17" s="23"/>
      <c r="K17" s="19"/>
      <c r="L17" s="23"/>
      <c r="M17" s="19"/>
      <c r="N17" s="23"/>
      <c r="O17" s="19"/>
      <c r="P17" s="23" t="s">
        <v>9</v>
      </c>
    </row>
    <row r="18" spans="1:20" x14ac:dyDescent="0.2">
      <c r="B18" s="11" t="s">
        <v>9</v>
      </c>
      <c r="D18" s="21" t="s">
        <v>9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20" x14ac:dyDescent="0.2">
      <c r="B19" s="11" t="s">
        <v>9</v>
      </c>
      <c r="D19" s="21" t="s">
        <v>9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20" x14ac:dyDescent="0.2"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 t="s">
        <v>9</v>
      </c>
    </row>
    <row r="21" spans="1:20" x14ac:dyDescent="0.2"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20" x14ac:dyDescent="0.2"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20" x14ac:dyDescent="0.2"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20" ht="12.75" customHeight="1" x14ac:dyDescent="0.2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</row>
    <row r="25" spans="1:20" ht="12.75" customHeight="1" x14ac:dyDescent="0.2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</row>
    <row r="26" spans="1:20" ht="12.75" customHeight="1" x14ac:dyDescent="0.2"/>
    <row r="27" spans="1:20" ht="12.75" customHeight="1" x14ac:dyDescent="0.2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</row>
    <row r="28" spans="1:20" x14ac:dyDescent="0.2">
      <c r="A28" s="110" t="str">
        <f>'WP B, pg 1'!A5:H5</f>
        <v>Pro-Forma Adjustment - Project In-Service During Test Year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T28" s="13" t="s">
        <v>48</v>
      </c>
    </row>
    <row r="29" spans="1:20" x14ac:dyDescent="0.2"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T29" s="13" t="s">
        <v>49</v>
      </c>
    </row>
    <row r="30" spans="1:20" ht="12" thickBot="1" x14ac:dyDescent="0.25">
      <c r="A30" s="98" t="s">
        <v>1</v>
      </c>
      <c r="F30" s="30" t="s">
        <v>50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R30" s="13" t="s">
        <v>51</v>
      </c>
      <c r="T30" s="13" t="s">
        <v>52</v>
      </c>
    </row>
    <row r="31" spans="1:20" ht="12" thickBot="1" x14ac:dyDescent="0.25">
      <c r="A31" s="100" t="s">
        <v>126</v>
      </c>
      <c r="B31" s="14" t="s">
        <v>33</v>
      </c>
      <c r="D31" s="14" t="s">
        <v>34</v>
      </c>
      <c r="F31" s="24" t="s">
        <v>28</v>
      </c>
      <c r="H31" s="24" t="s">
        <v>29</v>
      </c>
      <c r="J31" s="24" t="s">
        <v>30</v>
      </c>
      <c r="L31" s="24" t="s">
        <v>31</v>
      </c>
      <c r="N31" s="24" t="s">
        <v>32</v>
      </c>
      <c r="P31" s="24" t="s">
        <v>40</v>
      </c>
      <c r="R31" s="14" t="s">
        <v>53</v>
      </c>
      <c r="T31" s="14" t="s">
        <v>54</v>
      </c>
    </row>
    <row r="32" spans="1:20" x14ac:dyDescent="0.2">
      <c r="B32" s="13" t="s">
        <v>5</v>
      </c>
      <c r="C32" s="13"/>
      <c r="D32" s="13" t="s">
        <v>6</v>
      </c>
      <c r="F32" s="32" t="s">
        <v>7</v>
      </c>
      <c r="H32" s="32" t="s">
        <v>41</v>
      </c>
      <c r="J32" s="32" t="s">
        <v>42</v>
      </c>
      <c r="L32" s="32" t="s">
        <v>43</v>
      </c>
      <c r="N32" s="32" t="s">
        <v>44</v>
      </c>
      <c r="P32" s="13" t="s">
        <v>45</v>
      </c>
      <c r="R32" s="13" t="s">
        <v>55</v>
      </c>
      <c r="T32" s="13" t="s">
        <v>56</v>
      </c>
    </row>
    <row r="33" spans="1:20" x14ac:dyDescent="0.2">
      <c r="B33" s="13"/>
      <c r="D33" s="13"/>
      <c r="F33" s="13"/>
      <c r="H33" s="13"/>
      <c r="J33" s="13"/>
      <c r="L33" s="13"/>
      <c r="N33" s="13"/>
      <c r="P33" s="13"/>
      <c r="R33" s="13"/>
    </row>
    <row r="34" spans="1:20" x14ac:dyDescent="0.2">
      <c r="A34" s="21">
        <v>2</v>
      </c>
      <c r="B34" s="16" t="str">
        <f>B12</f>
        <v>6 Backhoe Replacements and Trailers</v>
      </c>
      <c r="C34" s="16"/>
      <c r="D34" s="25">
        <f>D12</f>
        <v>2021</v>
      </c>
      <c r="F34" s="26">
        <v>0</v>
      </c>
      <c r="G34" s="19"/>
      <c r="H34" s="26">
        <v>0</v>
      </c>
      <c r="I34" s="19"/>
      <c r="J34" s="26">
        <v>0</v>
      </c>
      <c r="K34" s="19"/>
      <c r="L34" s="26">
        <v>0</v>
      </c>
      <c r="M34" s="19"/>
      <c r="N34" s="26">
        <f>'G9B1Y Acct1'!I110+'G9B1Y Acct2'!I110</f>
        <v>6254.49</v>
      </c>
      <c r="O34" s="19"/>
      <c r="P34" s="26">
        <f>SUM(F34:N34)</f>
        <v>6254.49</v>
      </c>
      <c r="R34" s="26">
        <f>'G9B1Y Acct1'!I67+'G9B1Y Acct2'!I67</f>
        <v>7125.7699999999968</v>
      </c>
      <c r="T34" s="91">
        <f>+'G9B1Y Acct1'!M110+'G9B1Y Acct2'!M110</f>
        <v>-810.55000000000007</v>
      </c>
    </row>
    <row r="35" spans="1:20" x14ac:dyDescent="0.2">
      <c r="A35" s="21"/>
      <c r="B35" s="16"/>
      <c r="C35" s="16"/>
      <c r="D35" s="25"/>
      <c r="F35" s="26"/>
      <c r="G35" s="19"/>
      <c r="H35" s="26"/>
      <c r="I35" s="19"/>
      <c r="J35" s="26"/>
      <c r="K35" s="19"/>
      <c r="L35" s="26"/>
      <c r="M35" s="19"/>
      <c r="N35" s="26"/>
      <c r="O35" s="19"/>
      <c r="P35" s="26"/>
      <c r="R35" s="26"/>
      <c r="T35" s="91"/>
    </row>
    <row r="36" spans="1:20" ht="12" thickBot="1" x14ac:dyDescent="0.25">
      <c r="B36" s="27" t="str">
        <f t="shared" ref="B36:B41" si="0">B14</f>
        <v>TOTAL</v>
      </c>
      <c r="D36" s="17" t="str">
        <f>D14</f>
        <v xml:space="preserve"> </v>
      </c>
      <c r="F36" s="22">
        <f>SUM(F34:F35)</f>
        <v>0</v>
      </c>
      <c r="G36" s="19"/>
      <c r="H36" s="22">
        <f>SUM(H34:H35)</f>
        <v>0</v>
      </c>
      <c r="I36" s="19"/>
      <c r="J36" s="22">
        <f>SUM(J34:J35)</f>
        <v>0</v>
      </c>
      <c r="K36" s="19"/>
      <c r="L36" s="22">
        <f>SUM(L34:L35)</f>
        <v>0</v>
      </c>
      <c r="M36" s="19"/>
      <c r="N36" s="22">
        <f>SUM(N34:N35)</f>
        <v>6254.49</v>
      </c>
      <c r="O36" s="19"/>
      <c r="P36" s="22">
        <f>SUM(P34:P35)</f>
        <v>6254.49</v>
      </c>
      <c r="Q36" s="28"/>
      <c r="R36" s="22">
        <f>SUM(R34:R35)</f>
        <v>7125.7699999999968</v>
      </c>
      <c r="T36" s="22">
        <f>SUM(T34:T35)</f>
        <v>-810.55000000000007</v>
      </c>
    </row>
    <row r="37" spans="1:20" ht="12" thickTop="1" x14ac:dyDescent="0.2">
      <c r="B37" s="16" t="str">
        <f t="shared" si="0"/>
        <v xml:space="preserve"> </v>
      </c>
      <c r="D37" s="17" t="str">
        <f>D15</f>
        <v xml:space="preserve"> 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 t="s">
        <v>9</v>
      </c>
      <c r="Q37" s="28"/>
      <c r="R37" s="28"/>
    </row>
    <row r="38" spans="1:20" x14ac:dyDescent="0.2">
      <c r="B38" s="16" t="str">
        <f t="shared" si="0"/>
        <v xml:space="preserve"> </v>
      </c>
      <c r="D38" s="17" t="str">
        <f>D16</f>
        <v xml:space="preserve"> 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8" t="s">
        <v>9</v>
      </c>
      <c r="R38" s="19"/>
    </row>
    <row r="39" spans="1:20" x14ac:dyDescent="0.2">
      <c r="B39" s="16" t="str">
        <f t="shared" si="0"/>
        <v xml:space="preserve"> 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28" t="s">
        <v>9</v>
      </c>
      <c r="R39" s="19"/>
    </row>
    <row r="40" spans="1:20" x14ac:dyDescent="0.2">
      <c r="B40" s="16" t="str">
        <f t="shared" si="0"/>
        <v xml:space="preserve"> 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28" t="s">
        <v>9</v>
      </c>
      <c r="R40" s="19"/>
    </row>
    <row r="41" spans="1:20" x14ac:dyDescent="0.2">
      <c r="B41" s="16" t="str">
        <f t="shared" si="0"/>
        <v xml:space="preserve"> 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28" t="s">
        <v>9</v>
      </c>
      <c r="R41" s="19"/>
    </row>
    <row r="42" spans="1:20" x14ac:dyDescent="0.2"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R42" s="19"/>
    </row>
    <row r="43" spans="1:20" x14ac:dyDescent="0.2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R43" s="19"/>
    </row>
    <row r="44" spans="1:20" x14ac:dyDescent="0.2"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R44" s="19"/>
    </row>
    <row r="45" spans="1:20" x14ac:dyDescent="0.2"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R45" s="19"/>
    </row>
    <row r="46" spans="1:20" x14ac:dyDescent="0.2"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R46" s="19"/>
    </row>
    <row r="47" spans="1:20" x14ac:dyDescent="0.2"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R47" s="19"/>
    </row>
    <row r="50" spans="18:18" x14ac:dyDescent="0.2">
      <c r="R50" s="19"/>
    </row>
  </sheetData>
  <mergeCells count="8">
    <mergeCell ref="A25:R25"/>
    <mergeCell ref="A28:R28"/>
    <mergeCell ref="A27:R27"/>
    <mergeCell ref="A1:R1"/>
    <mergeCell ref="A2:R2"/>
    <mergeCell ref="A5:R5"/>
    <mergeCell ref="A4:R4"/>
    <mergeCell ref="A24:R24"/>
  </mergeCells>
  <pageMargins left="0.75" right="0.75" top="1" bottom="1" header="0.5" footer="0.5"/>
  <pageSetup scale="70" orientation="portrait" r:id="rId1"/>
  <headerFooter alignWithMargins="0">
    <oddHeader>&amp;C&amp;"Times New Roman,Regular"Exhibit ASR 1.1, WP B
Project In-Service During Test Year
Test Year Ending December 31, 2021
Utility: MidAmerican Energy Company
Docket No. NG22-___
Individual Responsible: Aimee S. Rooney</oddHeader>
    <oddFooter>&amp;C&amp;8Exhibit ASR 1.1, WP B
Page &amp;P of &amp;N</oddFooter>
  </headerFooter>
  <rowBreaks count="1" manualBreakCount="1">
    <brk id="23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1"/>
  <sheetViews>
    <sheetView zoomScaleNormal="100" workbookViewId="0">
      <selection sqref="A1:J1"/>
    </sheetView>
  </sheetViews>
  <sheetFormatPr defaultColWidth="8" defaultRowHeight="11.25" x14ac:dyDescent="0.2"/>
  <cols>
    <col min="1" max="1" width="4.140625" style="34" customWidth="1"/>
    <col min="2" max="2" width="13.7109375" style="34" customWidth="1"/>
    <col min="3" max="3" width="0.85546875" style="34" customWidth="1"/>
    <col min="4" max="4" width="11.85546875" style="34" customWidth="1"/>
    <col min="5" max="5" width="0.85546875" style="34" customWidth="1"/>
    <col min="6" max="6" width="10.140625" style="34" customWidth="1"/>
    <col min="7" max="7" width="0.85546875" style="34" customWidth="1"/>
    <col min="8" max="8" width="10.28515625" style="34" customWidth="1"/>
    <col min="9" max="9" width="0.85546875" style="34" customWidth="1"/>
    <col min="10" max="10" width="8" style="34"/>
    <col min="11" max="11" width="1.140625" style="34" customWidth="1"/>
    <col min="12" max="12" width="9.28515625" style="34" customWidth="1"/>
    <col min="13" max="13" width="1.42578125" style="34" customWidth="1"/>
    <col min="14" max="16384" width="8" style="34"/>
  </cols>
  <sheetData>
    <row r="1" spans="1:14" ht="13.5" customHeight="1" x14ac:dyDescent="0.2">
      <c r="A1" s="112"/>
      <c r="B1" s="112"/>
      <c r="C1" s="112"/>
      <c r="D1" s="112"/>
      <c r="E1" s="112"/>
      <c r="F1" s="112"/>
      <c r="G1" s="112"/>
      <c r="H1" s="112"/>
      <c r="I1" s="112"/>
      <c r="J1" s="112"/>
    </row>
    <row r="2" spans="1:14" ht="13.5" customHeight="1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14" ht="13.5" customHeight="1" x14ac:dyDescent="0.2"/>
    <row r="4" spans="1:14" ht="13.5" customHeight="1" x14ac:dyDescent="0.2"/>
    <row r="5" spans="1:14" ht="12" customHeight="1" x14ac:dyDescent="0.2">
      <c r="A5" s="112" t="s">
        <v>57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14" x14ac:dyDescent="0.2">
      <c r="B6" s="113"/>
      <c r="C6" s="114"/>
      <c r="D6" s="114"/>
      <c r="F6" s="120"/>
      <c r="G6" s="120"/>
      <c r="H6" s="120"/>
    </row>
    <row r="7" spans="1:14" x14ac:dyDescent="0.2">
      <c r="B7" s="105" t="s">
        <v>58</v>
      </c>
      <c r="D7" s="121" t="s">
        <v>59</v>
      </c>
      <c r="E7" s="35"/>
      <c r="F7" s="122" t="s">
        <v>60</v>
      </c>
      <c r="G7" s="111"/>
      <c r="H7" s="111"/>
      <c r="I7" s="111"/>
      <c r="J7" s="111"/>
    </row>
    <row r="8" spans="1:14" x14ac:dyDescent="0.2">
      <c r="B8" s="35" t="s">
        <v>61</v>
      </c>
      <c r="D8" s="123">
        <v>1</v>
      </c>
      <c r="F8" s="35" t="s">
        <v>62</v>
      </c>
      <c r="H8" s="123">
        <v>1</v>
      </c>
    </row>
    <row r="9" spans="1:14" x14ac:dyDescent="0.2">
      <c r="L9" s="37" t="s">
        <v>63</v>
      </c>
      <c r="N9" s="37" t="s">
        <v>48</v>
      </c>
    </row>
    <row r="10" spans="1:14" x14ac:dyDescent="0.2">
      <c r="A10" s="34" t="s">
        <v>1</v>
      </c>
      <c r="F10" s="36" t="s">
        <v>64</v>
      </c>
      <c r="G10" s="36"/>
      <c r="H10" s="36"/>
      <c r="J10" s="37" t="s">
        <v>51</v>
      </c>
      <c r="L10" s="37" t="s">
        <v>51</v>
      </c>
      <c r="N10" s="37" t="s">
        <v>65</v>
      </c>
    </row>
    <row r="11" spans="1:14" x14ac:dyDescent="0.2">
      <c r="A11" s="104" t="s">
        <v>126</v>
      </c>
      <c r="B11" s="124" t="s">
        <v>66</v>
      </c>
      <c r="D11" s="38" t="s">
        <v>67</v>
      </c>
      <c r="E11" s="39"/>
      <c r="F11" s="38" t="s">
        <v>68</v>
      </c>
      <c r="H11" s="38" t="s">
        <v>69</v>
      </c>
      <c r="J11" s="38" t="s">
        <v>70</v>
      </c>
      <c r="L11" s="38" t="s">
        <v>70</v>
      </c>
      <c r="N11" s="38" t="s">
        <v>71</v>
      </c>
    </row>
    <row r="12" spans="1:14" x14ac:dyDescent="0.2">
      <c r="B12" s="125" t="s">
        <v>5</v>
      </c>
      <c r="D12" s="37" t="s">
        <v>6</v>
      </c>
      <c r="E12" s="39"/>
      <c r="F12" s="37" t="s">
        <v>7</v>
      </c>
      <c r="H12" s="37" t="s">
        <v>41</v>
      </c>
      <c r="J12" s="37" t="s">
        <v>42</v>
      </c>
      <c r="L12" s="37" t="s">
        <v>43</v>
      </c>
      <c r="N12" s="37" t="s">
        <v>44</v>
      </c>
    </row>
    <row r="13" spans="1:14" x14ac:dyDescent="0.2">
      <c r="B13" s="126"/>
      <c r="D13" s="37"/>
      <c r="E13" s="39"/>
      <c r="F13" s="37"/>
      <c r="H13" s="37"/>
      <c r="J13" s="37"/>
    </row>
    <row r="14" spans="1:14" x14ac:dyDescent="0.2">
      <c r="A14" s="37">
        <v>1</v>
      </c>
      <c r="B14" s="41">
        <v>44180</v>
      </c>
      <c r="D14" s="45">
        <v>0</v>
      </c>
      <c r="E14" s="39"/>
      <c r="F14" s="37" t="s">
        <v>72</v>
      </c>
      <c r="H14" s="6">
        <v>0.146294008856762</v>
      </c>
      <c r="J14" s="44">
        <f>0.95/17</f>
        <v>5.5882352941176466E-2</v>
      </c>
      <c r="L14" s="44">
        <v>0.2</v>
      </c>
      <c r="N14" s="127">
        <v>0.21</v>
      </c>
    </row>
    <row r="15" spans="1:14" x14ac:dyDescent="0.2">
      <c r="A15" s="37">
        <v>2</v>
      </c>
      <c r="B15" s="42">
        <v>44211</v>
      </c>
      <c r="D15" s="45">
        <v>0</v>
      </c>
      <c r="E15" s="39"/>
      <c r="F15" s="37" t="s">
        <v>73</v>
      </c>
      <c r="H15" s="6">
        <v>0.85370599114323797</v>
      </c>
      <c r="J15" s="44">
        <f>0.8/9</f>
        <v>8.8888888888888892E-2</v>
      </c>
    </row>
    <row r="16" spans="1:14" x14ac:dyDescent="0.2">
      <c r="A16" s="37">
        <v>3</v>
      </c>
      <c r="B16" s="42">
        <f>B15+30</f>
        <v>44241</v>
      </c>
      <c r="D16" s="45">
        <v>0</v>
      </c>
      <c r="E16" s="39"/>
      <c r="F16" s="37" t="s">
        <v>74</v>
      </c>
      <c r="H16" s="6">
        <v>0</v>
      </c>
      <c r="J16" s="44">
        <v>0</v>
      </c>
    </row>
    <row r="17" spans="1:10" x14ac:dyDescent="0.2">
      <c r="A17" s="37">
        <v>4</v>
      </c>
      <c r="B17" s="42">
        <f t="shared" ref="B17:B26" si="0">B16+30</f>
        <v>44271</v>
      </c>
      <c r="D17" s="45">
        <v>0</v>
      </c>
      <c r="E17" s="39"/>
      <c r="F17" s="37" t="s">
        <v>74</v>
      </c>
      <c r="H17" s="6">
        <v>0</v>
      </c>
      <c r="J17" s="44">
        <v>0</v>
      </c>
    </row>
    <row r="18" spans="1:10" x14ac:dyDescent="0.2">
      <c r="A18" s="37">
        <v>5</v>
      </c>
      <c r="B18" s="42">
        <f t="shared" si="0"/>
        <v>44301</v>
      </c>
      <c r="D18" s="45">
        <f>+'G9B1Y Support'!D128</f>
        <v>251867.05</v>
      </c>
      <c r="E18" s="39"/>
      <c r="F18" s="37" t="s">
        <v>74</v>
      </c>
      <c r="H18" s="6">
        <v>0</v>
      </c>
      <c r="J18" s="44">
        <v>0</v>
      </c>
    </row>
    <row r="19" spans="1:10" x14ac:dyDescent="0.2">
      <c r="A19" s="37">
        <v>6</v>
      </c>
      <c r="B19" s="42">
        <f t="shared" si="0"/>
        <v>44331</v>
      </c>
      <c r="D19" s="45">
        <f>+'G9B1Y Support'!D129+D18</f>
        <v>255944.72999999998</v>
      </c>
      <c r="E19" s="39"/>
      <c r="F19" s="37"/>
      <c r="H19" s="43" t="s">
        <v>9</v>
      </c>
      <c r="J19" s="44"/>
    </row>
    <row r="20" spans="1:10" x14ac:dyDescent="0.2">
      <c r="A20" s="37">
        <v>7</v>
      </c>
      <c r="B20" s="42">
        <f t="shared" si="0"/>
        <v>44361</v>
      </c>
      <c r="D20" s="45">
        <f>+'G9B1Y Support'!D130+D19</f>
        <v>256001.55</v>
      </c>
      <c r="E20" s="39"/>
      <c r="F20" s="37"/>
      <c r="H20" s="43" t="s">
        <v>9</v>
      </c>
      <c r="J20" s="44"/>
    </row>
    <row r="21" spans="1:10" x14ac:dyDescent="0.2">
      <c r="A21" s="37">
        <v>8</v>
      </c>
      <c r="B21" s="42">
        <f t="shared" si="0"/>
        <v>44391</v>
      </c>
      <c r="D21" s="45">
        <f>+'G9B1Y Support'!D131+D20</f>
        <v>256001.55</v>
      </c>
      <c r="E21" s="39"/>
      <c r="F21" s="37"/>
      <c r="H21" s="43" t="s">
        <v>9</v>
      </c>
      <c r="J21" s="44"/>
    </row>
    <row r="22" spans="1:10" x14ac:dyDescent="0.2">
      <c r="A22" s="37">
        <v>9</v>
      </c>
      <c r="B22" s="42">
        <f t="shared" si="0"/>
        <v>44421</v>
      </c>
      <c r="D22" s="45">
        <f>+'G9B1Y Support'!D132+D21</f>
        <v>256001.55</v>
      </c>
      <c r="E22" s="39"/>
      <c r="F22" s="37"/>
      <c r="H22" s="43" t="s">
        <v>9</v>
      </c>
      <c r="J22" s="44"/>
    </row>
    <row r="23" spans="1:10" x14ac:dyDescent="0.2">
      <c r="A23" s="37">
        <v>10</v>
      </c>
      <c r="B23" s="42">
        <f t="shared" si="0"/>
        <v>44451</v>
      </c>
      <c r="D23" s="45">
        <f>+'G9B1Y Support'!D133+D22</f>
        <v>256001.55</v>
      </c>
      <c r="E23" s="39"/>
      <c r="F23" s="37"/>
      <c r="H23" s="43" t="s">
        <v>9</v>
      </c>
      <c r="J23" s="44"/>
    </row>
    <row r="24" spans="1:10" x14ac:dyDescent="0.2">
      <c r="A24" s="37">
        <v>11</v>
      </c>
      <c r="B24" s="42">
        <f t="shared" si="0"/>
        <v>44481</v>
      </c>
      <c r="D24" s="45">
        <f>+'G9B1Y Support'!D134+D23</f>
        <v>256001.55</v>
      </c>
      <c r="E24" s="39"/>
      <c r="F24" s="37"/>
      <c r="H24" s="43" t="s">
        <v>9</v>
      </c>
      <c r="J24" s="44"/>
    </row>
    <row r="25" spans="1:10" x14ac:dyDescent="0.2">
      <c r="A25" s="37">
        <v>12</v>
      </c>
      <c r="B25" s="42">
        <f t="shared" si="0"/>
        <v>44511</v>
      </c>
      <c r="D25" s="45">
        <f>+'G9B1Y Support'!D135+D24</f>
        <v>256001.55</v>
      </c>
      <c r="E25" s="39"/>
      <c r="H25" s="43" t="s">
        <v>9</v>
      </c>
      <c r="J25" s="44"/>
    </row>
    <row r="26" spans="1:10" x14ac:dyDescent="0.2">
      <c r="A26" s="37">
        <v>13</v>
      </c>
      <c r="B26" s="42">
        <f t="shared" si="0"/>
        <v>44541</v>
      </c>
      <c r="D26" s="45">
        <f>+'G9B1Y Support'!D136+D25</f>
        <v>255088.71</v>
      </c>
      <c r="E26" s="39"/>
      <c r="H26" s="43"/>
      <c r="J26" s="44"/>
    </row>
    <row r="27" spans="1:10" x14ac:dyDescent="0.2">
      <c r="A27" s="37">
        <v>14</v>
      </c>
      <c r="D27" s="45"/>
      <c r="E27" s="39"/>
      <c r="J27" s="44"/>
    </row>
    <row r="28" spans="1:10" x14ac:dyDescent="0.2">
      <c r="A28" s="37">
        <v>15</v>
      </c>
      <c r="B28" s="35" t="s">
        <v>75</v>
      </c>
      <c r="D28" s="128">
        <v>44185</v>
      </c>
    </row>
    <row r="29" spans="1:10" x14ac:dyDescent="0.2">
      <c r="A29" s="37">
        <v>16</v>
      </c>
      <c r="B29" s="35" t="s">
        <v>76</v>
      </c>
      <c r="D29" s="129">
        <v>255088.7</v>
      </c>
    </row>
    <row r="31" spans="1:10" x14ac:dyDescent="0.2">
      <c r="B31" s="46" t="s">
        <v>77</v>
      </c>
    </row>
    <row r="32" spans="1:10" x14ac:dyDescent="0.2">
      <c r="B32" s="46" t="s">
        <v>78</v>
      </c>
    </row>
    <row r="33" spans="2:2" x14ac:dyDescent="0.2">
      <c r="B33" s="46" t="s">
        <v>79</v>
      </c>
    </row>
    <row r="34" spans="2:2" x14ac:dyDescent="0.2">
      <c r="B34" s="46" t="s">
        <v>80</v>
      </c>
    </row>
    <row r="35" spans="2:2" x14ac:dyDescent="0.2">
      <c r="B35" s="46" t="s">
        <v>81</v>
      </c>
    </row>
    <row r="36" spans="2:2" x14ac:dyDescent="0.2">
      <c r="B36" s="46" t="s">
        <v>82</v>
      </c>
    </row>
    <row r="37" spans="2:2" x14ac:dyDescent="0.2">
      <c r="B37" s="46" t="s">
        <v>83</v>
      </c>
    </row>
    <row r="38" spans="2:2" x14ac:dyDescent="0.2">
      <c r="B38" s="46" t="s">
        <v>84</v>
      </c>
    </row>
    <row r="39" spans="2:2" x14ac:dyDescent="0.2">
      <c r="B39" s="34" t="s">
        <v>85</v>
      </c>
    </row>
    <row r="40" spans="2:2" x14ac:dyDescent="0.2">
      <c r="B40" s="96" t="s">
        <v>86</v>
      </c>
    </row>
    <row r="41" spans="2:2" x14ac:dyDescent="0.2">
      <c r="B41" s="34" t="s">
        <v>87</v>
      </c>
    </row>
  </sheetData>
  <mergeCells count="6">
    <mergeCell ref="F7:J7"/>
    <mergeCell ref="A1:J1"/>
    <mergeCell ref="A2:J2"/>
    <mergeCell ref="A5:J5"/>
    <mergeCell ref="B6:D6"/>
    <mergeCell ref="F6:H6"/>
  </mergeCells>
  <pageMargins left="0.75" right="0.75" top="1" bottom="1" header="0.5" footer="0.5"/>
  <pageSetup orientation="portrait" r:id="rId1"/>
  <headerFooter alignWithMargins="0">
    <oddHeader>&amp;C&amp;"Times New Roman,Regular"Exhibit ASR 1.1, WP B
Project In-Service During Test Year
Test Year Ending December 31, 2021
Utility: MidAmerican Energy Company
Docket No. NG22-___
Individual Responsible: Aimee S. Rooney</oddHeader>
    <oddFooter>&amp;C&amp;8Exhibit ASR 1.1, WP B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transitionEntry="1"/>
  <dimension ref="A1:J433"/>
  <sheetViews>
    <sheetView zoomScaleNormal="100" workbookViewId="0">
      <selection activeCell="M25" sqref="M25"/>
    </sheetView>
  </sheetViews>
  <sheetFormatPr defaultColWidth="11" defaultRowHeight="11.25" x14ac:dyDescent="0.2"/>
  <cols>
    <col min="1" max="1" width="4.85546875" style="50" customWidth="1"/>
    <col min="2" max="2" width="1" style="50" customWidth="1"/>
    <col min="3" max="3" width="14.7109375" style="50" customWidth="1"/>
    <col min="4" max="4" width="1" style="50" customWidth="1"/>
    <col min="5" max="5" width="17.85546875" style="50" customWidth="1"/>
    <col min="6" max="6" width="1" style="50" customWidth="1"/>
    <col min="7" max="7" width="17.85546875" style="50" customWidth="1"/>
    <col min="8" max="8" width="1" style="50" customWidth="1"/>
    <col min="9" max="9" width="15.85546875" style="50" customWidth="1"/>
    <col min="10" max="10" width="6.42578125" style="50" customWidth="1"/>
    <col min="11" max="11" width="4.85546875" style="50" customWidth="1"/>
    <col min="12" max="12" width="1" style="50" customWidth="1"/>
    <col min="13" max="13" width="25.140625" style="50" customWidth="1"/>
    <col min="14" max="14" width="1" style="50" customWidth="1"/>
    <col min="15" max="15" width="14.85546875" style="50" customWidth="1"/>
    <col min="16" max="16" width="1" style="50" customWidth="1"/>
    <col min="17" max="17" width="14.85546875" style="50" customWidth="1"/>
    <col min="18" max="18" width="1" style="50" customWidth="1"/>
    <col min="19" max="19" width="13.85546875" style="50" customWidth="1"/>
    <col min="20" max="20" width="6.42578125" style="50" customWidth="1"/>
    <col min="21" max="21" width="4.85546875" style="50" customWidth="1"/>
    <col min="22" max="22" width="1" style="50" customWidth="1"/>
    <col min="23" max="23" width="25.140625" style="50" customWidth="1"/>
    <col min="24" max="24" width="1" style="50" customWidth="1"/>
    <col min="25" max="25" width="14.85546875" style="50" customWidth="1"/>
    <col min="26" max="26" width="1" style="50" customWidth="1"/>
    <col min="27" max="27" width="14.85546875" style="50" customWidth="1"/>
    <col min="28" max="28" width="1" style="50" customWidth="1"/>
    <col min="29" max="29" width="13.85546875" style="50" customWidth="1"/>
    <col min="30" max="30" width="6.42578125" style="50" customWidth="1"/>
    <col min="31" max="31" width="4.85546875" style="50" customWidth="1"/>
    <col min="32" max="32" width="1" style="50" customWidth="1"/>
    <col min="33" max="33" width="25.140625" style="50" customWidth="1"/>
    <col min="34" max="34" width="1" style="50" customWidth="1"/>
    <col min="35" max="35" width="14.85546875" style="50" customWidth="1"/>
    <col min="36" max="36" width="1" style="50" customWidth="1"/>
    <col min="37" max="37" width="14.85546875" style="50" customWidth="1"/>
    <col min="38" max="38" width="1" style="50" customWidth="1"/>
    <col min="39" max="39" width="13.85546875" style="50" customWidth="1"/>
    <col min="40" max="40" width="6.42578125" style="50" customWidth="1"/>
    <col min="41" max="41" width="4.85546875" style="50" customWidth="1"/>
    <col min="42" max="42" width="1" style="50" customWidth="1"/>
    <col min="43" max="43" width="17.85546875" style="50" customWidth="1"/>
    <col min="44" max="44" width="1" style="50" customWidth="1"/>
    <col min="45" max="45" width="14.85546875" style="50" customWidth="1"/>
    <col min="46" max="46" width="1" style="50" customWidth="1"/>
    <col min="47" max="47" width="14.85546875" style="50" customWidth="1"/>
    <col min="48" max="48" width="1" style="50" customWidth="1"/>
    <col min="49" max="49" width="13.85546875" style="50" customWidth="1"/>
    <col min="50" max="16384" width="11" style="50"/>
  </cols>
  <sheetData>
    <row r="1" spans="1:10" x14ac:dyDescent="0.2">
      <c r="A1" s="47"/>
      <c r="B1" s="47"/>
      <c r="C1" s="48"/>
      <c r="D1" s="48"/>
      <c r="E1" s="48"/>
      <c r="F1" s="48"/>
      <c r="G1" s="48"/>
      <c r="H1" s="48"/>
      <c r="I1" s="48"/>
      <c r="J1" s="49" t="s">
        <v>9</v>
      </c>
    </row>
    <row r="2" spans="1:10" x14ac:dyDescent="0.2">
      <c r="A2" s="47"/>
      <c r="B2" s="47"/>
      <c r="C2" s="48"/>
      <c r="D2" s="48"/>
      <c r="E2" s="48"/>
      <c r="F2" s="48"/>
      <c r="G2" s="48"/>
      <c r="H2" s="48"/>
      <c r="I2" s="48"/>
      <c r="J2" s="49" t="s">
        <v>9</v>
      </c>
    </row>
    <row r="3" spans="1:10" x14ac:dyDescent="0.2">
      <c r="J3" s="49" t="s">
        <v>9</v>
      </c>
    </row>
    <row r="4" spans="1:10" x14ac:dyDescent="0.2">
      <c r="A4" s="115"/>
      <c r="B4" s="115"/>
      <c r="C4" s="115"/>
      <c r="D4" s="115"/>
      <c r="E4" s="115"/>
      <c r="F4" s="115"/>
      <c r="G4" s="115"/>
      <c r="H4" s="115"/>
      <c r="I4" s="115"/>
      <c r="J4" s="49"/>
    </row>
    <row r="5" spans="1:10" x14ac:dyDescent="0.2">
      <c r="A5" s="47" t="str">
        <f>'G9B1Y Input'!A5:J5</f>
        <v>Pro Forma Adjustment - Project In Service During Test Year</v>
      </c>
      <c r="B5" s="47"/>
      <c r="C5" s="48"/>
      <c r="D5" s="48"/>
      <c r="E5" s="48"/>
      <c r="F5" s="48"/>
      <c r="G5" s="48"/>
      <c r="H5" s="48"/>
      <c r="I5" s="48"/>
      <c r="J5" s="49"/>
    </row>
    <row r="6" spans="1:10" x14ac:dyDescent="0.2">
      <c r="A6" s="116" t="str">
        <f>'G9B1Y Input'!F7</f>
        <v>6 Backhoe Replacement and Trailers</v>
      </c>
      <c r="B6" s="116"/>
      <c r="C6" s="116"/>
      <c r="D6" s="116"/>
      <c r="E6" s="116"/>
      <c r="F6" s="116"/>
      <c r="G6" s="116"/>
      <c r="H6" s="116"/>
      <c r="I6" s="116"/>
      <c r="J6" s="49"/>
    </row>
    <row r="7" spans="1:10" x14ac:dyDescent="0.2">
      <c r="A7" s="51"/>
      <c r="B7" s="51"/>
      <c r="C7" s="49"/>
      <c r="D7" s="49"/>
      <c r="E7" s="49"/>
      <c r="F7" s="49"/>
      <c r="G7" s="49"/>
      <c r="H7" s="49"/>
      <c r="I7" s="49"/>
      <c r="J7" s="49"/>
    </row>
    <row r="8" spans="1:10" x14ac:dyDescent="0.2">
      <c r="A8" s="51" t="s">
        <v>88</v>
      </c>
      <c r="B8" s="51"/>
      <c r="C8" s="49"/>
      <c r="D8" s="49"/>
      <c r="E8" s="49"/>
      <c r="F8" s="49"/>
      <c r="G8" s="49"/>
      <c r="H8" s="49"/>
      <c r="I8" s="49"/>
      <c r="J8" s="49" t="s">
        <v>9</v>
      </c>
    </row>
    <row r="9" spans="1:10" x14ac:dyDescent="0.2">
      <c r="A9" s="51" t="s">
        <v>9</v>
      </c>
      <c r="B9" s="51"/>
      <c r="C9" s="49"/>
      <c r="D9" s="49"/>
      <c r="E9" s="49" t="s">
        <v>9</v>
      </c>
      <c r="F9" s="49"/>
      <c r="G9" s="49"/>
      <c r="H9" s="49"/>
      <c r="I9" s="49"/>
      <c r="J9" s="49" t="s">
        <v>9</v>
      </c>
    </row>
    <row r="11" spans="1:10" ht="12" thickBot="1" x14ac:dyDescent="0.25">
      <c r="A11" s="78" t="s">
        <v>89</v>
      </c>
      <c r="E11" s="52" t="s">
        <v>90</v>
      </c>
      <c r="F11" s="53"/>
      <c r="G11" s="53"/>
      <c r="H11" s="53"/>
      <c r="I11" s="53"/>
    </row>
    <row r="12" spans="1:10" ht="12" thickBot="1" x14ac:dyDescent="0.25">
      <c r="A12" s="103" t="s">
        <v>91</v>
      </c>
      <c r="B12" s="55"/>
      <c r="C12" s="54" t="s">
        <v>92</v>
      </c>
      <c r="D12" s="55"/>
      <c r="E12" s="54" t="s">
        <v>93</v>
      </c>
      <c r="F12" s="55"/>
      <c r="G12" s="54" t="s">
        <v>94</v>
      </c>
      <c r="H12" s="55"/>
      <c r="I12" s="54" t="s">
        <v>95</v>
      </c>
    </row>
    <row r="13" spans="1:10" x14ac:dyDescent="0.2">
      <c r="A13" s="56"/>
      <c r="B13" s="55"/>
      <c r="C13" s="40" t="s">
        <v>5</v>
      </c>
      <c r="D13" s="56"/>
      <c r="E13" s="37" t="s">
        <v>6</v>
      </c>
      <c r="F13" s="56"/>
      <c r="G13" s="37" t="s">
        <v>7</v>
      </c>
      <c r="H13" s="34"/>
      <c r="I13" s="37" t="s">
        <v>41</v>
      </c>
    </row>
    <row r="14" spans="1:10" x14ac:dyDescent="0.2">
      <c r="A14" s="56"/>
      <c r="B14" s="55"/>
      <c r="C14" s="56"/>
      <c r="D14" s="55"/>
      <c r="E14" s="56"/>
      <c r="F14" s="55"/>
      <c r="G14" s="56"/>
      <c r="H14" s="55"/>
      <c r="I14" s="56"/>
    </row>
    <row r="15" spans="1:10" x14ac:dyDescent="0.2">
      <c r="A15" s="50">
        <v>1</v>
      </c>
      <c r="C15" s="57">
        <f>'G9B1Y Input'!B14</f>
        <v>44180</v>
      </c>
      <c r="D15" s="57"/>
      <c r="E15" s="58">
        <f>'G9B1Y Input'!D14*'G9B1Y Input'!$D$8*'G9B1Y Input'!$H$8</f>
        <v>0</v>
      </c>
      <c r="F15" s="59"/>
      <c r="G15" s="58">
        <f>'G9B1Y Input'!D28*'G9B1Y Input'!D7*'G9B1Y Input'!H7</f>
        <v>0</v>
      </c>
      <c r="H15" s="59"/>
      <c r="I15" s="58">
        <f t="shared" ref="I15:I27" si="0">G15-E15</f>
        <v>0</v>
      </c>
    </row>
    <row r="16" spans="1:10" x14ac:dyDescent="0.2">
      <c r="A16" s="50">
        <f t="shared" ref="A16:A38" si="1">1+A15</f>
        <v>2</v>
      </c>
      <c r="C16" s="57">
        <f>'G9B1Y Input'!B15</f>
        <v>44211</v>
      </c>
      <c r="D16" s="57"/>
      <c r="E16" s="60">
        <f>'G9B1Y Input'!D15*'G9B1Y Input'!$D$8*'G9B1Y Input'!$H$8</f>
        <v>0</v>
      </c>
      <c r="F16" s="59"/>
      <c r="G16" s="60">
        <f>'G9B1Y Input'!D29*'G9B1Y Input'!D8*'G9B1Y Input'!H8</f>
        <v>255088.7</v>
      </c>
      <c r="H16" s="59"/>
      <c r="I16" s="60">
        <f t="shared" si="0"/>
        <v>255088.7</v>
      </c>
    </row>
    <row r="17" spans="1:10" x14ac:dyDescent="0.2">
      <c r="A17" s="50">
        <f t="shared" si="1"/>
        <v>3</v>
      </c>
      <c r="C17" s="57">
        <f>'G9B1Y Input'!B16</f>
        <v>44241</v>
      </c>
      <c r="D17" s="57"/>
      <c r="E17" s="60">
        <f>'G9B1Y Input'!D16*'G9B1Y Input'!$D$8*'G9B1Y Input'!$H$8</f>
        <v>0</v>
      </c>
      <c r="F17" s="59"/>
      <c r="G17" s="61">
        <f t="shared" ref="G17:G27" si="2">$G$16</f>
        <v>255088.7</v>
      </c>
      <c r="H17" s="59"/>
      <c r="I17" s="61">
        <f t="shared" si="0"/>
        <v>255088.7</v>
      </c>
      <c r="J17" s="59"/>
    </row>
    <row r="18" spans="1:10" x14ac:dyDescent="0.2">
      <c r="A18" s="50">
        <f t="shared" si="1"/>
        <v>4</v>
      </c>
      <c r="C18" s="57">
        <f>'G9B1Y Input'!B17</f>
        <v>44271</v>
      </c>
      <c r="D18" s="57"/>
      <c r="E18" s="60">
        <f>'G9B1Y Input'!D17*'G9B1Y Input'!$D$8*'G9B1Y Input'!$H$8</f>
        <v>0</v>
      </c>
      <c r="F18" s="59"/>
      <c r="G18" s="61">
        <f t="shared" si="2"/>
        <v>255088.7</v>
      </c>
      <c r="H18" s="59"/>
      <c r="I18" s="61">
        <f t="shared" si="0"/>
        <v>255088.7</v>
      </c>
      <c r="J18" s="59"/>
    </row>
    <row r="19" spans="1:10" x14ac:dyDescent="0.2">
      <c r="A19" s="50">
        <f t="shared" si="1"/>
        <v>5</v>
      </c>
      <c r="C19" s="57">
        <f>'G9B1Y Input'!B18</f>
        <v>44301</v>
      </c>
      <c r="D19" s="57"/>
      <c r="E19" s="60">
        <f>'G9B1Y Input'!D18*'G9B1Y Input'!$D$8*'G9B1Y Input'!$H$8</f>
        <v>251867.05</v>
      </c>
      <c r="F19" s="59"/>
      <c r="G19" s="61">
        <f t="shared" si="2"/>
        <v>255088.7</v>
      </c>
      <c r="H19" s="59"/>
      <c r="I19" s="61">
        <f t="shared" si="0"/>
        <v>3221.6500000000233</v>
      </c>
      <c r="J19" s="59"/>
    </row>
    <row r="20" spans="1:10" x14ac:dyDescent="0.2">
      <c r="A20" s="50">
        <f t="shared" si="1"/>
        <v>6</v>
      </c>
      <c r="C20" s="57">
        <f>'G9B1Y Input'!B19</f>
        <v>44331</v>
      </c>
      <c r="D20" s="57"/>
      <c r="E20" s="60">
        <f>'G9B1Y Input'!D19*'G9B1Y Input'!$D$8*'G9B1Y Input'!$H$8</f>
        <v>255944.72999999998</v>
      </c>
      <c r="F20" s="59"/>
      <c r="G20" s="61">
        <f t="shared" si="2"/>
        <v>255088.7</v>
      </c>
      <c r="H20" s="59"/>
      <c r="I20" s="61">
        <f t="shared" si="0"/>
        <v>-856.02999999996973</v>
      </c>
      <c r="J20" s="59"/>
    </row>
    <row r="21" spans="1:10" x14ac:dyDescent="0.2">
      <c r="A21" s="50">
        <f t="shared" si="1"/>
        <v>7</v>
      </c>
      <c r="C21" s="57">
        <f>'G9B1Y Input'!B20</f>
        <v>44361</v>
      </c>
      <c r="D21" s="57"/>
      <c r="E21" s="60">
        <f>'G9B1Y Input'!D20*'G9B1Y Input'!$D$8*'G9B1Y Input'!$H$8</f>
        <v>256001.55</v>
      </c>
      <c r="F21" s="59"/>
      <c r="G21" s="61">
        <f t="shared" si="2"/>
        <v>255088.7</v>
      </c>
      <c r="H21" s="59"/>
      <c r="I21" s="61">
        <f t="shared" si="0"/>
        <v>-912.84999999997672</v>
      </c>
      <c r="J21" s="59"/>
    </row>
    <row r="22" spans="1:10" x14ac:dyDescent="0.2">
      <c r="A22" s="50">
        <f t="shared" si="1"/>
        <v>8</v>
      </c>
      <c r="C22" s="57">
        <f>'G9B1Y Input'!B21</f>
        <v>44391</v>
      </c>
      <c r="D22" s="57"/>
      <c r="E22" s="60">
        <f>'G9B1Y Input'!D21*'G9B1Y Input'!$D$8*'G9B1Y Input'!$H$8</f>
        <v>256001.55</v>
      </c>
      <c r="F22" s="59"/>
      <c r="G22" s="61">
        <f t="shared" si="2"/>
        <v>255088.7</v>
      </c>
      <c r="H22" s="59"/>
      <c r="I22" s="61">
        <f t="shared" si="0"/>
        <v>-912.84999999997672</v>
      </c>
      <c r="J22" s="59"/>
    </row>
    <row r="23" spans="1:10" x14ac:dyDescent="0.2">
      <c r="A23" s="50">
        <f t="shared" si="1"/>
        <v>9</v>
      </c>
      <c r="C23" s="57">
        <f>'G9B1Y Input'!B22</f>
        <v>44421</v>
      </c>
      <c r="D23" s="57"/>
      <c r="E23" s="60">
        <f>'G9B1Y Input'!D22*'G9B1Y Input'!$D$8*'G9B1Y Input'!$H$8</f>
        <v>256001.55</v>
      </c>
      <c r="F23" s="59"/>
      <c r="G23" s="61">
        <f t="shared" si="2"/>
        <v>255088.7</v>
      </c>
      <c r="H23" s="59"/>
      <c r="I23" s="61">
        <f t="shared" si="0"/>
        <v>-912.84999999997672</v>
      </c>
      <c r="J23" s="59"/>
    </row>
    <row r="24" spans="1:10" x14ac:dyDescent="0.2">
      <c r="A24" s="50">
        <f t="shared" si="1"/>
        <v>10</v>
      </c>
      <c r="C24" s="57">
        <f>'G9B1Y Input'!B23</f>
        <v>44451</v>
      </c>
      <c r="D24" s="57"/>
      <c r="E24" s="60">
        <f>'G9B1Y Input'!D23*'G9B1Y Input'!$D$8*'G9B1Y Input'!$H$8</f>
        <v>256001.55</v>
      </c>
      <c r="F24" s="59"/>
      <c r="G24" s="61">
        <f t="shared" si="2"/>
        <v>255088.7</v>
      </c>
      <c r="H24" s="59"/>
      <c r="I24" s="61">
        <f t="shared" si="0"/>
        <v>-912.84999999997672</v>
      </c>
      <c r="J24" s="59"/>
    </row>
    <row r="25" spans="1:10" x14ac:dyDescent="0.2">
      <c r="A25" s="50">
        <f t="shared" si="1"/>
        <v>11</v>
      </c>
      <c r="C25" s="57">
        <f>'G9B1Y Input'!B24</f>
        <v>44481</v>
      </c>
      <c r="D25" s="57"/>
      <c r="E25" s="60">
        <f>'G9B1Y Input'!D24*'G9B1Y Input'!$D$8*'G9B1Y Input'!$H$8</f>
        <v>256001.55</v>
      </c>
      <c r="F25" s="59"/>
      <c r="G25" s="61">
        <f t="shared" si="2"/>
        <v>255088.7</v>
      </c>
      <c r="H25" s="59"/>
      <c r="I25" s="61">
        <f t="shared" si="0"/>
        <v>-912.84999999997672</v>
      </c>
      <c r="J25" s="59"/>
    </row>
    <row r="26" spans="1:10" x14ac:dyDescent="0.2">
      <c r="A26" s="50">
        <f t="shared" si="1"/>
        <v>12</v>
      </c>
      <c r="C26" s="57">
        <f>'G9B1Y Input'!B25</f>
        <v>44511</v>
      </c>
      <c r="D26" s="57"/>
      <c r="E26" s="60">
        <f>'G9B1Y Input'!D25*'G9B1Y Input'!$D$8*'G9B1Y Input'!$H$8</f>
        <v>256001.55</v>
      </c>
      <c r="F26" s="59"/>
      <c r="G26" s="61">
        <f t="shared" si="2"/>
        <v>255088.7</v>
      </c>
      <c r="H26" s="59"/>
      <c r="I26" s="61">
        <f t="shared" si="0"/>
        <v>-912.84999999997672</v>
      </c>
      <c r="J26" s="59"/>
    </row>
    <row r="27" spans="1:10" x14ac:dyDescent="0.2">
      <c r="A27" s="50">
        <f t="shared" si="1"/>
        <v>13</v>
      </c>
      <c r="C27" s="57">
        <f>'G9B1Y Input'!B26</f>
        <v>44541</v>
      </c>
      <c r="D27" s="57"/>
      <c r="E27" s="62">
        <f>'G9B1Y Input'!D26*'G9B1Y Input'!$D$8*'G9B1Y Input'!$H$8</f>
        <v>255088.71</v>
      </c>
      <c r="F27" s="59"/>
      <c r="G27" s="63">
        <f t="shared" si="2"/>
        <v>255088.7</v>
      </c>
      <c r="H27" s="59"/>
      <c r="I27" s="63">
        <f t="shared" si="0"/>
        <v>-9.9999999802093953E-3</v>
      </c>
      <c r="J27" s="59"/>
    </row>
    <row r="28" spans="1:10" x14ac:dyDescent="0.2">
      <c r="A28" s="50">
        <f t="shared" si="1"/>
        <v>14</v>
      </c>
      <c r="C28" s="64" t="s">
        <v>47</v>
      </c>
      <c r="D28" s="64"/>
      <c r="E28" s="65">
        <f>SUM(E16:E27)</f>
        <v>2298909.79</v>
      </c>
      <c r="F28" s="66"/>
      <c r="G28" s="65">
        <f>SUM(G16:G27)</f>
        <v>3061064.4000000004</v>
      </c>
      <c r="H28" s="66"/>
      <c r="I28" s="65">
        <f>SUM(I16:I27)</f>
        <v>762154.61000000034</v>
      </c>
      <c r="J28" s="59"/>
    </row>
    <row r="29" spans="1:10" x14ac:dyDescent="0.2">
      <c r="A29" s="50">
        <f t="shared" si="1"/>
        <v>15</v>
      </c>
      <c r="E29" s="59"/>
      <c r="F29" s="59"/>
      <c r="G29" s="59"/>
      <c r="H29" s="59"/>
      <c r="I29" s="59"/>
      <c r="J29" s="59"/>
    </row>
    <row r="30" spans="1:10" ht="12" thickBot="1" x14ac:dyDescent="0.25">
      <c r="A30" s="50">
        <f t="shared" si="1"/>
        <v>16</v>
      </c>
      <c r="C30" s="67" t="s">
        <v>96</v>
      </c>
      <c r="D30" s="67"/>
      <c r="E30" s="68">
        <f>ROUND(+E28/12,2)</f>
        <v>191575.82</v>
      </c>
      <c r="F30" s="66"/>
      <c r="G30" s="68">
        <f>ROUND(+G28/12,2)</f>
        <v>255088.7</v>
      </c>
      <c r="H30" s="66"/>
      <c r="I30" s="68">
        <f>ROUND(+I28/12,2)</f>
        <v>63512.88</v>
      </c>
      <c r="J30" s="66"/>
    </row>
    <row r="31" spans="1:10" ht="12" thickTop="1" x14ac:dyDescent="0.2">
      <c r="A31" s="50">
        <f t="shared" si="1"/>
        <v>17</v>
      </c>
      <c r="J31" s="59"/>
    </row>
    <row r="32" spans="1:10" x14ac:dyDescent="0.2">
      <c r="A32" s="50">
        <f t="shared" si="1"/>
        <v>18</v>
      </c>
      <c r="E32" s="69" t="s">
        <v>9</v>
      </c>
      <c r="F32" s="69"/>
      <c r="G32" s="69" t="s">
        <v>9</v>
      </c>
      <c r="H32" s="69"/>
      <c r="I32" s="69" t="s">
        <v>9</v>
      </c>
      <c r="J32" s="59"/>
    </row>
    <row r="33" spans="1:10" ht="12" thickBot="1" x14ac:dyDescent="0.25">
      <c r="A33" s="50">
        <f t="shared" si="1"/>
        <v>19</v>
      </c>
      <c r="C33" s="64" t="s">
        <v>97</v>
      </c>
      <c r="D33" s="64"/>
      <c r="E33" s="59"/>
      <c r="F33" s="59"/>
      <c r="G33" s="59"/>
      <c r="H33" s="59"/>
      <c r="I33" s="68">
        <f>I30</f>
        <v>63512.88</v>
      </c>
      <c r="J33" s="59"/>
    </row>
    <row r="34" spans="1:10" ht="12" thickTop="1" x14ac:dyDescent="0.2">
      <c r="A34" s="50">
        <f t="shared" si="1"/>
        <v>20</v>
      </c>
      <c r="J34" s="59"/>
    </row>
    <row r="35" spans="1:10" x14ac:dyDescent="0.2">
      <c r="A35" s="50">
        <f t="shared" si="1"/>
        <v>21</v>
      </c>
      <c r="J35" s="59"/>
    </row>
    <row r="36" spans="1:10" x14ac:dyDescent="0.2">
      <c r="A36" s="50">
        <f t="shared" si="1"/>
        <v>22</v>
      </c>
      <c r="J36" s="59"/>
    </row>
    <row r="37" spans="1:10" x14ac:dyDescent="0.2">
      <c r="A37" s="50">
        <f t="shared" si="1"/>
        <v>23</v>
      </c>
      <c r="J37" s="59"/>
    </row>
    <row r="38" spans="1:10" x14ac:dyDescent="0.2">
      <c r="A38" s="50">
        <f t="shared" si="1"/>
        <v>24</v>
      </c>
      <c r="J38" s="59"/>
    </row>
    <row r="39" spans="1:10" x14ac:dyDescent="0.2">
      <c r="J39" s="59"/>
    </row>
    <row r="40" spans="1:10" x14ac:dyDescent="0.2">
      <c r="J40" s="59"/>
    </row>
    <row r="41" spans="1:10" x14ac:dyDescent="0.2">
      <c r="J41" s="59"/>
    </row>
    <row r="42" spans="1:10" x14ac:dyDescent="0.2">
      <c r="J42" s="59"/>
    </row>
    <row r="43" spans="1:10" x14ac:dyDescent="0.2">
      <c r="J43" s="59"/>
    </row>
    <row r="44" spans="1:10" x14ac:dyDescent="0.2">
      <c r="J44" s="59"/>
    </row>
    <row r="45" spans="1:10" x14ac:dyDescent="0.2">
      <c r="J45" s="59"/>
    </row>
    <row r="46" spans="1:10" x14ac:dyDescent="0.2">
      <c r="J46" s="59"/>
    </row>
    <row r="47" spans="1:10" x14ac:dyDescent="0.2">
      <c r="J47" s="59"/>
    </row>
    <row r="48" spans="1:10" x14ac:dyDescent="0.2">
      <c r="J48" s="59"/>
    </row>
    <row r="49" spans="10:10" x14ac:dyDescent="0.2">
      <c r="J49" s="59"/>
    </row>
    <row r="50" spans="10:10" x14ac:dyDescent="0.2">
      <c r="J50" s="59"/>
    </row>
    <row r="51" spans="10:10" x14ac:dyDescent="0.2">
      <c r="J51" s="59"/>
    </row>
    <row r="52" spans="10:10" x14ac:dyDescent="0.2">
      <c r="J52" s="59"/>
    </row>
    <row r="68" spans="10:10" x14ac:dyDescent="0.2">
      <c r="J68" s="49"/>
    </row>
    <row r="69" spans="10:10" x14ac:dyDescent="0.2">
      <c r="J69" s="49"/>
    </row>
    <row r="70" spans="10:10" x14ac:dyDescent="0.2">
      <c r="J70" s="49"/>
    </row>
    <row r="71" spans="10:10" x14ac:dyDescent="0.2">
      <c r="J71" s="49"/>
    </row>
    <row r="72" spans="10:10" x14ac:dyDescent="0.2">
      <c r="J72" s="49"/>
    </row>
    <row r="80" spans="10:10" x14ac:dyDescent="0.2">
      <c r="J80" s="66"/>
    </row>
    <row r="81" spans="10:10" x14ac:dyDescent="0.2">
      <c r="J81" s="59"/>
    </row>
    <row r="82" spans="10:10" x14ac:dyDescent="0.2">
      <c r="J82" s="59"/>
    </row>
    <row r="83" spans="10:10" x14ac:dyDescent="0.2">
      <c r="J83" s="59"/>
    </row>
    <row r="84" spans="10:10" x14ac:dyDescent="0.2">
      <c r="J84" s="59"/>
    </row>
    <row r="85" spans="10:10" x14ac:dyDescent="0.2">
      <c r="J85" s="59"/>
    </row>
    <row r="86" spans="10:10" x14ac:dyDescent="0.2">
      <c r="J86" s="59"/>
    </row>
    <row r="87" spans="10:10" x14ac:dyDescent="0.2">
      <c r="J87" s="59"/>
    </row>
    <row r="88" spans="10:10" x14ac:dyDescent="0.2">
      <c r="J88" s="59"/>
    </row>
    <row r="89" spans="10:10" x14ac:dyDescent="0.2">
      <c r="J89" s="59"/>
    </row>
    <row r="90" spans="10:10" x14ac:dyDescent="0.2">
      <c r="J90" s="59"/>
    </row>
    <row r="91" spans="10:10" x14ac:dyDescent="0.2">
      <c r="J91" s="59"/>
    </row>
    <row r="92" spans="10:10" x14ac:dyDescent="0.2">
      <c r="J92" s="59"/>
    </row>
    <row r="93" spans="10:10" x14ac:dyDescent="0.2">
      <c r="J93" s="66"/>
    </row>
    <row r="94" spans="10:10" x14ac:dyDescent="0.2">
      <c r="J94" s="59"/>
    </row>
    <row r="95" spans="10:10" x14ac:dyDescent="0.2">
      <c r="J95" s="59"/>
    </row>
    <row r="96" spans="10:10" x14ac:dyDescent="0.2">
      <c r="J96" s="59"/>
    </row>
    <row r="97" spans="10:10" x14ac:dyDescent="0.2">
      <c r="J97" s="59"/>
    </row>
    <row r="98" spans="10:10" x14ac:dyDescent="0.2">
      <c r="J98" s="59"/>
    </row>
    <row r="99" spans="10:10" x14ac:dyDescent="0.2">
      <c r="J99" s="59"/>
    </row>
    <row r="100" spans="10:10" x14ac:dyDescent="0.2">
      <c r="J100" s="59"/>
    </row>
    <row r="101" spans="10:10" x14ac:dyDescent="0.2">
      <c r="J101" s="59"/>
    </row>
    <row r="102" spans="10:10" x14ac:dyDescent="0.2">
      <c r="J102" s="59"/>
    </row>
    <row r="103" spans="10:10" x14ac:dyDescent="0.2">
      <c r="J103" s="59"/>
    </row>
    <row r="104" spans="10:10" x14ac:dyDescent="0.2">
      <c r="J104" s="59"/>
    </row>
    <row r="105" spans="10:10" x14ac:dyDescent="0.2">
      <c r="J105" s="59"/>
    </row>
    <row r="107" spans="10:10" x14ac:dyDescent="0.2">
      <c r="J107" s="59"/>
    </row>
    <row r="108" spans="10:10" x14ac:dyDescent="0.2">
      <c r="J108" s="59"/>
    </row>
    <row r="109" spans="10:10" x14ac:dyDescent="0.2">
      <c r="J109" s="59"/>
    </row>
    <row r="110" spans="10:10" x14ac:dyDescent="0.2">
      <c r="J110" s="59"/>
    </row>
    <row r="111" spans="10:10" x14ac:dyDescent="0.2">
      <c r="J111" s="59"/>
    </row>
    <row r="112" spans="10:10" x14ac:dyDescent="0.2">
      <c r="J112" s="59"/>
    </row>
    <row r="113" spans="10:10" x14ac:dyDescent="0.2">
      <c r="J113" s="59"/>
    </row>
    <row r="114" spans="10:10" x14ac:dyDescent="0.2">
      <c r="J114" s="59"/>
    </row>
    <row r="115" spans="10:10" x14ac:dyDescent="0.2">
      <c r="J115" s="59"/>
    </row>
    <row r="116" spans="10:10" x14ac:dyDescent="0.2">
      <c r="J116" s="59"/>
    </row>
    <row r="117" spans="10:10" x14ac:dyDescent="0.2">
      <c r="J117" s="59"/>
    </row>
    <row r="133" spans="10:10" x14ac:dyDescent="0.2">
      <c r="J133" s="49"/>
    </row>
    <row r="134" spans="10:10" x14ac:dyDescent="0.2">
      <c r="J134" s="49"/>
    </row>
    <row r="135" spans="10:10" x14ac:dyDescent="0.2">
      <c r="J135" s="49"/>
    </row>
    <row r="136" spans="10:10" x14ac:dyDescent="0.2">
      <c r="J136" s="49"/>
    </row>
    <row r="137" spans="10:10" x14ac:dyDescent="0.2">
      <c r="J137" s="49"/>
    </row>
    <row r="146" spans="10:10" x14ac:dyDescent="0.2">
      <c r="J146" s="59"/>
    </row>
    <row r="147" spans="10:10" x14ac:dyDescent="0.2">
      <c r="J147" s="59"/>
    </row>
    <row r="148" spans="10:10" x14ac:dyDescent="0.2">
      <c r="J148" s="59"/>
    </row>
    <row r="149" spans="10:10" x14ac:dyDescent="0.2">
      <c r="J149" s="59"/>
    </row>
    <row r="150" spans="10:10" x14ac:dyDescent="0.2">
      <c r="J150" s="59"/>
    </row>
    <row r="151" spans="10:10" x14ac:dyDescent="0.2">
      <c r="J151" s="59"/>
    </row>
    <row r="152" spans="10:10" x14ac:dyDescent="0.2">
      <c r="J152" s="59"/>
    </row>
    <row r="153" spans="10:10" x14ac:dyDescent="0.2">
      <c r="J153" s="59"/>
    </row>
    <row r="154" spans="10:10" x14ac:dyDescent="0.2">
      <c r="J154" s="59"/>
    </row>
    <row r="155" spans="10:10" x14ac:dyDescent="0.2">
      <c r="J155" s="59"/>
    </row>
    <row r="156" spans="10:10" x14ac:dyDescent="0.2">
      <c r="J156" s="59"/>
    </row>
    <row r="157" spans="10:10" x14ac:dyDescent="0.2">
      <c r="J157" s="59"/>
    </row>
    <row r="158" spans="10:10" x14ac:dyDescent="0.2">
      <c r="J158" s="59"/>
    </row>
    <row r="159" spans="10:10" x14ac:dyDescent="0.2">
      <c r="J159" s="66"/>
    </row>
    <row r="160" spans="10:10" x14ac:dyDescent="0.2">
      <c r="J160" s="59"/>
    </row>
    <row r="161" spans="10:10" x14ac:dyDescent="0.2">
      <c r="J161" s="59"/>
    </row>
    <row r="162" spans="10:10" x14ac:dyDescent="0.2">
      <c r="J162" s="59"/>
    </row>
    <row r="163" spans="10:10" x14ac:dyDescent="0.2">
      <c r="J163" s="59"/>
    </row>
    <row r="164" spans="10:10" x14ac:dyDescent="0.2">
      <c r="J164" s="59"/>
    </row>
    <row r="165" spans="10:10" x14ac:dyDescent="0.2">
      <c r="J165" s="59"/>
    </row>
    <row r="166" spans="10:10" x14ac:dyDescent="0.2">
      <c r="J166" s="59"/>
    </row>
    <row r="168" spans="10:10" x14ac:dyDescent="0.2">
      <c r="J168" s="59"/>
    </row>
    <row r="169" spans="10:10" x14ac:dyDescent="0.2">
      <c r="J169" s="59"/>
    </row>
    <row r="170" spans="10:10" x14ac:dyDescent="0.2">
      <c r="J170" s="59"/>
    </row>
    <row r="171" spans="10:10" x14ac:dyDescent="0.2">
      <c r="J171" s="59"/>
    </row>
    <row r="172" spans="10:10" x14ac:dyDescent="0.2">
      <c r="J172" s="59"/>
    </row>
    <row r="175" spans="10:10" x14ac:dyDescent="0.2">
      <c r="J175" s="59"/>
    </row>
    <row r="176" spans="10:10" x14ac:dyDescent="0.2">
      <c r="J176" s="59"/>
    </row>
    <row r="177" spans="10:10" x14ac:dyDescent="0.2">
      <c r="J177" s="59"/>
    </row>
    <row r="178" spans="10:10" x14ac:dyDescent="0.2">
      <c r="J178" s="59"/>
    </row>
    <row r="179" spans="10:10" x14ac:dyDescent="0.2">
      <c r="J179" s="59"/>
    </row>
    <row r="180" spans="10:10" x14ac:dyDescent="0.2">
      <c r="J180" s="59"/>
    </row>
    <row r="181" spans="10:10" x14ac:dyDescent="0.2">
      <c r="J181" s="59"/>
    </row>
    <row r="182" spans="10:10" x14ac:dyDescent="0.2">
      <c r="J182" s="59"/>
    </row>
    <row r="211" spans="10:10" x14ac:dyDescent="0.2">
      <c r="J211" s="59"/>
    </row>
    <row r="212" spans="10:10" x14ac:dyDescent="0.2">
      <c r="J212" s="59"/>
    </row>
    <row r="213" spans="10:10" x14ac:dyDescent="0.2">
      <c r="J213" s="59"/>
    </row>
    <row r="214" spans="10:10" x14ac:dyDescent="0.2">
      <c r="J214" s="59"/>
    </row>
    <row r="215" spans="10:10" x14ac:dyDescent="0.2">
      <c r="J215" s="59"/>
    </row>
    <row r="216" spans="10:10" x14ac:dyDescent="0.2">
      <c r="J216" s="59"/>
    </row>
    <row r="217" spans="10:10" x14ac:dyDescent="0.2">
      <c r="J217" s="59"/>
    </row>
    <row r="218" spans="10:10" x14ac:dyDescent="0.2">
      <c r="J218" s="59"/>
    </row>
    <row r="219" spans="10:10" x14ac:dyDescent="0.2">
      <c r="J219" s="59"/>
    </row>
    <row r="220" spans="10:10" x14ac:dyDescent="0.2">
      <c r="J220" s="59"/>
    </row>
    <row r="221" spans="10:10" x14ac:dyDescent="0.2">
      <c r="J221" s="59"/>
    </row>
    <row r="222" spans="10:10" x14ac:dyDescent="0.2">
      <c r="J222" s="59"/>
    </row>
    <row r="223" spans="10:10" x14ac:dyDescent="0.2">
      <c r="J223" s="59"/>
    </row>
    <row r="224" spans="10:10" x14ac:dyDescent="0.2">
      <c r="J224" s="66"/>
    </row>
    <row r="225" spans="10:10" x14ac:dyDescent="0.2">
      <c r="J225" s="59"/>
    </row>
    <row r="226" spans="10:10" x14ac:dyDescent="0.2">
      <c r="J226" s="59"/>
    </row>
    <row r="227" spans="10:10" x14ac:dyDescent="0.2">
      <c r="J227" s="59"/>
    </row>
    <row r="228" spans="10:10" x14ac:dyDescent="0.2">
      <c r="J228" s="59"/>
    </row>
    <row r="229" spans="10:10" x14ac:dyDescent="0.2">
      <c r="J229" s="59"/>
    </row>
    <row r="230" spans="10:10" x14ac:dyDescent="0.2">
      <c r="J230" s="59"/>
    </row>
    <row r="231" spans="10:10" x14ac:dyDescent="0.2">
      <c r="J231" s="59"/>
    </row>
    <row r="232" spans="10:10" x14ac:dyDescent="0.2">
      <c r="J232" s="59"/>
    </row>
    <row r="233" spans="10:10" x14ac:dyDescent="0.2">
      <c r="J233" s="59"/>
    </row>
    <row r="234" spans="10:10" x14ac:dyDescent="0.2">
      <c r="J234" s="59"/>
    </row>
    <row r="235" spans="10:10" x14ac:dyDescent="0.2">
      <c r="J235" s="59"/>
    </row>
    <row r="236" spans="10:10" x14ac:dyDescent="0.2">
      <c r="J236" s="59"/>
    </row>
    <row r="237" spans="10:10" x14ac:dyDescent="0.2">
      <c r="J237" s="59"/>
    </row>
    <row r="238" spans="10:10" x14ac:dyDescent="0.2">
      <c r="J238" s="59"/>
    </row>
    <row r="239" spans="10:10" x14ac:dyDescent="0.2">
      <c r="J239" s="59"/>
    </row>
    <row r="240" spans="10:10" x14ac:dyDescent="0.2">
      <c r="J240" s="59"/>
    </row>
    <row r="241" spans="10:10" x14ac:dyDescent="0.2">
      <c r="J241" s="59"/>
    </row>
    <row r="242" spans="10:10" x14ac:dyDescent="0.2">
      <c r="J242" s="59"/>
    </row>
    <row r="243" spans="10:10" x14ac:dyDescent="0.2">
      <c r="J243" s="59"/>
    </row>
    <row r="244" spans="10:10" x14ac:dyDescent="0.2">
      <c r="J244" s="59"/>
    </row>
    <row r="245" spans="10:10" x14ac:dyDescent="0.2">
      <c r="J245" s="59"/>
    </row>
    <row r="246" spans="10:10" x14ac:dyDescent="0.2">
      <c r="J246" s="59"/>
    </row>
    <row r="247" spans="10:10" x14ac:dyDescent="0.2">
      <c r="J247" s="59"/>
    </row>
    <row r="248" spans="10:10" x14ac:dyDescent="0.2">
      <c r="J248" s="59"/>
    </row>
    <row r="249" spans="10:10" x14ac:dyDescent="0.2">
      <c r="J249" s="59"/>
    </row>
    <row r="250" spans="10:10" x14ac:dyDescent="0.2">
      <c r="J250" s="59"/>
    </row>
    <row r="251" spans="10:10" x14ac:dyDescent="0.2">
      <c r="J251" s="59"/>
    </row>
    <row r="275" spans="3:10" x14ac:dyDescent="0.2">
      <c r="C275" s="57"/>
      <c r="D275" s="57"/>
      <c r="E275" s="66"/>
      <c r="F275" s="66"/>
      <c r="G275" s="66"/>
      <c r="H275" s="66"/>
      <c r="I275" s="66"/>
    </row>
    <row r="276" spans="3:10" x14ac:dyDescent="0.2">
      <c r="C276" s="57"/>
      <c r="D276" s="57"/>
      <c r="E276" s="59"/>
      <c r="F276" s="59"/>
      <c r="G276" s="59"/>
      <c r="H276" s="59"/>
      <c r="I276" s="59"/>
      <c r="J276" s="59"/>
    </row>
    <row r="277" spans="3:10" x14ac:dyDescent="0.2">
      <c r="C277" s="57"/>
      <c r="D277" s="57"/>
      <c r="E277" s="59"/>
      <c r="F277" s="59"/>
      <c r="G277" s="59"/>
      <c r="H277" s="59"/>
      <c r="I277" s="59"/>
      <c r="J277" s="59"/>
    </row>
    <row r="278" spans="3:10" x14ac:dyDescent="0.2">
      <c r="C278" s="57"/>
      <c r="D278" s="57"/>
      <c r="E278" s="59"/>
      <c r="F278" s="59"/>
      <c r="G278" s="59"/>
      <c r="H278" s="59"/>
      <c r="I278" s="59"/>
      <c r="J278" s="59"/>
    </row>
    <row r="279" spans="3:10" x14ac:dyDescent="0.2">
      <c r="C279" s="57"/>
      <c r="D279" s="57"/>
      <c r="E279" s="59"/>
      <c r="F279" s="59"/>
      <c r="G279" s="59"/>
      <c r="H279" s="59"/>
      <c r="I279" s="59"/>
      <c r="J279" s="59"/>
    </row>
    <row r="280" spans="3:10" x14ac:dyDescent="0.2">
      <c r="C280" s="57"/>
      <c r="D280" s="57"/>
      <c r="E280" s="59"/>
      <c r="F280" s="59"/>
      <c r="G280" s="59"/>
      <c r="H280" s="59"/>
      <c r="I280" s="59"/>
      <c r="J280" s="59"/>
    </row>
    <row r="281" spans="3:10" x14ac:dyDescent="0.2">
      <c r="C281" s="57"/>
      <c r="D281" s="57"/>
      <c r="E281" s="59"/>
      <c r="F281" s="59"/>
      <c r="G281" s="59"/>
      <c r="H281" s="59"/>
      <c r="I281" s="59"/>
      <c r="J281" s="59"/>
    </row>
    <row r="282" spans="3:10" x14ac:dyDescent="0.2">
      <c r="C282" s="57"/>
      <c r="D282" s="57"/>
      <c r="E282" s="59"/>
      <c r="F282" s="59"/>
      <c r="G282" s="59"/>
      <c r="H282" s="59"/>
      <c r="I282" s="59"/>
      <c r="J282" s="59"/>
    </row>
    <row r="283" spans="3:10" x14ac:dyDescent="0.2">
      <c r="C283" s="57"/>
      <c r="D283" s="57"/>
      <c r="E283" s="59"/>
      <c r="F283" s="59"/>
      <c r="G283" s="59"/>
      <c r="H283" s="59"/>
      <c r="I283" s="59"/>
      <c r="J283" s="59"/>
    </row>
    <row r="284" spans="3:10" x14ac:dyDescent="0.2">
      <c r="C284" s="57"/>
      <c r="D284" s="57"/>
      <c r="E284" s="59"/>
      <c r="F284" s="59"/>
      <c r="G284" s="59"/>
      <c r="H284" s="59"/>
      <c r="I284" s="59"/>
      <c r="J284" s="59"/>
    </row>
    <row r="285" spans="3:10" x14ac:dyDescent="0.2">
      <c r="C285" s="57"/>
      <c r="D285" s="57"/>
      <c r="E285" s="59"/>
      <c r="F285" s="59"/>
      <c r="G285" s="59"/>
      <c r="H285" s="59"/>
      <c r="I285" s="59"/>
      <c r="J285" s="59"/>
    </row>
    <row r="286" spans="3:10" x14ac:dyDescent="0.2">
      <c r="C286" s="57"/>
      <c r="D286" s="57"/>
      <c r="E286" s="59"/>
      <c r="F286" s="59"/>
      <c r="G286" s="59"/>
      <c r="H286" s="59"/>
      <c r="I286" s="59"/>
      <c r="J286" s="59"/>
    </row>
    <row r="287" spans="3:10" x14ac:dyDescent="0.2">
      <c r="C287" s="57"/>
      <c r="D287" s="57"/>
      <c r="E287" s="59"/>
      <c r="F287" s="59"/>
      <c r="G287" s="59"/>
      <c r="H287" s="59"/>
      <c r="I287" s="59"/>
      <c r="J287" s="59"/>
    </row>
    <row r="288" spans="3:10" x14ac:dyDescent="0.2">
      <c r="C288" s="57"/>
      <c r="D288" s="57"/>
      <c r="E288" s="59"/>
      <c r="F288" s="59"/>
      <c r="G288" s="59"/>
      <c r="H288" s="59"/>
      <c r="I288" s="59"/>
      <c r="J288" s="59"/>
    </row>
    <row r="289" spans="5:10" x14ac:dyDescent="0.2">
      <c r="E289" s="66"/>
      <c r="F289" s="66"/>
      <c r="G289" s="66"/>
      <c r="H289" s="66"/>
      <c r="I289" s="66"/>
      <c r="J289" s="66"/>
    </row>
    <row r="290" spans="5:10" x14ac:dyDescent="0.2">
      <c r="E290" s="59"/>
      <c r="F290" s="59"/>
      <c r="G290" s="59"/>
      <c r="H290" s="59"/>
      <c r="I290" s="59"/>
      <c r="J290" s="59"/>
    </row>
    <row r="291" spans="5:10" x14ac:dyDescent="0.2">
      <c r="E291" s="59"/>
      <c r="F291" s="59"/>
      <c r="G291" s="59"/>
      <c r="H291" s="59"/>
      <c r="I291" s="59"/>
      <c r="J291" s="59"/>
    </row>
    <row r="292" spans="5:10" x14ac:dyDescent="0.2">
      <c r="E292" s="66"/>
      <c r="F292" s="66"/>
      <c r="G292" s="66"/>
      <c r="H292" s="66"/>
      <c r="I292" s="66"/>
      <c r="J292" s="59"/>
    </row>
    <row r="293" spans="5:10" x14ac:dyDescent="0.2">
      <c r="E293" s="59"/>
      <c r="F293" s="59"/>
      <c r="G293" s="59"/>
      <c r="H293" s="59"/>
      <c r="I293" s="59"/>
      <c r="J293" s="59"/>
    </row>
    <row r="294" spans="5:10" x14ac:dyDescent="0.2">
      <c r="E294" s="59"/>
      <c r="F294" s="59"/>
      <c r="G294" s="59"/>
      <c r="H294" s="59"/>
      <c r="I294" s="59"/>
      <c r="J294" s="59"/>
    </row>
    <row r="295" spans="5:10" x14ac:dyDescent="0.2">
      <c r="E295" s="59"/>
      <c r="F295" s="59"/>
      <c r="G295" s="59"/>
      <c r="H295" s="59"/>
      <c r="I295" s="59"/>
      <c r="J295" s="59"/>
    </row>
    <row r="296" spans="5:10" x14ac:dyDescent="0.2">
      <c r="E296" s="59"/>
      <c r="F296" s="59"/>
      <c r="G296" s="59"/>
      <c r="H296" s="59"/>
      <c r="I296" s="59"/>
      <c r="J296" s="59"/>
    </row>
    <row r="297" spans="5:10" x14ac:dyDescent="0.2">
      <c r="E297" s="59"/>
      <c r="F297" s="59"/>
      <c r="G297" s="59"/>
      <c r="H297" s="59"/>
      <c r="I297" s="59"/>
      <c r="J297" s="59"/>
    </row>
    <row r="298" spans="5:10" x14ac:dyDescent="0.2">
      <c r="E298" s="59"/>
      <c r="F298" s="59"/>
      <c r="G298" s="59"/>
      <c r="H298" s="59"/>
      <c r="I298" s="59"/>
      <c r="J298" s="59"/>
    </row>
    <row r="299" spans="5:10" x14ac:dyDescent="0.2">
      <c r="E299" s="59"/>
      <c r="F299" s="59"/>
      <c r="G299" s="59"/>
      <c r="H299" s="59"/>
      <c r="I299" s="59"/>
      <c r="J299" s="59"/>
    </row>
    <row r="300" spans="5:10" x14ac:dyDescent="0.2">
      <c r="E300" s="59"/>
      <c r="F300" s="59"/>
      <c r="G300" s="59"/>
      <c r="H300" s="59"/>
      <c r="I300" s="59"/>
      <c r="J300" s="59"/>
    </row>
    <row r="301" spans="5:10" x14ac:dyDescent="0.2">
      <c r="E301" s="59"/>
      <c r="F301" s="59"/>
      <c r="G301" s="59"/>
      <c r="H301" s="59"/>
      <c r="I301" s="59"/>
      <c r="J301" s="59"/>
    </row>
    <row r="302" spans="5:10" x14ac:dyDescent="0.2">
      <c r="E302" s="59"/>
      <c r="F302" s="59"/>
      <c r="G302" s="59"/>
      <c r="H302" s="59"/>
      <c r="I302" s="59"/>
      <c r="J302" s="59"/>
    </row>
    <row r="303" spans="5:10" x14ac:dyDescent="0.2">
      <c r="E303" s="59"/>
      <c r="F303" s="59"/>
      <c r="G303" s="59"/>
      <c r="H303" s="59"/>
      <c r="I303" s="59"/>
      <c r="J303" s="59"/>
    </row>
    <row r="340" spans="3:10" x14ac:dyDescent="0.2">
      <c r="C340" s="57"/>
      <c r="D340" s="57"/>
      <c r="E340" s="66"/>
      <c r="F340" s="66"/>
      <c r="G340" s="66"/>
      <c r="H340" s="66"/>
      <c r="I340" s="66"/>
    </row>
    <row r="341" spans="3:10" x14ac:dyDescent="0.2">
      <c r="C341" s="57"/>
      <c r="D341" s="57"/>
      <c r="E341" s="59"/>
      <c r="F341" s="59"/>
      <c r="G341" s="59"/>
      <c r="H341" s="59"/>
      <c r="I341" s="59"/>
      <c r="J341" s="59"/>
    </row>
    <row r="342" spans="3:10" x14ac:dyDescent="0.2">
      <c r="C342" s="57"/>
      <c r="D342" s="57"/>
      <c r="E342" s="59"/>
      <c r="F342" s="59"/>
      <c r="G342" s="59"/>
      <c r="H342" s="59"/>
      <c r="I342" s="59"/>
      <c r="J342" s="59"/>
    </row>
    <row r="343" spans="3:10" x14ac:dyDescent="0.2">
      <c r="C343" s="57"/>
      <c r="D343" s="57"/>
      <c r="E343" s="59"/>
      <c r="F343" s="59"/>
      <c r="G343" s="59"/>
      <c r="H343" s="59"/>
      <c r="I343" s="59"/>
      <c r="J343" s="59"/>
    </row>
    <row r="344" spans="3:10" x14ac:dyDescent="0.2">
      <c r="C344" s="57"/>
      <c r="D344" s="57"/>
      <c r="E344" s="59"/>
      <c r="F344" s="59"/>
      <c r="G344" s="59"/>
      <c r="H344" s="59"/>
      <c r="I344" s="59"/>
      <c r="J344" s="59"/>
    </row>
    <row r="345" spans="3:10" x14ac:dyDescent="0.2">
      <c r="C345" s="57"/>
      <c r="D345" s="57"/>
      <c r="E345" s="59"/>
      <c r="F345" s="59"/>
      <c r="G345" s="59"/>
      <c r="H345" s="59"/>
      <c r="I345" s="59"/>
      <c r="J345" s="59"/>
    </row>
    <row r="346" spans="3:10" x14ac:dyDescent="0.2">
      <c r="C346" s="57"/>
      <c r="D346" s="57"/>
      <c r="E346" s="59"/>
      <c r="F346" s="59"/>
      <c r="G346" s="59"/>
      <c r="H346" s="59"/>
      <c r="I346" s="59"/>
      <c r="J346" s="59"/>
    </row>
    <row r="347" spans="3:10" x14ac:dyDescent="0.2">
      <c r="C347" s="57"/>
      <c r="D347" s="57"/>
      <c r="E347" s="59"/>
      <c r="F347" s="59"/>
      <c r="G347" s="59"/>
      <c r="H347" s="59"/>
      <c r="I347" s="59"/>
      <c r="J347" s="59"/>
    </row>
    <row r="348" spans="3:10" x14ac:dyDescent="0.2">
      <c r="C348" s="57"/>
      <c r="D348" s="57"/>
      <c r="E348" s="59"/>
      <c r="F348" s="59"/>
      <c r="G348" s="59"/>
      <c r="H348" s="59"/>
      <c r="I348" s="59"/>
      <c r="J348" s="59"/>
    </row>
    <row r="349" spans="3:10" x14ac:dyDescent="0.2">
      <c r="C349" s="57"/>
      <c r="D349" s="57"/>
      <c r="E349" s="59"/>
      <c r="F349" s="59"/>
      <c r="G349" s="59"/>
      <c r="H349" s="59"/>
      <c r="I349" s="59"/>
      <c r="J349" s="59"/>
    </row>
    <row r="350" spans="3:10" x14ac:dyDescent="0.2">
      <c r="C350" s="57"/>
      <c r="D350" s="57"/>
      <c r="E350" s="59"/>
      <c r="F350" s="59"/>
      <c r="G350" s="59"/>
      <c r="H350" s="59"/>
      <c r="I350" s="59"/>
      <c r="J350" s="59"/>
    </row>
    <row r="351" spans="3:10" x14ac:dyDescent="0.2">
      <c r="C351" s="57"/>
      <c r="D351" s="57"/>
      <c r="E351" s="59"/>
      <c r="F351" s="59"/>
      <c r="G351" s="59"/>
      <c r="H351" s="59"/>
      <c r="I351" s="59"/>
      <c r="J351" s="59"/>
    </row>
    <row r="352" spans="3:10" x14ac:dyDescent="0.2">
      <c r="C352" s="57"/>
      <c r="D352" s="57"/>
      <c r="E352" s="59"/>
      <c r="F352" s="59"/>
      <c r="G352" s="59"/>
      <c r="H352" s="59"/>
      <c r="I352" s="59"/>
      <c r="J352" s="59"/>
    </row>
    <row r="353" spans="3:10" x14ac:dyDescent="0.2">
      <c r="C353" s="57"/>
      <c r="D353" s="57"/>
      <c r="E353" s="59"/>
      <c r="F353" s="59"/>
      <c r="G353" s="59"/>
      <c r="H353" s="59"/>
      <c r="I353" s="59"/>
      <c r="J353" s="59"/>
    </row>
    <row r="354" spans="3:10" x14ac:dyDescent="0.2">
      <c r="E354" s="66"/>
      <c r="F354" s="66"/>
      <c r="G354" s="66"/>
      <c r="H354" s="66"/>
      <c r="I354" s="66"/>
      <c r="J354" s="66"/>
    </row>
    <row r="355" spans="3:10" x14ac:dyDescent="0.2">
      <c r="E355" s="59"/>
      <c r="F355" s="59"/>
      <c r="G355" s="59"/>
      <c r="H355" s="59"/>
      <c r="I355" s="59"/>
      <c r="J355" s="59"/>
    </row>
    <row r="356" spans="3:10" x14ac:dyDescent="0.2">
      <c r="E356" s="59"/>
      <c r="F356" s="59"/>
      <c r="G356" s="59"/>
      <c r="H356" s="59"/>
      <c r="I356" s="59"/>
      <c r="J356" s="59"/>
    </row>
    <row r="357" spans="3:10" x14ac:dyDescent="0.2">
      <c r="E357" s="66"/>
      <c r="F357" s="66"/>
      <c r="G357" s="66"/>
      <c r="H357" s="66"/>
      <c r="I357" s="66"/>
      <c r="J357" s="59"/>
    </row>
    <row r="358" spans="3:10" x14ac:dyDescent="0.2">
      <c r="E358" s="59"/>
      <c r="F358" s="59"/>
      <c r="G358" s="59"/>
      <c r="H358" s="59"/>
      <c r="I358" s="59"/>
      <c r="J358" s="59"/>
    </row>
    <row r="359" spans="3:10" x14ac:dyDescent="0.2">
      <c r="E359" s="59"/>
      <c r="F359" s="59"/>
      <c r="G359" s="59"/>
      <c r="H359" s="59"/>
      <c r="I359" s="59"/>
      <c r="J359" s="59"/>
    </row>
    <row r="360" spans="3:10" x14ac:dyDescent="0.2">
      <c r="E360" s="59"/>
      <c r="F360" s="59"/>
      <c r="G360" s="59"/>
      <c r="H360" s="59"/>
      <c r="I360" s="59"/>
      <c r="J360" s="59"/>
    </row>
    <row r="361" spans="3:10" x14ac:dyDescent="0.2">
      <c r="E361" s="59"/>
      <c r="F361" s="59"/>
      <c r="G361" s="59"/>
      <c r="H361" s="59"/>
      <c r="I361" s="59"/>
      <c r="J361" s="59"/>
    </row>
    <row r="362" spans="3:10" x14ac:dyDescent="0.2">
      <c r="E362" s="59"/>
      <c r="F362" s="59"/>
      <c r="G362" s="59"/>
      <c r="H362" s="59"/>
      <c r="I362" s="59"/>
      <c r="J362" s="59"/>
    </row>
    <row r="363" spans="3:10" x14ac:dyDescent="0.2">
      <c r="E363" s="59"/>
      <c r="F363" s="59"/>
      <c r="G363" s="59"/>
      <c r="H363" s="59"/>
      <c r="I363" s="59"/>
      <c r="J363" s="59"/>
    </row>
    <row r="364" spans="3:10" x14ac:dyDescent="0.2">
      <c r="E364" s="59"/>
      <c r="F364" s="59"/>
      <c r="G364" s="59"/>
      <c r="H364" s="59"/>
      <c r="I364" s="59"/>
      <c r="J364" s="59"/>
    </row>
    <row r="365" spans="3:10" x14ac:dyDescent="0.2">
      <c r="E365" s="59"/>
      <c r="F365" s="59"/>
      <c r="G365" s="59"/>
      <c r="H365" s="59"/>
      <c r="I365" s="59"/>
      <c r="J365" s="59"/>
    </row>
    <row r="366" spans="3:10" x14ac:dyDescent="0.2">
      <c r="E366" s="59"/>
      <c r="F366" s="59"/>
      <c r="G366" s="59"/>
      <c r="H366" s="59"/>
      <c r="I366" s="59"/>
      <c r="J366" s="59"/>
    </row>
    <row r="367" spans="3:10" x14ac:dyDescent="0.2">
      <c r="E367" s="59"/>
      <c r="F367" s="59"/>
      <c r="G367" s="59"/>
      <c r="H367" s="59"/>
      <c r="I367" s="59"/>
      <c r="J367" s="59"/>
    </row>
    <row r="368" spans="3:10" x14ac:dyDescent="0.2">
      <c r="E368" s="59"/>
      <c r="F368" s="59"/>
      <c r="G368" s="59"/>
      <c r="H368" s="59"/>
      <c r="I368" s="59"/>
      <c r="J368" s="59"/>
    </row>
    <row r="405" spans="3:10" x14ac:dyDescent="0.2">
      <c r="C405" s="57"/>
      <c r="D405" s="57"/>
      <c r="E405" s="66"/>
      <c r="F405" s="66"/>
      <c r="G405" s="66"/>
      <c r="H405" s="66"/>
      <c r="I405" s="66"/>
    </row>
    <row r="406" spans="3:10" x14ac:dyDescent="0.2">
      <c r="C406" s="57"/>
      <c r="D406" s="57"/>
      <c r="E406" s="59"/>
      <c r="F406" s="59"/>
      <c r="G406" s="59"/>
      <c r="H406" s="59"/>
      <c r="I406" s="59"/>
      <c r="J406" s="59"/>
    </row>
    <row r="407" spans="3:10" x14ac:dyDescent="0.2">
      <c r="C407" s="57"/>
      <c r="D407" s="57"/>
      <c r="E407" s="59"/>
      <c r="F407" s="59"/>
      <c r="G407" s="59"/>
      <c r="H407" s="59"/>
      <c r="I407" s="59"/>
      <c r="J407" s="59"/>
    </row>
    <row r="408" spans="3:10" x14ac:dyDescent="0.2">
      <c r="C408" s="57"/>
      <c r="D408" s="57"/>
      <c r="E408" s="59"/>
      <c r="F408" s="59"/>
      <c r="G408" s="59"/>
      <c r="H408" s="59"/>
      <c r="I408" s="59"/>
      <c r="J408" s="59"/>
    </row>
    <row r="409" spans="3:10" x14ac:dyDescent="0.2">
      <c r="C409" s="57"/>
      <c r="D409" s="57"/>
      <c r="E409" s="59"/>
      <c r="F409" s="59"/>
      <c r="G409" s="59"/>
      <c r="H409" s="59"/>
      <c r="I409" s="59"/>
      <c r="J409" s="59"/>
    </row>
    <row r="410" spans="3:10" x14ac:dyDescent="0.2">
      <c r="C410" s="57"/>
      <c r="D410" s="57"/>
      <c r="E410" s="59"/>
      <c r="F410" s="59"/>
      <c r="G410" s="59"/>
      <c r="H410" s="59"/>
      <c r="I410" s="59"/>
      <c r="J410" s="59"/>
    </row>
    <row r="411" spans="3:10" x14ac:dyDescent="0.2">
      <c r="C411" s="57"/>
      <c r="D411" s="57"/>
      <c r="E411" s="59"/>
      <c r="F411" s="59"/>
      <c r="G411" s="59"/>
      <c r="H411" s="59"/>
      <c r="I411" s="59"/>
      <c r="J411" s="59"/>
    </row>
    <row r="412" spans="3:10" x14ac:dyDescent="0.2">
      <c r="C412" s="57"/>
      <c r="D412" s="57"/>
      <c r="E412" s="59"/>
      <c r="F412" s="59"/>
      <c r="G412" s="59"/>
      <c r="H412" s="59"/>
      <c r="I412" s="59"/>
      <c r="J412" s="59"/>
    </row>
    <row r="413" spans="3:10" x14ac:dyDescent="0.2">
      <c r="C413" s="57"/>
      <c r="D413" s="57"/>
      <c r="E413" s="59"/>
      <c r="F413" s="59"/>
      <c r="G413" s="59"/>
      <c r="H413" s="59"/>
      <c r="I413" s="59"/>
      <c r="J413" s="59"/>
    </row>
    <row r="414" spans="3:10" x14ac:dyDescent="0.2">
      <c r="C414" s="57"/>
      <c r="D414" s="57"/>
      <c r="E414" s="59"/>
      <c r="F414" s="59"/>
      <c r="G414" s="59"/>
      <c r="H414" s="59"/>
      <c r="I414" s="59"/>
      <c r="J414" s="59"/>
    </row>
    <row r="415" spans="3:10" x14ac:dyDescent="0.2">
      <c r="C415" s="57"/>
      <c r="D415" s="57"/>
      <c r="E415" s="59"/>
      <c r="F415" s="59"/>
      <c r="G415" s="59"/>
      <c r="H415" s="59"/>
      <c r="I415" s="59"/>
      <c r="J415" s="59"/>
    </row>
    <row r="416" spans="3:10" x14ac:dyDescent="0.2">
      <c r="C416" s="57"/>
      <c r="D416" s="57"/>
      <c r="E416" s="59"/>
      <c r="F416" s="59"/>
      <c r="G416" s="59"/>
      <c r="H416" s="59"/>
      <c r="I416" s="59"/>
      <c r="J416" s="59"/>
    </row>
    <row r="417" spans="3:10" x14ac:dyDescent="0.2">
      <c r="C417" s="57"/>
      <c r="D417" s="57"/>
      <c r="E417" s="59"/>
      <c r="F417" s="59"/>
      <c r="G417" s="59"/>
      <c r="H417" s="59"/>
      <c r="I417" s="59"/>
      <c r="J417" s="59"/>
    </row>
    <row r="418" spans="3:10" x14ac:dyDescent="0.2">
      <c r="C418" s="57"/>
      <c r="D418" s="57"/>
      <c r="E418" s="59"/>
      <c r="F418" s="59"/>
      <c r="G418" s="59"/>
      <c r="H418" s="59"/>
      <c r="I418" s="59"/>
      <c r="J418" s="59"/>
    </row>
    <row r="419" spans="3:10" x14ac:dyDescent="0.2">
      <c r="E419" s="66"/>
      <c r="F419" s="66"/>
      <c r="G419" s="66"/>
      <c r="H419" s="66"/>
      <c r="I419" s="66"/>
      <c r="J419" s="66"/>
    </row>
    <row r="420" spans="3:10" x14ac:dyDescent="0.2">
      <c r="E420" s="59"/>
      <c r="F420" s="59"/>
      <c r="G420" s="59"/>
      <c r="H420" s="59"/>
      <c r="I420" s="59"/>
      <c r="J420" s="59"/>
    </row>
    <row r="421" spans="3:10" x14ac:dyDescent="0.2">
      <c r="E421" s="59"/>
      <c r="F421" s="59"/>
      <c r="G421" s="59"/>
      <c r="H421" s="59"/>
      <c r="I421" s="59"/>
      <c r="J421" s="59"/>
    </row>
    <row r="422" spans="3:10" x14ac:dyDescent="0.2">
      <c r="E422" s="66"/>
      <c r="F422" s="66"/>
      <c r="G422" s="66"/>
      <c r="H422" s="66"/>
      <c r="I422" s="66"/>
      <c r="J422" s="59"/>
    </row>
    <row r="423" spans="3:10" x14ac:dyDescent="0.2">
      <c r="E423" s="59"/>
      <c r="F423" s="59"/>
      <c r="G423" s="59"/>
      <c r="H423" s="59"/>
      <c r="I423" s="59"/>
      <c r="J423" s="59"/>
    </row>
    <row r="424" spans="3:10" x14ac:dyDescent="0.2">
      <c r="E424" s="59"/>
      <c r="F424" s="59"/>
      <c r="G424" s="59"/>
      <c r="H424" s="59"/>
      <c r="I424" s="59"/>
      <c r="J424" s="59"/>
    </row>
    <row r="425" spans="3:10" x14ac:dyDescent="0.2">
      <c r="E425" s="59"/>
      <c r="F425" s="59"/>
      <c r="G425" s="59"/>
      <c r="H425" s="59"/>
      <c r="I425" s="59"/>
      <c r="J425" s="59"/>
    </row>
    <row r="426" spans="3:10" x14ac:dyDescent="0.2">
      <c r="E426" s="59"/>
      <c r="F426" s="59"/>
      <c r="G426" s="59"/>
      <c r="H426" s="59"/>
      <c r="I426" s="59"/>
      <c r="J426" s="59"/>
    </row>
    <row r="427" spans="3:10" x14ac:dyDescent="0.2">
      <c r="E427" s="59"/>
      <c r="F427" s="59"/>
      <c r="G427" s="59"/>
      <c r="H427" s="59"/>
      <c r="I427" s="59"/>
      <c r="J427" s="59"/>
    </row>
    <row r="428" spans="3:10" x14ac:dyDescent="0.2">
      <c r="E428" s="59"/>
      <c r="F428" s="59"/>
      <c r="G428" s="59"/>
      <c r="H428" s="59"/>
      <c r="I428" s="59"/>
      <c r="J428" s="59"/>
    </row>
    <row r="429" spans="3:10" x14ac:dyDescent="0.2">
      <c r="E429" s="59"/>
      <c r="F429" s="59"/>
      <c r="G429" s="59"/>
      <c r="H429" s="59"/>
      <c r="I429" s="59"/>
      <c r="J429" s="59"/>
    </row>
    <row r="430" spans="3:10" x14ac:dyDescent="0.2">
      <c r="E430" s="59"/>
      <c r="F430" s="59"/>
      <c r="G430" s="59"/>
      <c r="H430" s="59"/>
      <c r="I430" s="59"/>
      <c r="J430" s="59"/>
    </row>
    <row r="431" spans="3:10" x14ac:dyDescent="0.2">
      <c r="E431" s="59"/>
      <c r="F431" s="59"/>
      <c r="G431" s="59"/>
      <c r="H431" s="59"/>
      <c r="I431" s="59"/>
      <c r="J431" s="59"/>
    </row>
    <row r="432" spans="3:10" x14ac:dyDescent="0.2">
      <c r="E432" s="59"/>
      <c r="F432" s="59"/>
      <c r="G432" s="59"/>
      <c r="H432" s="59"/>
      <c r="I432" s="59"/>
      <c r="J432" s="59"/>
    </row>
    <row r="433" spans="5:10" x14ac:dyDescent="0.2">
      <c r="E433" s="59"/>
      <c r="F433" s="59"/>
      <c r="G433" s="59"/>
      <c r="H433" s="59"/>
      <c r="I433" s="59"/>
      <c r="J433" s="59"/>
    </row>
  </sheetData>
  <mergeCells count="2">
    <mergeCell ref="A4:I4"/>
    <mergeCell ref="A6:I6"/>
  </mergeCells>
  <pageMargins left="0.75" right="0.75" top="1" bottom="1" header="0.5" footer="0.5"/>
  <pageSetup orientation="portrait" r:id="rId1"/>
  <headerFooter alignWithMargins="0">
    <oddHeader>&amp;C&amp;"Times New Roman,Regular"Exhibit ASR 1.1, WP B
Project In-Service During Test Year
Test Year Ending December 31, 2021
Utility: MidAmerican Energy Company
Docket No. NG22-___
Individual Responsible: Aimee S. Rooney</oddHeader>
    <oddFooter>&amp;C&amp;8Exhibit ASR 1.1, WP B
Page &amp;P of &amp;N</oddFooter>
  </headerFooter>
  <rowBreaks count="2" manualBreakCount="2">
    <brk id="38" max="16383" man="1"/>
    <brk id="7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21"/>
  <sheetViews>
    <sheetView zoomScaleNormal="100" workbookViewId="0">
      <selection activeCell="M25" sqref="M25"/>
    </sheetView>
  </sheetViews>
  <sheetFormatPr defaultColWidth="10.28515625" defaultRowHeight="11.25" x14ac:dyDescent="0.2"/>
  <cols>
    <col min="1" max="1" width="4.85546875" style="50" customWidth="1"/>
    <col min="2" max="2" width="1" style="50" customWidth="1"/>
    <col min="3" max="3" width="11.85546875" style="50" customWidth="1"/>
    <col min="4" max="4" width="1" style="50" customWidth="1"/>
    <col min="5" max="5" width="15" style="50" customWidth="1"/>
    <col min="6" max="6" width="1" style="50" customWidth="1"/>
    <col min="7" max="7" width="15" style="50" customWidth="1"/>
    <col min="8" max="8" width="1" style="50" customWidth="1"/>
    <col min="9" max="9" width="12.42578125" style="50" customWidth="1"/>
    <col min="10" max="10" width="1.85546875" style="50" customWidth="1"/>
    <col min="11" max="11" width="11" style="50" customWidth="1"/>
    <col min="12" max="12" width="1.140625" style="50" customWidth="1"/>
    <col min="13" max="13" width="13.140625" style="50" customWidth="1"/>
    <col min="14" max="16384" width="10.28515625" style="50"/>
  </cols>
  <sheetData>
    <row r="1" spans="1:13" x14ac:dyDescent="0.2">
      <c r="A1" s="115"/>
      <c r="B1" s="115"/>
      <c r="C1" s="115"/>
      <c r="D1" s="115"/>
      <c r="E1" s="115"/>
      <c r="F1" s="115"/>
      <c r="G1" s="115"/>
      <c r="H1" s="115"/>
      <c r="I1" s="115"/>
      <c r="J1" s="97"/>
      <c r="K1" s="97"/>
      <c r="L1" s="97"/>
      <c r="M1" s="97"/>
    </row>
    <row r="2" spans="1:13" x14ac:dyDescent="0.2">
      <c r="A2" s="115"/>
      <c r="B2" s="115"/>
      <c r="C2" s="115"/>
      <c r="D2" s="115"/>
      <c r="E2" s="115"/>
      <c r="F2" s="115"/>
      <c r="G2" s="115"/>
      <c r="H2" s="115"/>
      <c r="I2" s="115"/>
    </row>
    <row r="4" spans="1:13" x14ac:dyDescent="0.2">
      <c r="A4" s="47"/>
      <c r="B4" s="47"/>
      <c r="C4" s="48"/>
      <c r="D4" s="48"/>
      <c r="E4" s="48"/>
      <c r="F4" s="48"/>
      <c r="G4" s="48"/>
      <c r="H4" s="48"/>
      <c r="I4" s="48"/>
    </row>
    <row r="5" spans="1:13" x14ac:dyDescent="0.2">
      <c r="A5" s="115" t="str">
        <f>'G9B1Y Input'!A5:J5</f>
        <v>Pro Forma Adjustment - Project In Service During Test Year</v>
      </c>
      <c r="B5" s="115"/>
      <c r="C5" s="115"/>
      <c r="D5" s="115"/>
      <c r="E5" s="115"/>
      <c r="F5" s="115"/>
      <c r="G5" s="115"/>
      <c r="H5" s="115"/>
      <c r="I5" s="115"/>
    </row>
    <row r="6" spans="1:13" x14ac:dyDescent="0.2">
      <c r="A6" s="117" t="str">
        <f>'G9B1Y Input'!F7</f>
        <v>6 Backhoe Replacement and Trailers</v>
      </c>
      <c r="B6" s="117"/>
      <c r="C6" s="117"/>
      <c r="D6" s="117"/>
      <c r="E6" s="117"/>
      <c r="F6" s="117"/>
      <c r="G6" s="117"/>
      <c r="H6" s="117"/>
      <c r="I6" s="117"/>
    </row>
    <row r="7" spans="1:13" x14ac:dyDescent="0.2">
      <c r="A7" s="70"/>
      <c r="B7" s="70"/>
      <c r="C7" s="70"/>
      <c r="D7" s="70"/>
      <c r="E7" s="70"/>
      <c r="F7" s="70"/>
      <c r="G7" s="70"/>
      <c r="H7" s="70"/>
      <c r="I7" s="70"/>
    </row>
    <row r="8" spans="1:13" x14ac:dyDescent="0.2">
      <c r="A8" s="51" t="str">
        <f>'G9B1Y TotalWO'!A8</f>
        <v>PLANT IN SERVICE</v>
      </c>
      <c r="B8" s="51"/>
      <c r="C8" s="49"/>
      <c r="D8" s="49"/>
      <c r="E8" s="49"/>
      <c r="F8" s="49"/>
      <c r="G8" s="49"/>
      <c r="H8" s="49"/>
      <c r="I8" s="49"/>
    </row>
    <row r="9" spans="1:13" x14ac:dyDescent="0.2">
      <c r="A9" s="51" t="s">
        <v>9</v>
      </c>
      <c r="B9" s="51"/>
      <c r="C9" s="49"/>
      <c r="D9" s="49"/>
      <c r="E9" s="49" t="s">
        <v>9</v>
      </c>
      <c r="F9" s="49"/>
      <c r="G9" s="49"/>
      <c r="H9" s="49"/>
      <c r="I9" s="49"/>
    </row>
    <row r="11" spans="1:13" ht="12" thickBot="1" x14ac:dyDescent="0.25">
      <c r="A11" s="78" t="s">
        <v>89</v>
      </c>
      <c r="E11" s="53" t="str">
        <f>"Acct "&amp;'G9B1Y Input'!F14</f>
        <v>Acct 2.392.80</v>
      </c>
      <c r="F11" s="53"/>
      <c r="G11" s="53"/>
      <c r="H11" s="53"/>
      <c r="I11" s="53"/>
    </row>
    <row r="12" spans="1:13" ht="12" thickBot="1" x14ac:dyDescent="0.25">
      <c r="A12" s="103" t="s">
        <v>91</v>
      </c>
      <c r="B12" s="55"/>
      <c r="C12" s="54" t="s">
        <v>92</v>
      </c>
      <c r="D12" s="55"/>
      <c r="E12" s="54" t="s">
        <v>93</v>
      </c>
      <c r="F12" s="55"/>
      <c r="G12" s="54" t="s">
        <v>94</v>
      </c>
      <c r="H12" s="55"/>
      <c r="I12" s="54" t="s">
        <v>95</v>
      </c>
    </row>
    <row r="13" spans="1:13" x14ac:dyDescent="0.2">
      <c r="A13" s="56"/>
      <c r="B13" s="55"/>
      <c r="C13" s="40" t="s">
        <v>5</v>
      </c>
      <c r="D13" s="56"/>
      <c r="E13" s="37" t="s">
        <v>6</v>
      </c>
      <c r="F13" s="56"/>
      <c r="G13" s="37" t="s">
        <v>7</v>
      </c>
      <c r="H13" s="34"/>
      <c r="I13" s="37" t="s">
        <v>41</v>
      </c>
    </row>
    <row r="14" spans="1:13" x14ac:dyDescent="0.2">
      <c r="A14" s="56"/>
      <c r="B14" s="55"/>
      <c r="C14" s="56"/>
      <c r="D14" s="55"/>
      <c r="E14" s="56"/>
      <c r="F14" s="55"/>
      <c r="G14" s="56"/>
      <c r="H14" s="55"/>
      <c r="I14" s="56"/>
    </row>
    <row r="15" spans="1:13" x14ac:dyDescent="0.2">
      <c r="A15" s="50">
        <v>1</v>
      </c>
      <c r="C15" s="57">
        <f>'G9B1Y TotalWO'!C15</f>
        <v>44180</v>
      </c>
      <c r="D15" s="57"/>
      <c r="E15" s="58">
        <f>'G9B1Y TotalWO'!E15*'G9B1Y Input'!$H$14</f>
        <v>0</v>
      </c>
      <c r="F15" s="71"/>
      <c r="G15" s="58">
        <f>'G9B1Y TotalWO'!G15*'G9B1Y Input'!$H$14</f>
        <v>0</v>
      </c>
      <c r="H15" s="61"/>
      <c r="I15" s="58">
        <f t="shared" ref="I15:I27" si="0">G15-E15</f>
        <v>0</v>
      </c>
    </row>
    <row r="16" spans="1:13" x14ac:dyDescent="0.2">
      <c r="A16" s="50">
        <f t="shared" ref="A16:A38" si="1">1+A15</f>
        <v>2</v>
      </c>
      <c r="C16" s="57">
        <f>'G9B1Y TotalWO'!C16</f>
        <v>44211</v>
      </c>
      <c r="D16" s="57"/>
      <c r="E16" s="60">
        <f>'G9B1Y TotalWO'!E16*'G9B1Y Input'!$H$14</f>
        <v>0</v>
      </c>
      <c r="F16" s="71"/>
      <c r="G16" s="60">
        <f>'G9B1Y TotalWO'!G16*'G9B1Y Input'!$H$14</f>
        <v>37317.948537059907</v>
      </c>
      <c r="H16" s="61"/>
      <c r="I16" s="60">
        <f t="shared" si="0"/>
        <v>37317.948537059907</v>
      </c>
      <c r="K16" s="92"/>
      <c r="L16" s="92"/>
    </row>
    <row r="17" spans="1:9" x14ac:dyDescent="0.2">
      <c r="A17" s="50">
        <f t="shared" si="1"/>
        <v>3</v>
      </c>
      <c r="C17" s="57">
        <f t="shared" ref="C17:C27" si="2">C16+31</f>
        <v>44242</v>
      </c>
      <c r="D17" s="57"/>
      <c r="E17" s="72">
        <f>'G9B1Y TotalWO'!E17*'G9B1Y Input'!$H$14</f>
        <v>0</v>
      </c>
      <c r="F17" s="71"/>
      <c r="G17" s="71">
        <f>'G9B1Y TotalWO'!G17*'G9B1Y Input'!$H$14</f>
        <v>37317.948537059907</v>
      </c>
      <c r="H17" s="61"/>
      <c r="I17" s="61">
        <f t="shared" si="0"/>
        <v>37317.948537059907</v>
      </c>
    </row>
    <row r="18" spans="1:9" x14ac:dyDescent="0.2">
      <c r="A18" s="50">
        <f t="shared" si="1"/>
        <v>4</v>
      </c>
      <c r="C18" s="57">
        <f t="shared" si="2"/>
        <v>44273</v>
      </c>
      <c r="D18" s="57"/>
      <c r="E18" s="72">
        <f>'G9B1Y TotalWO'!E18*'G9B1Y Input'!$H$14</f>
        <v>0</v>
      </c>
      <c r="F18" s="71"/>
      <c r="G18" s="71">
        <f>'G9B1Y TotalWO'!G18*'G9B1Y Input'!$H$14</f>
        <v>37317.948537059907</v>
      </c>
      <c r="H18" s="61"/>
      <c r="I18" s="61">
        <f t="shared" si="0"/>
        <v>37317.948537059907</v>
      </c>
    </row>
    <row r="19" spans="1:9" x14ac:dyDescent="0.2">
      <c r="A19" s="50">
        <f t="shared" si="1"/>
        <v>5</v>
      </c>
      <c r="C19" s="57">
        <f t="shared" si="2"/>
        <v>44304</v>
      </c>
      <c r="D19" s="57"/>
      <c r="E19" s="72">
        <f>'G9B1Y TotalWO'!E19*'G9B1Y Input'!$H$14</f>
        <v>36846.640443426513</v>
      </c>
      <c r="F19" s="71"/>
      <c r="G19" s="71">
        <f>'G9B1Y TotalWO'!G19*'G9B1Y Input'!$H$14</f>
        <v>37317.948537059907</v>
      </c>
      <c r="H19" s="61"/>
      <c r="I19" s="61">
        <f t="shared" si="0"/>
        <v>471.30809363339358</v>
      </c>
    </row>
    <row r="20" spans="1:9" x14ac:dyDescent="0.2">
      <c r="A20" s="50">
        <f t="shared" si="1"/>
        <v>6</v>
      </c>
      <c r="C20" s="57">
        <f t="shared" si="2"/>
        <v>44335</v>
      </c>
      <c r="D20" s="57"/>
      <c r="E20" s="72">
        <f>'G9B1Y TotalWO'!E20*'G9B1Y Input'!$H$14</f>
        <v>37443.180597461556</v>
      </c>
      <c r="F20" s="71"/>
      <c r="G20" s="71">
        <f>'G9B1Y TotalWO'!G20*'G9B1Y Input'!$H$14</f>
        <v>37317.948537059907</v>
      </c>
      <c r="H20" s="61"/>
      <c r="I20" s="61">
        <f t="shared" si="0"/>
        <v>-125.23206040164951</v>
      </c>
    </row>
    <row r="21" spans="1:9" x14ac:dyDescent="0.2">
      <c r="A21" s="50">
        <f t="shared" si="1"/>
        <v>7</v>
      </c>
      <c r="C21" s="57">
        <f t="shared" si="2"/>
        <v>44366</v>
      </c>
      <c r="D21" s="57"/>
      <c r="E21" s="72">
        <f>'G9B1Y TotalWO'!E21*'G9B1Y Input'!$H$14</f>
        <v>37451.493023044801</v>
      </c>
      <c r="F21" s="71"/>
      <c r="G21" s="71">
        <f>'G9B1Y TotalWO'!G21*'G9B1Y Input'!$H$14</f>
        <v>37317.948537059907</v>
      </c>
      <c r="H21" s="61"/>
      <c r="I21" s="61">
        <f t="shared" si="0"/>
        <v>-133.54448598489398</v>
      </c>
    </row>
    <row r="22" spans="1:9" x14ac:dyDescent="0.2">
      <c r="A22" s="50">
        <f t="shared" si="1"/>
        <v>8</v>
      </c>
      <c r="C22" s="57">
        <f t="shared" si="2"/>
        <v>44397</v>
      </c>
      <c r="D22" s="57"/>
      <c r="E22" s="72">
        <f>'G9B1Y TotalWO'!E22*'G9B1Y Input'!$H$14</f>
        <v>37451.493023044801</v>
      </c>
      <c r="F22" s="71"/>
      <c r="G22" s="71">
        <f>'G9B1Y TotalWO'!G22*'G9B1Y Input'!$H$14</f>
        <v>37317.948537059907</v>
      </c>
      <c r="H22" s="61"/>
      <c r="I22" s="61">
        <f t="shared" si="0"/>
        <v>-133.54448598489398</v>
      </c>
    </row>
    <row r="23" spans="1:9" x14ac:dyDescent="0.2">
      <c r="A23" s="50">
        <f t="shared" si="1"/>
        <v>9</v>
      </c>
      <c r="C23" s="57">
        <f t="shared" si="2"/>
        <v>44428</v>
      </c>
      <c r="D23" s="57"/>
      <c r="E23" s="72">
        <f>'G9B1Y TotalWO'!E23*'G9B1Y Input'!$H$14</f>
        <v>37451.493023044801</v>
      </c>
      <c r="F23" s="71"/>
      <c r="G23" s="71">
        <f>'G9B1Y TotalWO'!G23*'G9B1Y Input'!$H$14</f>
        <v>37317.948537059907</v>
      </c>
      <c r="H23" s="61"/>
      <c r="I23" s="61">
        <f t="shared" si="0"/>
        <v>-133.54448598489398</v>
      </c>
    </row>
    <row r="24" spans="1:9" x14ac:dyDescent="0.2">
      <c r="A24" s="50">
        <f t="shared" si="1"/>
        <v>10</v>
      </c>
      <c r="C24" s="57">
        <f t="shared" si="2"/>
        <v>44459</v>
      </c>
      <c r="D24" s="57"/>
      <c r="E24" s="72">
        <f>'G9B1Y TotalWO'!E24*'G9B1Y Input'!$H$14</f>
        <v>37451.493023044801</v>
      </c>
      <c r="F24" s="71"/>
      <c r="G24" s="71">
        <f>'G9B1Y TotalWO'!G24*'G9B1Y Input'!$H$14</f>
        <v>37317.948537059907</v>
      </c>
      <c r="H24" s="61"/>
      <c r="I24" s="61">
        <f t="shared" si="0"/>
        <v>-133.54448598489398</v>
      </c>
    </row>
    <row r="25" spans="1:9" x14ac:dyDescent="0.2">
      <c r="A25" s="50">
        <f t="shared" si="1"/>
        <v>11</v>
      </c>
      <c r="C25" s="57">
        <f t="shared" si="2"/>
        <v>44490</v>
      </c>
      <c r="D25" s="57"/>
      <c r="E25" s="72">
        <f>'G9B1Y TotalWO'!E25*'G9B1Y Input'!$H$14</f>
        <v>37451.493023044801</v>
      </c>
      <c r="F25" s="71"/>
      <c r="G25" s="71">
        <f>'G9B1Y TotalWO'!G25*'G9B1Y Input'!$H$14</f>
        <v>37317.948537059907</v>
      </c>
      <c r="H25" s="61"/>
      <c r="I25" s="61">
        <f t="shared" si="0"/>
        <v>-133.54448598489398</v>
      </c>
    </row>
    <row r="26" spans="1:9" x14ac:dyDescent="0.2">
      <c r="A26" s="50">
        <f t="shared" si="1"/>
        <v>12</v>
      </c>
      <c r="C26" s="57">
        <f t="shared" si="2"/>
        <v>44521</v>
      </c>
      <c r="D26" s="57"/>
      <c r="E26" s="72">
        <f>'G9B1Y TotalWO'!E26*'G9B1Y Input'!$H$14</f>
        <v>37451.493023044801</v>
      </c>
      <c r="F26" s="71"/>
      <c r="G26" s="71">
        <f>'G9B1Y TotalWO'!G26*'G9B1Y Input'!$H$14</f>
        <v>37317.948537059907</v>
      </c>
      <c r="H26" s="61"/>
      <c r="I26" s="61">
        <f t="shared" si="0"/>
        <v>-133.54448598489398</v>
      </c>
    </row>
    <row r="27" spans="1:9" x14ac:dyDescent="0.2">
      <c r="A27" s="50">
        <f t="shared" si="1"/>
        <v>13</v>
      </c>
      <c r="C27" s="57">
        <f t="shared" si="2"/>
        <v>44552</v>
      </c>
      <c r="D27" s="57"/>
      <c r="E27" s="73">
        <f>'G9B1Y TotalWO'!E27*'G9B1Y Input'!$H$14</f>
        <v>37317.94999999999</v>
      </c>
      <c r="F27" s="71"/>
      <c r="G27" s="74">
        <f>'G9B1Y TotalWO'!G27*'G9B1Y Input'!$H$14</f>
        <v>37317.948537059907</v>
      </c>
      <c r="H27" s="61"/>
      <c r="I27" s="63">
        <f t="shared" si="0"/>
        <v>-1.4629400830017403E-3</v>
      </c>
    </row>
    <row r="28" spans="1:9" x14ac:dyDescent="0.2">
      <c r="A28" s="50">
        <f t="shared" si="1"/>
        <v>14</v>
      </c>
      <c r="C28" s="64" t="s">
        <v>47</v>
      </c>
      <c r="D28" s="64"/>
      <c r="E28" s="65">
        <f>SUM(E16:E27)</f>
        <v>336316.72917915689</v>
      </c>
      <c r="F28" s="66"/>
      <c r="G28" s="65">
        <f>SUM(G16:G27)</f>
        <v>447815.38244471879</v>
      </c>
      <c r="H28" s="66"/>
      <c r="I28" s="65">
        <f>SUM(I16:I27)</f>
        <v>111498.65326556201</v>
      </c>
    </row>
    <row r="29" spans="1:9" x14ac:dyDescent="0.2">
      <c r="A29" s="50">
        <f t="shared" si="1"/>
        <v>15</v>
      </c>
      <c r="E29" s="59"/>
      <c r="F29" s="59"/>
      <c r="G29" s="59"/>
      <c r="H29" s="59"/>
      <c r="I29" s="59"/>
    </row>
    <row r="30" spans="1:9" ht="12" thickBot="1" x14ac:dyDescent="0.25">
      <c r="A30" s="50">
        <f t="shared" si="1"/>
        <v>16</v>
      </c>
      <c r="C30" s="67" t="s">
        <v>96</v>
      </c>
      <c r="D30" s="67"/>
      <c r="E30" s="68">
        <f>ROUND(+E28/12,2)</f>
        <v>28026.39</v>
      </c>
      <c r="F30" s="66"/>
      <c r="G30" s="68">
        <f>ROUND(+G28/12,2)</f>
        <v>37317.949999999997</v>
      </c>
      <c r="H30" s="66"/>
      <c r="I30" s="68">
        <f>ROUND(+I28/12,2)</f>
        <v>9291.5499999999993</v>
      </c>
    </row>
    <row r="31" spans="1:9" ht="12" thickTop="1" x14ac:dyDescent="0.2">
      <c r="A31" s="50">
        <f t="shared" si="1"/>
        <v>17</v>
      </c>
    </row>
    <row r="32" spans="1:9" x14ac:dyDescent="0.2">
      <c r="A32" s="50">
        <f t="shared" si="1"/>
        <v>18</v>
      </c>
      <c r="E32" s="69" t="s">
        <v>9</v>
      </c>
      <c r="F32" s="69"/>
      <c r="G32" s="69" t="s">
        <v>9</v>
      </c>
      <c r="H32" s="69"/>
      <c r="I32" s="69" t="s">
        <v>9</v>
      </c>
    </row>
    <row r="33" spans="1:13" ht="12" thickBot="1" x14ac:dyDescent="0.25">
      <c r="A33" s="50">
        <f t="shared" si="1"/>
        <v>19</v>
      </c>
      <c r="C33" s="64" t="s">
        <v>97</v>
      </c>
      <c r="D33" s="64"/>
      <c r="E33" s="59"/>
      <c r="F33" s="59"/>
      <c r="G33" s="59"/>
      <c r="H33" s="59"/>
      <c r="I33" s="68">
        <f>I30</f>
        <v>9291.5499999999993</v>
      </c>
    </row>
    <row r="34" spans="1:13" ht="12" thickTop="1" x14ac:dyDescent="0.2">
      <c r="A34" s="50">
        <f t="shared" si="1"/>
        <v>20</v>
      </c>
    </row>
    <row r="35" spans="1:13" x14ac:dyDescent="0.2">
      <c r="A35" s="50">
        <f t="shared" si="1"/>
        <v>21</v>
      </c>
      <c r="I35" s="64" t="s">
        <v>98</v>
      </c>
    </row>
    <row r="36" spans="1:13" x14ac:dyDescent="0.2">
      <c r="A36" s="50">
        <f t="shared" si="1"/>
        <v>22</v>
      </c>
      <c r="I36" s="64" t="s">
        <v>99</v>
      </c>
    </row>
    <row r="37" spans="1:13" x14ac:dyDescent="0.2">
      <c r="A37" s="50">
        <f t="shared" si="1"/>
        <v>23</v>
      </c>
    </row>
    <row r="38" spans="1:13" x14ac:dyDescent="0.2">
      <c r="A38" s="50">
        <f t="shared" si="1"/>
        <v>24</v>
      </c>
    </row>
    <row r="39" spans="1:13" x14ac:dyDescent="0.2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</row>
    <row r="40" spans="1:13" x14ac:dyDescent="0.2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</row>
    <row r="42" spans="1:13" x14ac:dyDescent="0.2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</row>
    <row r="43" spans="1:13" x14ac:dyDescent="0.2">
      <c r="A43" s="115" t="str">
        <f>A5</f>
        <v>Pro Forma Adjustment - Project In Service During Test Year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</row>
    <row r="44" spans="1:13" x14ac:dyDescent="0.2">
      <c r="A44" s="116" t="str">
        <f>A6</f>
        <v>6 Backhoe Replacement and Trailers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</row>
    <row r="45" spans="1:13" x14ac:dyDescent="0.2">
      <c r="A45" s="51"/>
      <c r="B45" s="51"/>
      <c r="C45" s="49"/>
      <c r="D45" s="49"/>
      <c r="E45" s="49"/>
      <c r="F45" s="49"/>
      <c r="G45" s="49"/>
      <c r="H45" s="49"/>
      <c r="I45" s="49"/>
    </row>
    <row r="46" spans="1:13" x14ac:dyDescent="0.2">
      <c r="A46" s="51" t="s">
        <v>100</v>
      </c>
      <c r="B46" s="51"/>
      <c r="C46" s="49"/>
      <c r="D46" s="49"/>
      <c r="E46" s="49"/>
      <c r="F46" s="49"/>
      <c r="G46" s="49"/>
      <c r="H46" s="49"/>
      <c r="I46" s="49"/>
    </row>
    <row r="47" spans="1:13" x14ac:dyDescent="0.2">
      <c r="A47" s="51" t="s">
        <v>9</v>
      </c>
      <c r="B47" s="51"/>
      <c r="C47" s="49"/>
      <c r="D47" s="49"/>
      <c r="E47" s="49"/>
      <c r="F47" s="49"/>
      <c r="G47" s="49"/>
      <c r="H47" s="49"/>
      <c r="I47" s="49"/>
    </row>
    <row r="48" spans="1:13" x14ac:dyDescent="0.2">
      <c r="K48" s="56" t="s">
        <v>101</v>
      </c>
      <c r="M48" s="56" t="s">
        <v>101</v>
      </c>
    </row>
    <row r="49" spans="1:13" ht="12" thickBot="1" x14ac:dyDescent="0.25">
      <c r="A49" s="78" t="s">
        <v>89</v>
      </c>
      <c r="E49" s="53" t="str">
        <f>E11</f>
        <v>Acct 2.392.80</v>
      </c>
      <c r="F49" s="53"/>
      <c r="G49" s="53"/>
      <c r="H49" s="53"/>
      <c r="I49" s="53"/>
      <c r="K49" s="56" t="s">
        <v>102</v>
      </c>
      <c r="M49" s="56" t="s">
        <v>103</v>
      </c>
    </row>
    <row r="50" spans="1:13" ht="12" thickBot="1" x14ac:dyDescent="0.25">
      <c r="A50" s="103" t="s">
        <v>91</v>
      </c>
      <c r="B50" s="56"/>
      <c r="C50" s="54" t="s">
        <v>92</v>
      </c>
      <c r="D50" s="56"/>
      <c r="E50" s="54" t="s">
        <v>93</v>
      </c>
      <c r="F50" s="56"/>
      <c r="G50" s="54" t="s">
        <v>94</v>
      </c>
      <c r="H50" s="56"/>
      <c r="I50" s="54" t="s">
        <v>95</v>
      </c>
      <c r="K50" s="54" t="s">
        <v>104</v>
      </c>
      <c r="M50" s="54" t="s">
        <v>105</v>
      </c>
    </row>
    <row r="51" spans="1:13" x14ac:dyDescent="0.2">
      <c r="A51" s="56"/>
      <c r="B51" s="56"/>
      <c r="C51" s="40" t="s">
        <v>5</v>
      </c>
      <c r="D51" s="56"/>
      <c r="E51" s="37" t="s">
        <v>6</v>
      </c>
      <c r="F51" s="56"/>
      <c r="G51" s="37" t="s">
        <v>7</v>
      </c>
      <c r="H51" s="34"/>
      <c r="I51" s="37" t="s">
        <v>41</v>
      </c>
      <c r="K51" s="17" t="s">
        <v>42</v>
      </c>
      <c r="M51" s="56" t="s">
        <v>43</v>
      </c>
    </row>
    <row r="52" spans="1:13" x14ac:dyDescent="0.2">
      <c r="A52" s="56"/>
      <c r="B52" s="56"/>
      <c r="C52" s="56"/>
      <c r="D52" s="56"/>
      <c r="E52" s="56"/>
      <c r="F52" s="56"/>
      <c r="G52" s="56"/>
      <c r="H52" s="56"/>
      <c r="I52" s="56"/>
    </row>
    <row r="53" spans="1:13" x14ac:dyDescent="0.2">
      <c r="A53" s="50">
        <v>1</v>
      </c>
      <c r="C53" s="57">
        <f>C16</f>
        <v>44211</v>
      </c>
      <c r="D53" s="57"/>
      <c r="E53" s="58">
        <f t="shared" ref="E53:E64" si="3">ROUND(E15*$G$73,2)</f>
        <v>0</v>
      </c>
      <c r="F53" s="66"/>
      <c r="G53" s="58">
        <f>ROUND(+G16*$G$73,2)</f>
        <v>173.78</v>
      </c>
      <c r="H53" s="66"/>
      <c r="I53" s="65">
        <f t="shared" ref="I53:I64" si="4">G53-E53</f>
        <v>173.78</v>
      </c>
      <c r="K53" s="60"/>
      <c r="M53" s="18">
        <f>+ROUND(M67/12,2)</f>
        <v>-12.13</v>
      </c>
    </row>
    <row r="54" spans="1:13" x14ac:dyDescent="0.2">
      <c r="A54" s="50">
        <f t="shared" ref="A54:A77" si="5">1+A53</f>
        <v>2</v>
      </c>
      <c r="C54" s="57">
        <f t="shared" ref="C54:C64" si="6">C53+31</f>
        <v>44242</v>
      </c>
      <c r="D54" s="57"/>
      <c r="E54" s="71">
        <f t="shared" si="3"/>
        <v>0</v>
      </c>
      <c r="F54" s="75"/>
      <c r="G54" s="71">
        <f t="shared" ref="G54:G64" si="7">ROUND(+G16*$G$73,2)</f>
        <v>173.78</v>
      </c>
      <c r="H54" s="59"/>
      <c r="I54" s="61">
        <f t="shared" si="4"/>
        <v>173.78</v>
      </c>
      <c r="M54" s="93">
        <f>+M53</f>
        <v>-12.13</v>
      </c>
    </row>
    <row r="55" spans="1:13" x14ac:dyDescent="0.2">
      <c r="A55" s="50">
        <f t="shared" si="5"/>
        <v>3</v>
      </c>
      <c r="C55" s="57">
        <f t="shared" si="6"/>
        <v>44273</v>
      </c>
      <c r="D55" s="57"/>
      <c r="E55" s="71">
        <f t="shared" si="3"/>
        <v>0</v>
      </c>
      <c r="F55" s="75"/>
      <c r="G55" s="71">
        <f t="shared" si="7"/>
        <v>173.78</v>
      </c>
      <c r="H55" s="59"/>
      <c r="I55" s="61">
        <f t="shared" si="4"/>
        <v>173.78</v>
      </c>
      <c r="M55" s="93">
        <f t="shared" ref="M55:M64" si="8">+M54</f>
        <v>-12.13</v>
      </c>
    </row>
    <row r="56" spans="1:13" x14ac:dyDescent="0.2">
      <c r="A56" s="50">
        <f t="shared" si="5"/>
        <v>4</v>
      </c>
      <c r="C56" s="57">
        <f t="shared" si="6"/>
        <v>44304</v>
      </c>
      <c r="D56" s="57"/>
      <c r="E56" s="71">
        <f t="shared" si="3"/>
        <v>0</v>
      </c>
      <c r="F56" s="75"/>
      <c r="G56" s="71">
        <f t="shared" si="7"/>
        <v>173.78</v>
      </c>
      <c r="H56" s="59"/>
      <c r="I56" s="61">
        <f t="shared" si="4"/>
        <v>173.78</v>
      </c>
      <c r="M56" s="93">
        <f t="shared" si="8"/>
        <v>-12.13</v>
      </c>
    </row>
    <row r="57" spans="1:13" x14ac:dyDescent="0.2">
      <c r="A57" s="50">
        <f t="shared" si="5"/>
        <v>5</v>
      </c>
      <c r="C57" s="57">
        <f t="shared" si="6"/>
        <v>44335</v>
      </c>
      <c r="D57" s="57"/>
      <c r="E57" s="71">
        <f t="shared" si="3"/>
        <v>171.59</v>
      </c>
      <c r="F57" s="75"/>
      <c r="G57" s="71">
        <f t="shared" si="7"/>
        <v>173.78</v>
      </c>
      <c r="H57" s="59"/>
      <c r="I57" s="61">
        <f t="shared" si="4"/>
        <v>2.1899999999999977</v>
      </c>
      <c r="M57" s="93">
        <f t="shared" si="8"/>
        <v>-12.13</v>
      </c>
    </row>
    <row r="58" spans="1:13" x14ac:dyDescent="0.2">
      <c r="A58" s="50">
        <f t="shared" si="5"/>
        <v>6</v>
      </c>
      <c r="C58" s="57">
        <f t="shared" si="6"/>
        <v>44366</v>
      </c>
      <c r="D58" s="57"/>
      <c r="E58" s="71">
        <f t="shared" si="3"/>
        <v>174.37</v>
      </c>
      <c r="F58" s="75"/>
      <c r="G58" s="71">
        <f t="shared" si="7"/>
        <v>173.78</v>
      </c>
      <c r="H58" s="59"/>
      <c r="I58" s="61">
        <f t="shared" si="4"/>
        <v>-0.59000000000000341</v>
      </c>
      <c r="M58" s="93">
        <f t="shared" si="8"/>
        <v>-12.13</v>
      </c>
    </row>
    <row r="59" spans="1:13" x14ac:dyDescent="0.2">
      <c r="A59" s="50">
        <f t="shared" si="5"/>
        <v>7</v>
      </c>
      <c r="C59" s="57">
        <f t="shared" si="6"/>
        <v>44397</v>
      </c>
      <c r="D59" s="57"/>
      <c r="E59" s="71">
        <f t="shared" si="3"/>
        <v>174.41</v>
      </c>
      <c r="F59" s="75"/>
      <c r="G59" s="71">
        <f t="shared" si="7"/>
        <v>173.78</v>
      </c>
      <c r="H59" s="59"/>
      <c r="I59" s="61">
        <f t="shared" si="4"/>
        <v>-0.62999999999999545</v>
      </c>
      <c r="M59" s="93">
        <f t="shared" si="8"/>
        <v>-12.13</v>
      </c>
    </row>
    <row r="60" spans="1:13" x14ac:dyDescent="0.2">
      <c r="A60" s="50">
        <f t="shared" si="5"/>
        <v>8</v>
      </c>
      <c r="C60" s="57">
        <f t="shared" si="6"/>
        <v>44428</v>
      </c>
      <c r="D60" s="57"/>
      <c r="E60" s="71">
        <f t="shared" si="3"/>
        <v>174.41</v>
      </c>
      <c r="F60" s="75"/>
      <c r="G60" s="71">
        <f t="shared" si="7"/>
        <v>173.78</v>
      </c>
      <c r="H60" s="59"/>
      <c r="I60" s="61">
        <f t="shared" si="4"/>
        <v>-0.62999999999999545</v>
      </c>
      <c r="M60" s="93">
        <f t="shared" si="8"/>
        <v>-12.13</v>
      </c>
    </row>
    <row r="61" spans="1:13" x14ac:dyDescent="0.2">
      <c r="A61" s="50">
        <f t="shared" si="5"/>
        <v>9</v>
      </c>
      <c r="C61" s="57">
        <f t="shared" si="6"/>
        <v>44459</v>
      </c>
      <c r="D61" s="57"/>
      <c r="E61" s="71">
        <f t="shared" si="3"/>
        <v>174.41</v>
      </c>
      <c r="F61" s="75"/>
      <c r="G61" s="71">
        <f t="shared" si="7"/>
        <v>173.78</v>
      </c>
      <c r="H61" s="59"/>
      <c r="I61" s="61">
        <f t="shared" si="4"/>
        <v>-0.62999999999999545</v>
      </c>
      <c r="M61" s="93">
        <f>+M60+0.01</f>
        <v>-12.120000000000001</v>
      </c>
    </row>
    <row r="62" spans="1:13" x14ac:dyDescent="0.2">
      <c r="A62" s="50">
        <f t="shared" si="5"/>
        <v>10</v>
      </c>
      <c r="C62" s="57">
        <f t="shared" si="6"/>
        <v>44490</v>
      </c>
      <c r="D62" s="57"/>
      <c r="E62" s="71">
        <f t="shared" si="3"/>
        <v>174.41</v>
      </c>
      <c r="F62" s="75"/>
      <c r="G62" s="71">
        <f t="shared" si="7"/>
        <v>173.78</v>
      </c>
      <c r="H62" s="59"/>
      <c r="I62" s="61">
        <f t="shared" si="4"/>
        <v>-0.62999999999999545</v>
      </c>
      <c r="M62" s="93">
        <f t="shared" si="8"/>
        <v>-12.120000000000001</v>
      </c>
    </row>
    <row r="63" spans="1:13" x14ac:dyDescent="0.2">
      <c r="A63" s="50">
        <f t="shared" si="5"/>
        <v>11</v>
      </c>
      <c r="C63" s="57">
        <f t="shared" si="6"/>
        <v>44521</v>
      </c>
      <c r="D63" s="57"/>
      <c r="E63" s="71">
        <f t="shared" si="3"/>
        <v>174.41</v>
      </c>
      <c r="F63" s="75"/>
      <c r="G63" s="71">
        <f t="shared" si="7"/>
        <v>173.78</v>
      </c>
      <c r="H63" s="59"/>
      <c r="I63" s="61">
        <f t="shared" si="4"/>
        <v>-0.62999999999999545</v>
      </c>
      <c r="M63" s="93">
        <f>+M62</f>
        <v>-12.120000000000001</v>
      </c>
    </row>
    <row r="64" spans="1:13" x14ac:dyDescent="0.2">
      <c r="A64" s="50">
        <f t="shared" si="5"/>
        <v>12</v>
      </c>
      <c r="C64" s="57">
        <f t="shared" si="6"/>
        <v>44552</v>
      </c>
      <c r="D64" s="57"/>
      <c r="E64" s="74">
        <f t="shared" si="3"/>
        <v>174.41</v>
      </c>
      <c r="F64" s="75"/>
      <c r="G64" s="74">
        <f t="shared" si="7"/>
        <v>173.78</v>
      </c>
      <c r="H64" s="59"/>
      <c r="I64" s="63">
        <f t="shared" si="4"/>
        <v>-0.62999999999999545</v>
      </c>
      <c r="M64" s="63">
        <f t="shared" si="8"/>
        <v>-12.120000000000001</v>
      </c>
    </row>
    <row r="65" spans="1:13" x14ac:dyDescent="0.2">
      <c r="A65" s="50">
        <f t="shared" si="5"/>
        <v>13</v>
      </c>
      <c r="C65" s="64" t="s">
        <v>47</v>
      </c>
      <c r="D65" s="64"/>
      <c r="E65" s="65">
        <f>SUM(E53:E64)</f>
        <v>1392.42</v>
      </c>
      <c r="F65" s="66"/>
      <c r="G65" s="65">
        <f>SUM(G53:G64)</f>
        <v>2085.36</v>
      </c>
      <c r="H65" s="66"/>
      <c r="I65" s="65">
        <f>SUM(I53:I64)</f>
        <v>692.93999999999994</v>
      </c>
      <c r="M65" s="65">
        <f>SUM(M53:M64)</f>
        <v>-145.52000000000001</v>
      </c>
    </row>
    <row r="66" spans="1:13" x14ac:dyDescent="0.2">
      <c r="A66" s="50">
        <f t="shared" si="5"/>
        <v>14</v>
      </c>
      <c r="E66" s="69" t="s">
        <v>9</v>
      </c>
      <c r="F66" s="69"/>
      <c r="G66" s="69" t="s">
        <v>9</v>
      </c>
      <c r="H66" s="69"/>
      <c r="I66" s="69" t="s">
        <v>9</v>
      </c>
    </row>
    <row r="67" spans="1:13" ht="12" thickBot="1" x14ac:dyDescent="0.25">
      <c r="A67" s="50">
        <f t="shared" si="5"/>
        <v>15</v>
      </c>
      <c r="C67" s="64" t="s">
        <v>97</v>
      </c>
      <c r="D67" s="64"/>
      <c r="E67" s="66"/>
      <c r="F67" s="66"/>
      <c r="G67" s="66"/>
      <c r="H67" s="66"/>
      <c r="I67" s="68">
        <f>I65</f>
        <v>692.93999999999994</v>
      </c>
      <c r="K67" s="68">
        <v>0</v>
      </c>
      <c r="M67" s="68">
        <f>ROUND(+(K67-I67)*M73,2)</f>
        <v>-145.52000000000001</v>
      </c>
    </row>
    <row r="68" spans="1:13" ht="12" thickTop="1" x14ac:dyDescent="0.2">
      <c r="A68" s="50">
        <f t="shared" si="5"/>
        <v>16</v>
      </c>
      <c r="E68" s="59"/>
      <c r="F68" s="59"/>
      <c r="G68" s="59"/>
      <c r="H68" s="59"/>
      <c r="I68" s="64" t="s">
        <v>98</v>
      </c>
    </row>
    <row r="69" spans="1:13" x14ac:dyDescent="0.2">
      <c r="A69" s="50">
        <f t="shared" si="5"/>
        <v>17</v>
      </c>
      <c r="I69" s="64" t="s">
        <v>106</v>
      </c>
      <c r="M69" s="56" t="s">
        <v>101</v>
      </c>
    </row>
    <row r="70" spans="1:13" x14ac:dyDescent="0.2">
      <c r="A70" s="50">
        <f t="shared" si="5"/>
        <v>18</v>
      </c>
      <c r="K70" s="56" t="s">
        <v>107</v>
      </c>
      <c r="M70" s="56" t="s">
        <v>108</v>
      </c>
    </row>
    <row r="71" spans="1:13" x14ac:dyDescent="0.2">
      <c r="A71" s="50">
        <f t="shared" si="5"/>
        <v>19</v>
      </c>
      <c r="E71" s="76" t="s">
        <v>109</v>
      </c>
      <c r="F71" s="76"/>
      <c r="G71" s="76" t="s">
        <v>110</v>
      </c>
      <c r="K71" s="56" t="s">
        <v>111</v>
      </c>
      <c r="M71" s="56" t="s">
        <v>112</v>
      </c>
    </row>
    <row r="72" spans="1:13" ht="12" thickBot="1" x14ac:dyDescent="0.25">
      <c r="A72" s="50">
        <f t="shared" si="5"/>
        <v>20</v>
      </c>
      <c r="E72" s="77" t="s">
        <v>113</v>
      </c>
      <c r="F72" s="76"/>
      <c r="G72" s="77" t="s">
        <v>113</v>
      </c>
      <c r="K72" s="77" t="s">
        <v>114</v>
      </c>
      <c r="M72" s="77" t="s">
        <v>115</v>
      </c>
    </row>
    <row r="73" spans="1:13" x14ac:dyDescent="0.2">
      <c r="A73" s="50">
        <f t="shared" si="5"/>
        <v>21</v>
      </c>
      <c r="C73" s="78" t="str">
        <f>E49</f>
        <v>Acct 2.392.80</v>
      </c>
      <c r="D73" s="78"/>
      <c r="E73" s="79">
        <f>'G9B1Y Input'!J14</f>
        <v>5.5882352941176466E-2</v>
      </c>
      <c r="F73" s="79"/>
      <c r="G73" s="79">
        <f>E73/12</f>
        <v>4.6568627450980392E-3</v>
      </c>
      <c r="K73" s="94">
        <f>+'G9B1Y Input'!L14</f>
        <v>0.2</v>
      </c>
      <c r="M73" s="95">
        <f>+'G9B1Y Input'!N14</f>
        <v>0.21</v>
      </c>
    </row>
    <row r="74" spans="1:13" x14ac:dyDescent="0.2">
      <c r="A74" s="50">
        <f t="shared" si="5"/>
        <v>22</v>
      </c>
      <c r="H74" s="69"/>
      <c r="I74" s="59"/>
      <c r="K74" s="56" t="s">
        <v>116</v>
      </c>
    </row>
    <row r="75" spans="1:13" x14ac:dyDescent="0.2">
      <c r="A75" s="50">
        <f t="shared" si="5"/>
        <v>23</v>
      </c>
      <c r="H75" s="79"/>
      <c r="I75" s="59"/>
    </row>
    <row r="76" spans="1:13" x14ac:dyDescent="0.2">
      <c r="A76" s="50">
        <f t="shared" si="5"/>
        <v>24</v>
      </c>
    </row>
    <row r="77" spans="1:13" x14ac:dyDescent="0.2">
      <c r="A77" s="50">
        <f t="shared" si="5"/>
        <v>25</v>
      </c>
      <c r="H77" s="79"/>
      <c r="I77" s="59"/>
    </row>
    <row r="78" spans="1:13" x14ac:dyDescent="0.2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</row>
    <row r="79" spans="1:13" x14ac:dyDescent="0.2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</row>
    <row r="81" spans="1:13" x14ac:dyDescent="0.2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</row>
    <row r="82" spans="1:13" x14ac:dyDescent="0.2">
      <c r="A82" s="115" t="str">
        <f>A5</f>
        <v>Pro Forma Adjustment - Project In Service During Test Year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</row>
    <row r="83" spans="1:13" x14ac:dyDescent="0.2">
      <c r="A83" s="116" t="str">
        <f>A6</f>
        <v>6 Backhoe Replacement and Trailers</v>
      </c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</row>
    <row r="84" spans="1:13" x14ac:dyDescent="0.2">
      <c r="A84" s="51"/>
      <c r="B84" s="51"/>
      <c r="C84" s="49"/>
      <c r="D84" s="49"/>
      <c r="E84" s="49"/>
      <c r="F84" s="49"/>
      <c r="G84" s="49"/>
      <c r="H84" s="49"/>
      <c r="I84" s="49"/>
    </row>
    <row r="85" spans="1:13" x14ac:dyDescent="0.2">
      <c r="A85" s="51" t="s">
        <v>117</v>
      </c>
      <c r="B85" s="51"/>
      <c r="C85" s="49"/>
      <c r="D85" s="49"/>
      <c r="E85" s="49"/>
      <c r="F85" s="49"/>
      <c r="G85" s="49"/>
      <c r="H85" s="49"/>
      <c r="I85" s="49"/>
    </row>
    <row r="86" spans="1:13" x14ac:dyDescent="0.2">
      <c r="A86" s="51" t="s">
        <v>9</v>
      </c>
      <c r="B86" s="51"/>
      <c r="C86" s="49"/>
      <c r="D86" s="49"/>
      <c r="E86" s="49"/>
      <c r="F86" s="49"/>
      <c r="G86" s="49"/>
      <c r="H86" s="49"/>
      <c r="I86" s="49"/>
    </row>
    <row r="88" spans="1:13" ht="12" thickBot="1" x14ac:dyDescent="0.25">
      <c r="A88" s="78" t="s">
        <v>89</v>
      </c>
      <c r="E88" s="53" t="str">
        <f>E11</f>
        <v>Acct 2.392.80</v>
      </c>
      <c r="F88" s="53"/>
      <c r="G88" s="53"/>
      <c r="H88" s="53"/>
      <c r="I88" s="53"/>
      <c r="M88" s="56" t="s">
        <v>118</v>
      </c>
    </row>
    <row r="89" spans="1:13" ht="12" thickBot="1" x14ac:dyDescent="0.25">
      <c r="A89" s="103" t="s">
        <v>91</v>
      </c>
      <c r="B89" s="56"/>
      <c r="C89" s="54" t="s">
        <v>92</v>
      </c>
      <c r="D89" s="56"/>
      <c r="E89" s="54" t="s">
        <v>93</v>
      </c>
      <c r="F89" s="56"/>
      <c r="G89" s="54" t="s">
        <v>94</v>
      </c>
      <c r="H89" s="56"/>
      <c r="I89" s="54" t="s">
        <v>95</v>
      </c>
      <c r="M89" s="54" t="s">
        <v>119</v>
      </c>
    </row>
    <row r="90" spans="1:13" x14ac:dyDescent="0.2">
      <c r="A90" s="56"/>
      <c r="B90" s="56"/>
      <c r="C90" s="40" t="s">
        <v>5</v>
      </c>
      <c r="D90" s="56"/>
      <c r="E90" s="37" t="s">
        <v>6</v>
      </c>
      <c r="F90" s="56"/>
      <c r="G90" s="37" t="s">
        <v>7</v>
      </c>
      <c r="H90" s="34"/>
      <c r="I90" s="37" t="s">
        <v>41</v>
      </c>
      <c r="K90" s="17" t="s">
        <v>42</v>
      </c>
      <c r="M90" s="56" t="s">
        <v>43</v>
      </c>
    </row>
    <row r="91" spans="1:13" x14ac:dyDescent="0.2">
      <c r="A91" s="56"/>
      <c r="B91" s="56"/>
      <c r="C91" s="56"/>
      <c r="D91" s="56"/>
      <c r="E91" s="56"/>
      <c r="F91" s="56"/>
      <c r="G91" s="56"/>
      <c r="H91" s="56"/>
      <c r="I91" s="56"/>
    </row>
    <row r="92" spans="1:13" x14ac:dyDescent="0.2">
      <c r="A92" s="50">
        <v>1</v>
      </c>
      <c r="C92" s="57">
        <f>C15</f>
        <v>44180</v>
      </c>
      <c r="D92" s="57"/>
      <c r="E92" s="58">
        <v>0</v>
      </c>
      <c r="F92" s="59"/>
      <c r="G92" s="58">
        <v>0</v>
      </c>
      <c r="H92" s="59"/>
      <c r="I92" s="58">
        <f t="shared" ref="I92:I104" si="9">G92-E92</f>
        <v>0</v>
      </c>
      <c r="M92" s="58">
        <v>0</v>
      </c>
    </row>
    <row r="93" spans="1:13" x14ac:dyDescent="0.2">
      <c r="A93" s="50">
        <f t="shared" ref="A93:A121" si="10">1+A92</f>
        <v>2</v>
      </c>
      <c r="C93" s="57">
        <f>C16</f>
        <v>44211</v>
      </c>
      <c r="D93" s="57"/>
      <c r="E93" s="60">
        <f>E53</f>
        <v>0</v>
      </c>
      <c r="F93" s="59"/>
      <c r="G93" s="60">
        <f>G53</f>
        <v>173.78</v>
      </c>
      <c r="H93" s="59"/>
      <c r="I93" s="60">
        <f t="shared" si="9"/>
        <v>173.78</v>
      </c>
      <c r="M93" s="60">
        <f>+M53</f>
        <v>-12.13</v>
      </c>
    </row>
    <row r="94" spans="1:13" x14ac:dyDescent="0.2">
      <c r="A94" s="50">
        <f t="shared" si="10"/>
        <v>3</v>
      </c>
      <c r="C94" s="57">
        <f t="shared" ref="C94:C104" si="11">C93+31</f>
        <v>44242</v>
      </c>
      <c r="D94" s="57"/>
      <c r="E94" s="61">
        <f t="shared" ref="E94:E104" si="12">E93+E54</f>
        <v>0</v>
      </c>
      <c r="F94" s="59"/>
      <c r="G94" s="61">
        <f t="shared" ref="G94:G104" si="13">G93+G54</f>
        <v>347.56</v>
      </c>
      <c r="H94" s="59"/>
      <c r="I94" s="61">
        <f t="shared" si="9"/>
        <v>347.56</v>
      </c>
      <c r="M94" s="61">
        <f>+M93+M54</f>
        <v>-24.26</v>
      </c>
    </row>
    <row r="95" spans="1:13" x14ac:dyDescent="0.2">
      <c r="A95" s="50">
        <f t="shared" si="10"/>
        <v>4</v>
      </c>
      <c r="C95" s="57">
        <f t="shared" si="11"/>
        <v>44273</v>
      </c>
      <c r="D95" s="57"/>
      <c r="E95" s="61">
        <f t="shared" si="12"/>
        <v>0</v>
      </c>
      <c r="F95" s="59"/>
      <c r="G95" s="61">
        <f t="shared" si="13"/>
        <v>521.34</v>
      </c>
      <c r="H95" s="59"/>
      <c r="I95" s="61">
        <f t="shared" si="9"/>
        <v>521.34</v>
      </c>
      <c r="M95" s="61">
        <f t="shared" ref="M95:M104" si="14">+M94+M55</f>
        <v>-36.39</v>
      </c>
    </row>
    <row r="96" spans="1:13" x14ac:dyDescent="0.2">
      <c r="A96" s="50">
        <f t="shared" si="10"/>
        <v>5</v>
      </c>
      <c r="C96" s="57">
        <f t="shared" si="11"/>
        <v>44304</v>
      </c>
      <c r="D96" s="57"/>
      <c r="E96" s="61">
        <f t="shared" si="12"/>
        <v>0</v>
      </c>
      <c r="F96" s="59"/>
      <c r="G96" s="61">
        <f t="shared" si="13"/>
        <v>695.12</v>
      </c>
      <c r="H96" s="59"/>
      <c r="I96" s="61">
        <f t="shared" si="9"/>
        <v>695.12</v>
      </c>
      <c r="M96" s="61">
        <f t="shared" si="14"/>
        <v>-48.52</v>
      </c>
    </row>
    <row r="97" spans="1:13" x14ac:dyDescent="0.2">
      <c r="A97" s="50">
        <f t="shared" si="10"/>
        <v>6</v>
      </c>
      <c r="C97" s="57">
        <f t="shared" si="11"/>
        <v>44335</v>
      </c>
      <c r="D97" s="57"/>
      <c r="E97" s="61">
        <f t="shared" si="12"/>
        <v>171.59</v>
      </c>
      <c r="F97" s="59"/>
      <c r="G97" s="61">
        <f t="shared" si="13"/>
        <v>868.9</v>
      </c>
      <c r="H97" s="59"/>
      <c r="I97" s="61">
        <f t="shared" si="9"/>
        <v>697.31</v>
      </c>
      <c r="M97" s="61">
        <f t="shared" si="14"/>
        <v>-60.650000000000006</v>
      </c>
    </row>
    <row r="98" spans="1:13" x14ac:dyDescent="0.2">
      <c r="A98" s="50">
        <f t="shared" si="10"/>
        <v>7</v>
      </c>
      <c r="C98" s="57">
        <f t="shared" si="11"/>
        <v>44366</v>
      </c>
      <c r="D98" s="57"/>
      <c r="E98" s="61">
        <f t="shared" si="12"/>
        <v>345.96000000000004</v>
      </c>
      <c r="F98" s="59"/>
      <c r="G98" s="61">
        <f t="shared" si="13"/>
        <v>1042.68</v>
      </c>
      <c r="H98" s="59"/>
      <c r="I98" s="61">
        <f t="shared" si="9"/>
        <v>696.72</v>
      </c>
      <c r="M98" s="61">
        <f t="shared" si="14"/>
        <v>-72.78</v>
      </c>
    </row>
    <row r="99" spans="1:13" x14ac:dyDescent="0.2">
      <c r="A99" s="50">
        <f t="shared" si="10"/>
        <v>8</v>
      </c>
      <c r="C99" s="57">
        <f t="shared" si="11"/>
        <v>44397</v>
      </c>
      <c r="D99" s="57"/>
      <c r="E99" s="61">
        <f t="shared" si="12"/>
        <v>520.37</v>
      </c>
      <c r="F99" s="59"/>
      <c r="G99" s="61">
        <f t="shared" si="13"/>
        <v>1216.46</v>
      </c>
      <c r="H99" s="59"/>
      <c r="I99" s="61">
        <f t="shared" si="9"/>
        <v>696.09</v>
      </c>
      <c r="M99" s="61">
        <f t="shared" si="14"/>
        <v>-84.91</v>
      </c>
    </row>
    <row r="100" spans="1:13" x14ac:dyDescent="0.2">
      <c r="A100" s="50">
        <f t="shared" si="10"/>
        <v>9</v>
      </c>
      <c r="C100" s="57">
        <f t="shared" si="11"/>
        <v>44428</v>
      </c>
      <c r="D100" s="57"/>
      <c r="E100" s="61">
        <f t="shared" si="12"/>
        <v>694.78</v>
      </c>
      <c r="F100" s="59"/>
      <c r="G100" s="61">
        <f t="shared" si="13"/>
        <v>1390.24</v>
      </c>
      <c r="H100" s="59"/>
      <c r="I100" s="61">
        <f t="shared" si="9"/>
        <v>695.46</v>
      </c>
      <c r="M100" s="61">
        <f t="shared" si="14"/>
        <v>-97.039999999999992</v>
      </c>
    </row>
    <row r="101" spans="1:13" x14ac:dyDescent="0.2">
      <c r="A101" s="50">
        <f t="shared" si="10"/>
        <v>10</v>
      </c>
      <c r="C101" s="57">
        <f t="shared" si="11"/>
        <v>44459</v>
      </c>
      <c r="D101" s="57"/>
      <c r="E101" s="61">
        <f t="shared" si="12"/>
        <v>869.18999999999994</v>
      </c>
      <c r="F101" s="59"/>
      <c r="G101" s="61">
        <f t="shared" si="13"/>
        <v>1564.02</v>
      </c>
      <c r="H101" s="59"/>
      <c r="I101" s="61">
        <f t="shared" si="9"/>
        <v>694.83</v>
      </c>
      <c r="M101" s="61">
        <f t="shared" si="14"/>
        <v>-109.16</v>
      </c>
    </row>
    <row r="102" spans="1:13" x14ac:dyDescent="0.2">
      <c r="A102" s="50">
        <f t="shared" si="10"/>
        <v>11</v>
      </c>
      <c r="C102" s="57">
        <f t="shared" si="11"/>
        <v>44490</v>
      </c>
      <c r="D102" s="57"/>
      <c r="E102" s="61">
        <f t="shared" si="12"/>
        <v>1043.5999999999999</v>
      </c>
      <c r="F102" s="59"/>
      <c r="G102" s="61">
        <f t="shared" si="13"/>
        <v>1737.8</v>
      </c>
      <c r="H102" s="59"/>
      <c r="I102" s="61">
        <f t="shared" si="9"/>
        <v>694.2</v>
      </c>
      <c r="M102" s="61">
        <f t="shared" si="14"/>
        <v>-121.28</v>
      </c>
    </row>
    <row r="103" spans="1:13" x14ac:dyDescent="0.2">
      <c r="A103" s="50">
        <f t="shared" si="10"/>
        <v>12</v>
      </c>
      <c r="C103" s="57">
        <f t="shared" si="11"/>
        <v>44521</v>
      </c>
      <c r="D103" s="57"/>
      <c r="E103" s="61">
        <f t="shared" si="12"/>
        <v>1218.01</v>
      </c>
      <c r="F103" s="59"/>
      <c r="G103" s="61">
        <f t="shared" si="13"/>
        <v>1911.58</v>
      </c>
      <c r="H103" s="59"/>
      <c r="I103" s="61">
        <f t="shared" si="9"/>
        <v>693.56999999999994</v>
      </c>
      <c r="M103" s="61">
        <f t="shared" si="14"/>
        <v>-133.4</v>
      </c>
    </row>
    <row r="104" spans="1:13" x14ac:dyDescent="0.2">
      <c r="A104" s="50">
        <f t="shared" si="10"/>
        <v>13</v>
      </c>
      <c r="C104" s="57">
        <f t="shared" si="11"/>
        <v>44552</v>
      </c>
      <c r="D104" s="57"/>
      <c r="E104" s="63">
        <f t="shared" si="12"/>
        <v>1392.42</v>
      </c>
      <c r="F104" s="59"/>
      <c r="G104" s="63">
        <f t="shared" si="13"/>
        <v>2085.36</v>
      </c>
      <c r="H104" s="59"/>
      <c r="I104" s="63">
        <f t="shared" si="9"/>
        <v>692.94</v>
      </c>
      <c r="M104" s="63">
        <f t="shared" si="14"/>
        <v>-145.52000000000001</v>
      </c>
    </row>
    <row r="105" spans="1:13" x14ac:dyDescent="0.2">
      <c r="A105" s="50">
        <f t="shared" si="10"/>
        <v>14</v>
      </c>
      <c r="C105" s="64" t="s">
        <v>47</v>
      </c>
      <c r="D105" s="64"/>
      <c r="E105" s="65">
        <f>SUM(E93:E104)</f>
        <v>6255.92</v>
      </c>
      <c r="F105" s="66"/>
      <c r="G105" s="65">
        <f>SUM(G93:G104)</f>
        <v>13554.84</v>
      </c>
      <c r="H105" s="66"/>
      <c r="I105" s="65">
        <f>SUM(I93:I104)</f>
        <v>7298.92</v>
      </c>
      <c r="M105" s="65">
        <f>SUM(M93:M104)</f>
        <v>-946.03999999999985</v>
      </c>
    </row>
    <row r="106" spans="1:13" x14ac:dyDescent="0.2">
      <c r="A106" s="50">
        <f t="shared" si="10"/>
        <v>15</v>
      </c>
      <c r="E106" s="59"/>
      <c r="F106" s="59"/>
      <c r="G106" s="59"/>
      <c r="H106" s="59"/>
      <c r="I106" s="59"/>
      <c r="M106" s="59"/>
    </row>
    <row r="107" spans="1:13" ht="12" thickBot="1" x14ac:dyDescent="0.25">
      <c r="A107" s="50">
        <f t="shared" si="10"/>
        <v>16</v>
      </c>
      <c r="C107" s="80" t="s">
        <v>120</v>
      </c>
      <c r="D107" s="80"/>
      <c r="E107" s="68">
        <f>ROUND(+E105/12,2)</f>
        <v>521.33000000000004</v>
      </c>
      <c r="F107" s="66"/>
      <c r="G107" s="68">
        <f>ROUND(+G105/12,2)</f>
        <v>1129.57</v>
      </c>
      <c r="H107" s="66"/>
      <c r="I107" s="68">
        <f>ROUND(+I105/12,2)</f>
        <v>608.24</v>
      </c>
      <c r="M107" s="68">
        <f>ROUND(+M105/12,2)</f>
        <v>-78.84</v>
      </c>
    </row>
    <row r="108" spans="1:13" ht="12" thickTop="1" x14ac:dyDescent="0.2">
      <c r="A108" s="50">
        <f t="shared" si="10"/>
        <v>17</v>
      </c>
      <c r="E108" s="69" t="s">
        <v>9</v>
      </c>
      <c r="F108" s="69"/>
      <c r="G108" s="69" t="s">
        <v>9</v>
      </c>
      <c r="H108" s="69"/>
      <c r="I108" s="69" t="s">
        <v>9</v>
      </c>
    </row>
    <row r="109" spans="1:13" x14ac:dyDescent="0.2">
      <c r="A109" s="50">
        <f t="shared" si="10"/>
        <v>18</v>
      </c>
      <c r="E109" s="59"/>
      <c r="F109" s="59"/>
      <c r="G109" s="59"/>
      <c r="H109" s="59"/>
      <c r="I109" s="59"/>
    </row>
    <row r="110" spans="1:13" ht="12" thickBot="1" x14ac:dyDescent="0.25">
      <c r="A110" s="50">
        <f t="shared" si="10"/>
        <v>19</v>
      </c>
      <c r="C110" s="64" t="s">
        <v>97</v>
      </c>
      <c r="D110" s="64"/>
      <c r="E110" s="59"/>
      <c r="F110" s="59"/>
      <c r="G110" s="59"/>
      <c r="H110" s="59"/>
      <c r="I110" s="81">
        <f>I107</f>
        <v>608.24</v>
      </c>
      <c r="M110" s="81">
        <f>+M107</f>
        <v>-78.84</v>
      </c>
    </row>
    <row r="111" spans="1:13" ht="12" thickTop="1" x14ac:dyDescent="0.2">
      <c r="A111" s="50">
        <f t="shared" si="10"/>
        <v>20</v>
      </c>
      <c r="E111" s="59"/>
      <c r="F111" s="59"/>
      <c r="G111" s="59"/>
      <c r="H111" s="59"/>
      <c r="I111" s="64" t="s">
        <v>98</v>
      </c>
      <c r="M111" s="64" t="s">
        <v>98</v>
      </c>
    </row>
    <row r="112" spans="1:13" x14ac:dyDescent="0.2">
      <c r="A112" s="50">
        <f t="shared" si="10"/>
        <v>21</v>
      </c>
      <c r="I112" s="64" t="s">
        <v>121</v>
      </c>
      <c r="M112" s="64" t="s">
        <v>122</v>
      </c>
    </row>
    <row r="113" spans="1:9" x14ac:dyDescent="0.2">
      <c r="A113" s="50">
        <f t="shared" si="10"/>
        <v>22</v>
      </c>
    </row>
    <row r="114" spans="1:9" x14ac:dyDescent="0.2">
      <c r="A114" s="50">
        <f t="shared" si="10"/>
        <v>23</v>
      </c>
      <c r="E114" s="76" t="s">
        <v>109</v>
      </c>
      <c r="F114" s="76"/>
      <c r="G114" s="76" t="s">
        <v>110</v>
      </c>
    </row>
    <row r="115" spans="1:9" ht="12" thickBot="1" x14ac:dyDescent="0.25">
      <c r="A115" s="50">
        <f t="shared" si="10"/>
        <v>24</v>
      </c>
      <c r="E115" s="77" t="s">
        <v>113</v>
      </c>
      <c r="F115" s="76"/>
      <c r="G115" s="77" t="s">
        <v>113</v>
      </c>
    </row>
    <row r="116" spans="1:9" x14ac:dyDescent="0.2">
      <c r="A116" s="50">
        <f t="shared" si="10"/>
        <v>25</v>
      </c>
      <c r="C116" s="78" t="str">
        <f>C73</f>
        <v>Acct 2.392.80</v>
      </c>
      <c r="D116" s="78"/>
      <c r="E116" s="82">
        <f>E73</f>
        <v>5.5882352941176466E-2</v>
      </c>
      <c r="F116" s="82"/>
      <c r="G116" s="82">
        <f>G73</f>
        <v>4.6568627450980392E-3</v>
      </c>
    </row>
    <row r="117" spans="1:9" x14ac:dyDescent="0.2">
      <c r="A117" s="50">
        <f t="shared" si="10"/>
        <v>26</v>
      </c>
      <c r="E117" s="59"/>
      <c r="F117" s="59"/>
      <c r="G117" s="59"/>
      <c r="H117" s="59"/>
      <c r="I117" s="59"/>
    </row>
    <row r="118" spans="1:9" x14ac:dyDescent="0.2">
      <c r="A118" s="50">
        <f t="shared" si="10"/>
        <v>27</v>
      </c>
      <c r="H118" s="59"/>
      <c r="I118" s="59"/>
    </row>
    <row r="119" spans="1:9" x14ac:dyDescent="0.2">
      <c r="A119" s="50">
        <f t="shared" si="10"/>
        <v>28</v>
      </c>
    </row>
    <row r="120" spans="1:9" x14ac:dyDescent="0.2">
      <c r="A120" s="50">
        <f t="shared" si="10"/>
        <v>29</v>
      </c>
    </row>
    <row r="121" spans="1:9" x14ac:dyDescent="0.2">
      <c r="A121" s="50">
        <f t="shared" si="10"/>
        <v>30</v>
      </c>
    </row>
  </sheetData>
  <mergeCells count="14">
    <mergeCell ref="A83:M83"/>
    <mergeCell ref="A1:I1"/>
    <mergeCell ref="A39:M39"/>
    <mergeCell ref="A40:M40"/>
    <mergeCell ref="A44:M44"/>
    <mergeCell ref="A2:I2"/>
    <mergeCell ref="A5:I5"/>
    <mergeCell ref="A6:I6"/>
    <mergeCell ref="A78:M78"/>
    <mergeCell ref="A79:M79"/>
    <mergeCell ref="A81:M81"/>
    <mergeCell ref="A82:M82"/>
    <mergeCell ref="A43:M43"/>
    <mergeCell ref="A42:M42"/>
  </mergeCells>
  <pageMargins left="0.75" right="0.75" top="1" bottom="1" header="0.5" footer="0.5"/>
  <pageSetup orientation="portrait" r:id="rId1"/>
  <headerFooter alignWithMargins="0">
    <oddHeader>&amp;C&amp;"Times New Roman,Regular"Exhibit ASR 1.1, WP B
Project In-Service During Test Year
Test Year Ending December 31, 2021
Utility: MidAmerican Energy Company
Docket No. NG22-___
Individual Responsible: Aimee S. Rooney</oddHeader>
    <oddFooter>&amp;C&amp;8Exhibit ASR 1.1, WP B
Page &amp;P of &amp;N</oddFooter>
  </headerFooter>
  <rowBreaks count="2" manualBreakCount="2">
    <brk id="38" max="16383" man="1"/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8EC96-78E4-4F8E-8006-028AD0B228DB}">
  <dimension ref="A1:M121"/>
  <sheetViews>
    <sheetView zoomScaleNormal="100" workbookViewId="0">
      <selection activeCell="M25" sqref="M25"/>
    </sheetView>
  </sheetViews>
  <sheetFormatPr defaultColWidth="10.28515625" defaultRowHeight="11.25" x14ac:dyDescent="0.2"/>
  <cols>
    <col min="1" max="1" width="4.85546875" style="50" customWidth="1"/>
    <col min="2" max="2" width="1" style="50" customWidth="1"/>
    <col min="3" max="3" width="11.85546875" style="50" customWidth="1"/>
    <col min="4" max="4" width="1" style="50" customWidth="1"/>
    <col min="5" max="5" width="15" style="50" customWidth="1"/>
    <col min="6" max="6" width="1" style="50" customWidth="1"/>
    <col min="7" max="7" width="15" style="50" customWidth="1"/>
    <col min="8" max="8" width="1" style="50" customWidth="1"/>
    <col min="9" max="9" width="12.42578125" style="50" customWidth="1"/>
    <col min="10" max="10" width="1.85546875" style="50" customWidth="1"/>
    <col min="11" max="11" width="11" style="50" customWidth="1"/>
    <col min="12" max="12" width="1.140625" style="50" customWidth="1"/>
    <col min="13" max="13" width="13.140625" style="50" customWidth="1"/>
    <col min="14" max="16384" width="10.28515625" style="50"/>
  </cols>
  <sheetData>
    <row r="1" spans="1:13" x14ac:dyDescent="0.2">
      <c r="A1" s="115"/>
      <c r="B1" s="115"/>
      <c r="C1" s="115"/>
      <c r="D1" s="115"/>
      <c r="E1" s="115"/>
      <c r="F1" s="115"/>
      <c r="G1" s="115"/>
      <c r="H1" s="115"/>
      <c r="I1" s="115"/>
      <c r="J1" s="97"/>
      <c r="K1" s="97"/>
      <c r="L1" s="97"/>
      <c r="M1" s="97"/>
    </row>
    <row r="2" spans="1:13" x14ac:dyDescent="0.2">
      <c r="A2" s="115"/>
      <c r="B2" s="115"/>
      <c r="C2" s="115"/>
      <c r="D2" s="115"/>
      <c r="E2" s="115"/>
      <c r="F2" s="115"/>
      <c r="G2" s="115"/>
      <c r="H2" s="115"/>
      <c r="I2" s="115"/>
    </row>
    <row r="4" spans="1:13" x14ac:dyDescent="0.2">
      <c r="A4" s="47"/>
      <c r="B4" s="47"/>
      <c r="C4" s="48"/>
      <c r="D4" s="48"/>
      <c r="E4" s="48"/>
      <c r="F4" s="48"/>
      <c r="G4" s="48"/>
      <c r="H4" s="48"/>
      <c r="I4" s="48"/>
    </row>
    <row r="5" spans="1:13" x14ac:dyDescent="0.2">
      <c r="A5" s="115" t="str">
        <f>'G9B1Y Input'!A5:J5</f>
        <v>Pro Forma Adjustment - Project In Service During Test Year</v>
      </c>
      <c r="B5" s="115"/>
      <c r="C5" s="115"/>
      <c r="D5" s="115"/>
      <c r="E5" s="115"/>
      <c r="F5" s="115"/>
      <c r="G5" s="115"/>
      <c r="H5" s="115"/>
      <c r="I5" s="115"/>
    </row>
    <row r="6" spans="1:13" x14ac:dyDescent="0.2">
      <c r="A6" s="117" t="str">
        <f>'G9B1Y Input'!F7</f>
        <v>6 Backhoe Replacement and Trailers</v>
      </c>
      <c r="B6" s="117"/>
      <c r="C6" s="117"/>
      <c r="D6" s="117"/>
      <c r="E6" s="117"/>
      <c r="F6" s="117"/>
      <c r="G6" s="117"/>
      <c r="H6" s="117"/>
      <c r="I6" s="117"/>
    </row>
    <row r="7" spans="1:13" x14ac:dyDescent="0.2">
      <c r="A7" s="70"/>
      <c r="B7" s="70"/>
      <c r="C7" s="70"/>
      <c r="D7" s="70"/>
      <c r="E7" s="70"/>
      <c r="F7" s="70"/>
      <c r="G7" s="70"/>
      <c r="H7" s="70"/>
      <c r="I7" s="70"/>
    </row>
    <row r="8" spans="1:13" x14ac:dyDescent="0.2">
      <c r="A8" s="51" t="str">
        <f>'G9B1Y TotalWO'!A8</f>
        <v>PLANT IN SERVICE</v>
      </c>
      <c r="B8" s="51"/>
      <c r="C8" s="49"/>
      <c r="D8" s="49"/>
      <c r="E8" s="49"/>
      <c r="F8" s="49"/>
      <c r="G8" s="49"/>
      <c r="H8" s="49"/>
      <c r="I8" s="49"/>
    </row>
    <row r="9" spans="1:13" x14ac:dyDescent="0.2">
      <c r="A9" s="51" t="s">
        <v>9</v>
      </c>
      <c r="B9" s="51"/>
      <c r="C9" s="49"/>
      <c r="D9" s="49"/>
      <c r="E9" s="49" t="s">
        <v>9</v>
      </c>
      <c r="F9" s="49"/>
      <c r="G9" s="49"/>
      <c r="H9" s="49"/>
      <c r="I9" s="49"/>
    </row>
    <row r="11" spans="1:13" ht="12" thickBot="1" x14ac:dyDescent="0.25">
      <c r="A11" s="78" t="s">
        <v>89</v>
      </c>
      <c r="E11" s="53" t="str">
        <f>"Acct "&amp;'G9B1Y Input'!F15</f>
        <v>Acct 2.396.90</v>
      </c>
      <c r="F11" s="53"/>
      <c r="G11" s="53"/>
      <c r="H11" s="53"/>
      <c r="I11" s="53"/>
    </row>
    <row r="12" spans="1:13" ht="12" thickBot="1" x14ac:dyDescent="0.25">
      <c r="A12" s="103" t="s">
        <v>91</v>
      </c>
      <c r="B12" s="55"/>
      <c r="C12" s="54" t="s">
        <v>92</v>
      </c>
      <c r="D12" s="55"/>
      <c r="E12" s="54" t="s">
        <v>93</v>
      </c>
      <c r="F12" s="55"/>
      <c r="G12" s="54" t="s">
        <v>94</v>
      </c>
      <c r="H12" s="55"/>
      <c r="I12" s="54" t="s">
        <v>95</v>
      </c>
    </row>
    <row r="13" spans="1:13" x14ac:dyDescent="0.2">
      <c r="A13" s="56"/>
      <c r="B13" s="55"/>
      <c r="C13" s="40" t="s">
        <v>5</v>
      </c>
      <c r="D13" s="56"/>
      <c r="E13" s="37" t="s">
        <v>6</v>
      </c>
      <c r="F13" s="56"/>
      <c r="G13" s="37" t="s">
        <v>7</v>
      </c>
      <c r="H13" s="34"/>
      <c r="I13" s="37" t="s">
        <v>41</v>
      </c>
    </row>
    <row r="14" spans="1:13" x14ac:dyDescent="0.2">
      <c r="A14" s="56"/>
      <c r="B14" s="55"/>
      <c r="C14" s="56"/>
      <c r="D14" s="55"/>
      <c r="E14" s="56"/>
      <c r="F14" s="55"/>
      <c r="G14" s="56"/>
      <c r="H14" s="55"/>
      <c r="I14" s="56"/>
    </row>
    <row r="15" spans="1:13" x14ac:dyDescent="0.2">
      <c r="A15" s="50">
        <v>1</v>
      </c>
      <c r="C15" s="57">
        <f>'G9B1Y TotalWO'!C15</f>
        <v>44180</v>
      </c>
      <c r="D15" s="57"/>
      <c r="E15" s="58">
        <f>'G9B1Y TotalWO'!E15*'G9B1Y Input'!$H$15</f>
        <v>0</v>
      </c>
      <c r="F15" s="71"/>
      <c r="G15" s="58">
        <f>'G9B1Y TotalWO'!G15*'G9B1Y Input'!$H$15</f>
        <v>0</v>
      </c>
      <c r="H15" s="61"/>
      <c r="I15" s="58">
        <f t="shared" ref="I15:I27" si="0">G15-E15</f>
        <v>0</v>
      </c>
    </row>
    <row r="16" spans="1:13" x14ac:dyDescent="0.2">
      <c r="A16" s="50">
        <f t="shared" ref="A16:A38" si="1">1+A15</f>
        <v>2</v>
      </c>
      <c r="C16" s="57">
        <f>'G9B1Y TotalWO'!C16</f>
        <v>44211</v>
      </c>
      <c r="D16" s="57"/>
      <c r="E16" s="60">
        <f>'G9B1Y TotalWO'!E16*'G9B1Y Input'!$H$15</f>
        <v>0</v>
      </c>
      <c r="F16" s="71"/>
      <c r="G16" s="60">
        <f>'G9B1Y TotalWO'!G16*'G9B1Y Input'!$H$15</f>
        <v>217770.7514629401</v>
      </c>
      <c r="H16" s="61"/>
      <c r="I16" s="60">
        <f t="shared" si="0"/>
        <v>217770.7514629401</v>
      </c>
      <c r="K16" s="92"/>
      <c r="L16" s="92"/>
    </row>
    <row r="17" spans="1:9" x14ac:dyDescent="0.2">
      <c r="A17" s="50">
        <f t="shared" si="1"/>
        <v>3</v>
      </c>
      <c r="C17" s="57">
        <f t="shared" ref="C17:C27" si="2">C16+31</f>
        <v>44242</v>
      </c>
      <c r="D17" s="57"/>
      <c r="E17" s="72">
        <f>'G9B1Y TotalWO'!E17*'G9B1Y Input'!$H$15</f>
        <v>0</v>
      </c>
      <c r="F17" s="71"/>
      <c r="G17" s="71">
        <f>'G9B1Y TotalWO'!G17*'G9B1Y Input'!$H$15</f>
        <v>217770.7514629401</v>
      </c>
      <c r="H17" s="61"/>
      <c r="I17" s="61">
        <f t="shared" si="0"/>
        <v>217770.7514629401</v>
      </c>
    </row>
    <row r="18" spans="1:9" x14ac:dyDescent="0.2">
      <c r="A18" s="50">
        <f t="shared" si="1"/>
        <v>4</v>
      </c>
      <c r="C18" s="57">
        <f t="shared" si="2"/>
        <v>44273</v>
      </c>
      <c r="D18" s="57"/>
      <c r="E18" s="72">
        <f>'G9B1Y TotalWO'!E18*'G9B1Y Input'!$H$15</f>
        <v>0</v>
      </c>
      <c r="F18" s="71"/>
      <c r="G18" s="71">
        <f>'G9B1Y TotalWO'!G18*'G9B1Y Input'!$H$15</f>
        <v>217770.7514629401</v>
      </c>
      <c r="H18" s="61"/>
      <c r="I18" s="61">
        <f t="shared" si="0"/>
        <v>217770.7514629401</v>
      </c>
    </row>
    <row r="19" spans="1:9" x14ac:dyDescent="0.2">
      <c r="A19" s="50">
        <f t="shared" si="1"/>
        <v>5</v>
      </c>
      <c r="C19" s="57">
        <f t="shared" si="2"/>
        <v>44304</v>
      </c>
      <c r="D19" s="57"/>
      <c r="E19" s="72">
        <f>'G9B1Y TotalWO'!E19*'G9B1Y Input'!$H$15</f>
        <v>215020.40955657346</v>
      </c>
      <c r="F19" s="71"/>
      <c r="G19" s="71">
        <f>'G9B1Y TotalWO'!G19*'G9B1Y Input'!$H$15</f>
        <v>217770.7514629401</v>
      </c>
      <c r="H19" s="61"/>
      <c r="I19" s="61">
        <f t="shared" si="0"/>
        <v>2750.341906366637</v>
      </c>
    </row>
    <row r="20" spans="1:9" x14ac:dyDescent="0.2">
      <c r="A20" s="50">
        <f t="shared" si="1"/>
        <v>6</v>
      </c>
      <c r="C20" s="57">
        <f t="shared" si="2"/>
        <v>44335</v>
      </c>
      <c r="D20" s="57"/>
      <c r="E20" s="72">
        <f>'G9B1Y TotalWO'!E20*'G9B1Y Input'!$H$15</f>
        <v>218501.54940253843</v>
      </c>
      <c r="F20" s="71"/>
      <c r="G20" s="71">
        <f>'G9B1Y TotalWO'!G20*'G9B1Y Input'!$H$15</f>
        <v>217770.7514629401</v>
      </c>
      <c r="H20" s="61"/>
      <c r="I20" s="61">
        <f t="shared" si="0"/>
        <v>-730.7979395983275</v>
      </c>
    </row>
    <row r="21" spans="1:9" x14ac:dyDescent="0.2">
      <c r="A21" s="50">
        <f t="shared" si="1"/>
        <v>7</v>
      </c>
      <c r="C21" s="57">
        <f t="shared" si="2"/>
        <v>44366</v>
      </c>
      <c r="D21" s="57"/>
      <c r="E21" s="72">
        <f>'G9B1Y TotalWO'!E21*'G9B1Y Input'!$H$15</f>
        <v>218550.05697695518</v>
      </c>
      <c r="F21" s="71"/>
      <c r="G21" s="71">
        <f>'G9B1Y TotalWO'!G21*'G9B1Y Input'!$H$15</f>
        <v>217770.7514629401</v>
      </c>
      <c r="H21" s="61"/>
      <c r="I21" s="61">
        <f t="shared" si="0"/>
        <v>-779.30551401508274</v>
      </c>
    </row>
    <row r="22" spans="1:9" x14ac:dyDescent="0.2">
      <c r="A22" s="50">
        <f t="shared" si="1"/>
        <v>8</v>
      </c>
      <c r="C22" s="57">
        <f t="shared" si="2"/>
        <v>44397</v>
      </c>
      <c r="D22" s="57"/>
      <c r="E22" s="72">
        <f>'G9B1Y TotalWO'!E22*'G9B1Y Input'!$H$15</f>
        <v>218550.05697695518</v>
      </c>
      <c r="F22" s="71"/>
      <c r="G22" s="71">
        <f>'G9B1Y TotalWO'!G22*'G9B1Y Input'!$H$15</f>
        <v>217770.7514629401</v>
      </c>
      <c r="H22" s="61"/>
      <c r="I22" s="61">
        <f t="shared" si="0"/>
        <v>-779.30551401508274</v>
      </c>
    </row>
    <row r="23" spans="1:9" x14ac:dyDescent="0.2">
      <c r="A23" s="50">
        <f t="shared" si="1"/>
        <v>9</v>
      </c>
      <c r="C23" s="57">
        <f t="shared" si="2"/>
        <v>44428</v>
      </c>
      <c r="D23" s="57"/>
      <c r="E23" s="72">
        <f>'G9B1Y TotalWO'!E23*'G9B1Y Input'!$H$15</f>
        <v>218550.05697695518</v>
      </c>
      <c r="F23" s="71"/>
      <c r="G23" s="71">
        <f>'G9B1Y TotalWO'!G23*'G9B1Y Input'!$H$15</f>
        <v>217770.7514629401</v>
      </c>
      <c r="H23" s="61"/>
      <c r="I23" s="61">
        <f t="shared" si="0"/>
        <v>-779.30551401508274</v>
      </c>
    </row>
    <row r="24" spans="1:9" x14ac:dyDescent="0.2">
      <c r="A24" s="50">
        <f t="shared" si="1"/>
        <v>10</v>
      </c>
      <c r="C24" s="57">
        <f t="shared" si="2"/>
        <v>44459</v>
      </c>
      <c r="D24" s="57"/>
      <c r="E24" s="72">
        <f>'G9B1Y TotalWO'!E24*'G9B1Y Input'!$H$15</f>
        <v>218550.05697695518</v>
      </c>
      <c r="F24" s="71"/>
      <c r="G24" s="71">
        <f>'G9B1Y TotalWO'!G24*'G9B1Y Input'!$H$15</f>
        <v>217770.7514629401</v>
      </c>
      <c r="H24" s="61"/>
      <c r="I24" s="61">
        <f t="shared" si="0"/>
        <v>-779.30551401508274</v>
      </c>
    </row>
    <row r="25" spans="1:9" x14ac:dyDescent="0.2">
      <c r="A25" s="50">
        <f t="shared" si="1"/>
        <v>11</v>
      </c>
      <c r="C25" s="57">
        <f t="shared" si="2"/>
        <v>44490</v>
      </c>
      <c r="D25" s="57"/>
      <c r="E25" s="72">
        <f>'G9B1Y TotalWO'!E25*'G9B1Y Input'!$H$15</f>
        <v>218550.05697695518</v>
      </c>
      <c r="F25" s="71"/>
      <c r="G25" s="71">
        <f>'G9B1Y TotalWO'!G25*'G9B1Y Input'!$H$15</f>
        <v>217770.7514629401</v>
      </c>
      <c r="H25" s="61"/>
      <c r="I25" s="61">
        <f t="shared" si="0"/>
        <v>-779.30551401508274</v>
      </c>
    </row>
    <row r="26" spans="1:9" x14ac:dyDescent="0.2">
      <c r="A26" s="50">
        <f t="shared" si="1"/>
        <v>12</v>
      </c>
      <c r="C26" s="57">
        <f t="shared" si="2"/>
        <v>44521</v>
      </c>
      <c r="D26" s="57"/>
      <c r="E26" s="72">
        <f>'G9B1Y TotalWO'!E26*'G9B1Y Input'!$H$15</f>
        <v>218550.05697695518</v>
      </c>
      <c r="F26" s="71"/>
      <c r="G26" s="71">
        <f>'G9B1Y TotalWO'!G26*'G9B1Y Input'!$H$15</f>
        <v>217770.7514629401</v>
      </c>
      <c r="H26" s="61"/>
      <c r="I26" s="61">
        <f t="shared" si="0"/>
        <v>-779.30551401508274</v>
      </c>
    </row>
    <row r="27" spans="1:9" x14ac:dyDescent="0.2">
      <c r="A27" s="50">
        <f t="shared" si="1"/>
        <v>13</v>
      </c>
      <c r="C27" s="57">
        <f t="shared" si="2"/>
        <v>44552</v>
      </c>
      <c r="D27" s="57"/>
      <c r="E27" s="73">
        <f>'G9B1Y TotalWO'!E27*'G9B1Y Input'!$H$15</f>
        <v>217770.75999999998</v>
      </c>
      <c r="F27" s="71"/>
      <c r="G27" s="74">
        <f>'G9B1Y TotalWO'!G27*'G9B1Y Input'!$H$15</f>
        <v>217770.7514629401</v>
      </c>
      <c r="H27" s="61"/>
      <c r="I27" s="63">
        <f t="shared" si="0"/>
        <v>-8.5370598826557398E-3</v>
      </c>
    </row>
    <row r="28" spans="1:9" x14ac:dyDescent="0.2">
      <c r="A28" s="50">
        <f t="shared" si="1"/>
        <v>14</v>
      </c>
      <c r="C28" s="64" t="s">
        <v>47</v>
      </c>
      <c r="D28" s="64"/>
      <c r="E28" s="65">
        <f>SUM(E16:E27)</f>
        <v>1962593.0608208429</v>
      </c>
      <c r="F28" s="66"/>
      <c r="G28" s="65">
        <f>SUM(G16:G27)</f>
        <v>2613249.0175552811</v>
      </c>
      <c r="H28" s="66"/>
      <c r="I28" s="65">
        <f>SUM(I16:I27)</f>
        <v>650655.95673443843</v>
      </c>
    </row>
    <row r="29" spans="1:9" x14ac:dyDescent="0.2">
      <c r="A29" s="50">
        <f t="shared" si="1"/>
        <v>15</v>
      </c>
      <c r="E29" s="59"/>
      <c r="F29" s="59"/>
      <c r="G29" s="59"/>
      <c r="H29" s="59"/>
      <c r="I29" s="59"/>
    </row>
    <row r="30" spans="1:9" ht="12" thickBot="1" x14ac:dyDescent="0.25">
      <c r="A30" s="50">
        <f t="shared" si="1"/>
        <v>16</v>
      </c>
      <c r="C30" s="67" t="s">
        <v>96</v>
      </c>
      <c r="D30" s="67"/>
      <c r="E30" s="68">
        <f>ROUND(+E28/12,2)</f>
        <v>163549.42000000001</v>
      </c>
      <c r="F30" s="66"/>
      <c r="G30" s="68">
        <f>ROUND(+G28/12,2)</f>
        <v>217770.75</v>
      </c>
      <c r="H30" s="66"/>
      <c r="I30" s="68">
        <f>ROUND(+I28/12,2)</f>
        <v>54221.33</v>
      </c>
    </row>
    <row r="31" spans="1:9" ht="12" thickTop="1" x14ac:dyDescent="0.2">
      <c r="A31" s="50">
        <f t="shared" si="1"/>
        <v>17</v>
      </c>
    </row>
    <row r="32" spans="1:9" x14ac:dyDescent="0.2">
      <c r="A32" s="50">
        <f t="shared" si="1"/>
        <v>18</v>
      </c>
      <c r="E32" s="69" t="s">
        <v>9</v>
      </c>
      <c r="F32" s="69"/>
      <c r="G32" s="69" t="s">
        <v>9</v>
      </c>
      <c r="H32" s="69"/>
      <c r="I32" s="69" t="s">
        <v>9</v>
      </c>
    </row>
    <row r="33" spans="1:13" ht="12" thickBot="1" x14ac:dyDescent="0.25">
      <c r="A33" s="50">
        <f t="shared" si="1"/>
        <v>19</v>
      </c>
      <c r="C33" s="64" t="s">
        <v>97</v>
      </c>
      <c r="D33" s="64"/>
      <c r="E33" s="59"/>
      <c r="F33" s="59"/>
      <c r="G33" s="59"/>
      <c r="H33" s="59"/>
      <c r="I33" s="68">
        <f>I30</f>
        <v>54221.33</v>
      </c>
    </row>
    <row r="34" spans="1:13" ht="12" thickTop="1" x14ac:dyDescent="0.2">
      <c r="A34" s="50">
        <f t="shared" si="1"/>
        <v>20</v>
      </c>
    </row>
    <row r="35" spans="1:13" x14ac:dyDescent="0.2">
      <c r="A35" s="50">
        <f t="shared" si="1"/>
        <v>21</v>
      </c>
      <c r="I35" s="64" t="s">
        <v>98</v>
      </c>
    </row>
    <row r="36" spans="1:13" x14ac:dyDescent="0.2">
      <c r="A36" s="50">
        <f t="shared" si="1"/>
        <v>22</v>
      </c>
      <c r="I36" s="64" t="s">
        <v>99</v>
      </c>
    </row>
    <row r="37" spans="1:13" x14ac:dyDescent="0.2">
      <c r="A37" s="50">
        <f t="shared" si="1"/>
        <v>23</v>
      </c>
    </row>
    <row r="38" spans="1:13" x14ac:dyDescent="0.2">
      <c r="A38" s="50">
        <f t="shared" si="1"/>
        <v>24</v>
      </c>
    </row>
    <row r="39" spans="1:13" x14ac:dyDescent="0.2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</row>
    <row r="40" spans="1:13" x14ac:dyDescent="0.2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</row>
    <row r="42" spans="1:13" x14ac:dyDescent="0.2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</row>
    <row r="43" spans="1:13" x14ac:dyDescent="0.2">
      <c r="A43" s="115" t="str">
        <f>A5</f>
        <v>Pro Forma Adjustment - Project In Service During Test Year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</row>
    <row r="44" spans="1:13" x14ac:dyDescent="0.2">
      <c r="A44" s="116" t="str">
        <f>A6</f>
        <v>6 Backhoe Replacement and Trailers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</row>
    <row r="45" spans="1:13" x14ac:dyDescent="0.2">
      <c r="A45" s="51"/>
      <c r="B45" s="51"/>
      <c r="C45" s="49"/>
      <c r="D45" s="49"/>
      <c r="E45" s="49"/>
      <c r="F45" s="49"/>
      <c r="G45" s="49"/>
      <c r="H45" s="49"/>
      <c r="I45" s="49"/>
    </row>
    <row r="46" spans="1:13" x14ac:dyDescent="0.2">
      <c r="A46" s="51" t="s">
        <v>100</v>
      </c>
      <c r="B46" s="51"/>
      <c r="C46" s="49"/>
      <c r="D46" s="49"/>
      <c r="E46" s="49"/>
      <c r="F46" s="49"/>
      <c r="G46" s="49"/>
      <c r="H46" s="49"/>
      <c r="I46" s="49"/>
    </row>
    <row r="47" spans="1:13" x14ac:dyDescent="0.2">
      <c r="A47" s="51" t="s">
        <v>9</v>
      </c>
      <c r="B47" s="51"/>
      <c r="C47" s="49"/>
      <c r="D47" s="49"/>
      <c r="E47" s="49"/>
      <c r="F47" s="49"/>
      <c r="G47" s="49"/>
      <c r="H47" s="49"/>
      <c r="I47" s="49"/>
    </row>
    <row r="48" spans="1:13" x14ac:dyDescent="0.2">
      <c r="K48" s="56" t="s">
        <v>101</v>
      </c>
      <c r="M48" s="56" t="s">
        <v>101</v>
      </c>
    </row>
    <row r="49" spans="1:13" ht="12" thickBot="1" x14ac:dyDescent="0.25">
      <c r="A49" s="78" t="s">
        <v>89</v>
      </c>
      <c r="E49" s="53" t="str">
        <f>E11</f>
        <v>Acct 2.396.90</v>
      </c>
      <c r="F49" s="53"/>
      <c r="G49" s="53"/>
      <c r="H49" s="53"/>
      <c r="I49" s="53"/>
      <c r="K49" s="56" t="s">
        <v>102</v>
      </c>
      <c r="M49" s="56" t="s">
        <v>103</v>
      </c>
    </row>
    <row r="50" spans="1:13" ht="12" thickBot="1" x14ac:dyDescent="0.25">
      <c r="A50" s="103" t="s">
        <v>91</v>
      </c>
      <c r="B50" s="56"/>
      <c r="C50" s="54" t="s">
        <v>92</v>
      </c>
      <c r="D50" s="56"/>
      <c r="E50" s="54" t="s">
        <v>93</v>
      </c>
      <c r="F50" s="56"/>
      <c r="G50" s="54" t="s">
        <v>94</v>
      </c>
      <c r="H50" s="56"/>
      <c r="I50" s="54" t="s">
        <v>95</v>
      </c>
      <c r="K50" s="54" t="s">
        <v>104</v>
      </c>
      <c r="M50" s="54" t="s">
        <v>105</v>
      </c>
    </row>
    <row r="51" spans="1:13" x14ac:dyDescent="0.2">
      <c r="A51" s="56"/>
      <c r="B51" s="56"/>
      <c r="C51" s="40" t="s">
        <v>5</v>
      </c>
      <c r="D51" s="56"/>
      <c r="E51" s="37" t="s">
        <v>6</v>
      </c>
      <c r="F51" s="56"/>
      <c r="G51" s="37" t="s">
        <v>7</v>
      </c>
      <c r="H51" s="34"/>
      <c r="I51" s="37" t="s">
        <v>41</v>
      </c>
      <c r="K51" s="17" t="s">
        <v>42</v>
      </c>
      <c r="M51" s="56" t="s">
        <v>43</v>
      </c>
    </row>
    <row r="52" spans="1:13" x14ac:dyDescent="0.2">
      <c r="A52" s="56"/>
      <c r="B52" s="56"/>
      <c r="C52" s="56"/>
      <c r="D52" s="56"/>
      <c r="E52" s="56"/>
      <c r="F52" s="56"/>
      <c r="G52" s="56"/>
      <c r="H52" s="56"/>
      <c r="I52" s="56"/>
    </row>
    <row r="53" spans="1:13" x14ac:dyDescent="0.2">
      <c r="A53" s="50">
        <v>1</v>
      </c>
      <c r="C53" s="57">
        <f>C16</f>
        <v>44211</v>
      </c>
      <c r="D53" s="57"/>
      <c r="E53" s="58">
        <f t="shared" ref="E53:E64" si="3">ROUND(E15*$G$73,2)</f>
        <v>0</v>
      </c>
      <c r="F53" s="66"/>
      <c r="G53" s="58">
        <f>ROUND(+G16*$G$73,2)</f>
        <v>1613.12</v>
      </c>
      <c r="H53" s="66"/>
      <c r="I53" s="65">
        <f t="shared" ref="I53:I64" si="4">G53-E53</f>
        <v>1613.12</v>
      </c>
      <c r="K53" s="60"/>
      <c r="M53" s="18">
        <f>+ROUND(M67/12,2)</f>
        <v>-112.57</v>
      </c>
    </row>
    <row r="54" spans="1:13" x14ac:dyDescent="0.2">
      <c r="A54" s="50">
        <f t="shared" ref="A54:A77" si="5">1+A53</f>
        <v>2</v>
      </c>
      <c r="C54" s="57">
        <f t="shared" ref="C54:C64" si="6">C53+31</f>
        <v>44242</v>
      </c>
      <c r="D54" s="57"/>
      <c r="E54" s="71">
        <f t="shared" si="3"/>
        <v>0</v>
      </c>
      <c r="F54" s="75"/>
      <c r="G54" s="71">
        <f t="shared" ref="G54:G64" si="7">ROUND(+G16*$G$73,2)</f>
        <v>1613.12</v>
      </c>
      <c r="H54" s="59"/>
      <c r="I54" s="61">
        <f t="shared" si="4"/>
        <v>1613.12</v>
      </c>
      <c r="M54" s="93">
        <f>+M53</f>
        <v>-112.57</v>
      </c>
    </row>
    <row r="55" spans="1:13" x14ac:dyDescent="0.2">
      <c r="A55" s="50">
        <f t="shared" si="5"/>
        <v>3</v>
      </c>
      <c r="C55" s="57">
        <f t="shared" si="6"/>
        <v>44273</v>
      </c>
      <c r="D55" s="57"/>
      <c r="E55" s="71">
        <f t="shared" si="3"/>
        <v>0</v>
      </c>
      <c r="F55" s="75"/>
      <c r="G55" s="71">
        <f t="shared" si="7"/>
        <v>1613.12</v>
      </c>
      <c r="H55" s="59"/>
      <c r="I55" s="61">
        <f t="shared" si="4"/>
        <v>1613.12</v>
      </c>
      <c r="M55" s="93">
        <f t="shared" ref="M55:M64" si="8">+M54</f>
        <v>-112.57</v>
      </c>
    </row>
    <row r="56" spans="1:13" x14ac:dyDescent="0.2">
      <c r="A56" s="50">
        <f t="shared" si="5"/>
        <v>4</v>
      </c>
      <c r="C56" s="57">
        <f t="shared" si="6"/>
        <v>44304</v>
      </c>
      <c r="D56" s="57"/>
      <c r="E56" s="71">
        <f t="shared" si="3"/>
        <v>0</v>
      </c>
      <c r="F56" s="75"/>
      <c r="G56" s="71">
        <f t="shared" si="7"/>
        <v>1613.12</v>
      </c>
      <c r="H56" s="59"/>
      <c r="I56" s="61">
        <f t="shared" si="4"/>
        <v>1613.12</v>
      </c>
      <c r="M56" s="93">
        <f t="shared" si="8"/>
        <v>-112.57</v>
      </c>
    </row>
    <row r="57" spans="1:13" x14ac:dyDescent="0.2">
      <c r="A57" s="50">
        <f t="shared" si="5"/>
        <v>5</v>
      </c>
      <c r="C57" s="57">
        <f t="shared" si="6"/>
        <v>44335</v>
      </c>
      <c r="D57" s="57"/>
      <c r="E57" s="71">
        <f t="shared" si="3"/>
        <v>1592.74</v>
      </c>
      <c r="F57" s="75"/>
      <c r="G57" s="71">
        <f t="shared" si="7"/>
        <v>1613.12</v>
      </c>
      <c r="H57" s="59"/>
      <c r="I57" s="61">
        <f t="shared" si="4"/>
        <v>20.379999999999882</v>
      </c>
      <c r="M57" s="93">
        <f t="shared" si="8"/>
        <v>-112.57</v>
      </c>
    </row>
    <row r="58" spans="1:13" x14ac:dyDescent="0.2">
      <c r="A58" s="50">
        <f t="shared" si="5"/>
        <v>6</v>
      </c>
      <c r="C58" s="57">
        <f t="shared" si="6"/>
        <v>44366</v>
      </c>
      <c r="D58" s="57"/>
      <c r="E58" s="71">
        <f t="shared" si="3"/>
        <v>1618.53</v>
      </c>
      <c r="F58" s="75"/>
      <c r="G58" s="71">
        <f t="shared" si="7"/>
        <v>1613.12</v>
      </c>
      <c r="H58" s="59"/>
      <c r="I58" s="61">
        <f t="shared" si="4"/>
        <v>-5.4100000000000819</v>
      </c>
      <c r="M58" s="93">
        <f t="shared" si="8"/>
        <v>-112.57</v>
      </c>
    </row>
    <row r="59" spans="1:13" x14ac:dyDescent="0.2">
      <c r="A59" s="50">
        <f t="shared" si="5"/>
        <v>7</v>
      </c>
      <c r="C59" s="57">
        <f t="shared" si="6"/>
        <v>44397</v>
      </c>
      <c r="D59" s="57"/>
      <c r="E59" s="71">
        <f t="shared" si="3"/>
        <v>1618.89</v>
      </c>
      <c r="F59" s="75"/>
      <c r="G59" s="71">
        <f t="shared" si="7"/>
        <v>1613.12</v>
      </c>
      <c r="H59" s="59"/>
      <c r="I59" s="61">
        <f t="shared" si="4"/>
        <v>-5.7700000000002092</v>
      </c>
      <c r="M59" s="93">
        <f t="shared" si="8"/>
        <v>-112.57</v>
      </c>
    </row>
    <row r="60" spans="1:13" x14ac:dyDescent="0.2">
      <c r="A60" s="50">
        <f t="shared" si="5"/>
        <v>8</v>
      </c>
      <c r="C60" s="57">
        <f t="shared" si="6"/>
        <v>44428</v>
      </c>
      <c r="D60" s="57"/>
      <c r="E60" s="71">
        <f t="shared" si="3"/>
        <v>1618.89</v>
      </c>
      <c r="F60" s="75"/>
      <c r="G60" s="71">
        <f t="shared" si="7"/>
        <v>1613.12</v>
      </c>
      <c r="H60" s="59"/>
      <c r="I60" s="61">
        <f t="shared" si="4"/>
        <v>-5.7700000000002092</v>
      </c>
      <c r="M60" s="93">
        <f t="shared" si="8"/>
        <v>-112.57</v>
      </c>
    </row>
    <row r="61" spans="1:13" x14ac:dyDescent="0.2">
      <c r="A61" s="50">
        <f t="shared" si="5"/>
        <v>9</v>
      </c>
      <c r="C61" s="57">
        <f t="shared" si="6"/>
        <v>44459</v>
      </c>
      <c r="D61" s="57"/>
      <c r="E61" s="71">
        <f t="shared" si="3"/>
        <v>1618.89</v>
      </c>
      <c r="F61" s="75"/>
      <c r="G61" s="71">
        <f t="shared" si="7"/>
        <v>1613.12</v>
      </c>
      <c r="H61" s="59"/>
      <c r="I61" s="61">
        <f t="shared" si="4"/>
        <v>-5.7700000000002092</v>
      </c>
      <c r="M61" s="93">
        <f t="shared" si="8"/>
        <v>-112.57</v>
      </c>
    </row>
    <row r="62" spans="1:13" x14ac:dyDescent="0.2">
      <c r="A62" s="50">
        <f t="shared" si="5"/>
        <v>10</v>
      </c>
      <c r="C62" s="57">
        <f t="shared" si="6"/>
        <v>44490</v>
      </c>
      <c r="D62" s="57"/>
      <c r="E62" s="71">
        <f t="shared" si="3"/>
        <v>1618.89</v>
      </c>
      <c r="F62" s="75"/>
      <c r="G62" s="71">
        <f t="shared" si="7"/>
        <v>1613.12</v>
      </c>
      <c r="H62" s="59"/>
      <c r="I62" s="61">
        <f t="shared" si="4"/>
        <v>-5.7700000000002092</v>
      </c>
      <c r="M62" s="93">
        <f>+M61-0.01</f>
        <v>-112.58</v>
      </c>
    </row>
    <row r="63" spans="1:13" x14ac:dyDescent="0.2">
      <c r="A63" s="50">
        <f t="shared" si="5"/>
        <v>11</v>
      </c>
      <c r="C63" s="57">
        <f t="shared" si="6"/>
        <v>44521</v>
      </c>
      <c r="D63" s="57"/>
      <c r="E63" s="71">
        <f t="shared" si="3"/>
        <v>1618.89</v>
      </c>
      <c r="F63" s="75"/>
      <c r="G63" s="71">
        <f t="shared" si="7"/>
        <v>1613.12</v>
      </c>
      <c r="H63" s="59"/>
      <c r="I63" s="61">
        <f t="shared" si="4"/>
        <v>-5.7700000000002092</v>
      </c>
      <c r="M63" s="93">
        <f>+M62</f>
        <v>-112.58</v>
      </c>
    </row>
    <row r="64" spans="1:13" x14ac:dyDescent="0.2">
      <c r="A64" s="50">
        <f t="shared" si="5"/>
        <v>12</v>
      </c>
      <c r="C64" s="57">
        <f t="shared" si="6"/>
        <v>44552</v>
      </c>
      <c r="D64" s="57"/>
      <c r="E64" s="74">
        <f t="shared" si="3"/>
        <v>1618.89</v>
      </c>
      <c r="F64" s="75"/>
      <c r="G64" s="74">
        <f t="shared" si="7"/>
        <v>1613.12</v>
      </c>
      <c r="H64" s="59"/>
      <c r="I64" s="63">
        <f t="shared" si="4"/>
        <v>-5.7700000000002092</v>
      </c>
      <c r="M64" s="63">
        <f t="shared" si="8"/>
        <v>-112.58</v>
      </c>
    </row>
    <row r="65" spans="1:13" x14ac:dyDescent="0.2">
      <c r="A65" s="50">
        <f t="shared" si="5"/>
        <v>13</v>
      </c>
      <c r="C65" s="64" t="s">
        <v>47</v>
      </c>
      <c r="D65" s="64"/>
      <c r="E65" s="65">
        <f>SUM(E53:E64)</f>
        <v>12924.609999999999</v>
      </c>
      <c r="F65" s="66"/>
      <c r="G65" s="65">
        <f>SUM(G53:G64)</f>
        <v>19357.439999999995</v>
      </c>
      <c r="H65" s="66"/>
      <c r="I65" s="65">
        <f>SUM(I53:I64)</f>
        <v>6432.8299999999972</v>
      </c>
      <c r="M65" s="65">
        <f>SUM(M53:M64)</f>
        <v>-1350.8699999999994</v>
      </c>
    </row>
    <row r="66" spans="1:13" x14ac:dyDescent="0.2">
      <c r="A66" s="50">
        <f t="shared" si="5"/>
        <v>14</v>
      </c>
      <c r="E66" s="69" t="s">
        <v>9</v>
      </c>
      <c r="F66" s="69"/>
      <c r="G66" s="69" t="s">
        <v>9</v>
      </c>
      <c r="H66" s="69"/>
      <c r="I66" s="69" t="s">
        <v>9</v>
      </c>
    </row>
    <row r="67" spans="1:13" ht="12" thickBot="1" x14ac:dyDescent="0.25">
      <c r="A67" s="50">
        <f t="shared" si="5"/>
        <v>15</v>
      </c>
      <c r="C67" s="64" t="s">
        <v>97</v>
      </c>
      <c r="D67" s="64"/>
      <c r="E67" s="66"/>
      <c r="F67" s="66"/>
      <c r="G67" s="66"/>
      <c r="H67" s="66"/>
      <c r="I67" s="68">
        <f>I65</f>
        <v>6432.8299999999972</v>
      </c>
      <c r="K67" s="68">
        <v>0</v>
      </c>
      <c r="M67" s="68">
        <f>ROUND(+(K67-I67)*M73,2)</f>
        <v>-1350.89</v>
      </c>
    </row>
    <row r="68" spans="1:13" ht="12" thickTop="1" x14ac:dyDescent="0.2">
      <c r="A68" s="50">
        <f t="shared" si="5"/>
        <v>16</v>
      </c>
      <c r="E68" s="59"/>
      <c r="F68" s="59"/>
      <c r="G68" s="59"/>
      <c r="H68" s="59"/>
      <c r="I68" s="64" t="s">
        <v>98</v>
      </c>
    </row>
    <row r="69" spans="1:13" x14ac:dyDescent="0.2">
      <c r="A69" s="50">
        <f t="shared" si="5"/>
        <v>17</v>
      </c>
      <c r="I69" s="64" t="s">
        <v>123</v>
      </c>
      <c r="M69" s="56" t="s">
        <v>101</v>
      </c>
    </row>
    <row r="70" spans="1:13" x14ac:dyDescent="0.2">
      <c r="A70" s="50">
        <f t="shared" si="5"/>
        <v>18</v>
      </c>
      <c r="K70" s="56" t="s">
        <v>107</v>
      </c>
      <c r="M70" s="56" t="s">
        <v>108</v>
      </c>
    </row>
    <row r="71" spans="1:13" x14ac:dyDescent="0.2">
      <c r="A71" s="50">
        <f t="shared" si="5"/>
        <v>19</v>
      </c>
      <c r="E71" s="76" t="s">
        <v>109</v>
      </c>
      <c r="F71" s="76"/>
      <c r="G71" s="76" t="s">
        <v>110</v>
      </c>
      <c r="K71" s="56" t="s">
        <v>111</v>
      </c>
      <c r="M71" s="56" t="s">
        <v>112</v>
      </c>
    </row>
    <row r="72" spans="1:13" ht="12" thickBot="1" x14ac:dyDescent="0.25">
      <c r="A72" s="50">
        <f t="shared" si="5"/>
        <v>20</v>
      </c>
      <c r="E72" s="77" t="s">
        <v>113</v>
      </c>
      <c r="F72" s="76"/>
      <c r="G72" s="77" t="s">
        <v>113</v>
      </c>
      <c r="K72" s="77" t="s">
        <v>114</v>
      </c>
      <c r="M72" s="77" t="s">
        <v>115</v>
      </c>
    </row>
    <row r="73" spans="1:13" x14ac:dyDescent="0.2">
      <c r="A73" s="50">
        <f t="shared" si="5"/>
        <v>21</v>
      </c>
      <c r="C73" s="78" t="str">
        <f>E49</f>
        <v>Acct 2.396.90</v>
      </c>
      <c r="D73" s="78"/>
      <c r="E73" s="79">
        <f>'G9B1Y Input'!J15</f>
        <v>8.8888888888888892E-2</v>
      </c>
      <c r="F73" s="79"/>
      <c r="G73" s="79">
        <f>E73/12</f>
        <v>7.4074074074074077E-3</v>
      </c>
      <c r="K73" s="94">
        <f>+'G9B1Y Input'!L14</f>
        <v>0.2</v>
      </c>
      <c r="M73" s="95">
        <f>+'G9B1Y Input'!N14</f>
        <v>0.21</v>
      </c>
    </row>
    <row r="74" spans="1:13" x14ac:dyDescent="0.2">
      <c r="A74" s="50">
        <f t="shared" si="5"/>
        <v>22</v>
      </c>
      <c r="H74" s="69"/>
      <c r="I74" s="59"/>
      <c r="K74" s="56" t="s">
        <v>116</v>
      </c>
    </row>
    <row r="75" spans="1:13" x14ac:dyDescent="0.2">
      <c r="A75" s="50">
        <f t="shared" si="5"/>
        <v>23</v>
      </c>
      <c r="H75" s="79"/>
      <c r="I75" s="59"/>
    </row>
    <row r="76" spans="1:13" x14ac:dyDescent="0.2">
      <c r="A76" s="50">
        <f t="shared" si="5"/>
        <v>24</v>
      </c>
    </row>
    <row r="77" spans="1:13" x14ac:dyDescent="0.2">
      <c r="A77" s="50">
        <f t="shared" si="5"/>
        <v>25</v>
      </c>
      <c r="H77" s="79"/>
      <c r="I77" s="59"/>
    </row>
    <row r="78" spans="1:13" x14ac:dyDescent="0.2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</row>
    <row r="79" spans="1:13" x14ac:dyDescent="0.2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</row>
    <row r="81" spans="1:13" x14ac:dyDescent="0.2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</row>
    <row r="82" spans="1:13" x14ac:dyDescent="0.2">
      <c r="A82" s="115" t="str">
        <f>A5</f>
        <v>Pro Forma Adjustment - Project In Service During Test Year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</row>
    <row r="83" spans="1:13" x14ac:dyDescent="0.2">
      <c r="A83" s="116" t="str">
        <f>A6</f>
        <v>6 Backhoe Replacement and Trailers</v>
      </c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</row>
    <row r="84" spans="1:13" x14ac:dyDescent="0.2">
      <c r="A84" s="51"/>
      <c r="B84" s="51"/>
      <c r="C84" s="49"/>
      <c r="D84" s="49"/>
      <c r="E84" s="49"/>
      <c r="F84" s="49"/>
      <c r="G84" s="49"/>
      <c r="H84" s="49"/>
      <c r="I84" s="49"/>
    </row>
    <row r="85" spans="1:13" x14ac:dyDescent="0.2">
      <c r="A85" s="51" t="s">
        <v>117</v>
      </c>
      <c r="B85" s="51"/>
      <c r="C85" s="49"/>
      <c r="D85" s="49"/>
      <c r="E85" s="49"/>
      <c r="F85" s="49"/>
      <c r="G85" s="49"/>
      <c r="H85" s="49"/>
      <c r="I85" s="49"/>
    </row>
    <row r="86" spans="1:13" x14ac:dyDescent="0.2">
      <c r="A86" s="51" t="s">
        <v>9</v>
      </c>
      <c r="B86" s="51"/>
      <c r="C86" s="49"/>
      <c r="D86" s="49"/>
      <c r="E86" s="49"/>
      <c r="F86" s="49"/>
      <c r="G86" s="49"/>
      <c r="H86" s="49"/>
      <c r="I86" s="49"/>
    </row>
    <row r="88" spans="1:13" ht="12" thickBot="1" x14ac:dyDescent="0.25">
      <c r="A88" s="78" t="s">
        <v>89</v>
      </c>
      <c r="E88" s="53" t="str">
        <f>E11</f>
        <v>Acct 2.396.90</v>
      </c>
      <c r="F88" s="53"/>
      <c r="G88" s="53"/>
      <c r="H88" s="53"/>
      <c r="I88" s="53"/>
      <c r="M88" s="56" t="s">
        <v>118</v>
      </c>
    </row>
    <row r="89" spans="1:13" ht="12" thickBot="1" x14ac:dyDescent="0.25">
      <c r="A89" s="103" t="s">
        <v>91</v>
      </c>
      <c r="B89" s="56"/>
      <c r="C89" s="54" t="s">
        <v>92</v>
      </c>
      <c r="D89" s="56"/>
      <c r="E89" s="54" t="s">
        <v>93</v>
      </c>
      <c r="F89" s="56"/>
      <c r="G89" s="54" t="s">
        <v>94</v>
      </c>
      <c r="H89" s="56"/>
      <c r="I89" s="54" t="s">
        <v>95</v>
      </c>
      <c r="M89" s="54" t="s">
        <v>119</v>
      </c>
    </row>
    <row r="90" spans="1:13" x14ac:dyDescent="0.2">
      <c r="A90" s="56"/>
      <c r="B90" s="56"/>
      <c r="C90" s="40" t="s">
        <v>5</v>
      </c>
      <c r="D90" s="56"/>
      <c r="E90" s="37" t="s">
        <v>6</v>
      </c>
      <c r="F90" s="56"/>
      <c r="G90" s="37" t="s">
        <v>7</v>
      </c>
      <c r="H90" s="34"/>
      <c r="I90" s="37" t="s">
        <v>41</v>
      </c>
      <c r="K90" s="17" t="s">
        <v>42</v>
      </c>
      <c r="M90" s="56" t="s">
        <v>43</v>
      </c>
    </row>
    <row r="91" spans="1:13" x14ac:dyDescent="0.2">
      <c r="A91" s="56"/>
      <c r="B91" s="56"/>
      <c r="C91" s="56"/>
      <c r="D91" s="56"/>
      <c r="E91" s="56"/>
      <c r="F91" s="56"/>
      <c r="G91" s="56"/>
      <c r="H91" s="56"/>
      <c r="I91" s="56"/>
    </row>
    <row r="92" spans="1:13" x14ac:dyDescent="0.2">
      <c r="A92" s="50">
        <v>1</v>
      </c>
      <c r="C92" s="57">
        <f>C15</f>
        <v>44180</v>
      </c>
      <c r="D92" s="57"/>
      <c r="E92" s="58">
        <v>0</v>
      </c>
      <c r="F92" s="59"/>
      <c r="G92" s="58">
        <v>0</v>
      </c>
      <c r="H92" s="59"/>
      <c r="I92" s="58">
        <f t="shared" ref="I92:I104" si="9">G92-E92</f>
        <v>0</v>
      </c>
      <c r="M92" s="58">
        <v>0</v>
      </c>
    </row>
    <row r="93" spans="1:13" x14ac:dyDescent="0.2">
      <c r="A93" s="50">
        <f t="shared" ref="A93:A121" si="10">1+A92</f>
        <v>2</v>
      </c>
      <c r="C93" s="57">
        <f>C16</f>
        <v>44211</v>
      </c>
      <c r="D93" s="57"/>
      <c r="E93" s="60">
        <f>E53</f>
        <v>0</v>
      </c>
      <c r="F93" s="59"/>
      <c r="G93" s="60">
        <f>G53</f>
        <v>1613.12</v>
      </c>
      <c r="H93" s="59"/>
      <c r="I93" s="60">
        <f t="shared" si="9"/>
        <v>1613.12</v>
      </c>
      <c r="M93" s="60">
        <f>+M53</f>
        <v>-112.57</v>
      </c>
    </row>
    <row r="94" spans="1:13" x14ac:dyDescent="0.2">
      <c r="A94" s="50">
        <f t="shared" si="10"/>
        <v>3</v>
      </c>
      <c r="C94" s="57">
        <f t="shared" ref="C94:C104" si="11">C93+31</f>
        <v>44242</v>
      </c>
      <c r="D94" s="57"/>
      <c r="E94" s="61">
        <f t="shared" ref="E94:E104" si="12">E93+E54</f>
        <v>0</v>
      </c>
      <c r="F94" s="59"/>
      <c r="G94" s="61">
        <f t="shared" ref="G94:G104" si="13">G93+G54</f>
        <v>3226.24</v>
      </c>
      <c r="H94" s="59"/>
      <c r="I94" s="61">
        <f t="shared" si="9"/>
        <v>3226.24</v>
      </c>
      <c r="M94" s="61">
        <f>+M93+M54</f>
        <v>-225.14</v>
      </c>
    </row>
    <row r="95" spans="1:13" x14ac:dyDescent="0.2">
      <c r="A95" s="50">
        <f t="shared" si="10"/>
        <v>4</v>
      </c>
      <c r="C95" s="57">
        <f t="shared" si="11"/>
        <v>44273</v>
      </c>
      <c r="D95" s="57"/>
      <c r="E95" s="61">
        <f t="shared" si="12"/>
        <v>0</v>
      </c>
      <c r="F95" s="59"/>
      <c r="G95" s="61">
        <f t="shared" si="13"/>
        <v>4839.3599999999997</v>
      </c>
      <c r="H95" s="59"/>
      <c r="I95" s="61">
        <f t="shared" si="9"/>
        <v>4839.3599999999997</v>
      </c>
      <c r="M95" s="61">
        <f t="shared" ref="M95:M104" si="14">+M94+M55</f>
        <v>-337.71</v>
      </c>
    </row>
    <row r="96" spans="1:13" x14ac:dyDescent="0.2">
      <c r="A96" s="50">
        <f t="shared" si="10"/>
        <v>5</v>
      </c>
      <c r="C96" s="57">
        <f t="shared" si="11"/>
        <v>44304</v>
      </c>
      <c r="D96" s="57"/>
      <c r="E96" s="61">
        <f t="shared" si="12"/>
        <v>0</v>
      </c>
      <c r="F96" s="59"/>
      <c r="G96" s="61">
        <f t="shared" si="13"/>
        <v>6452.48</v>
      </c>
      <c r="H96" s="59"/>
      <c r="I96" s="61">
        <f t="shared" si="9"/>
        <v>6452.48</v>
      </c>
      <c r="M96" s="61">
        <f t="shared" si="14"/>
        <v>-450.28</v>
      </c>
    </row>
    <row r="97" spans="1:13" x14ac:dyDescent="0.2">
      <c r="A97" s="50">
        <f t="shared" si="10"/>
        <v>6</v>
      </c>
      <c r="C97" s="57">
        <f t="shared" si="11"/>
        <v>44335</v>
      </c>
      <c r="D97" s="57"/>
      <c r="E97" s="61">
        <f t="shared" si="12"/>
        <v>1592.74</v>
      </c>
      <c r="F97" s="59"/>
      <c r="G97" s="61">
        <f t="shared" si="13"/>
        <v>8065.5999999999995</v>
      </c>
      <c r="H97" s="59"/>
      <c r="I97" s="61">
        <f t="shared" si="9"/>
        <v>6472.86</v>
      </c>
      <c r="M97" s="61">
        <f t="shared" si="14"/>
        <v>-562.84999999999991</v>
      </c>
    </row>
    <row r="98" spans="1:13" x14ac:dyDescent="0.2">
      <c r="A98" s="50">
        <f t="shared" si="10"/>
        <v>7</v>
      </c>
      <c r="C98" s="57">
        <f t="shared" si="11"/>
        <v>44366</v>
      </c>
      <c r="D98" s="57"/>
      <c r="E98" s="61">
        <f t="shared" si="12"/>
        <v>3211.27</v>
      </c>
      <c r="F98" s="59"/>
      <c r="G98" s="61">
        <f t="shared" si="13"/>
        <v>9678.7199999999993</v>
      </c>
      <c r="H98" s="59"/>
      <c r="I98" s="61">
        <f t="shared" si="9"/>
        <v>6467.4499999999989</v>
      </c>
      <c r="M98" s="61">
        <f t="shared" si="14"/>
        <v>-675.41999999999985</v>
      </c>
    </row>
    <row r="99" spans="1:13" x14ac:dyDescent="0.2">
      <c r="A99" s="50">
        <f t="shared" si="10"/>
        <v>8</v>
      </c>
      <c r="C99" s="57">
        <f t="shared" si="11"/>
        <v>44397</v>
      </c>
      <c r="D99" s="57"/>
      <c r="E99" s="61">
        <f t="shared" si="12"/>
        <v>4830.16</v>
      </c>
      <c r="F99" s="59"/>
      <c r="G99" s="61">
        <f t="shared" si="13"/>
        <v>11291.84</v>
      </c>
      <c r="H99" s="59"/>
      <c r="I99" s="61">
        <f t="shared" si="9"/>
        <v>6461.68</v>
      </c>
      <c r="M99" s="61">
        <f t="shared" si="14"/>
        <v>-787.98999999999978</v>
      </c>
    </row>
    <row r="100" spans="1:13" x14ac:dyDescent="0.2">
      <c r="A100" s="50">
        <f t="shared" si="10"/>
        <v>9</v>
      </c>
      <c r="C100" s="57">
        <f t="shared" si="11"/>
        <v>44428</v>
      </c>
      <c r="D100" s="57"/>
      <c r="E100" s="61">
        <f t="shared" si="12"/>
        <v>6449.05</v>
      </c>
      <c r="F100" s="59"/>
      <c r="G100" s="61">
        <f t="shared" si="13"/>
        <v>12904.96</v>
      </c>
      <c r="H100" s="59"/>
      <c r="I100" s="61">
        <f t="shared" si="9"/>
        <v>6455.9099999999989</v>
      </c>
      <c r="M100" s="61">
        <f t="shared" si="14"/>
        <v>-900.55999999999972</v>
      </c>
    </row>
    <row r="101" spans="1:13" x14ac:dyDescent="0.2">
      <c r="A101" s="50">
        <f t="shared" si="10"/>
        <v>10</v>
      </c>
      <c r="C101" s="57">
        <f t="shared" si="11"/>
        <v>44459</v>
      </c>
      <c r="D101" s="57"/>
      <c r="E101" s="61">
        <f t="shared" si="12"/>
        <v>8067.9400000000005</v>
      </c>
      <c r="F101" s="59"/>
      <c r="G101" s="61">
        <f t="shared" si="13"/>
        <v>14518.079999999998</v>
      </c>
      <c r="H101" s="59"/>
      <c r="I101" s="61">
        <f t="shared" si="9"/>
        <v>6450.1399999999976</v>
      </c>
      <c r="M101" s="61">
        <f t="shared" si="14"/>
        <v>-1013.1299999999997</v>
      </c>
    </row>
    <row r="102" spans="1:13" x14ac:dyDescent="0.2">
      <c r="A102" s="50">
        <f t="shared" si="10"/>
        <v>11</v>
      </c>
      <c r="C102" s="57">
        <f t="shared" si="11"/>
        <v>44490</v>
      </c>
      <c r="D102" s="57"/>
      <c r="E102" s="61">
        <f t="shared" si="12"/>
        <v>9686.83</v>
      </c>
      <c r="F102" s="59"/>
      <c r="G102" s="61">
        <f t="shared" si="13"/>
        <v>16131.199999999997</v>
      </c>
      <c r="H102" s="59"/>
      <c r="I102" s="61">
        <f t="shared" si="9"/>
        <v>6444.3699999999972</v>
      </c>
      <c r="M102" s="61">
        <f t="shared" si="14"/>
        <v>-1125.7099999999996</v>
      </c>
    </row>
    <row r="103" spans="1:13" x14ac:dyDescent="0.2">
      <c r="A103" s="50">
        <f t="shared" si="10"/>
        <v>12</v>
      </c>
      <c r="C103" s="57">
        <f t="shared" si="11"/>
        <v>44521</v>
      </c>
      <c r="D103" s="57"/>
      <c r="E103" s="61">
        <f t="shared" si="12"/>
        <v>11305.72</v>
      </c>
      <c r="F103" s="59"/>
      <c r="G103" s="61">
        <f t="shared" si="13"/>
        <v>17744.319999999996</v>
      </c>
      <c r="H103" s="59"/>
      <c r="I103" s="61">
        <f t="shared" si="9"/>
        <v>6438.5999999999967</v>
      </c>
      <c r="M103" s="61">
        <f t="shared" si="14"/>
        <v>-1238.2899999999995</v>
      </c>
    </row>
    <row r="104" spans="1:13" x14ac:dyDescent="0.2">
      <c r="A104" s="50">
        <f t="shared" si="10"/>
        <v>13</v>
      </c>
      <c r="C104" s="57">
        <f t="shared" si="11"/>
        <v>44552</v>
      </c>
      <c r="D104" s="57"/>
      <c r="E104" s="63">
        <f t="shared" si="12"/>
        <v>12924.609999999999</v>
      </c>
      <c r="F104" s="59"/>
      <c r="G104" s="63">
        <f t="shared" si="13"/>
        <v>19357.439999999995</v>
      </c>
      <c r="H104" s="59"/>
      <c r="I104" s="63">
        <f t="shared" si="9"/>
        <v>6432.8299999999963</v>
      </c>
      <c r="M104" s="63">
        <f t="shared" si="14"/>
        <v>-1350.8699999999994</v>
      </c>
    </row>
    <row r="105" spans="1:13" x14ac:dyDescent="0.2">
      <c r="A105" s="50">
        <f t="shared" si="10"/>
        <v>14</v>
      </c>
      <c r="C105" s="64" t="s">
        <v>47</v>
      </c>
      <c r="D105" s="64"/>
      <c r="E105" s="65">
        <f>SUM(E93:E104)</f>
        <v>58068.320000000007</v>
      </c>
      <c r="F105" s="66"/>
      <c r="G105" s="65">
        <f>SUM(G93:G104)</f>
        <v>125823.35999999999</v>
      </c>
      <c r="H105" s="66"/>
      <c r="I105" s="65">
        <f>SUM(I93:I104)</f>
        <v>67755.039999999979</v>
      </c>
      <c r="M105" s="65">
        <f>SUM(M93:M104)</f>
        <v>-8780.519999999995</v>
      </c>
    </row>
    <row r="106" spans="1:13" x14ac:dyDescent="0.2">
      <c r="A106" s="50">
        <f t="shared" si="10"/>
        <v>15</v>
      </c>
      <c r="E106" s="59"/>
      <c r="F106" s="59"/>
      <c r="G106" s="59"/>
      <c r="H106" s="59"/>
      <c r="I106" s="59"/>
      <c r="M106" s="59"/>
    </row>
    <row r="107" spans="1:13" ht="12" thickBot="1" x14ac:dyDescent="0.25">
      <c r="A107" s="50">
        <f t="shared" si="10"/>
        <v>16</v>
      </c>
      <c r="C107" s="80" t="s">
        <v>120</v>
      </c>
      <c r="D107" s="80"/>
      <c r="E107" s="68">
        <f>ROUND(+E105/12,2)</f>
        <v>4839.03</v>
      </c>
      <c r="F107" s="66"/>
      <c r="G107" s="68">
        <f>ROUND(+G105/12,2)</f>
        <v>10485.280000000001</v>
      </c>
      <c r="H107" s="66"/>
      <c r="I107" s="68">
        <f>ROUND(+I105/12,2)</f>
        <v>5646.25</v>
      </c>
      <c r="M107" s="68">
        <f>ROUND(+M105/12,2)</f>
        <v>-731.71</v>
      </c>
    </row>
    <row r="108" spans="1:13" ht="12" thickTop="1" x14ac:dyDescent="0.2">
      <c r="A108" s="50">
        <f t="shared" si="10"/>
        <v>17</v>
      </c>
      <c r="E108" s="69" t="s">
        <v>9</v>
      </c>
      <c r="F108" s="69"/>
      <c r="G108" s="69" t="s">
        <v>9</v>
      </c>
      <c r="H108" s="69"/>
      <c r="I108" s="69" t="s">
        <v>9</v>
      </c>
    </row>
    <row r="109" spans="1:13" x14ac:dyDescent="0.2">
      <c r="A109" s="50">
        <f t="shared" si="10"/>
        <v>18</v>
      </c>
      <c r="E109" s="59"/>
      <c r="F109" s="59"/>
      <c r="G109" s="59"/>
      <c r="H109" s="59"/>
      <c r="I109" s="59"/>
    </row>
    <row r="110" spans="1:13" ht="12" thickBot="1" x14ac:dyDescent="0.25">
      <c r="A110" s="50">
        <f t="shared" si="10"/>
        <v>19</v>
      </c>
      <c r="C110" s="64" t="s">
        <v>97</v>
      </c>
      <c r="D110" s="64"/>
      <c r="E110" s="59"/>
      <c r="F110" s="59"/>
      <c r="G110" s="59"/>
      <c r="H110" s="59"/>
      <c r="I110" s="81">
        <f>I107</f>
        <v>5646.25</v>
      </c>
      <c r="M110" s="81">
        <f>+M107</f>
        <v>-731.71</v>
      </c>
    </row>
    <row r="111" spans="1:13" ht="12" thickTop="1" x14ac:dyDescent="0.2">
      <c r="A111" s="50">
        <f t="shared" si="10"/>
        <v>20</v>
      </c>
      <c r="E111" s="59"/>
      <c r="F111" s="59"/>
      <c r="G111" s="59"/>
      <c r="H111" s="59"/>
      <c r="I111" s="64" t="s">
        <v>98</v>
      </c>
      <c r="M111" s="64" t="s">
        <v>98</v>
      </c>
    </row>
    <row r="112" spans="1:13" x14ac:dyDescent="0.2">
      <c r="A112" s="50">
        <f t="shared" si="10"/>
        <v>21</v>
      </c>
      <c r="I112" s="64" t="s">
        <v>121</v>
      </c>
      <c r="M112" s="64" t="s">
        <v>122</v>
      </c>
    </row>
    <row r="113" spans="1:9" x14ac:dyDescent="0.2">
      <c r="A113" s="50">
        <f t="shared" si="10"/>
        <v>22</v>
      </c>
    </row>
    <row r="114" spans="1:9" x14ac:dyDescent="0.2">
      <c r="A114" s="50">
        <f t="shared" si="10"/>
        <v>23</v>
      </c>
      <c r="E114" s="76" t="s">
        <v>109</v>
      </c>
      <c r="F114" s="76"/>
      <c r="G114" s="76" t="s">
        <v>110</v>
      </c>
    </row>
    <row r="115" spans="1:9" ht="12" thickBot="1" x14ac:dyDescent="0.25">
      <c r="A115" s="50">
        <f t="shared" si="10"/>
        <v>24</v>
      </c>
      <c r="E115" s="77" t="s">
        <v>113</v>
      </c>
      <c r="F115" s="76"/>
      <c r="G115" s="77" t="s">
        <v>113</v>
      </c>
    </row>
    <row r="116" spans="1:9" x14ac:dyDescent="0.2">
      <c r="A116" s="50">
        <f t="shared" si="10"/>
        <v>25</v>
      </c>
      <c r="C116" s="78" t="str">
        <f>C73</f>
        <v>Acct 2.396.90</v>
      </c>
      <c r="D116" s="78"/>
      <c r="E116" s="82">
        <f>E73</f>
        <v>8.8888888888888892E-2</v>
      </c>
      <c r="F116" s="82"/>
      <c r="G116" s="82">
        <f>G73</f>
        <v>7.4074074074074077E-3</v>
      </c>
    </row>
    <row r="117" spans="1:9" x14ac:dyDescent="0.2">
      <c r="A117" s="50">
        <f t="shared" si="10"/>
        <v>26</v>
      </c>
      <c r="E117" s="59"/>
      <c r="F117" s="59"/>
      <c r="G117" s="59"/>
      <c r="H117" s="59"/>
      <c r="I117" s="59"/>
    </row>
    <row r="118" spans="1:9" x14ac:dyDescent="0.2">
      <c r="A118" s="50">
        <f t="shared" si="10"/>
        <v>27</v>
      </c>
      <c r="H118" s="59"/>
      <c r="I118" s="59"/>
    </row>
    <row r="119" spans="1:9" x14ac:dyDescent="0.2">
      <c r="A119" s="50">
        <f t="shared" si="10"/>
        <v>28</v>
      </c>
    </row>
    <row r="120" spans="1:9" x14ac:dyDescent="0.2">
      <c r="A120" s="50">
        <f t="shared" si="10"/>
        <v>29</v>
      </c>
    </row>
    <row r="121" spans="1:9" x14ac:dyDescent="0.2">
      <c r="A121" s="50">
        <f t="shared" si="10"/>
        <v>30</v>
      </c>
    </row>
  </sheetData>
  <mergeCells count="14">
    <mergeCell ref="A81:M81"/>
    <mergeCell ref="A83:M83"/>
    <mergeCell ref="A43:M43"/>
    <mergeCell ref="A42:M42"/>
    <mergeCell ref="A44:M44"/>
    <mergeCell ref="A78:M78"/>
    <mergeCell ref="A79:M79"/>
    <mergeCell ref="A82:M82"/>
    <mergeCell ref="A40:M40"/>
    <mergeCell ref="A1:I1"/>
    <mergeCell ref="A2:I2"/>
    <mergeCell ref="A5:I5"/>
    <mergeCell ref="A6:I6"/>
    <mergeCell ref="A39:M39"/>
  </mergeCells>
  <pageMargins left="0.75" right="0.75" top="1" bottom="1" header="0.5" footer="0.5"/>
  <pageSetup orientation="portrait" r:id="rId1"/>
  <headerFooter alignWithMargins="0">
    <oddHeader>&amp;C&amp;"Times New Roman,Regular"Exhibit ASR 1.1, WP B
Project In-Service During Test Year
Test Year Ending December 31, 2021
Utility: MidAmerican Energy Company
Docket No. NG22-___
Individual Responsible: Aimee S. Rooney</oddHeader>
    <oddFooter>&amp;C&amp;8Exhibit ASR 1.1, WP B
Page &amp;P of &amp;N</oddFooter>
  </headerFooter>
  <rowBreaks count="2" manualBreakCount="2">
    <brk id="38" max="16383" man="1"/>
    <brk id="7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42"/>
  <sheetViews>
    <sheetView zoomScaleNormal="100" zoomScaleSheetLayoutView="110" workbookViewId="0">
      <selection activeCell="M25" sqref="M25"/>
    </sheetView>
  </sheetViews>
  <sheetFormatPr defaultRowHeight="11.25" x14ac:dyDescent="0.2"/>
  <cols>
    <col min="1" max="1" width="4.42578125" style="83" customWidth="1"/>
    <col min="2" max="2" width="9.140625" style="83"/>
    <col min="3" max="3" width="0.85546875" style="83" customWidth="1"/>
    <col min="4" max="16384" width="9.140625" style="83"/>
  </cols>
  <sheetData>
    <row r="1" spans="1:10" x14ac:dyDescent="0.2">
      <c r="A1" s="118"/>
      <c r="B1" s="118"/>
      <c r="C1" s="118"/>
      <c r="D1" s="118"/>
      <c r="E1" s="118"/>
      <c r="F1" s="118"/>
      <c r="G1" s="118"/>
      <c r="H1" s="118"/>
      <c r="I1" s="118"/>
      <c r="J1" s="118"/>
    </row>
    <row r="2" spans="1:10" x14ac:dyDescent="0.2">
      <c r="A2" s="118"/>
      <c r="B2" s="118"/>
      <c r="C2" s="118"/>
      <c r="D2" s="118"/>
      <c r="E2" s="118"/>
      <c r="F2" s="118"/>
      <c r="G2" s="118"/>
      <c r="H2" s="118"/>
      <c r="I2" s="118"/>
      <c r="J2" s="118"/>
    </row>
    <row r="4" spans="1:10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</row>
    <row r="5" spans="1:10" x14ac:dyDescent="0.2">
      <c r="A5" s="118" t="str">
        <f>'G9B1Y Input'!A5:J5</f>
        <v>Pro Forma Adjustment - Project In Service During Test Year</v>
      </c>
      <c r="B5" s="118"/>
      <c r="C5" s="118"/>
      <c r="D5" s="118"/>
      <c r="E5" s="118"/>
      <c r="F5" s="118"/>
      <c r="G5" s="118"/>
      <c r="H5" s="118"/>
      <c r="I5" s="118"/>
      <c r="J5" s="118"/>
    </row>
    <row r="6" spans="1:10" x14ac:dyDescent="0.2">
      <c r="A6" s="119" t="str">
        <f>'G9B1Y Input'!F7</f>
        <v>6 Backhoe Replacement and Trailers</v>
      </c>
      <c r="B6" s="119"/>
      <c r="C6" s="119"/>
      <c r="D6" s="119"/>
      <c r="E6" s="119"/>
      <c r="F6" s="119"/>
      <c r="G6" s="119"/>
      <c r="H6" s="119"/>
      <c r="I6" s="119"/>
      <c r="J6" s="119"/>
    </row>
    <row r="9" spans="1:10" x14ac:dyDescent="0.2">
      <c r="B9" s="84"/>
      <c r="D9" s="85"/>
    </row>
    <row r="10" spans="1:10" x14ac:dyDescent="0.2">
      <c r="B10" s="84"/>
      <c r="D10" s="85"/>
    </row>
    <row r="13" spans="1:10" x14ac:dyDescent="0.2">
      <c r="B13" s="84"/>
      <c r="D13" s="85"/>
    </row>
    <row r="14" spans="1:10" x14ac:dyDescent="0.2">
      <c r="B14" s="84"/>
      <c r="D14" s="85"/>
    </row>
    <row r="15" spans="1:10" x14ac:dyDescent="0.2">
      <c r="B15" s="84"/>
      <c r="D15" s="85"/>
    </row>
    <row r="16" spans="1:10" x14ac:dyDescent="0.2">
      <c r="B16" s="84"/>
      <c r="D16" s="85"/>
    </row>
    <row r="17" spans="2:4" x14ac:dyDescent="0.2">
      <c r="B17" s="84"/>
      <c r="D17" s="85"/>
    </row>
    <row r="18" spans="2:4" x14ac:dyDescent="0.2">
      <c r="B18" s="84"/>
      <c r="D18" s="85"/>
    </row>
    <row r="19" spans="2:4" x14ac:dyDescent="0.2">
      <c r="B19" s="84"/>
      <c r="D19" s="85"/>
    </row>
    <row r="20" spans="2:4" x14ac:dyDescent="0.2">
      <c r="B20" s="84"/>
      <c r="D20" s="85"/>
    </row>
    <row r="21" spans="2:4" x14ac:dyDescent="0.2">
      <c r="B21" s="84"/>
      <c r="D21" s="85"/>
    </row>
    <row r="22" spans="2:4" x14ac:dyDescent="0.2">
      <c r="B22" s="84"/>
      <c r="D22" s="85"/>
    </row>
    <row r="23" spans="2:4" x14ac:dyDescent="0.2">
      <c r="B23" s="84"/>
      <c r="D23" s="85"/>
    </row>
    <row r="24" spans="2:4" x14ac:dyDescent="0.2">
      <c r="B24" s="84"/>
      <c r="D24" s="85"/>
    </row>
    <row r="25" spans="2:4" x14ac:dyDescent="0.2">
      <c r="B25" s="84"/>
      <c r="D25" s="85"/>
    </row>
    <row r="26" spans="2:4" x14ac:dyDescent="0.2">
      <c r="B26" s="84"/>
      <c r="D26" s="85"/>
    </row>
    <row r="27" spans="2:4" x14ac:dyDescent="0.2">
      <c r="B27" s="84"/>
      <c r="D27" s="85"/>
    </row>
    <row r="28" spans="2:4" x14ac:dyDescent="0.2">
      <c r="B28" s="84"/>
      <c r="D28" s="85"/>
    </row>
    <row r="29" spans="2:4" x14ac:dyDescent="0.2">
      <c r="B29" s="84"/>
      <c r="D29" s="85"/>
    </row>
    <row r="30" spans="2:4" x14ac:dyDescent="0.2">
      <c r="B30" s="84"/>
      <c r="D30" s="85"/>
    </row>
    <row r="31" spans="2:4" x14ac:dyDescent="0.2">
      <c r="B31" s="84"/>
      <c r="D31" s="85"/>
    </row>
    <row r="32" spans="2:4" x14ac:dyDescent="0.2">
      <c r="B32" s="84"/>
      <c r="D32" s="85"/>
    </row>
    <row r="33" spans="2:4" x14ac:dyDescent="0.2">
      <c r="B33" s="84"/>
      <c r="D33" s="85"/>
    </row>
    <row r="34" spans="2:4" x14ac:dyDescent="0.2">
      <c r="B34" s="84"/>
      <c r="D34" s="85"/>
    </row>
    <row r="35" spans="2:4" x14ac:dyDescent="0.2">
      <c r="B35" s="84"/>
      <c r="D35" s="85"/>
    </row>
    <row r="36" spans="2:4" x14ac:dyDescent="0.2">
      <c r="B36" s="84"/>
      <c r="D36" s="85"/>
    </row>
    <row r="37" spans="2:4" x14ac:dyDescent="0.2">
      <c r="B37" s="84"/>
      <c r="D37" s="85"/>
    </row>
    <row r="38" spans="2:4" x14ac:dyDescent="0.2">
      <c r="B38" s="84"/>
      <c r="D38" s="85"/>
    </row>
    <row r="39" spans="2:4" x14ac:dyDescent="0.2">
      <c r="B39" s="84"/>
      <c r="D39" s="85"/>
    </row>
    <row r="40" spans="2:4" x14ac:dyDescent="0.2">
      <c r="B40" s="84"/>
      <c r="D40" s="85"/>
    </row>
    <row r="41" spans="2:4" x14ac:dyDescent="0.2">
      <c r="B41" s="84"/>
      <c r="D41" s="85"/>
    </row>
    <row r="42" spans="2:4" x14ac:dyDescent="0.2">
      <c r="B42" s="84"/>
      <c r="D42" s="85"/>
    </row>
    <row r="43" spans="2:4" x14ac:dyDescent="0.2">
      <c r="B43" s="84"/>
      <c r="D43" s="85"/>
    </row>
    <row r="44" spans="2:4" x14ac:dyDescent="0.2">
      <c r="B44" s="84"/>
      <c r="D44" s="85"/>
    </row>
    <row r="45" spans="2:4" x14ac:dyDescent="0.2">
      <c r="B45" s="84"/>
      <c r="D45" s="85"/>
    </row>
    <row r="46" spans="2:4" x14ac:dyDescent="0.2">
      <c r="B46" s="84"/>
      <c r="D46" s="85"/>
    </row>
    <row r="47" spans="2:4" x14ac:dyDescent="0.2">
      <c r="B47" s="84"/>
      <c r="D47" s="85"/>
    </row>
    <row r="48" spans="2:4" x14ac:dyDescent="0.2">
      <c r="B48" s="84"/>
      <c r="D48" s="85"/>
    </row>
    <row r="49" spans="1:10" x14ac:dyDescent="0.2">
      <c r="B49" s="84"/>
      <c r="D49" s="85"/>
    </row>
    <row r="50" spans="1:10" x14ac:dyDescent="0.2">
      <c r="B50" s="84"/>
      <c r="D50" s="85"/>
    </row>
    <row r="51" spans="1:10" x14ac:dyDescent="0.2">
      <c r="B51" s="84"/>
      <c r="D51" s="85"/>
    </row>
    <row r="52" spans="1:10" x14ac:dyDescent="0.2">
      <c r="B52" s="84"/>
      <c r="D52" s="85"/>
    </row>
    <row r="53" spans="1:10" x14ac:dyDescent="0.2">
      <c r="B53" s="84"/>
      <c r="D53" s="85"/>
    </row>
    <row r="54" spans="1:10" x14ac:dyDescent="0.2">
      <c r="B54" s="84"/>
      <c r="D54" s="85"/>
    </row>
    <row r="55" spans="1:10" x14ac:dyDescent="0.2">
      <c r="B55" s="84"/>
      <c r="D55" s="85"/>
    </row>
    <row r="56" spans="1:10" x14ac:dyDescent="0.2">
      <c r="A56" s="118">
        <f>A1</f>
        <v>0</v>
      </c>
      <c r="B56" s="118"/>
      <c r="C56" s="118"/>
      <c r="D56" s="118"/>
      <c r="E56" s="118"/>
      <c r="F56" s="118"/>
      <c r="G56" s="118"/>
      <c r="H56" s="118"/>
      <c r="I56" s="118"/>
      <c r="J56" s="118"/>
    </row>
    <row r="57" spans="1:10" x14ac:dyDescent="0.2">
      <c r="A57" s="118">
        <f>A2</f>
        <v>0</v>
      </c>
      <c r="B57" s="118"/>
      <c r="C57" s="118"/>
      <c r="D57" s="118"/>
      <c r="E57" s="118"/>
      <c r="F57" s="118"/>
      <c r="G57" s="118"/>
      <c r="H57" s="118"/>
      <c r="I57" s="118"/>
      <c r="J57" s="118"/>
    </row>
    <row r="59" spans="1:10" x14ac:dyDescent="0.2">
      <c r="A59" s="118">
        <f>A4</f>
        <v>0</v>
      </c>
      <c r="B59" s="118"/>
      <c r="C59" s="118"/>
      <c r="D59" s="118"/>
      <c r="E59" s="118"/>
      <c r="F59" s="118"/>
      <c r="G59" s="118"/>
      <c r="H59" s="118"/>
      <c r="I59" s="118"/>
      <c r="J59" s="118"/>
    </row>
    <row r="60" spans="1:10" x14ac:dyDescent="0.2">
      <c r="A60" s="118" t="str">
        <f>A5</f>
        <v>Pro Forma Adjustment - Project In Service During Test Year</v>
      </c>
      <c r="B60" s="118"/>
      <c r="C60" s="118"/>
      <c r="D60" s="118"/>
      <c r="E60" s="118"/>
      <c r="F60" s="118"/>
      <c r="G60" s="118"/>
      <c r="H60" s="118"/>
      <c r="I60" s="118"/>
      <c r="J60" s="118"/>
    </row>
    <row r="61" spans="1:10" x14ac:dyDescent="0.2">
      <c r="A61" s="119" t="str">
        <f>A6</f>
        <v>6 Backhoe Replacement and Trailers</v>
      </c>
      <c r="B61" s="119"/>
      <c r="C61" s="119"/>
      <c r="D61" s="119"/>
      <c r="E61" s="119"/>
      <c r="F61" s="119"/>
      <c r="G61" s="119"/>
      <c r="H61" s="119"/>
      <c r="I61" s="119"/>
      <c r="J61" s="119"/>
    </row>
    <row r="116" spans="1:10" x14ac:dyDescent="0.2">
      <c r="A116" s="118"/>
      <c r="B116" s="118"/>
      <c r="C116" s="118"/>
      <c r="D116" s="118"/>
      <c r="E116" s="118"/>
      <c r="F116" s="118"/>
      <c r="G116" s="118"/>
      <c r="H116" s="118"/>
      <c r="I116" s="118"/>
      <c r="J116" s="118"/>
    </row>
    <row r="117" spans="1:10" x14ac:dyDescent="0.2">
      <c r="A117" s="118"/>
      <c r="B117" s="118"/>
      <c r="C117" s="118"/>
      <c r="D117" s="118"/>
      <c r="E117" s="118"/>
      <c r="F117" s="118"/>
      <c r="G117" s="118"/>
      <c r="H117" s="118"/>
      <c r="I117" s="118"/>
      <c r="J117" s="118"/>
    </row>
    <row r="119" spans="1:10" x14ac:dyDescent="0.2">
      <c r="A119" s="118"/>
      <c r="B119" s="118"/>
      <c r="C119" s="118"/>
      <c r="D119" s="118"/>
      <c r="E119" s="118"/>
      <c r="F119" s="118"/>
      <c r="G119" s="118"/>
      <c r="H119" s="118"/>
      <c r="I119" s="118"/>
      <c r="J119" s="118"/>
    </row>
    <row r="120" spans="1:10" x14ac:dyDescent="0.2">
      <c r="A120" s="118" t="str">
        <f>A5</f>
        <v>Pro Forma Adjustment - Project In Service During Test Year</v>
      </c>
      <c r="B120" s="118"/>
      <c r="C120" s="118"/>
      <c r="D120" s="118"/>
      <c r="E120" s="118"/>
      <c r="F120" s="118"/>
      <c r="G120" s="118"/>
      <c r="H120" s="118"/>
      <c r="I120" s="118"/>
      <c r="J120" s="118"/>
    </row>
    <row r="121" spans="1:10" x14ac:dyDescent="0.2">
      <c r="A121" s="119" t="str">
        <f>A6</f>
        <v>6 Backhoe Replacement and Trailers</v>
      </c>
      <c r="B121" s="119"/>
      <c r="C121" s="119"/>
      <c r="D121" s="119"/>
      <c r="E121" s="119"/>
      <c r="F121" s="119"/>
      <c r="G121" s="119"/>
      <c r="H121" s="119"/>
      <c r="I121" s="119"/>
      <c r="J121" s="119"/>
    </row>
    <row r="123" spans="1:10" x14ac:dyDescent="0.2">
      <c r="A123" s="101" t="s">
        <v>1</v>
      </c>
    </row>
    <row r="124" spans="1:10" x14ac:dyDescent="0.2">
      <c r="A124" s="102" t="s">
        <v>126</v>
      </c>
      <c r="B124" s="86" t="s">
        <v>124</v>
      </c>
      <c r="D124" s="87" t="s">
        <v>3</v>
      </c>
    </row>
    <row r="125" spans="1:10" x14ac:dyDescent="0.2">
      <c r="B125" s="88" t="s">
        <v>5</v>
      </c>
      <c r="C125" s="88"/>
      <c r="D125" s="88" t="s">
        <v>6</v>
      </c>
    </row>
    <row r="128" spans="1:10" x14ac:dyDescent="0.2">
      <c r="A128" s="83">
        <v>1</v>
      </c>
      <c r="B128" s="84">
        <f>'G9B1Y Input'!B18</f>
        <v>44301</v>
      </c>
      <c r="D128" s="85">
        <v>251867.05</v>
      </c>
    </row>
    <row r="129" spans="1:4" x14ac:dyDescent="0.2">
      <c r="A129" s="83">
        <f>A128+1</f>
        <v>2</v>
      </c>
      <c r="B129" s="84">
        <f>'G9B1Y Input'!B19</f>
        <v>44331</v>
      </c>
      <c r="D129" s="85">
        <v>4077.68</v>
      </c>
    </row>
    <row r="130" spans="1:4" x14ac:dyDescent="0.2">
      <c r="A130" s="83">
        <f>A129+1</f>
        <v>3</v>
      </c>
      <c r="B130" s="84">
        <f>'G9B1Y Input'!B20</f>
        <v>44361</v>
      </c>
      <c r="D130" s="85">
        <v>56.82</v>
      </c>
    </row>
    <row r="131" spans="1:4" x14ac:dyDescent="0.2">
      <c r="A131" s="83">
        <f t="shared" ref="A131:A142" si="0">A130+1</f>
        <v>4</v>
      </c>
      <c r="B131" s="84">
        <f>'G9B1Y Input'!B21</f>
        <v>44391</v>
      </c>
      <c r="D131" s="85">
        <v>0</v>
      </c>
    </row>
    <row r="132" spans="1:4" x14ac:dyDescent="0.2">
      <c r="A132" s="83">
        <f t="shared" si="0"/>
        <v>5</v>
      </c>
      <c r="B132" s="84">
        <f>'G9B1Y Input'!B22</f>
        <v>44421</v>
      </c>
      <c r="D132" s="85">
        <v>0</v>
      </c>
    </row>
    <row r="133" spans="1:4" x14ac:dyDescent="0.2">
      <c r="A133" s="83">
        <f t="shared" si="0"/>
        <v>6</v>
      </c>
      <c r="B133" s="84">
        <f>'G9B1Y Input'!B23</f>
        <v>44451</v>
      </c>
      <c r="D133" s="85">
        <v>0</v>
      </c>
    </row>
    <row r="134" spans="1:4" x14ac:dyDescent="0.2">
      <c r="A134" s="83">
        <f t="shared" si="0"/>
        <v>7</v>
      </c>
      <c r="B134" s="84">
        <f>'G9B1Y Input'!B24</f>
        <v>44481</v>
      </c>
      <c r="D134" s="85">
        <v>0</v>
      </c>
    </row>
    <row r="135" spans="1:4" x14ac:dyDescent="0.2">
      <c r="A135" s="83">
        <f t="shared" si="0"/>
        <v>8</v>
      </c>
      <c r="B135" s="84">
        <f>'G9B1Y Input'!B25</f>
        <v>44511</v>
      </c>
      <c r="D135" s="85">
        <v>0</v>
      </c>
    </row>
    <row r="136" spans="1:4" x14ac:dyDescent="0.2">
      <c r="A136" s="83">
        <f t="shared" si="0"/>
        <v>9</v>
      </c>
      <c r="B136" s="84">
        <f>'G9B1Y Input'!B26</f>
        <v>44541</v>
      </c>
      <c r="D136" s="93">
        <v>-912.84</v>
      </c>
    </row>
    <row r="137" spans="1:4" x14ac:dyDescent="0.2">
      <c r="A137" s="83">
        <f t="shared" si="0"/>
        <v>10</v>
      </c>
      <c r="B137" s="84"/>
      <c r="D137" s="89"/>
    </row>
    <row r="138" spans="1:4" ht="12" thickBot="1" x14ac:dyDescent="0.25">
      <c r="A138" s="83">
        <f t="shared" si="0"/>
        <v>11</v>
      </c>
      <c r="B138" s="84" t="s">
        <v>40</v>
      </c>
      <c r="D138" s="90">
        <f>SUM(D128:D137)</f>
        <v>255088.71</v>
      </c>
    </row>
    <row r="139" spans="1:4" ht="12" thickTop="1" x14ac:dyDescent="0.2">
      <c r="A139" s="83">
        <f t="shared" si="0"/>
        <v>12</v>
      </c>
    </row>
    <row r="140" spans="1:4" x14ac:dyDescent="0.2">
      <c r="A140" s="83">
        <f t="shared" si="0"/>
        <v>13</v>
      </c>
      <c r="D140" s="78" t="s">
        <v>98</v>
      </c>
    </row>
    <row r="141" spans="1:4" x14ac:dyDescent="0.2">
      <c r="A141" s="83">
        <f t="shared" si="0"/>
        <v>14</v>
      </c>
      <c r="D141" s="78" t="s">
        <v>125</v>
      </c>
    </row>
    <row r="142" spans="1:4" x14ac:dyDescent="0.2">
      <c r="A142" s="83">
        <f t="shared" si="0"/>
        <v>15</v>
      </c>
    </row>
  </sheetData>
  <mergeCells count="15">
    <mergeCell ref="A56:J56"/>
    <mergeCell ref="A57:J57"/>
    <mergeCell ref="A60:J60"/>
    <mergeCell ref="A59:J59"/>
    <mergeCell ref="A61:J61"/>
    <mergeCell ref="A1:J1"/>
    <mergeCell ref="A2:J2"/>
    <mergeCell ref="A5:J5"/>
    <mergeCell ref="A4:J4"/>
    <mergeCell ref="A6:J6"/>
    <mergeCell ref="A117:J117"/>
    <mergeCell ref="A120:J120"/>
    <mergeCell ref="A119:J119"/>
    <mergeCell ref="A121:J121"/>
    <mergeCell ref="A116:J116"/>
  </mergeCells>
  <pageMargins left="0.75" right="0.75" top="1" bottom="1" header="0.5" footer="0.5"/>
  <pageSetup orientation="portrait" r:id="rId1"/>
  <headerFooter alignWithMargins="0">
    <oddHeader>&amp;C&amp;"Times New Roman,Regular"Exhibit ASR 1.1, WP B
Project In-Service During Test Year
Test Year Ending December 31, 2021
Utility: MidAmerican Energy Company
Docket No. NG22-___
Individual Responsible: Aimee S. Rooney</oddHeader>
    <oddFooter>&amp;C&amp;8Exhibit ASR 1.1, WP B
Page &amp;P of &amp;N</oddFooter>
  </headerFooter>
  <rowBreaks count="2" manualBreakCount="2">
    <brk id="55" max="9" man="1"/>
    <brk id="114" max="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B0E68A2304554DB22ED73F3E9DF72E" ma:contentTypeVersion="6" ma:contentTypeDescription="Create a new document." ma:contentTypeScope="" ma:versionID="87f9496e08693f233628065320e4b004">
  <xsd:schema xmlns:xsd="http://www.w3.org/2001/XMLSchema" xmlns:xs="http://www.w3.org/2001/XMLSchema" xmlns:p="http://schemas.microsoft.com/office/2006/metadata/properties" xmlns:ns2="a6bdf0c3-ccba-4ad4-a261-da85c323314a" xmlns:ns3="ec465538-51ad-4a49-97bb-3af484439683" targetNamespace="http://schemas.microsoft.com/office/2006/metadata/properties" ma:root="true" ma:fieldsID="96be990ebaa98570be2ad755ead7f92d" ns2:_="" ns3:_="">
    <xsd:import namespace="a6bdf0c3-ccba-4ad4-a261-da85c323314a"/>
    <xsd:import namespace="ec465538-51ad-4a49-97bb-3af4844396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df0c3-ccba-4ad4-a261-da85c32331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65538-51ad-4a49-97bb-3af4844396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90A222-22F3-412C-AB55-373CC208716E}">
  <ds:schemaRefs>
    <ds:schemaRef ds:uri="http://purl.org/dc/elements/1.1/"/>
    <ds:schemaRef ds:uri="http://schemas.microsoft.com/office/2006/documentManagement/types"/>
    <ds:schemaRef ds:uri="http://purl.org/dc/terms/"/>
    <ds:schemaRef ds:uri="ec465538-51ad-4a49-97bb-3af484439683"/>
    <ds:schemaRef ds:uri="a6bdf0c3-ccba-4ad4-a261-da85c323314a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71F3555-EF6F-4D46-B513-81337AB84C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B92929-D553-4D87-8F24-796E7F0D98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df0c3-ccba-4ad4-a261-da85c323314a"/>
    <ds:schemaRef ds:uri="ec465538-51ad-4a49-97bb-3af4844396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WP B, pg 1</vt:lpstr>
      <vt:lpstr>WP B, pg 2 &amp; 3</vt:lpstr>
      <vt:lpstr>G9B1Y Input</vt:lpstr>
      <vt:lpstr>G9B1Y TotalWO</vt:lpstr>
      <vt:lpstr>G9B1Y Acct1</vt:lpstr>
      <vt:lpstr>G9B1Y Acct2</vt:lpstr>
      <vt:lpstr>G9B1Y Support</vt:lpstr>
      <vt:lpstr>'G9B1Y Acct1'!Print_Area</vt:lpstr>
      <vt:lpstr>'G9B1Y Acct2'!Print_Area</vt:lpstr>
      <vt:lpstr>'G9B1Y Input'!Print_Area</vt:lpstr>
      <vt:lpstr>'G9B1Y Support'!Print_Area</vt:lpstr>
      <vt:lpstr>'G9B1Y TotalWO'!Print_Area</vt:lpstr>
      <vt:lpstr>'WP B, pg 1'!Print_Area</vt:lpstr>
      <vt:lpstr>'WP B, pg 2 &amp; 3'!Print_Area</vt:lpstr>
    </vt:vector>
  </TitlesOfParts>
  <Manager/>
  <Company>MidAmerican Energy Holdings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t50062</dc:creator>
  <cp:keywords/>
  <dc:description/>
  <cp:lastModifiedBy>White, Renee (MidAmerican)</cp:lastModifiedBy>
  <cp:revision/>
  <cp:lastPrinted>2022-05-11T20:01:16Z</cp:lastPrinted>
  <dcterms:created xsi:type="dcterms:W3CDTF">2014-02-18T02:22:57Z</dcterms:created>
  <dcterms:modified xsi:type="dcterms:W3CDTF">2022-05-12T19:36:13Z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0x010100F6B0E68A2304554DB22ED73F3E9DF72E</vt:lpwstr>
  </property>
</Properties>
</file>