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6 Statement F, Schedule F-1 through F-3/"/>
    </mc:Choice>
  </mc:AlternateContent>
  <xr:revisionPtr revIDLastSave="9" documentId="8_{BA663C78-9A2B-42CC-B5D9-C9BF70A61FAB}" xr6:coauthVersionLast="47" xr6:coauthVersionMax="47" xr10:uidLastSave="{1B1A232A-6B66-43FE-9D50-B882D4F4FA07}"/>
  <bookViews>
    <workbookView xWindow="8295" yWindow="45" windowWidth="19440" windowHeight="15405" xr2:uid="{00000000-000D-0000-FFFF-FFFF00000000}"/>
  </bookViews>
  <sheets>
    <sheet name="Cash Working Capital" sheetId="3" r:id="rId1"/>
    <sheet name="Advance Tax Collections" sheetId="1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  <c r="G21" i="14"/>
  <c r="G19" i="14" l="1"/>
  <c r="M21" i="14"/>
  <c r="I21" i="3"/>
  <c r="K21" i="3" s="1"/>
  <c r="O21" i="3" s="1"/>
  <c r="I20" i="3"/>
  <c r="K20" i="3" s="1"/>
  <c r="A18" i="3" l="1"/>
  <c r="I21" i="14" l="1"/>
  <c r="K21" i="14" s="1"/>
  <c r="O21" i="14" s="1"/>
  <c r="I19" i="14"/>
  <c r="K19" i="14" s="1"/>
  <c r="A19" i="14"/>
  <c r="A21" i="14" s="1"/>
  <c r="A23" i="14" s="1"/>
  <c r="A25" i="14" s="1"/>
  <c r="I17" i="14"/>
  <c r="K17" i="14" s="1"/>
  <c r="I36" i="3" l="1"/>
  <c r="K36" i="3" s="1"/>
  <c r="I35" i="3"/>
  <c r="K35" i="3" s="1"/>
  <c r="I28" i="3"/>
  <c r="K28" i="3" s="1"/>
  <c r="I25" i="3"/>
  <c r="K25" i="3" s="1"/>
  <c r="I38" i="3"/>
  <c r="K38" i="3" s="1"/>
  <c r="I30" i="3"/>
  <c r="K30" i="3" s="1"/>
  <c r="I31" i="3"/>
  <c r="K31" i="3" s="1"/>
  <c r="I32" i="3"/>
  <c r="K32" i="3" s="1"/>
  <c r="I29" i="3"/>
  <c r="K29" i="3" s="1"/>
  <c r="I22" i="3"/>
  <c r="K22" i="3" s="1"/>
  <c r="I17" i="3"/>
  <c r="K17" i="3" s="1"/>
  <c r="A19" i="3" l="1"/>
  <c r="A20" i="3" s="1"/>
  <c r="A21" i="3" s="1"/>
  <c r="A22" i="3" s="1"/>
  <c r="A23" i="3" l="1"/>
  <c r="A25" i="3" s="1"/>
  <c r="A28" i="3" s="1"/>
  <c r="O28" i="3"/>
  <c r="O29" i="3" l="1"/>
  <c r="A29" i="3"/>
  <c r="O31" i="3"/>
  <c r="O32" i="3"/>
  <c r="A30" i="3" l="1"/>
  <c r="A31" i="3" s="1"/>
  <c r="A32" i="3" s="1"/>
  <c r="A35" i="3" s="1"/>
  <c r="A36" i="3" s="1"/>
  <c r="A38" i="3" s="1"/>
  <c r="A40" i="3" s="1"/>
  <c r="A42" i="3" l="1"/>
  <c r="A43" i="3" s="1"/>
  <c r="A44" i="3" s="1"/>
  <c r="A45" i="3" s="1"/>
  <c r="A46" i="3" s="1"/>
  <c r="O17" i="3"/>
  <c r="O36" i="3" l="1"/>
  <c r="O22" i="3" l="1"/>
  <c r="O38" i="3" l="1"/>
  <c r="O35" i="3" l="1"/>
  <c r="O20" i="3" l="1"/>
  <c r="I19" i="3" l="1"/>
  <c r="K19" i="3" s="1"/>
  <c r="O19" i="3" s="1"/>
  <c r="I18" i="3" l="1"/>
  <c r="K18" i="3" s="1"/>
  <c r="O18" i="3" l="1"/>
  <c r="O30" i="3" l="1"/>
  <c r="O19" i="14" l="1"/>
  <c r="O17" i="14"/>
  <c r="O23" i="14" l="1"/>
  <c r="O25" i="14" s="1"/>
  <c r="I23" i="3" l="1"/>
  <c r="K23" i="3" s="1"/>
  <c r="O23" i="3" l="1"/>
  <c r="O40" i="3" s="1"/>
  <c r="K40" i="3"/>
  <c r="O45" i="3" s="1"/>
  <c r="M40" i="3" l="1"/>
  <c r="O43" i="3" s="1"/>
  <c r="O44" i="3" s="1"/>
  <c r="O46" i="3" s="1"/>
</calcChain>
</file>

<file path=xl/sharedStrings.xml><?xml version="1.0" encoding="utf-8"?>
<sst xmlns="http://schemas.openxmlformats.org/spreadsheetml/2006/main" count="123" uniqueCount="83">
  <si>
    <t>Rule 20:10:13:71</t>
  </si>
  <si>
    <t>South Dakota Gas - Cash Working Capital</t>
  </si>
  <si>
    <t>Test Year Ending December 31, 2021</t>
  </si>
  <si>
    <t>Utility: MidAmerican Energy Company</t>
  </si>
  <si>
    <t>Test</t>
  </si>
  <si>
    <t>Pro Forma</t>
  </si>
  <si>
    <t>Expense</t>
  </si>
  <si>
    <t>Line</t>
  </si>
  <si>
    <t>Period</t>
  </si>
  <si>
    <t>Per Day</t>
  </si>
  <si>
    <t>Days of</t>
  </si>
  <si>
    <t>Dollar Days</t>
  </si>
  <si>
    <t>No.</t>
  </si>
  <si>
    <t>Description of Expense</t>
  </si>
  <si>
    <t>Adjustments</t>
  </si>
  <si>
    <t>(Col b + Col c)</t>
  </si>
  <si>
    <t>(Col d/365)</t>
  </si>
  <si>
    <t>Lead Time</t>
  </si>
  <si>
    <t>(Col e x Col f)</t>
  </si>
  <si>
    <t>(a)</t>
  </si>
  <si>
    <t>(b)</t>
  </si>
  <si>
    <t>(c)</t>
  </si>
  <si>
    <t>(d)</t>
  </si>
  <si>
    <t>(e)</t>
  </si>
  <si>
    <t>(f)</t>
  </si>
  <si>
    <t>(g)</t>
  </si>
  <si>
    <t>OPER AND MAINT:</t>
  </si>
  <si>
    <t>(b) + (c)</t>
  </si>
  <si>
    <t>(e) * (f)</t>
  </si>
  <si>
    <t>Gas Purchased for Resale</t>
  </si>
  <si>
    <t>Labor - Salaried</t>
  </si>
  <si>
    <t>Labor - Union</t>
  </si>
  <si>
    <t>Gross Receipts Expense</t>
  </si>
  <si>
    <t>Other Oper &amp; Mtc Exp (1)</t>
  </si>
  <si>
    <t>Depreciation Expense</t>
  </si>
  <si>
    <t>TAXES OTH THAN INCOME:</t>
  </si>
  <si>
    <t>Property Taxes - South Dakota</t>
  </si>
  <si>
    <t>Property Taxes - Kansas</t>
  </si>
  <si>
    <t>Payroll Tax - FICA</t>
  </si>
  <si>
    <t>Payroll Tax - FUTA</t>
  </si>
  <si>
    <t>Payroll Tax - SUTA</t>
  </si>
  <si>
    <t>INCOME TAXES:</t>
  </si>
  <si>
    <t>Federal Income Tax</t>
  </si>
  <si>
    <t>Deferred Income Taxes</t>
  </si>
  <si>
    <t xml:space="preserve">Long Term Interest </t>
  </si>
  <si>
    <t>TOTAL WORKING CAPITAL</t>
  </si>
  <si>
    <t>Revenue Lag Days</t>
  </si>
  <si>
    <t>Expense Lead Days</t>
  </si>
  <si>
    <t xml:space="preserve">Net Days </t>
  </si>
  <si>
    <t>Expense per Day</t>
  </si>
  <si>
    <t>x</t>
  </si>
  <si>
    <t>Cash Working Capital (Lag)</t>
  </si>
  <si>
    <t>=</t>
  </si>
  <si>
    <t>(1) Excludes Uncollectible Accounts Expenses, Injuries &amp; Damages and Prepaid Insurance.</t>
  </si>
  <si>
    <t>Sources:</t>
  </si>
  <si>
    <t>Col. (c):  Workpapers for Schedule F-3, Page 3, Col. (c).</t>
  </si>
  <si>
    <t>20:10:13:71</t>
  </si>
  <si>
    <t>Schedule F-3</t>
  </si>
  <si>
    <t>Page 1 of 2</t>
  </si>
  <si>
    <t>South Dakota Gas - Advance Tax Collections</t>
  </si>
  <si>
    <t>Tax Collections</t>
  </si>
  <si>
    <t>Employee FICA</t>
  </si>
  <si>
    <t>Federal Withholding</t>
  </si>
  <si>
    <t>Sales Tax</t>
  </si>
  <si>
    <t xml:space="preserve">TOTAL </t>
  </si>
  <si>
    <t>Rate Base Lead Adjustment</t>
  </si>
  <si>
    <t>Col. (b) Line 1:  Workpapers for Schedule F-3, Page 2, Line 6.</t>
  </si>
  <si>
    <t>Col. (b) Line 2:  Workpapers for Schedule F-3, Page 2, Line 16.</t>
  </si>
  <si>
    <t>Col. (b) Line 3:  Workpapers for Schedule F-3, Page 2, Line 17.</t>
  </si>
  <si>
    <t>Page 2 of 2</t>
  </si>
  <si>
    <t>Vacation Pay</t>
  </si>
  <si>
    <t>Incentive Compensation</t>
  </si>
  <si>
    <t>Col. (f) Line 3: [(365 / 12 ) / 2] + 30.42 (1 month) - 36.43 (revenue lag)</t>
  </si>
  <si>
    <t>Col. (f):  Workpapers for Schedule F-3, Pages 4 - 14.</t>
  </si>
  <si>
    <t>Col. (g), Line 18:  Workpapers for Schedule F-3, Page 15, Col. (b), Line 4.</t>
  </si>
  <si>
    <t>Col. (f) Lines 1 &amp; 2: Workpapers for Schedule F-3, Page 11</t>
  </si>
  <si>
    <t>Col. (b):  Workpapers for Schedule F-3, Pages 1, 2 and 6.</t>
  </si>
  <si>
    <t>Col. (c) Line 1:  Exhibit BMG 1.1, Workpaper BMG 5, Page 1, Line 26.</t>
  </si>
  <si>
    <t>Col. (c) Line 2:  Exhibit BMG 1.1, Workpaper BMG 5, Page 1, Line 29 multiplied by Workpapers for Statement F-3, Page 19, Line 9.</t>
  </si>
  <si>
    <t>Col. (c) Line 3:  Exhibit BMG 1.1, Schedule 2, Line 2, Column c + Column e + $80,455 (Exh. BMG 1.1, Sch. 3, Col (n), Line 2) multiplied by 6%.</t>
  </si>
  <si>
    <t>Docket No. NG22-___</t>
  </si>
  <si>
    <t>SCHEDULE F-3</t>
  </si>
  <si>
    <t>Individual Responsible: Amanda A. Hosch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</si>
</sst>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?_);_(@_)"/>
    <numFmt numFmtId="165" formatCode="_(&quot;$&quot;* #,##0.000_);_(&quot;$&quot;* \(#,##0.000\);_(&quot;$&quot;* &quot;-&quot;???_);_(@_)"/>
    <numFmt numFmtId="166" formatCode="_(* #,##0.00_);_(* \(#,##0.00\);_(* &quot;-&quot;_);_(@_)"/>
    <numFmt numFmtId="167" formatCode="_(* #,##0.000_);_(* \(#,##0.000\);_(* &quot;-&quot;??_);_(@_)"/>
    <numFmt numFmtId="168" formatCode="_(&quot;$&quot;* #,##0_);_(&quot;$&quot;* \(#,##0\);_(&quot;$&quot;* &quot;-&quot;???_);_(@_)"/>
    <numFmt numFmtId="169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quotePrefix="1" applyFont="1" applyAlignment="1">
      <alignment horizontal="center" vertical="top"/>
    </xf>
    <xf numFmtId="42" fontId="0" fillId="0" borderId="0" xfId="0" applyNumberFormat="1"/>
    <xf numFmtId="41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1" fontId="0" fillId="0" borderId="1" xfId="0" applyNumberFormat="1" applyBorder="1"/>
    <xf numFmtId="42" fontId="0" fillId="0" borderId="1" xfId="0" applyNumberFormat="1" applyBorder="1"/>
    <xf numFmtId="42" fontId="0" fillId="0" borderId="3" xfId="0" applyNumberFormat="1" applyBorder="1"/>
    <xf numFmtId="165" fontId="0" fillId="0" borderId="0" xfId="0" applyNumberFormat="1"/>
    <xf numFmtId="164" fontId="0" fillId="0" borderId="0" xfId="0" applyNumberFormat="1"/>
    <xf numFmtId="43" fontId="0" fillId="0" borderId="0" xfId="0" applyNumberFormat="1"/>
    <xf numFmtId="166" fontId="0" fillId="0" borderId="0" xfId="0" applyNumberFormat="1"/>
    <xf numFmtId="43" fontId="0" fillId="0" borderId="1" xfId="0" applyNumberFormat="1" applyBorder="1"/>
    <xf numFmtId="166" fontId="0" fillId="0" borderId="1" xfId="0" applyNumberFormat="1" applyBorder="1"/>
    <xf numFmtId="167" fontId="0" fillId="0" borderId="0" xfId="1" applyNumberFormat="1" applyFont="1" applyBorder="1"/>
    <xf numFmtId="0" fontId="1" fillId="0" borderId="2" xfId="0" quotePrefix="1" applyFont="1" applyBorder="1" applyAlignment="1">
      <alignment horizontal="center" vertical="top"/>
    </xf>
    <xf numFmtId="43" fontId="0" fillId="0" borderId="0" xfId="1" applyFont="1" applyBorder="1"/>
    <xf numFmtId="168" fontId="0" fillId="0" borderId="0" xfId="0" applyNumberFormat="1"/>
    <xf numFmtId="168" fontId="0" fillId="0" borderId="1" xfId="0" applyNumberFormat="1" applyBorder="1"/>
    <xf numFmtId="168" fontId="0" fillId="0" borderId="3" xfId="0" applyNumberFormat="1" applyBorder="1"/>
    <xf numFmtId="43" fontId="3" fillId="0" borderId="0" xfId="0" applyNumberFormat="1" applyFont="1"/>
    <xf numFmtId="2" fontId="0" fillId="0" borderId="3" xfId="1" applyNumberFormat="1" applyFont="1" applyBorder="1"/>
    <xf numFmtId="169" fontId="0" fillId="0" borderId="4" xfId="1" applyNumberFormat="1" applyFont="1" applyBorder="1"/>
    <xf numFmtId="166" fontId="3" fillId="0" borderId="0" xfId="0" applyNumberFormat="1" applyFont="1"/>
    <xf numFmtId="41" fontId="0" fillId="0" borderId="0" xfId="0" applyNumberFormat="1" applyFill="1"/>
    <xf numFmtId="0" fontId="4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41" fontId="3" fillId="0" borderId="0" xfId="0" applyNumberFormat="1" applyFont="1" applyFill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01"/>
  <sheetViews>
    <sheetView tabSelected="1" zoomScaleNormal="100" workbookViewId="0">
      <selection activeCell="A10" sqref="A10:O10"/>
    </sheetView>
  </sheetViews>
  <sheetFormatPr defaultRowHeight="15" x14ac:dyDescent="0.25"/>
  <cols>
    <col min="1" max="1" width="5.7109375" customWidth="1"/>
    <col min="2" max="2" width="2.42578125" customWidth="1"/>
    <col min="3" max="3" width="26.710937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2.7109375" customWidth="1"/>
    <col min="10" max="10" width="1.7109375" customWidth="1"/>
    <col min="11" max="11" width="12.7109375" customWidth="1"/>
    <col min="12" max="12" width="1.7109375" customWidth="1"/>
    <col min="13" max="13" width="12.7109375" customWidth="1"/>
    <col min="14" max="14" width="3" customWidth="1"/>
    <col min="15" max="15" width="12.7109375" customWidth="1"/>
  </cols>
  <sheetData>
    <row r="3" spans="1:15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A4" s="31" t="s">
        <v>81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31" t="s">
        <v>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25">
      <c r="A8" s="31" t="s">
        <v>80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32" t="s">
        <v>82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2" spans="1:15" x14ac:dyDescent="0.25">
      <c r="E12" s="5" t="s">
        <v>4</v>
      </c>
      <c r="G12" s="5"/>
      <c r="I12" s="5" t="s">
        <v>5</v>
      </c>
      <c r="K12" s="5" t="s">
        <v>6</v>
      </c>
      <c r="L12" s="5"/>
      <c r="M12" s="5"/>
      <c r="O12" s="5" t="s">
        <v>6</v>
      </c>
    </row>
    <row r="13" spans="1:15" x14ac:dyDescent="0.25">
      <c r="A13" s="5" t="s">
        <v>7</v>
      </c>
      <c r="E13" s="5" t="s">
        <v>8</v>
      </c>
      <c r="G13" s="5" t="s">
        <v>5</v>
      </c>
      <c r="H13" s="5"/>
      <c r="I13" s="5" t="s">
        <v>6</v>
      </c>
      <c r="K13" s="5" t="s">
        <v>9</v>
      </c>
      <c r="L13" s="5"/>
      <c r="M13" s="5" t="s">
        <v>10</v>
      </c>
      <c r="O13" s="5" t="s">
        <v>11</v>
      </c>
    </row>
    <row r="14" spans="1:15" x14ac:dyDescent="0.25">
      <c r="A14" s="4" t="s">
        <v>12</v>
      </c>
      <c r="C14" s="4" t="s">
        <v>13</v>
      </c>
      <c r="D14" s="5"/>
      <c r="E14" s="4" t="s">
        <v>6</v>
      </c>
      <c r="F14" s="5"/>
      <c r="G14" s="4" t="s">
        <v>14</v>
      </c>
      <c r="H14" s="5"/>
      <c r="I14" s="4" t="s">
        <v>15</v>
      </c>
      <c r="J14" s="5"/>
      <c r="K14" s="4" t="s">
        <v>16</v>
      </c>
      <c r="L14" s="5"/>
      <c r="M14" s="4" t="s">
        <v>17</v>
      </c>
      <c r="N14" s="5"/>
      <c r="O14" s="4" t="s">
        <v>18</v>
      </c>
    </row>
    <row r="15" spans="1:15" x14ac:dyDescent="0.25">
      <c r="C15" s="16" t="s">
        <v>19</v>
      </c>
      <c r="D15" s="1"/>
      <c r="E15" s="16" t="s">
        <v>20</v>
      </c>
      <c r="F15" s="1"/>
      <c r="G15" s="16" t="s">
        <v>21</v>
      </c>
      <c r="H15" s="1"/>
      <c r="I15" s="16" t="s">
        <v>22</v>
      </c>
      <c r="K15" s="1" t="s">
        <v>23</v>
      </c>
      <c r="L15" s="1"/>
      <c r="M15" s="1" t="s">
        <v>24</v>
      </c>
      <c r="O15" s="1" t="s">
        <v>25</v>
      </c>
    </row>
    <row r="16" spans="1:15" x14ac:dyDescent="0.25">
      <c r="A16" s="5"/>
      <c r="C16" t="s">
        <v>26</v>
      </c>
      <c r="D16" s="1"/>
      <c r="E16" s="1"/>
      <c r="F16" s="1"/>
      <c r="G16" s="1"/>
      <c r="H16" s="1"/>
      <c r="I16" s="1" t="s">
        <v>27</v>
      </c>
      <c r="K16" s="1"/>
      <c r="L16" s="1"/>
      <c r="M16" s="1"/>
      <c r="O16" s="1" t="s">
        <v>28</v>
      </c>
    </row>
    <row r="17" spans="1:15" x14ac:dyDescent="0.25">
      <c r="A17" s="5">
        <v>1</v>
      </c>
      <c r="C17" t="s">
        <v>29</v>
      </c>
      <c r="D17" s="1"/>
      <c r="E17" s="2">
        <v>99643.01</v>
      </c>
      <c r="F17" s="1"/>
      <c r="G17" s="2">
        <v>0</v>
      </c>
      <c r="H17" s="2"/>
      <c r="I17" s="2">
        <f t="shared" ref="I17:I23" si="0">E17+G17</f>
        <v>99643.01</v>
      </c>
      <c r="J17" s="3"/>
      <c r="K17" s="18">
        <f>+I17/365</f>
        <v>272.99454794520545</v>
      </c>
      <c r="L17" s="9"/>
      <c r="M17" s="11">
        <v>39.16796321640193</v>
      </c>
      <c r="N17" s="3"/>
      <c r="O17" s="2">
        <f>ROUND(K17*M17,0)</f>
        <v>10693</v>
      </c>
    </row>
    <row r="18" spans="1:15" x14ac:dyDescent="0.25">
      <c r="A18" s="5">
        <f>A17+1</f>
        <v>2</v>
      </c>
      <c r="C18" t="s">
        <v>30</v>
      </c>
      <c r="E18" s="25">
        <v>2568.7349870000003</v>
      </c>
      <c r="F18" s="2"/>
      <c r="G18" s="3">
        <v>126.218846</v>
      </c>
      <c r="H18" s="3"/>
      <c r="I18" s="3">
        <f t="shared" si="0"/>
        <v>2694.9538330000005</v>
      </c>
      <c r="J18" s="3"/>
      <c r="K18" s="18">
        <f>+I18/365</f>
        <v>7.3834351589041107</v>
      </c>
      <c r="L18" s="10"/>
      <c r="M18" s="21">
        <v>7</v>
      </c>
      <c r="N18" s="3"/>
      <c r="O18" s="3">
        <f t="shared" ref="O18:O22" si="1">ROUND(K18*M18,0)</f>
        <v>52</v>
      </c>
    </row>
    <row r="19" spans="1:15" x14ac:dyDescent="0.25">
      <c r="A19" s="5">
        <f t="shared" ref="A19:A23" si="2">A18+1</f>
        <v>3</v>
      </c>
      <c r="C19" t="s">
        <v>31</v>
      </c>
      <c r="E19" s="25">
        <v>3245.6130129999997</v>
      </c>
      <c r="F19" s="3"/>
      <c r="G19" s="3">
        <v>1082.3171540000001</v>
      </c>
      <c r="H19" s="3"/>
      <c r="I19" s="3">
        <f t="shared" si="0"/>
        <v>4327.9301669999995</v>
      </c>
      <c r="J19" s="3"/>
      <c r="K19" s="18">
        <f t="shared" ref="K19:K23" si="3">+I19/365</f>
        <v>11.857342923287669</v>
      </c>
      <c r="L19" s="10"/>
      <c r="M19" s="21">
        <v>12</v>
      </c>
      <c r="N19" s="3"/>
      <c r="O19" s="3">
        <f t="shared" si="1"/>
        <v>142</v>
      </c>
    </row>
    <row r="20" spans="1:15" x14ac:dyDescent="0.25">
      <c r="A20" s="27">
        <f>+A19+1</f>
        <v>4</v>
      </c>
      <c r="B20" s="27"/>
      <c r="C20" t="s">
        <v>70</v>
      </c>
      <c r="E20" s="25">
        <v>993.93100000000004</v>
      </c>
      <c r="F20" s="3"/>
      <c r="G20" s="3">
        <v>0</v>
      </c>
      <c r="H20" s="3"/>
      <c r="I20" s="3">
        <f t="shared" ref="I20:I21" si="4">E20+G20</f>
        <v>993.93100000000004</v>
      </c>
      <c r="J20" s="3"/>
      <c r="K20" s="18">
        <f t="shared" ref="K20:K21" si="5">+I20/365</f>
        <v>2.7230986301369864</v>
      </c>
      <c r="L20" s="10"/>
      <c r="M20" s="11">
        <v>368.28</v>
      </c>
      <c r="N20" s="3"/>
      <c r="O20" s="3">
        <f t="shared" ref="O20:O21" si="6">ROUND(K20*M20,0)</f>
        <v>1003</v>
      </c>
    </row>
    <row r="21" spans="1:15" x14ac:dyDescent="0.25">
      <c r="A21" s="27">
        <f>+A20+1</f>
        <v>5</v>
      </c>
      <c r="B21" s="27"/>
      <c r="C21" t="s">
        <v>71</v>
      </c>
      <c r="E21" s="25">
        <v>426.185</v>
      </c>
      <c r="F21" s="3"/>
      <c r="G21" s="3">
        <v>0</v>
      </c>
      <c r="H21" s="3"/>
      <c r="I21" s="3">
        <f t="shared" si="4"/>
        <v>426.185</v>
      </c>
      <c r="J21" s="3"/>
      <c r="K21" s="18">
        <f t="shared" si="5"/>
        <v>1.1676301369863014</v>
      </c>
      <c r="L21" s="10"/>
      <c r="M21" s="11">
        <v>161.5</v>
      </c>
      <c r="N21" s="3"/>
      <c r="O21" s="3">
        <f t="shared" si="6"/>
        <v>189</v>
      </c>
    </row>
    <row r="22" spans="1:15" x14ac:dyDescent="0.25">
      <c r="A22" s="27">
        <f>+A21+1</f>
        <v>6</v>
      </c>
      <c r="B22" s="27"/>
      <c r="C22" t="s">
        <v>32</v>
      </c>
      <c r="E22" s="3">
        <v>160.41499999999999</v>
      </c>
      <c r="F22" s="3"/>
      <c r="G22" s="25">
        <v>26.455925180414599</v>
      </c>
      <c r="H22" s="3"/>
      <c r="I22" s="3">
        <f t="shared" si="0"/>
        <v>186.87092518041459</v>
      </c>
      <c r="J22" s="3"/>
      <c r="K22" s="18">
        <f t="shared" si="3"/>
        <v>0.51197513748058787</v>
      </c>
      <c r="L22" s="10"/>
      <c r="M22" s="11">
        <v>379.29166666666669</v>
      </c>
      <c r="N22" s="3"/>
      <c r="O22" s="3">
        <f t="shared" si="1"/>
        <v>194</v>
      </c>
    </row>
    <row r="23" spans="1:15" x14ac:dyDescent="0.25">
      <c r="A23" s="27">
        <f t="shared" si="2"/>
        <v>7</v>
      </c>
      <c r="B23" s="27"/>
      <c r="C23" t="s">
        <v>33</v>
      </c>
      <c r="E23" s="3">
        <v>4470.7160100000001</v>
      </c>
      <c r="G23" s="3">
        <v>-71.838000000000036</v>
      </c>
      <c r="H23" s="3"/>
      <c r="I23" s="3">
        <f t="shared" si="0"/>
        <v>4398.8780100000004</v>
      </c>
      <c r="J23" s="3"/>
      <c r="K23" s="18">
        <f t="shared" si="3"/>
        <v>12.051720575342467</v>
      </c>
      <c r="L23" s="10"/>
      <c r="M23" s="11">
        <v>18.417458200047864</v>
      </c>
      <c r="N23" s="3"/>
      <c r="O23" s="3">
        <f>ROUND(K23*M23,0)</f>
        <v>222</v>
      </c>
    </row>
    <row r="24" spans="1:15" x14ac:dyDescent="0.25">
      <c r="A24" s="27"/>
      <c r="B24" s="27"/>
      <c r="E24" s="2"/>
      <c r="G24" s="2"/>
      <c r="H24" s="2"/>
      <c r="I24" s="2"/>
      <c r="J24" s="3"/>
      <c r="K24" s="18"/>
      <c r="L24" s="3"/>
      <c r="M24" s="11"/>
      <c r="N24" s="3"/>
      <c r="O24" s="2"/>
    </row>
    <row r="25" spans="1:15" x14ac:dyDescent="0.25">
      <c r="A25" s="27">
        <f>A23+1</f>
        <v>8</v>
      </c>
      <c r="B25" s="27"/>
      <c r="C25" t="s">
        <v>34</v>
      </c>
      <c r="E25" s="3">
        <v>6992.9470000000001</v>
      </c>
      <c r="G25" s="25">
        <v>1043.0309999999999</v>
      </c>
      <c r="H25" s="2"/>
      <c r="I25" s="3">
        <f>E25+G25</f>
        <v>8035.9780000000001</v>
      </c>
      <c r="J25" s="2"/>
      <c r="K25" s="18">
        <f>+I25/365</f>
        <v>22.016378082191782</v>
      </c>
      <c r="L25" s="15"/>
      <c r="M25" s="11">
        <v>0</v>
      </c>
      <c r="N25" s="3"/>
      <c r="O25" s="3">
        <v>0</v>
      </c>
    </row>
    <row r="26" spans="1:15" x14ac:dyDescent="0.25">
      <c r="A26" s="28"/>
      <c r="B26" s="28"/>
      <c r="G26" s="3"/>
      <c r="H26" s="3"/>
      <c r="I26" s="3"/>
      <c r="J26" s="3"/>
      <c r="K26" s="18"/>
      <c r="L26" s="3"/>
      <c r="M26" s="11"/>
      <c r="N26" s="3"/>
      <c r="O26" s="3"/>
    </row>
    <row r="27" spans="1:15" x14ac:dyDescent="0.25">
      <c r="A27" s="28"/>
      <c r="B27" s="28"/>
      <c r="C27" t="s">
        <v>35</v>
      </c>
      <c r="G27" s="3"/>
      <c r="H27" s="3"/>
      <c r="I27" s="3"/>
      <c r="J27" s="3"/>
      <c r="K27" s="18"/>
      <c r="L27" s="3"/>
      <c r="M27" s="11"/>
      <c r="N27" s="3"/>
      <c r="O27" s="3"/>
    </row>
    <row r="28" spans="1:15" x14ac:dyDescent="0.25">
      <c r="A28" s="27">
        <f>A25+1</f>
        <v>9</v>
      </c>
      <c r="B28" s="27"/>
      <c r="C28" t="s">
        <v>36</v>
      </c>
      <c r="E28" s="3">
        <v>1328.704</v>
      </c>
      <c r="G28" s="3">
        <v>0</v>
      </c>
      <c r="H28" s="2"/>
      <c r="I28" s="3">
        <f t="shared" ref="I28:I32" si="7">E28+G28</f>
        <v>1328.704</v>
      </c>
      <c r="J28" s="3"/>
      <c r="K28" s="18">
        <f t="shared" ref="K28:K32" si="8">+I28/365</f>
        <v>3.6402849315068493</v>
      </c>
      <c r="L28" s="9"/>
      <c r="M28" s="11">
        <v>395.29166666666663</v>
      </c>
      <c r="N28" s="3"/>
      <c r="O28" s="3">
        <f>ROUND(K28*M28,0)</f>
        <v>1439</v>
      </c>
    </row>
    <row r="29" spans="1:15" x14ac:dyDescent="0.25">
      <c r="A29" s="27">
        <f>A28+1</f>
        <v>10</v>
      </c>
      <c r="B29" s="27"/>
      <c r="C29" t="s">
        <v>37</v>
      </c>
      <c r="E29" s="3">
        <v>40.986179999999997</v>
      </c>
      <c r="G29" s="3">
        <v>-40.986179999999997</v>
      </c>
      <c r="H29" s="3"/>
      <c r="I29" s="3">
        <f t="shared" si="7"/>
        <v>0</v>
      </c>
      <c r="J29" s="3"/>
      <c r="K29" s="18">
        <f t="shared" si="8"/>
        <v>0</v>
      </c>
      <c r="L29" s="10"/>
      <c r="M29" s="11">
        <v>0</v>
      </c>
      <c r="N29" s="3"/>
      <c r="O29" s="3">
        <f>ROUND(K29*M29,0)</f>
        <v>0</v>
      </c>
    </row>
    <row r="30" spans="1:15" x14ac:dyDescent="0.25">
      <c r="A30" s="27">
        <f t="shared" ref="A30:A32" si="9">A29+1</f>
        <v>11</v>
      </c>
      <c r="B30" s="27"/>
      <c r="C30" t="s">
        <v>38</v>
      </c>
      <c r="E30" s="3">
        <v>520.90800000000002</v>
      </c>
      <c r="G30" s="3">
        <v>22.734999999999999</v>
      </c>
      <c r="H30" s="3"/>
      <c r="I30" s="3">
        <f t="shared" si="7"/>
        <v>543.64300000000003</v>
      </c>
      <c r="J30" s="3"/>
      <c r="K30" s="18">
        <f t="shared" si="8"/>
        <v>1.4894328767123288</v>
      </c>
      <c r="L30" s="10"/>
      <c r="M30" s="11">
        <v>10.581822924269165</v>
      </c>
      <c r="N30" s="3"/>
      <c r="O30" s="3">
        <f t="shared" ref="O30" si="10">ROUND(K30*M30,0)</f>
        <v>16</v>
      </c>
    </row>
    <row r="31" spans="1:15" x14ac:dyDescent="0.25">
      <c r="A31" s="27">
        <f t="shared" si="9"/>
        <v>12</v>
      </c>
      <c r="B31" s="27"/>
      <c r="C31" t="s">
        <v>39</v>
      </c>
      <c r="E31" s="3">
        <v>3.5739999999999998</v>
      </c>
      <c r="G31" s="3">
        <v>0</v>
      </c>
      <c r="H31" s="3"/>
      <c r="I31" s="3">
        <f t="shared" si="7"/>
        <v>3.5739999999999998</v>
      </c>
      <c r="J31" s="3"/>
      <c r="K31" s="18">
        <f t="shared" si="8"/>
        <v>9.791780821917808E-3</v>
      </c>
      <c r="L31" s="10"/>
      <c r="M31" s="11">
        <v>76.291666666666671</v>
      </c>
      <c r="N31" s="3"/>
      <c r="O31" s="3">
        <f>ROUND(K31*M31,0)</f>
        <v>1</v>
      </c>
    </row>
    <row r="32" spans="1:15" x14ac:dyDescent="0.25">
      <c r="A32" s="27">
        <f t="shared" si="9"/>
        <v>13</v>
      </c>
      <c r="B32" s="27"/>
      <c r="C32" t="s">
        <v>40</v>
      </c>
      <c r="E32" s="3">
        <v>4.641</v>
      </c>
      <c r="G32" s="3">
        <v>0</v>
      </c>
      <c r="H32" s="3"/>
      <c r="I32" s="3">
        <f t="shared" si="7"/>
        <v>4.641</v>
      </c>
      <c r="J32" s="3"/>
      <c r="K32" s="18">
        <f t="shared" si="8"/>
        <v>1.2715068493150685E-2</v>
      </c>
      <c r="L32" s="10"/>
      <c r="M32" s="11">
        <v>76.291666666666671</v>
      </c>
      <c r="N32" s="3"/>
      <c r="O32" s="3">
        <f>ROUND(K32*M32,0)</f>
        <v>1</v>
      </c>
    </row>
    <row r="33" spans="1:15" x14ac:dyDescent="0.25">
      <c r="A33" s="27"/>
      <c r="B33" s="27"/>
      <c r="G33" s="3"/>
      <c r="H33" s="3"/>
      <c r="I33" s="3"/>
      <c r="J33" s="3"/>
      <c r="K33" s="18"/>
      <c r="L33" s="3"/>
      <c r="M33" s="11"/>
      <c r="N33" s="3"/>
      <c r="O33" s="3"/>
    </row>
    <row r="34" spans="1:15" x14ac:dyDescent="0.25">
      <c r="A34" s="27"/>
      <c r="B34" s="27"/>
      <c r="C34" t="s">
        <v>41</v>
      </c>
      <c r="G34" s="3"/>
      <c r="H34" s="3"/>
      <c r="I34" s="3"/>
      <c r="J34" s="3"/>
      <c r="K34" s="18"/>
      <c r="L34" s="3"/>
      <c r="M34" s="11"/>
      <c r="N34" s="3"/>
      <c r="O34" s="3"/>
    </row>
    <row r="35" spans="1:15" x14ac:dyDescent="0.25">
      <c r="A35" s="27">
        <f>A32+1</f>
        <v>14</v>
      </c>
      <c r="B35" s="27"/>
      <c r="C35" t="s">
        <v>42</v>
      </c>
      <c r="E35" s="3">
        <v>-1050.6969999999999</v>
      </c>
      <c r="G35" s="25">
        <f>-291.009+1457.084</f>
        <v>1166.075</v>
      </c>
      <c r="H35" s="2"/>
      <c r="I35" s="3">
        <f>E35+G35</f>
        <v>115.37800000000016</v>
      </c>
      <c r="J35" s="3"/>
      <c r="K35" s="18">
        <f t="shared" ref="K35:K36" si="11">+I35/365</f>
        <v>0.3161041095890415</v>
      </c>
      <c r="L35" s="9"/>
      <c r="M35" s="11">
        <v>37</v>
      </c>
      <c r="N35" s="3"/>
      <c r="O35" s="3">
        <f>ROUND(K35*M35,0)</f>
        <v>12</v>
      </c>
    </row>
    <row r="36" spans="1:15" x14ac:dyDescent="0.25">
      <c r="A36" s="27">
        <f>A35+1</f>
        <v>15</v>
      </c>
      <c r="B36" s="27"/>
      <c r="C36" t="s">
        <v>43</v>
      </c>
      <c r="E36" s="3">
        <v>1970.6479999999999</v>
      </c>
      <c r="G36" s="3">
        <v>0</v>
      </c>
      <c r="H36" s="3"/>
      <c r="I36" s="3">
        <f>E36+G36</f>
        <v>1970.6479999999999</v>
      </c>
      <c r="J36" s="3"/>
      <c r="K36" s="18">
        <f t="shared" si="11"/>
        <v>5.3990356164383559</v>
      </c>
      <c r="L36" s="10"/>
      <c r="M36" s="11">
        <v>0</v>
      </c>
      <c r="N36" s="3"/>
      <c r="O36" s="3">
        <f>ROUND(K36*M36,0)</f>
        <v>0</v>
      </c>
    </row>
    <row r="37" spans="1:15" x14ac:dyDescent="0.25">
      <c r="A37" s="27"/>
      <c r="B37" s="27"/>
      <c r="E37" s="3"/>
      <c r="G37" s="3"/>
      <c r="H37" s="3"/>
      <c r="I37" s="3"/>
      <c r="J37" s="3"/>
      <c r="K37" s="18"/>
      <c r="L37" s="10"/>
      <c r="M37" s="11"/>
      <c r="N37" s="3"/>
      <c r="O37" s="3"/>
    </row>
    <row r="38" spans="1:15" x14ac:dyDescent="0.25">
      <c r="A38" s="27">
        <f>A36+1</f>
        <v>16</v>
      </c>
      <c r="B38" s="27"/>
      <c r="C38" t="s">
        <v>44</v>
      </c>
      <c r="E38" s="3">
        <v>2489.9769999999999</v>
      </c>
      <c r="G38" s="25">
        <v>348.37299999999999</v>
      </c>
      <c r="H38" s="3"/>
      <c r="I38" s="3">
        <f>E38+G38</f>
        <v>2838.35</v>
      </c>
      <c r="J38" s="3"/>
      <c r="K38" s="18">
        <f>+I38/365</f>
        <v>7.7763013698630132</v>
      </c>
      <c r="L38" s="10"/>
      <c r="M38" s="11">
        <v>91.291666666666671</v>
      </c>
      <c r="N38" s="3"/>
      <c r="O38" s="3">
        <f>ROUND(K38*M38,0)</f>
        <v>710</v>
      </c>
    </row>
    <row r="39" spans="1:15" x14ac:dyDescent="0.25">
      <c r="A39" s="27"/>
      <c r="B39" s="27"/>
      <c r="E39" s="3"/>
      <c r="G39" s="3"/>
      <c r="H39" s="3"/>
      <c r="I39" s="3"/>
      <c r="J39" s="3"/>
      <c r="K39" s="19"/>
      <c r="L39" s="10"/>
      <c r="M39" s="13"/>
      <c r="N39" s="3"/>
      <c r="O39" s="6"/>
    </row>
    <row r="40" spans="1:15" ht="15.75" thickBot="1" x14ac:dyDescent="0.3">
      <c r="A40" s="27">
        <f>+A38+1</f>
        <v>17</v>
      </c>
      <c r="B40" s="27"/>
      <c r="C40" t="s">
        <v>45</v>
      </c>
      <c r="G40" s="2"/>
      <c r="H40" s="2"/>
      <c r="I40" s="2"/>
      <c r="J40" s="2"/>
      <c r="K40" s="20">
        <f>SUM(K17:K39)</f>
        <v>349.34979434296002</v>
      </c>
      <c r="L40" s="2"/>
      <c r="M40" s="22">
        <f>+O40/K40</f>
        <v>42.003745923475179</v>
      </c>
      <c r="N40" s="3"/>
      <c r="O40" s="8">
        <f>SUM(O17:O39)</f>
        <v>14674</v>
      </c>
    </row>
    <row r="41" spans="1:15" ht="15.75" thickTop="1" x14ac:dyDescent="0.25">
      <c r="A41" s="28"/>
      <c r="B41" s="28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27">
        <f>A40+1</f>
        <v>18</v>
      </c>
      <c r="B42" s="27"/>
      <c r="C42" t="s">
        <v>46</v>
      </c>
      <c r="G42" s="3"/>
      <c r="H42" s="3"/>
      <c r="I42" s="12"/>
      <c r="J42" s="3"/>
      <c r="K42" s="3"/>
      <c r="L42" s="3"/>
      <c r="M42" s="3"/>
      <c r="N42" s="3"/>
      <c r="O42" s="24">
        <v>36.43</v>
      </c>
    </row>
    <row r="43" spans="1:15" x14ac:dyDescent="0.25">
      <c r="A43" s="27">
        <f>A42+1</f>
        <v>19</v>
      </c>
      <c r="B43" s="27"/>
      <c r="C43" t="s">
        <v>47</v>
      </c>
      <c r="G43" s="3"/>
      <c r="H43" s="3"/>
      <c r="I43" s="12"/>
      <c r="J43" s="3"/>
      <c r="K43" s="3"/>
      <c r="L43" s="3"/>
      <c r="M43" s="3"/>
      <c r="N43" s="3"/>
      <c r="O43" s="14">
        <f>M40</f>
        <v>42.003745923475179</v>
      </c>
    </row>
    <row r="44" spans="1:15" x14ac:dyDescent="0.25">
      <c r="A44" s="27">
        <f t="shared" ref="A44:A46" si="12">A43+1</f>
        <v>20</v>
      </c>
      <c r="B44" s="27"/>
      <c r="C44" t="s">
        <v>48</v>
      </c>
      <c r="G44" s="3"/>
      <c r="H44" s="3"/>
      <c r="I44" s="12"/>
      <c r="J44" s="3"/>
      <c r="K44" s="3"/>
      <c r="L44" s="3"/>
      <c r="M44" s="3"/>
      <c r="N44" s="3"/>
      <c r="O44" s="12">
        <f>O42-O43</f>
        <v>-5.5737459234751796</v>
      </c>
    </row>
    <row r="45" spans="1:15" x14ac:dyDescent="0.25">
      <c r="A45" s="27">
        <f t="shared" si="12"/>
        <v>21</v>
      </c>
      <c r="B45" s="27"/>
      <c r="C45" t="s">
        <v>49</v>
      </c>
      <c r="G45" s="3"/>
      <c r="H45" s="3"/>
      <c r="I45" s="2"/>
      <c r="J45" s="3"/>
      <c r="K45" s="3"/>
      <c r="L45" s="3"/>
      <c r="M45" s="3"/>
      <c r="N45" s="3" t="s">
        <v>50</v>
      </c>
      <c r="O45" s="7">
        <f>K40</f>
        <v>349.34979434296002</v>
      </c>
    </row>
    <row r="46" spans="1:15" ht="15.75" thickBot="1" x14ac:dyDescent="0.3">
      <c r="A46" s="27">
        <f t="shared" si="12"/>
        <v>22</v>
      </c>
      <c r="B46" s="27"/>
      <c r="C46" t="s">
        <v>51</v>
      </c>
      <c r="G46" s="3"/>
      <c r="H46" s="3"/>
      <c r="I46" s="2"/>
      <c r="J46" s="3"/>
      <c r="K46" s="3"/>
      <c r="L46" s="3"/>
      <c r="M46" s="3"/>
      <c r="N46" s="3" t="s">
        <v>52</v>
      </c>
      <c r="O46" s="23">
        <f>+O44*O45</f>
        <v>-1947.1869920859658</v>
      </c>
    </row>
    <row r="47" spans="1:15" ht="15.75" thickTop="1" x14ac:dyDescent="0.25"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C48" t="s">
        <v>53</v>
      </c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C50" t="s">
        <v>54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C51" t="s">
        <v>76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C52" t="s">
        <v>55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C53" t="s">
        <v>73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C54" s="30" t="s">
        <v>74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C55" s="26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1" t="s">
        <v>56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x14ac:dyDescent="0.25">
      <c r="A61" s="31" t="s">
        <v>57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x14ac:dyDescent="0.25">
      <c r="A62" s="31" t="s">
        <v>58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x14ac:dyDescent="0.25"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G64" s="3"/>
      <c r="H64" s="3"/>
      <c r="I64" s="3"/>
      <c r="J64" s="3"/>
      <c r="K64" s="3"/>
      <c r="L64" s="3"/>
      <c r="M64" s="3"/>
      <c r="N64" s="3"/>
      <c r="O64" s="3"/>
    </row>
    <row r="65" spans="7:15" x14ac:dyDescent="0.25">
      <c r="G65" s="3"/>
      <c r="H65" s="3"/>
      <c r="I65" s="3"/>
      <c r="J65" s="3"/>
      <c r="K65" s="3"/>
      <c r="L65" s="3"/>
      <c r="M65" s="3"/>
      <c r="N65" s="3"/>
      <c r="O65" s="3"/>
    </row>
    <row r="66" spans="7:15" x14ac:dyDescent="0.25">
      <c r="G66" s="3"/>
      <c r="H66" s="3"/>
      <c r="I66" s="3"/>
      <c r="J66" s="3"/>
      <c r="K66" s="3"/>
      <c r="L66" s="3"/>
      <c r="M66" s="3"/>
      <c r="N66" s="3"/>
      <c r="O66" s="3"/>
    </row>
    <row r="67" spans="7:15" x14ac:dyDescent="0.25">
      <c r="G67" s="3"/>
      <c r="H67" s="3"/>
      <c r="I67" s="3"/>
      <c r="J67" s="3"/>
      <c r="K67" s="3"/>
      <c r="L67" s="3"/>
      <c r="M67" s="3"/>
      <c r="N67" s="3"/>
      <c r="O67" s="3"/>
    </row>
    <row r="68" spans="7:15" x14ac:dyDescent="0.25">
      <c r="G68" s="3"/>
      <c r="H68" s="3"/>
      <c r="I68" s="3"/>
      <c r="J68" s="3"/>
      <c r="K68" s="3"/>
      <c r="L68" s="3"/>
      <c r="M68" s="3"/>
      <c r="N68" s="3"/>
      <c r="O68" s="3"/>
    </row>
    <row r="69" spans="7:15" x14ac:dyDescent="0.25">
      <c r="G69" s="3"/>
      <c r="H69" s="3"/>
      <c r="I69" s="3"/>
      <c r="J69" s="3"/>
      <c r="K69" s="3"/>
      <c r="L69" s="3"/>
      <c r="M69" s="3"/>
      <c r="N69" s="3"/>
      <c r="O69" s="3"/>
    </row>
    <row r="70" spans="7:15" x14ac:dyDescent="0.25">
      <c r="G70" s="3"/>
      <c r="H70" s="3"/>
      <c r="I70" s="3"/>
      <c r="J70" s="3"/>
      <c r="K70" s="3"/>
      <c r="L70" s="3"/>
      <c r="M70" s="3"/>
      <c r="N70" s="3"/>
      <c r="O70" s="3"/>
    </row>
    <row r="71" spans="7:15" x14ac:dyDescent="0.25">
      <c r="G71" s="3"/>
      <c r="H71" s="3"/>
      <c r="I71" s="3"/>
      <c r="J71" s="3"/>
      <c r="K71" s="3"/>
      <c r="L71" s="3"/>
      <c r="M71" s="3"/>
      <c r="N71" s="3"/>
      <c r="O71" s="3"/>
    </row>
    <row r="72" spans="7:15" x14ac:dyDescent="0.25">
      <c r="G72" s="3"/>
      <c r="H72" s="3"/>
      <c r="I72" s="3"/>
      <c r="J72" s="3"/>
      <c r="K72" s="3"/>
      <c r="L72" s="3"/>
      <c r="M72" s="3"/>
      <c r="N72" s="3"/>
      <c r="O72" s="3"/>
    </row>
    <row r="73" spans="7:15" x14ac:dyDescent="0.25">
      <c r="G73" s="3"/>
      <c r="H73" s="3"/>
      <c r="I73" s="3"/>
      <c r="J73" s="3"/>
      <c r="K73" s="3"/>
      <c r="L73" s="3"/>
      <c r="M73" s="3"/>
      <c r="N73" s="3"/>
      <c r="O73" s="3"/>
    </row>
    <row r="74" spans="7:15" x14ac:dyDescent="0.25">
      <c r="G74" s="3"/>
      <c r="H74" s="3"/>
      <c r="I74" s="3"/>
      <c r="J74" s="3"/>
      <c r="K74" s="3"/>
      <c r="L74" s="3"/>
      <c r="M74" s="3"/>
      <c r="N74" s="3"/>
      <c r="O74" s="3"/>
    </row>
    <row r="75" spans="7:15" x14ac:dyDescent="0.25">
      <c r="G75" s="3"/>
      <c r="H75" s="3"/>
      <c r="I75" s="3"/>
      <c r="J75" s="3"/>
      <c r="K75" s="3"/>
      <c r="L75" s="3"/>
      <c r="M75" s="3"/>
      <c r="N75" s="3"/>
      <c r="O75" s="3"/>
    </row>
    <row r="76" spans="7:15" x14ac:dyDescent="0.25">
      <c r="G76" s="3"/>
      <c r="H76" s="3"/>
      <c r="I76" s="3"/>
      <c r="J76" s="3"/>
      <c r="K76" s="3"/>
      <c r="L76" s="3"/>
      <c r="M76" s="3"/>
      <c r="N76" s="3"/>
      <c r="O76" s="3"/>
    </row>
    <row r="77" spans="7:15" x14ac:dyDescent="0.25">
      <c r="G77" s="3"/>
      <c r="H77" s="3"/>
      <c r="I77" s="3"/>
      <c r="J77" s="3"/>
      <c r="K77" s="3"/>
      <c r="L77" s="3"/>
      <c r="M77" s="3"/>
      <c r="N77" s="3"/>
      <c r="O77" s="3"/>
    </row>
    <row r="78" spans="7:15" x14ac:dyDescent="0.25">
      <c r="G78" s="3"/>
      <c r="H78" s="3"/>
      <c r="I78" s="3"/>
      <c r="J78" s="3"/>
      <c r="K78" s="3"/>
      <c r="L78" s="3"/>
      <c r="M78" s="3"/>
      <c r="N78" s="3"/>
      <c r="O78" s="3"/>
    </row>
    <row r="79" spans="7:15" x14ac:dyDescent="0.25">
      <c r="G79" s="3"/>
      <c r="H79" s="3"/>
      <c r="I79" s="3"/>
      <c r="J79" s="3"/>
      <c r="K79" s="3"/>
      <c r="L79" s="3"/>
      <c r="M79" s="3"/>
      <c r="N79" s="3"/>
      <c r="O79" s="3"/>
    </row>
    <row r="80" spans="7:15" x14ac:dyDescent="0.25">
      <c r="G80" s="3"/>
      <c r="H80" s="3"/>
      <c r="I80" s="3"/>
      <c r="J80" s="3"/>
      <c r="K80" s="3"/>
      <c r="L80" s="3"/>
      <c r="M80" s="3"/>
      <c r="N80" s="3"/>
      <c r="O80" s="3"/>
    </row>
    <row r="81" spans="7:15" x14ac:dyDescent="0.25">
      <c r="G81" s="3"/>
      <c r="H81" s="3"/>
      <c r="I81" s="3"/>
      <c r="J81" s="3"/>
      <c r="K81" s="3"/>
      <c r="L81" s="3"/>
      <c r="M81" s="3"/>
      <c r="N81" s="3"/>
      <c r="O81" s="3"/>
    </row>
    <row r="82" spans="7:15" x14ac:dyDescent="0.25">
      <c r="G82" s="3"/>
      <c r="H82" s="3"/>
      <c r="I82" s="3"/>
      <c r="J82" s="3"/>
      <c r="K82" s="3"/>
      <c r="L82" s="3"/>
      <c r="M82" s="3"/>
      <c r="N82" s="3"/>
      <c r="O82" s="3"/>
    </row>
    <row r="83" spans="7:15" x14ac:dyDescent="0.25">
      <c r="G83" s="3"/>
      <c r="H83" s="3"/>
      <c r="I83" s="3"/>
      <c r="J83" s="3"/>
      <c r="K83" s="3"/>
      <c r="L83" s="3"/>
      <c r="M83" s="3"/>
      <c r="N83" s="3"/>
      <c r="O83" s="3"/>
    </row>
    <row r="84" spans="7:15" x14ac:dyDescent="0.25">
      <c r="G84" s="3"/>
      <c r="H84" s="3"/>
      <c r="I84" s="3"/>
      <c r="J84" s="3"/>
      <c r="K84" s="3"/>
      <c r="L84" s="3"/>
      <c r="M84" s="3"/>
      <c r="N84" s="3"/>
      <c r="O84" s="3"/>
    </row>
    <row r="85" spans="7:15" x14ac:dyDescent="0.25">
      <c r="G85" s="3"/>
      <c r="H85" s="3"/>
      <c r="I85" s="3"/>
      <c r="J85" s="3"/>
      <c r="K85" s="3"/>
      <c r="L85" s="3"/>
      <c r="M85" s="3"/>
      <c r="N85" s="3"/>
      <c r="O85" s="3"/>
    </row>
    <row r="86" spans="7:15" x14ac:dyDescent="0.25">
      <c r="G86" s="3"/>
      <c r="H86" s="3"/>
      <c r="I86" s="3"/>
      <c r="J86" s="3"/>
      <c r="K86" s="3"/>
      <c r="L86" s="3"/>
      <c r="M86" s="3"/>
      <c r="N86" s="3"/>
      <c r="O86" s="3"/>
    </row>
    <row r="87" spans="7:15" x14ac:dyDescent="0.25">
      <c r="G87" s="3"/>
      <c r="H87" s="3"/>
      <c r="I87" s="3"/>
      <c r="J87" s="3"/>
      <c r="K87" s="3"/>
      <c r="L87" s="3"/>
      <c r="M87" s="3"/>
      <c r="N87" s="3"/>
      <c r="O87" s="3"/>
    </row>
    <row r="88" spans="7:15" x14ac:dyDescent="0.25">
      <c r="G88" s="3"/>
      <c r="H88" s="3"/>
      <c r="I88" s="3"/>
      <c r="J88" s="3"/>
      <c r="K88" s="3"/>
      <c r="L88" s="3"/>
      <c r="M88" s="3"/>
      <c r="N88" s="3"/>
      <c r="O88" s="3"/>
    </row>
    <row r="89" spans="7:15" x14ac:dyDescent="0.25">
      <c r="G89" s="3"/>
      <c r="H89" s="3"/>
      <c r="I89" s="3"/>
      <c r="J89" s="3"/>
      <c r="K89" s="3"/>
      <c r="L89" s="3"/>
      <c r="M89" s="3"/>
      <c r="N89" s="3"/>
      <c r="O89" s="3"/>
    </row>
    <row r="90" spans="7:15" x14ac:dyDescent="0.25">
      <c r="G90" s="3"/>
      <c r="H90" s="3"/>
      <c r="I90" s="3"/>
      <c r="J90" s="3"/>
      <c r="K90" s="3"/>
      <c r="L90" s="3"/>
      <c r="M90" s="3"/>
      <c r="N90" s="3"/>
      <c r="O90" s="3"/>
    </row>
    <row r="91" spans="7:15" x14ac:dyDescent="0.25">
      <c r="G91" s="3"/>
      <c r="H91" s="3"/>
      <c r="I91" s="3"/>
      <c r="J91" s="3"/>
      <c r="K91" s="3"/>
      <c r="L91" s="3"/>
      <c r="M91" s="3"/>
      <c r="N91" s="3"/>
      <c r="O91" s="3"/>
    </row>
    <row r="92" spans="7:15" x14ac:dyDescent="0.25">
      <c r="G92" s="3"/>
      <c r="H92" s="3"/>
      <c r="I92" s="3"/>
      <c r="J92" s="3"/>
      <c r="K92" s="3"/>
      <c r="L92" s="3"/>
      <c r="M92" s="3"/>
      <c r="N92" s="3"/>
      <c r="O92" s="3"/>
    </row>
    <row r="93" spans="7:15" x14ac:dyDescent="0.25">
      <c r="G93" s="3"/>
      <c r="H93" s="3"/>
      <c r="I93" s="3"/>
      <c r="J93" s="3"/>
      <c r="K93" s="3"/>
      <c r="L93" s="3"/>
      <c r="M93" s="3"/>
      <c r="N93" s="3"/>
      <c r="O93" s="3"/>
    </row>
    <row r="94" spans="7:15" x14ac:dyDescent="0.25">
      <c r="G94" s="3"/>
      <c r="H94" s="3"/>
      <c r="I94" s="3"/>
      <c r="J94" s="3"/>
      <c r="K94" s="3"/>
      <c r="L94" s="3"/>
      <c r="M94" s="3"/>
      <c r="N94" s="3"/>
      <c r="O94" s="3"/>
    </row>
    <row r="95" spans="7:15" x14ac:dyDescent="0.25">
      <c r="G95" s="3"/>
      <c r="H95" s="3"/>
      <c r="I95" s="3"/>
      <c r="J95" s="3"/>
      <c r="K95" s="3"/>
      <c r="L95" s="3"/>
      <c r="M95" s="3"/>
      <c r="N95" s="3"/>
      <c r="O95" s="3"/>
    </row>
    <row r="96" spans="7:15" x14ac:dyDescent="0.25">
      <c r="G96" s="3"/>
      <c r="H96" s="3"/>
      <c r="I96" s="3"/>
      <c r="J96" s="3"/>
      <c r="K96" s="3"/>
      <c r="L96" s="3"/>
      <c r="M96" s="3"/>
      <c r="N96" s="3"/>
      <c r="O96" s="3"/>
    </row>
    <row r="97" spans="7:15" x14ac:dyDescent="0.25">
      <c r="G97" s="3"/>
      <c r="H97" s="3"/>
      <c r="I97" s="3"/>
      <c r="J97" s="3"/>
      <c r="K97" s="3"/>
      <c r="L97" s="3"/>
      <c r="M97" s="3"/>
      <c r="N97" s="3"/>
      <c r="O97" s="3"/>
    </row>
    <row r="98" spans="7:15" x14ac:dyDescent="0.25">
      <c r="G98" s="3"/>
      <c r="H98" s="3"/>
      <c r="I98" s="3"/>
      <c r="J98" s="3"/>
      <c r="K98" s="3"/>
      <c r="L98" s="3"/>
      <c r="M98" s="3"/>
      <c r="N98" s="3"/>
      <c r="O98" s="3"/>
    </row>
    <row r="99" spans="7:15" x14ac:dyDescent="0.25">
      <c r="G99" s="3"/>
      <c r="H99" s="3"/>
      <c r="I99" s="3"/>
      <c r="J99" s="3"/>
      <c r="K99" s="3"/>
      <c r="L99" s="3"/>
      <c r="M99" s="3"/>
      <c r="N99" s="3"/>
      <c r="O99" s="3"/>
    </row>
    <row r="100" spans="7:15" x14ac:dyDescent="0.25">
      <c r="G100" s="3"/>
      <c r="H100" s="3"/>
      <c r="I100" s="3"/>
      <c r="J100" s="3"/>
      <c r="K100" s="3"/>
      <c r="L100" s="3"/>
      <c r="M100" s="3"/>
      <c r="N100" s="3"/>
      <c r="O100" s="3"/>
    </row>
    <row r="101" spans="7:15" x14ac:dyDescent="0.25">
      <c r="G101" s="3"/>
      <c r="H101" s="3"/>
      <c r="I101" s="3"/>
      <c r="J101" s="3"/>
      <c r="K101" s="3"/>
      <c r="L101" s="3"/>
      <c r="M101" s="3"/>
      <c r="N101" s="3"/>
      <c r="O101" s="3"/>
    </row>
  </sheetData>
  <mergeCells count="10">
    <mergeCell ref="A60:O60"/>
    <mergeCell ref="A61:O61"/>
    <mergeCell ref="A62:O62"/>
    <mergeCell ref="A10:O10"/>
    <mergeCell ref="A3:O3"/>
    <mergeCell ref="A4:O4"/>
    <mergeCell ref="A6:O6"/>
    <mergeCell ref="A7:O7"/>
    <mergeCell ref="A8:O8"/>
    <mergeCell ref="A5:O5"/>
  </mergeCells>
  <pageMargins left="0.7" right="0.7" top="0.75" bottom="0.75" header="0.3" footer="0.75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O74"/>
  <sheetViews>
    <sheetView view="pageLayout" zoomScaleNormal="100" workbookViewId="0"/>
  </sheetViews>
  <sheetFormatPr defaultRowHeight="15" x14ac:dyDescent="0.25"/>
  <cols>
    <col min="1" max="1" width="5.7109375" customWidth="1"/>
    <col min="2" max="2" width="1.7109375" customWidth="1"/>
    <col min="3" max="3" width="24.7109375" bestFit="1" customWidth="1"/>
    <col min="4" max="4" width="1.7109375" customWidth="1"/>
    <col min="5" max="5" width="14.7109375" customWidth="1"/>
    <col min="6" max="6" width="1.7109375" customWidth="1"/>
    <col min="7" max="7" width="12.7109375" customWidth="1"/>
    <col min="8" max="8" width="1.7109375" customWidth="1"/>
    <col min="9" max="9" width="14.7109375" customWidth="1"/>
    <col min="10" max="10" width="1.7109375" customWidth="1"/>
    <col min="11" max="11" width="14.7109375" customWidth="1"/>
    <col min="12" max="12" width="1.7109375" customWidth="1"/>
    <col min="13" max="13" width="12.7109375" customWidth="1"/>
    <col min="14" max="14" width="3" customWidth="1"/>
    <col min="15" max="15" width="14.7109375" customWidth="1"/>
  </cols>
  <sheetData>
    <row r="3" spans="1:15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A4" s="31" t="s">
        <v>81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5">
      <c r="A5" s="31" t="s">
        <v>59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31" t="s">
        <v>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25">
      <c r="A8" s="31" t="s">
        <v>80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32" t="s">
        <v>82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2" spans="1:15" x14ac:dyDescent="0.25">
      <c r="E12" s="5" t="s">
        <v>4</v>
      </c>
      <c r="G12" s="5"/>
      <c r="I12" s="5" t="s">
        <v>5</v>
      </c>
      <c r="K12" s="5" t="s">
        <v>60</v>
      </c>
      <c r="L12" s="5"/>
      <c r="M12" s="5"/>
      <c r="O12" s="5" t="s">
        <v>60</v>
      </c>
    </row>
    <row r="13" spans="1:15" x14ac:dyDescent="0.25">
      <c r="A13" s="5" t="s">
        <v>7</v>
      </c>
      <c r="E13" s="5" t="s">
        <v>8</v>
      </c>
      <c r="G13" s="5" t="s">
        <v>5</v>
      </c>
      <c r="H13" s="5"/>
      <c r="I13" s="5" t="s">
        <v>60</v>
      </c>
      <c r="K13" s="5" t="s">
        <v>9</v>
      </c>
      <c r="L13" s="5"/>
      <c r="M13" s="5" t="s">
        <v>10</v>
      </c>
      <c r="O13" s="5" t="s">
        <v>11</v>
      </c>
    </row>
    <row r="14" spans="1:15" x14ac:dyDescent="0.25">
      <c r="A14" s="4" t="s">
        <v>12</v>
      </c>
      <c r="C14" s="4" t="s">
        <v>13</v>
      </c>
      <c r="D14" s="5"/>
      <c r="E14" s="4" t="s">
        <v>60</v>
      </c>
      <c r="F14" s="5"/>
      <c r="G14" s="4" t="s">
        <v>14</v>
      </c>
      <c r="H14" s="5"/>
      <c r="I14" s="4" t="s">
        <v>15</v>
      </c>
      <c r="J14" s="5"/>
      <c r="K14" s="4" t="s">
        <v>16</v>
      </c>
      <c r="L14" s="5"/>
      <c r="M14" s="4" t="s">
        <v>17</v>
      </c>
      <c r="N14" s="5"/>
      <c r="O14" s="4" t="s">
        <v>18</v>
      </c>
    </row>
    <row r="15" spans="1:15" x14ac:dyDescent="0.25">
      <c r="C15" s="16" t="s">
        <v>19</v>
      </c>
      <c r="D15" s="1"/>
      <c r="E15" s="16" t="s">
        <v>20</v>
      </c>
      <c r="F15" s="1"/>
      <c r="G15" s="16" t="s">
        <v>21</v>
      </c>
      <c r="H15" s="1"/>
      <c r="I15" s="16" t="s">
        <v>22</v>
      </c>
      <c r="K15" s="1" t="s">
        <v>23</v>
      </c>
      <c r="L15" s="1"/>
      <c r="M15" s="1" t="s">
        <v>24</v>
      </c>
      <c r="O15" s="1" t="s">
        <v>25</v>
      </c>
    </row>
    <row r="16" spans="1:15" x14ac:dyDescent="0.25">
      <c r="C16" s="1"/>
      <c r="D16" s="1"/>
      <c r="E16" s="1"/>
      <c r="F16" s="1"/>
      <c r="G16" s="1"/>
      <c r="H16" s="1"/>
      <c r="I16" s="1" t="s">
        <v>27</v>
      </c>
      <c r="K16" s="1"/>
      <c r="L16" s="1"/>
      <c r="M16" s="1"/>
      <c r="O16" s="1" t="s">
        <v>28</v>
      </c>
    </row>
    <row r="17" spans="1:15" x14ac:dyDescent="0.25">
      <c r="A17" s="5">
        <v>1</v>
      </c>
      <c r="C17" t="s">
        <v>61</v>
      </c>
      <c r="D17" s="1"/>
      <c r="E17" s="2">
        <v>520.90800000000002</v>
      </c>
      <c r="F17" s="1"/>
      <c r="G17" s="2">
        <v>22.734999999999999</v>
      </c>
      <c r="H17" s="2"/>
      <c r="I17" s="2">
        <f t="shared" ref="I17:I21" si="0">E17+G17</f>
        <v>543.64300000000003</v>
      </c>
      <c r="J17" s="3"/>
      <c r="K17" s="9">
        <f>+I17/365</f>
        <v>1.4894328767123288</v>
      </c>
      <c r="L17" s="9"/>
      <c r="M17" s="11">
        <v>10.581822924269165</v>
      </c>
      <c r="N17" s="3"/>
      <c r="O17" s="2">
        <f>ROUND(K17*M17,0)</f>
        <v>16</v>
      </c>
    </row>
    <row r="18" spans="1:15" x14ac:dyDescent="0.25">
      <c r="A18" s="5"/>
      <c r="D18" s="1"/>
      <c r="E18" s="2"/>
      <c r="F18" s="1"/>
      <c r="G18" s="2"/>
      <c r="H18" s="2"/>
      <c r="I18" s="2"/>
      <c r="J18" s="3"/>
      <c r="K18" s="9"/>
      <c r="L18" s="9"/>
      <c r="M18" s="11"/>
      <c r="N18" s="3"/>
      <c r="O18" s="2"/>
    </row>
    <row r="19" spans="1:15" x14ac:dyDescent="0.25">
      <c r="A19" s="5">
        <f>A17+1</f>
        <v>2</v>
      </c>
      <c r="C19" t="s">
        <v>62</v>
      </c>
      <c r="D19" s="1"/>
      <c r="E19" s="3">
        <v>745.33199999999999</v>
      </c>
      <c r="F19" s="1"/>
      <c r="G19" s="3">
        <f>256.022*0.103</f>
        <v>26.370265999999997</v>
      </c>
      <c r="H19" s="3"/>
      <c r="I19" s="3">
        <f t="shared" si="0"/>
        <v>771.70226600000001</v>
      </c>
      <c r="J19" s="3"/>
      <c r="K19" s="10">
        <f>+I19/365</f>
        <v>2.114252783561644</v>
      </c>
      <c r="L19" s="10"/>
      <c r="M19" s="11">
        <v>10.581822924269165</v>
      </c>
      <c r="N19" s="3"/>
      <c r="O19" s="3">
        <f>ROUND(K19*M19,0)</f>
        <v>22</v>
      </c>
    </row>
    <row r="20" spans="1:15" x14ac:dyDescent="0.25">
      <c r="A20" s="5"/>
      <c r="D20" s="1"/>
      <c r="E20" s="3"/>
      <c r="F20" s="1"/>
      <c r="G20" s="3"/>
      <c r="H20" s="3"/>
      <c r="I20" s="3"/>
      <c r="J20" s="3"/>
      <c r="K20" s="10"/>
      <c r="L20" s="10"/>
      <c r="M20" s="11"/>
      <c r="N20" s="3"/>
      <c r="O20" s="3"/>
    </row>
    <row r="21" spans="1:15" x14ac:dyDescent="0.25">
      <c r="A21" s="5">
        <f>A19+1</f>
        <v>3</v>
      </c>
      <c r="C21" t="s">
        <v>63</v>
      </c>
      <c r="D21" s="1"/>
      <c r="E21" s="3">
        <v>6188.1670000000004</v>
      </c>
      <c r="F21" s="1"/>
      <c r="G21" s="29">
        <f>(-79187+6989+80455)*0.06</f>
        <v>495.41999999999996</v>
      </c>
      <c r="H21" s="3"/>
      <c r="I21" s="3">
        <f t="shared" si="0"/>
        <v>6683.5870000000004</v>
      </c>
      <c r="J21" s="3"/>
      <c r="K21" s="10">
        <f>+I21/365</f>
        <v>18.311197260273975</v>
      </c>
      <c r="L21" s="10"/>
      <c r="M21" s="11">
        <f>+((30.4166666666667)/2)+30.42-36.43</f>
        <v>9.1983333333333519</v>
      </c>
      <c r="N21" s="3"/>
      <c r="O21" s="6">
        <f>ROUND(K21*M21,0)</f>
        <v>168</v>
      </c>
    </row>
    <row r="22" spans="1:15" x14ac:dyDescent="0.25">
      <c r="G22" s="3"/>
      <c r="H22" s="3"/>
      <c r="I22" s="3"/>
      <c r="J22" s="3"/>
      <c r="K22" s="3"/>
      <c r="L22" s="3"/>
      <c r="M22" s="11"/>
      <c r="N22" s="3"/>
      <c r="O22" s="3"/>
    </row>
    <row r="23" spans="1:15" ht="15.75" thickBot="1" x14ac:dyDescent="0.3">
      <c r="A23" s="5">
        <f>A21+1</f>
        <v>4</v>
      </c>
      <c r="C23" t="s">
        <v>64</v>
      </c>
      <c r="G23" s="2"/>
      <c r="H23" s="2"/>
      <c r="I23" s="2"/>
      <c r="J23" s="2"/>
      <c r="K23" s="2"/>
      <c r="L23" s="2"/>
      <c r="M23" s="17"/>
      <c r="N23" s="3"/>
      <c r="O23" s="8">
        <f>SUM(O17:O21)</f>
        <v>206</v>
      </c>
    </row>
    <row r="24" spans="1:15" ht="15.75" thickTop="1" x14ac:dyDescent="0.25">
      <c r="A24" s="5"/>
      <c r="G24" s="2"/>
      <c r="H24" s="2"/>
      <c r="I24" s="2"/>
      <c r="J24" s="2"/>
      <c r="K24" s="2"/>
      <c r="L24" s="2"/>
      <c r="M24" s="17"/>
      <c r="N24" s="3"/>
      <c r="O24" s="2"/>
    </row>
    <row r="25" spans="1:15" ht="15.75" thickBot="1" x14ac:dyDescent="0.3">
      <c r="A25" s="5">
        <f>A23+1</f>
        <v>5</v>
      </c>
      <c r="C25" t="s">
        <v>65</v>
      </c>
      <c r="G25" s="2"/>
      <c r="H25" s="2"/>
      <c r="I25" s="2"/>
      <c r="J25" s="2"/>
      <c r="K25" s="2"/>
      <c r="L25" s="2"/>
      <c r="M25" s="17"/>
      <c r="N25" s="3"/>
      <c r="O25" s="8">
        <f>-O23</f>
        <v>-206</v>
      </c>
    </row>
    <row r="26" spans="1:15" ht="15.75" thickTop="1" x14ac:dyDescent="0.25"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C27" t="s">
        <v>54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C28" t="s">
        <v>66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C29" t="s">
        <v>67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C30" t="s">
        <v>68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C31" s="30" t="s">
        <v>77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C32" s="30" t="s">
        <v>78</v>
      </c>
      <c r="G32" s="3"/>
      <c r="H32" s="3"/>
      <c r="I32" s="3"/>
      <c r="J32" s="3"/>
      <c r="K32" s="3"/>
      <c r="L32" s="3"/>
      <c r="M32" s="3"/>
      <c r="N32" s="3"/>
      <c r="O32" s="3"/>
    </row>
    <row r="33" spans="3:15" x14ac:dyDescent="0.25">
      <c r="C33" s="30" t="s">
        <v>79</v>
      </c>
      <c r="G33" s="3"/>
      <c r="H33" s="3"/>
      <c r="I33" s="3"/>
      <c r="J33" s="3"/>
      <c r="K33" s="3"/>
      <c r="L33" s="3"/>
      <c r="M33" s="3"/>
      <c r="N33" s="3"/>
      <c r="O33" s="3"/>
    </row>
    <row r="34" spans="3:15" x14ac:dyDescent="0.25">
      <c r="C34" t="s">
        <v>75</v>
      </c>
      <c r="G34" s="3"/>
      <c r="H34" s="3"/>
      <c r="I34" s="3"/>
      <c r="J34" s="3"/>
      <c r="K34" s="3"/>
      <c r="L34" s="3"/>
      <c r="M34" s="3"/>
      <c r="N34" s="3"/>
      <c r="O34" s="3"/>
    </row>
    <row r="35" spans="3:15" x14ac:dyDescent="0.25">
      <c r="C35" t="s">
        <v>72</v>
      </c>
      <c r="G35" s="3"/>
      <c r="H35" s="3"/>
      <c r="I35" s="3"/>
      <c r="J35" s="3"/>
      <c r="K35" s="3"/>
      <c r="L35" s="3"/>
      <c r="M35" s="3"/>
      <c r="N35" s="3"/>
      <c r="O35" s="3"/>
    </row>
    <row r="36" spans="3:15" x14ac:dyDescent="0.25">
      <c r="G36" s="3"/>
      <c r="H36" s="3"/>
      <c r="I36" s="3"/>
      <c r="J36" s="3"/>
      <c r="K36" s="3"/>
      <c r="L36" s="3"/>
      <c r="M36" s="3"/>
      <c r="N36" s="3"/>
      <c r="O36" s="3"/>
    </row>
    <row r="37" spans="3:15" x14ac:dyDescent="0.25">
      <c r="G37" s="3"/>
      <c r="H37" s="3"/>
      <c r="I37" s="3"/>
      <c r="J37" s="3"/>
      <c r="K37" s="3"/>
      <c r="L37" s="3"/>
      <c r="M37" s="3"/>
      <c r="N37" s="3"/>
      <c r="O37" s="3"/>
    </row>
    <row r="38" spans="3:15" x14ac:dyDescent="0.25">
      <c r="G38" s="3"/>
      <c r="H38" s="3"/>
      <c r="I38" s="3"/>
      <c r="J38" s="3"/>
      <c r="K38" s="3"/>
      <c r="L38" s="3"/>
      <c r="M38" s="3"/>
      <c r="N38" s="3"/>
      <c r="O38" s="3"/>
    </row>
    <row r="39" spans="3:15" x14ac:dyDescent="0.25">
      <c r="G39" s="3"/>
      <c r="H39" s="3"/>
      <c r="I39" s="3"/>
      <c r="J39" s="3"/>
      <c r="K39" s="3"/>
      <c r="L39" s="3"/>
      <c r="M39" s="3"/>
      <c r="N39" s="3"/>
      <c r="O39" s="3"/>
    </row>
    <row r="40" spans="3:15" x14ac:dyDescent="0.25">
      <c r="G40" s="3"/>
      <c r="H40" s="3"/>
      <c r="I40" s="3"/>
      <c r="J40" s="3"/>
      <c r="K40" s="3"/>
      <c r="L40" s="3"/>
      <c r="M40" s="3"/>
      <c r="N40" s="3"/>
      <c r="O40" s="3"/>
    </row>
    <row r="41" spans="3:15" x14ac:dyDescent="0.25">
      <c r="G41" s="3"/>
      <c r="H41" s="3"/>
      <c r="I41" s="3"/>
      <c r="J41" s="3"/>
      <c r="K41" s="3"/>
      <c r="L41" s="3"/>
      <c r="M41" s="3"/>
      <c r="N41" s="3"/>
      <c r="O41" s="3"/>
    </row>
    <row r="42" spans="3:15" x14ac:dyDescent="0.25">
      <c r="G42" s="3"/>
      <c r="H42" s="3"/>
      <c r="I42" s="3"/>
      <c r="J42" s="3"/>
      <c r="K42" s="3"/>
      <c r="L42" s="3"/>
      <c r="M42" s="3"/>
      <c r="N42" s="3"/>
      <c r="O42" s="3"/>
    </row>
    <row r="43" spans="3:15" x14ac:dyDescent="0.25">
      <c r="G43" s="3"/>
      <c r="H43" s="3"/>
      <c r="I43" s="3"/>
      <c r="J43" s="3"/>
      <c r="K43" s="3"/>
      <c r="L43" s="3"/>
      <c r="M43" s="3"/>
      <c r="N43" s="3"/>
      <c r="O43" s="3"/>
    </row>
    <row r="44" spans="3:15" x14ac:dyDescent="0.25">
      <c r="G44" s="3"/>
      <c r="H44" s="3"/>
      <c r="I44" s="3"/>
      <c r="J44" s="3"/>
      <c r="K44" s="3"/>
      <c r="L44" s="3"/>
      <c r="M44" s="3"/>
      <c r="N44" s="3"/>
      <c r="O44" s="3"/>
    </row>
    <row r="45" spans="3:15" x14ac:dyDescent="0.25">
      <c r="G45" s="3"/>
      <c r="H45" s="3"/>
      <c r="I45" s="3"/>
      <c r="J45" s="3"/>
      <c r="K45" s="3"/>
      <c r="L45" s="3"/>
      <c r="M45" s="3"/>
      <c r="N45" s="3"/>
      <c r="O45" s="3"/>
    </row>
    <row r="46" spans="3:15" x14ac:dyDescent="0.25">
      <c r="G46" s="3"/>
      <c r="H46" s="3"/>
      <c r="I46" s="3"/>
      <c r="J46" s="3"/>
      <c r="K46" s="3"/>
      <c r="L46" s="3"/>
      <c r="M46" s="3"/>
      <c r="N46" s="3"/>
      <c r="O46" s="3"/>
    </row>
    <row r="47" spans="3:15" x14ac:dyDescent="0.25">
      <c r="G47" s="3"/>
      <c r="H47" s="3"/>
      <c r="I47" s="3"/>
      <c r="J47" s="3"/>
      <c r="K47" s="3"/>
      <c r="L47" s="3"/>
      <c r="M47" s="3"/>
      <c r="N47" s="3"/>
      <c r="O47" s="3"/>
    </row>
    <row r="48" spans="3:15" x14ac:dyDescent="0.25"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1" t="s">
        <v>56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x14ac:dyDescent="0.25">
      <c r="A61" s="31" t="s">
        <v>57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x14ac:dyDescent="0.25">
      <c r="A62" s="31" t="s">
        <v>69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x14ac:dyDescent="0.25"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G64" s="3"/>
      <c r="H64" s="3"/>
      <c r="I64" s="3"/>
      <c r="J64" s="3"/>
      <c r="K64" s="3"/>
      <c r="L64" s="3"/>
      <c r="M64" s="3"/>
      <c r="N64" s="3"/>
      <c r="O64" s="3"/>
    </row>
    <row r="65" spans="7:15" x14ac:dyDescent="0.25">
      <c r="G65" s="3"/>
      <c r="H65" s="3"/>
      <c r="I65" s="3"/>
      <c r="J65" s="3"/>
      <c r="K65" s="3"/>
      <c r="L65" s="3"/>
      <c r="M65" s="3"/>
      <c r="N65" s="3"/>
      <c r="O65" s="3"/>
    </row>
    <row r="66" spans="7:15" x14ac:dyDescent="0.25">
      <c r="G66" s="3"/>
      <c r="H66" s="3"/>
      <c r="I66" s="3"/>
      <c r="J66" s="3"/>
      <c r="K66" s="3"/>
      <c r="L66" s="3"/>
      <c r="M66" s="3"/>
      <c r="N66" s="3"/>
      <c r="O66" s="3"/>
    </row>
    <row r="67" spans="7:15" x14ac:dyDescent="0.25">
      <c r="G67" s="3"/>
      <c r="H67" s="3"/>
      <c r="I67" s="3"/>
      <c r="J67" s="3"/>
      <c r="K67" s="3"/>
      <c r="L67" s="3"/>
      <c r="M67" s="3"/>
      <c r="N67" s="3"/>
      <c r="O67" s="3"/>
    </row>
    <row r="68" spans="7:15" x14ac:dyDescent="0.25">
      <c r="G68" s="3"/>
      <c r="H68" s="3"/>
      <c r="I68" s="3"/>
      <c r="J68" s="3"/>
      <c r="K68" s="3"/>
      <c r="L68" s="3"/>
      <c r="M68" s="3"/>
      <c r="N68" s="3"/>
      <c r="O68" s="3"/>
    </row>
    <row r="69" spans="7:15" x14ac:dyDescent="0.25">
      <c r="G69" s="3"/>
      <c r="H69" s="3"/>
      <c r="I69" s="3"/>
      <c r="J69" s="3"/>
      <c r="K69" s="3"/>
      <c r="L69" s="3"/>
      <c r="M69" s="3"/>
      <c r="N69" s="3"/>
      <c r="O69" s="3"/>
    </row>
    <row r="70" spans="7:15" x14ac:dyDescent="0.25">
      <c r="G70" s="3"/>
      <c r="H70" s="3"/>
      <c r="I70" s="3"/>
      <c r="J70" s="3"/>
      <c r="K70" s="3"/>
      <c r="L70" s="3"/>
      <c r="M70" s="3"/>
      <c r="N70" s="3"/>
      <c r="O70" s="3"/>
    </row>
    <row r="71" spans="7:15" x14ac:dyDescent="0.25">
      <c r="G71" s="3"/>
      <c r="H71" s="3"/>
      <c r="I71" s="3"/>
      <c r="J71" s="3"/>
      <c r="K71" s="3"/>
      <c r="L71" s="3"/>
      <c r="M71" s="3"/>
      <c r="N71" s="3"/>
      <c r="O71" s="3"/>
    </row>
    <row r="72" spans="7:15" x14ac:dyDescent="0.25">
      <c r="G72" s="3"/>
      <c r="H72" s="3"/>
      <c r="I72" s="3"/>
      <c r="J72" s="3"/>
      <c r="K72" s="3"/>
      <c r="L72" s="3"/>
      <c r="M72" s="3"/>
      <c r="N72" s="3"/>
      <c r="O72" s="3"/>
    </row>
    <row r="73" spans="7:15" x14ac:dyDescent="0.25">
      <c r="G73" s="3"/>
      <c r="H73" s="3"/>
      <c r="I73" s="3"/>
      <c r="J73" s="3"/>
      <c r="K73" s="3"/>
      <c r="L73" s="3"/>
      <c r="M73" s="3"/>
      <c r="N73" s="3"/>
      <c r="O73" s="3"/>
    </row>
    <row r="74" spans="7:15" x14ac:dyDescent="0.25">
      <c r="G74" s="3"/>
      <c r="H74" s="3"/>
      <c r="I74" s="3"/>
      <c r="J74" s="3"/>
      <c r="K74" s="3"/>
      <c r="L74" s="3"/>
      <c r="M74" s="3"/>
      <c r="N74" s="3"/>
      <c r="O74" s="3"/>
    </row>
  </sheetData>
  <mergeCells count="10">
    <mergeCell ref="A60:O60"/>
    <mergeCell ref="A61:O61"/>
    <mergeCell ref="A62:O62"/>
    <mergeCell ref="A10:O10"/>
    <mergeCell ref="A3:O3"/>
    <mergeCell ref="A4:O4"/>
    <mergeCell ref="A6:O6"/>
    <mergeCell ref="A7:O7"/>
    <mergeCell ref="A8:O8"/>
    <mergeCell ref="A5:O5"/>
  </mergeCells>
  <pageMargins left="0.7" right="0.7" top="0.75" bottom="0.75" header="0.3" footer="0.75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C3AC67-8519-4F53-A703-E01530711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C6F157-1DDD-44AD-AE70-B219B9A081BD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ec465538-51ad-4a49-97bb-3af484439683"/>
    <ds:schemaRef ds:uri="a6bdf0c3-ccba-4ad4-a261-da85c323314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DD3509-72DE-4A33-B84B-154FDA25A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Working Capital</vt:lpstr>
      <vt:lpstr>Advance Tax Collections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F-3 - Data Used in Computing Working Capital</dc:title>
  <dc:subject/>
  <dc:creator>t50263</dc:creator>
  <cp:keywords/>
  <dc:description/>
  <cp:lastModifiedBy>White, Renee (MidAmerican)</cp:lastModifiedBy>
  <cp:revision/>
  <cp:lastPrinted>2022-05-12T17:33:12Z</cp:lastPrinted>
  <dcterms:created xsi:type="dcterms:W3CDTF">2009-07-21T21:52:34Z</dcterms:created>
  <dcterms:modified xsi:type="dcterms:W3CDTF">2022-05-13T12:34:54Z</dcterms:modified>
  <cp:category/>
  <cp:contentStatus>Ready for Review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